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8"/>
  <workbookPr defaultThemeVersion="166925"/>
  <mc:AlternateContent xmlns:mc="http://schemas.openxmlformats.org/markup-compatibility/2006">
    <mc:Choice Requires="x15">
      <x15ac:absPath xmlns:x15ac="http://schemas.microsoft.com/office/spreadsheetml/2010/11/ac" url="F:\Research project\2020 KCL PhD Ellen\Perspective article\submission April 15\"/>
    </mc:Choice>
  </mc:AlternateContent>
  <xr:revisionPtr revIDLastSave="0" documentId="13_ncr:1_{7004BAC2-FDB0-4CA7-A099-1156F67EBA87}" xr6:coauthVersionLast="47" xr6:coauthVersionMax="47" xr10:uidLastSave="{00000000-0000-0000-0000-000000000000}"/>
  <bookViews>
    <workbookView xWindow="-28920" yWindow="-90" windowWidth="29040" windowHeight="17640" activeTab="1" xr2:uid="{6D357C82-C40B-44AD-AB44-D9F7719BD4AA}"/>
  </bookViews>
  <sheets>
    <sheet name="Supplementary 5 Title Page" sheetId="4" r:id="rId1"/>
    <sheet name="ST5.1 OFMSW-to-insect" sheetId="3" r:id="rId2"/>
    <sheet name="ST5.2 Lignocellulosic-to-MP " sheetId="5" r:id="rId3"/>
    <sheet name="ST5.3 Food ind-to-biophysiochem" sheetId="6" r:id="rId4"/>
    <sheet name="ST5.4 Input waste streams" sheetId="1"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2" i="3" l="1"/>
  <c r="F2" i="3"/>
  <c r="E3" i="3"/>
  <c r="E4" i="3"/>
  <c r="F4" i="3"/>
  <c r="H7" i="5"/>
  <c r="H2" i="5"/>
  <c r="I2" i="5"/>
  <c r="I4" i="5"/>
  <c r="I3" i="5"/>
  <c r="H3" i="5"/>
  <c r="D7" i="5"/>
  <c r="I7" i="5" s="1"/>
  <c r="F2" i="6"/>
  <c r="F4" i="6"/>
  <c r="F3" i="6"/>
  <c r="D9" i="5"/>
  <c r="D8" i="5"/>
  <c r="D4" i="5"/>
  <c r="H4" i="5" s="1"/>
  <c r="D3" i="5"/>
  <c r="D2" i="5"/>
  <c r="D35" i="1"/>
  <c r="B27" i="1"/>
  <c r="C27" i="1"/>
  <c r="F3" i="3"/>
  <c r="B32" i="1"/>
  <c r="B38" i="1" s="1"/>
  <c r="H8" i="5" l="1"/>
  <c r="I8" i="5" s="1"/>
  <c r="H9" i="5"/>
  <c r="I9" i="5" s="1"/>
  <c r="D32" i="1"/>
  <c r="C38" i="1" s="1"/>
  <c r="B13" i="1"/>
</calcChain>
</file>

<file path=xl/sharedStrings.xml><?xml version="1.0" encoding="utf-8"?>
<sst xmlns="http://schemas.openxmlformats.org/spreadsheetml/2006/main" count="159" uniqueCount="117">
  <si>
    <t>Conversion efficiency for OFMSW-to-insects was estimated using feed conversion ratio (g feed/g insect), and protein content (g protein/g insect) (Oonincx et al., 2015).</t>
  </si>
  <si>
    <t>Conversion efficiency for lignocellulosic content of agriculture residues to microbial protein using glucose only was estimated by firstly calculating the average cellulose content (g cellulose/g lignocellulosic content). We then applied a sugar extraction conversion factor of 0.424 (g glucose/g cellulose) based upon the extraction of glucose from rice straw residues using food-grade ionic liquid [Ch][HSO4] in combination with food-grade Celluclast (Upcraft et al., 2021), assuming the extraction will have the same conversion efficiency on other agricultural residues as rice straw residues. Conversion efficiency for F.venenatum is from F.venenatum applied directly to lignocellulosic contents (Upcraft et al., 2021). Microbial protein conversion species have then been applied to the theoretical glucose extracted from the lignocellulosic content of agriculture residues (g protein/g biomass) to produce an overall protein output (megatonnes/year) based on the initial lignocellulosic content from agriculture residues input (megatonnes/year).</t>
  </si>
  <si>
    <t>Conversion efficiency for lignocellulosic content of agricultural residues to microbial protein using glucose and xylose were estimated by calculated the average cellulose and hemi-cellulose content (g cellulose and hemicellulose/g lignocellulosic content). The same sugar extraction factor was then applied assuming the same efficiency as when applied to glucose only (g glucose and xylose/g cellulose and hemicellulose). Microbial protein conversion species were then applied to the theoretical glucose and xylose extracted from the lignocellulosic content (g protein/g biomass) to produce an overall protein output (megatonnes/year) based on initial lignocellulosic content (megatonnes/year) for utilization of both glucose and xylose (Upcraft et al., 2021, Overland et al., 2017).</t>
  </si>
  <si>
    <t>Biophysiochemical treatment conversion efficiency values from literature (g food industry waste/g protein) were applied to the total input (megatonnes/year) of food industry waste (Ramakrishnan et al., 2013, Wen et al., 2019)</t>
  </si>
  <si>
    <t>An overall waste-to-protein system was constructed using the global food-grade or feed-grade waste input streams (mega tonnes/year)  including OFMSW (Kaza et al., 2018, Esteves and Devlin, 2010), lignocellulosic agriculture residues (Koopmans and Koppejan, 1998, Technologies, 2020) and food industry waste (Chetrariu and Dabija, 2020, Food and Organization, 2020).  The global potential of each waste stream was estimated based on the sum of regional values.</t>
  </si>
  <si>
    <t>Abbreviation</t>
  </si>
  <si>
    <t>Definition</t>
  </si>
  <si>
    <t xml:space="preserve">OFMSW </t>
  </si>
  <si>
    <t>Organic Fraction of Municipal Solid Waste</t>
  </si>
  <si>
    <t>BSFL</t>
  </si>
  <si>
    <t>Black Soldier Fly Larvae</t>
  </si>
  <si>
    <t>FCR</t>
  </si>
  <si>
    <t xml:space="preserve">Feed conversion ratio </t>
  </si>
  <si>
    <t>MP</t>
  </si>
  <si>
    <t>Microbial protein</t>
  </si>
  <si>
    <t>Biophysiochem</t>
  </si>
  <si>
    <t xml:space="preserve">Biophysiochemical </t>
  </si>
  <si>
    <t>Ind</t>
  </si>
  <si>
    <t xml:space="preserve">Industry </t>
  </si>
  <si>
    <t xml:space="preserve">References </t>
  </si>
  <si>
    <t>Kaza, S., Yao, L., Bhada-Tata, P. And Van Woerden, F., 2018. What a waste 2.0: a global snapshot of solid waste management to 2050. World Bank Publications.</t>
  </si>
  <si>
    <t>Esteves, S. &amp; Devlin, D. 2010. Food Waste Chemical Analysis—Chemical Characterisation of Food Wastes Collected from Welsh Local Authorities for Supporting Decisions Related to Anaerobic Digestion Process Design and Operation WRAP, UK. Waste and Resources Action Programme.</t>
  </si>
  <si>
    <t>Food and Agriculture Organization of the United Nations. FAOSTAT Statistical Database. [Rome] :FAO, 1997.</t>
  </si>
  <si>
    <t>Koopmans, A. And Koppejan, J., 1997. Agricultural and forest residues-generation, utilization and availability. Regional consultation on modern applications of biomass energy, 6, p.10.</t>
  </si>
  <si>
    <t>TNO BIOBASED AND CIRCULAR TECHNOLOGIES 2021. Phyllis2, database for (treated) biomass, algae, feedstocks for biogas production and biochar.</t>
  </si>
  <si>
    <t>CHETRARIU, A. &amp; DABIJA, A. 2020. Brewer’s Spent Grains: Possibilities of Valorization, a Review. Applied Sciences, 10, 5619.</t>
  </si>
  <si>
    <t>FOOD &amp; ORGANIZATION, A. 2020. Sustainability in action. State of World Fisheries and Aquaculture. Rome, 200.</t>
  </si>
  <si>
    <t>OONINCX, D. G. A. B., VAN BROEKHOVEN, S., VAN HUIS, A. &amp; VAN LOON, J. J. A. 2015. Feed Conversion, Survival and Development, and Composition of Four Insect Species on Diets Composed of Food By-Products. PLOS ONE, 10, e0144601.</t>
  </si>
  <si>
    <t>ØVERLAND, M. &amp; SKREDE, A. 2017. Yeast derived from lignocellulosic biomass as a sustainable feed resource for use in aquaculture. Journal of the Science of Food and Agriculture, 97, 733-742.</t>
  </si>
  <si>
    <t>UPCRAFT</t>
  </si>
  <si>
    <t>RAMAKRISHNAN, V., GHALY, A., BROOKS, M. &amp; BUDGE, S. 2013. Extraction of proteins from mackerel fish processing waste using alcalase enzyme. Bioprocess Biotech, 3, 2.</t>
  </si>
  <si>
    <t>WEN, C., ZHANG, J., DUAN, Y., ZHANG, H. &amp; MA, H. 2019. A Mini‐Review on Brewer's Spent Grain Protein: Isolation, Physicochemical Properties, Application of Protein, and Functional Properties of Hydrolysates. Journal of Food Science, 84, 3330-3340.</t>
  </si>
  <si>
    <r>
      <t xml:space="preserve">MUSSATTO, S. I., DRAGONE, G. &amp; ROBERTO, I. C. 2006. Brewers' spent grain: generation, characteristics and potential applications. </t>
    </r>
    <r>
      <rPr>
        <i/>
        <sz val="11"/>
        <color theme="1"/>
        <rFont val="Calibri"/>
        <family val="2"/>
        <charset val="1"/>
      </rPr>
      <t>Journal of Cereal Science,</t>
    </r>
    <r>
      <rPr>
        <sz val="11"/>
        <color theme="1"/>
        <rFont val="Calibri"/>
        <family val="2"/>
        <charset val="1"/>
      </rPr>
      <t xml:space="preserve"> 43</t>
    </r>
    <r>
      <rPr>
        <b/>
        <sz val="11"/>
        <color theme="1"/>
        <rFont val="Calibri"/>
        <family val="2"/>
        <charset val="1"/>
      </rPr>
      <t>,</t>
    </r>
    <r>
      <rPr>
        <sz val="11"/>
        <color theme="1"/>
        <rFont val="Calibri"/>
        <family val="2"/>
        <charset val="1"/>
      </rPr>
      <t xml:space="preserve"> 1-14.</t>
    </r>
  </si>
  <si>
    <t>Insect species</t>
  </si>
  <si>
    <t>Input OFMSW (megatonnes/year)</t>
  </si>
  <si>
    <t>FCR (g substrate/g biomass)</t>
  </si>
  <si>
    <t>Protein content (g protein/g biomass)</t>
  </si>
  <si>
    <t>Output (megatonnes/year)</t>
  </si>
  <si>
    <t>Reference</t>
  </si>
  <si>
    <t>Oonincx et al., 2015</t>
  </si>
  <si>
    <t>Waste-to-protein stream</t>
  </si>
  <si>
    <t xml:space="preserve">Microbial protein species </t>
  </si>
  <si>
    <t>Input lignocellulosic content (megatonnes/year)</t>
  </si>
  <si>
    <t>Available cellulose content (g cellulose/g lignocellulosic content)</t>
  </si>
  <si>
    <t>Sugar extraction efficiency (g glucose/g cellulose)</t>
  </si>
  <si>
    <t>Microbial protein content (g protein/g microbial biomass)</t>
  </si>
  <si>
    <t>RNA reduction retained Fusarium venenatum  (g F.venenatum out/g F.venenatum in)</t>
  </si>
  <si>
    <t>Protein yield (g protein/g lignocellulosic content)</t>
  </si>
  <si>
    <t>Fusarium venenatum</t>
  </si>
  <si>
    <t>n/a</t>
  </si>
  <si>
    <t>Upcraft et al., 2021</t>
  </si>
  <si>
    <t xml:space="preserve">Candida utilis </t>
  </si>
  <si>
    <t>Overland and Skrede, 2017, Upcraft et al., 2021</t>
  </si>
  <si>
    <t>Kluvymyces marxianus</t>
  </si>
  <si>
    <t>Available cellulose and hemi-cellulose content (g cellulose and hemi-cellulose/g lignocellulosic content)</t>
  </si>
  <si>
    <t>Sugar extraction efficiency (g glucose and xylose/g cellulose and hemicellulose)</t>
  </si>
  <si>
    <t>RNA reduction Fusarium venenatum loss (g F.venenatum out/g F.venenatum in)</t>
  </si>
  <si>
    <t xml:space="preserve">Fusarium venenatum </t>
  </si>
  <si>
    <t xml:space="preserve">Kluveromyces marxianus </t>
  </si>
  <si>
    <t>Biophysiochemical treatment</t>
  </si>
  <si>
    <t>Input Food industry waste (megatonnes/year)</t>
  </si>
  <si>
    <t>protein content of Food industry waste (megatonnes/year)</t>
  </si>
  <si>
    <t>Conversion efficiency (g protein/g input protein from waste)</t>
  </si>
  <si>
    <t>Protein from food industry</t>
  </si>
  <si>
    <t>2% alcalase enzyme</t>
  </si>
  <si>
    <t>Ramakrishnan et al., 2013</t>
  </si>
  <si>
    <t xml:space="preserve">Hydrothermal treatment </t>
  </si>
  <si>
    <t>Wen et al., 2019, Musatto et al., 2006</t>
  </si>
  <si>
    <t>Sequential alkaline and dilute acid</t>
  </si>
  <si>
    <t>Regional OFMSW (megatonnes/year)</t>
  </si>
  <si>
    <t>Reference: Kaza et al., 2018</t>
  </si>
  <si>
    <t>Region</t>
  </si>
  <si>
    <t>OFMSW generation (megatonnes/year)</t>
  </si>
  <si>
    <t>Africa</t>
  </si>
  <si>
    <t>Caribbean</t>
  </si>
  <si>
    <t>Central &amp; West Asia</t>
  </si>
  <si>
    <t>East Asia</t>
  </si>
  <si>
    <t>Europe</t>
  </si>
  <si>
    <t>Latin America</t>
  </si>
  <si>
    <t>North America</t>
  </si>
  <si>
    <t xml:space="preserve">Pacific </t>
  </si>
  <si>
    <t>South Asia</t>
  </si>
  <si>
    <t>South East Asia</t>
  </si>
  <si>
    <t>Global</t>
  </si>
  <si>
    <t>Residue Lignocellulosic Content (megatonnes/year)</t>
  </si>
  <si>
    <t>Reference: FAO, 1997, Koopmans and Koppejan, 1997, TNO Biobased and Circular technologies, 2020</t>
  </si>
  <si>
    <t>Lignocellulosic Content</t>
  </si>
  <si>
    <t>Halocellulosic content</t>
  </si>
  <si>
    <t xml:space="preserve">Latin America </t>
  </si>
  <si>
    <t xml:space="preserve">Europe </t>
  </si>
  <si>
    <t xml:space="preserve">East Asia </t>
  </si>
  <si>
    <t xml:space="preserve">Central &amp; West Asia </t>
  </si>
  <si>
    <t xml:space="preserve">Caribbean </t>
  </si>
  <si>
    <t xml:space="preserve">Africa </t>
  </si>
  <si>
    <t>Global agricultural lignocellulosic waste</t>
  </si>
  <si>
    <t>Global forestry lignocellulosic waste</t>
  </si>
  <si>
    <t>Food Industry waste</t>
  </si>
  <si>
    <t>Reference: Ramakrishnan et al., 2013, Wen et al., 2019, Mussatto et al., 2006</t>
  </si>
  <si>
    <t>Fishing Industry waste, 2018 (megatonnes/year)</t>
  </si>
  <si>
    <t>g protein/g fish waste</t>
  </si>
  <si>
    <t>Protein content</t>
  </si>
  <si>
    <t xml:space="preserve">Global </t>
  </si>
  <si>
    <t>Brewers Spent Grain production, 2018, megatonnes/year</t>
  </si>
  <si>
    <t>g protein/g BSG</t>
  </si>
  <si>
    <t>Food Industry waste, 2018 (megatonnes/year)</t>
  </si>
  <si>
    <t>Food Industry waste protein content, 2018 (megatonnes/year)</t>
  </si>
  <si>
    <r>
      <rPr>
        <i/>
        <sz val="11"/>
        <color theme="1"/>
        <rFont val="Calibri"/>
        <family val="2"/>
        <scheme val="minor"/>
      </rPr>
      <t xml:space="preserve">Tenebrio molitor </t>
    </r>
    <r>
      <rPr>
        <sz val="11"/>
        <color theme="1"/>
        <rFont val="Calibri"/>
        <family val="2"/>
        <scheme val="minor"/>
      </rPr>
      <t>(mealworm)</t>
    </r>
  </si>
  <si>
    <r>
      <rPr>
        <i/>
        <sz val="11"/>
        <color theme="1"/>
        <rFont val="Calibri"/>
        <family val="2"/>
        <scheme val="minor"/>
      </rPr>
      <t>Acheta domesticus</t>
    </r>
    <r>
      <rPr>
        <sz val="11"/>
        <color theme="1"/>
        <rFont val="Calibri"/>
        <family val="2"/>
        <scheme val="minor"/>
      </rPr>
      <t xml:space="preserve"> (house cricket)</t>
    </r>
  </si>
  <si>
    <r>
      <rPr>
        <i/>
        <sz val="11"/>
        <color theme="1"/>
        <rFont val="Calibri"/>
        <family val="2"/>
        <scheme val="minor"/>
      </rPr>
      <t xml:space="preserve">Hermetia illucens </t>
    </r>
    <r>
      <rPr>
        <sz val="11"/>
        <color theme="1"/>
        <rFont val="Calibri"/>
        <family val="2"/>
        <scheme val="minor"/>
      </rPr>
      <t>(black soldier fly larvae)</t>
    </r>
  </si>
  <si>
    <t>Conversion efficiency (g protein/g input)</t>
  </si>
  <si>
    <t>Lignocellulosic waste-to-microbial protein: Glucose only</t>
  </si>
  <si>
    <t>Lignocellulosic waste-to-microbial protein: Glucose and xylose</t>
  </si>
  <si>
    <t>This Supplementary Table ST5 includes the following information relating to Figure 5.</t>
  </si>
  <si>
    <t>ST5.1 OFMSW-to-insect</t>
  </si>
  <si>
    <t xml:space="preserve">ST5.2 Lignocellulosic-to-MP </t>
  </si>
  <si>
    <t>ST5.3 Food Ind-to-biophysiochem</t>
  </si>
  <si>
    <t xml:space="preserve">ST5.4 Input waste streams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</si>
</sst>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1" x14ac:knownFonts="1">
    <font>
      <sz val="11"/>
      <color theme="1"/>
      <name val="Calibri"/>
      <family val="2"/>
      <scheme val="minor"/>
    </font>
    <font>
      <b/>
      <sz val="11"/>
      <color theme="1"/>
      <name val="Calibri"/>
      <family val="2"/>
      <scheme val="minor"/>
    </font>
    <font>
      <sz val="11"/>
      <color rgb="FF000000"/>
      <name val="Calibri"/>
      <family val="2"/>
      <scheme val="minor"/>
    </font>
    <font>
      <b/>
      <sz val="11"/>
      <color rgb="FF000000"/>
      <name val="Calibri"/>
      <family val="2"/>
      <scheme val="minor"/>
    </font>
    <font>
      <b/>
      <sz val="11"/>
      <color rgb="FF000000"/>
      <name val="Calibri"/>
      <family val="2"/>
    </font>
    <font>
      <b/>
      <sz val="11"/>
      <color rgb="FFFFFFFF"/>
      <name val="Calibri"/>
      <family val="2"/>
      <scheme val="minor"/>
    </font>
    <font>
      <i/>
      <sz val="11"/>
      <color theme="1"/>
      <name val="Calibri"/>
      <family val="2"/>
      <scheme val="minor"/>
    </font>
    <font>
      <sz val="11"/>
      <color theme="1"/>
      <name val="Calibri"/>
      <family val="2"/>
      <charset val="1"/>
    </font>
    <font>
      <sz val="11"/>
      <color theme="1"/>
      <name val="Helvetica"/>
      <family val="2"/>
      <charset val="1"/>
    </font>
    <font>
      <i/>
      <sz val="11"/>
      <color theme="1"/>
      <name val="Calibri"/>
      <family val="2"/>
      <charset val="1"/>
    </font>
    <font>
      <b/>
      <sz val="11"/>
      <color theme="1"/>
      <name val="Calibri"/>
      <family val="2"/>
      <charset val="1"/>
    </font>
  </fonts>
  <fills count="4">
    <fill>
      <patternFill patternType="none"/>
    </fill>
    <fill>
      <patternFill patternType="gray125"/>
    </fill>
    <fill>
      <patternFill patternType="solid">
        <fgColor rgb="FF4472C4"/>
        <bgColor rgb="FF4472C4"/>
      </patternFill>
    </fill>
    <fill>
      <patternFill patternType="solid">
        <fgColor rgb="FFD9E1F2"/>
        <bgColor rgb="FFD9E1F2"/>
      </patternFill>
    </fill>
  </fills>
  <borders count="1">
    <border>
      <left/>
      <right/>
      <top/>
      <bottom/>
      <diagonal/>
    </border>
  </borders>
  <cellStyleXfs count="1">
    <xf numFmtId="0" fontId="0" fillId="0" borderId="0"/>
  </cellStyleXfs>
  <cellXfs count="24">
    <xf numFmtId="0" fontId="0" fillId="0" borderId="0" xfId="0"/>
    <xf numFmtId="0" fontId="2" fillId="0" borderId="0" xfId="0" applyFont="1"/>
    <xf numFmtId="0" fontId="1" fillId="0" borderId="0" xfId="0" applyFont="1"/>
    <xf numFmtId="0" fontId="0" fillId="0" borderId="0" xfId="0" applyAlignment="1">
      <alignment horizontal="right"/>
    </xf>
    <xf numFmtId="0" fontId="3" fillId="0" borderId="0" xfId="0" applyFont="1"/>
    <xf numFmtId="0" fontId="3" fillId="0" borderId="0" xfId="0" applyFont="1" applyAlignment="1">
      <alignment vertical="center"/>
    </xf>
    <xf numFmtId="0" fontId="4" fillId="0" borderId="0" xfId="0" applyFont="1" applyAlignment="1">
      <alignment wrapText="1"/>
    </xf>
    <xf numFmtId="0" fontId="5" fillId="2" borderId="0" xfId="0" applyFont="1" applyFill="1"/>
    <xf numFmtId="0" fontId="2" fillId="3" borderId="0" xfId="0" applyFont="1" applyFill="1"/>
    <xf numFmtId="0" fontId="6" fillId="0" borderId="0" xfId="0" applyFont="1"/>
    <xf numFmtId="0" fontId="0" fillId="0" borderId="0" xfId="0" applyAlignment="1">
      <alignment horizontal="left" vertical="center" indent="5"/>
    </xf>
    <xf numFmtId="164" fontId="0" fillId="0" borderId="0" xfId="0" applyNumberFormat="1"/>
    <xf numFmtId="2" fontId="0" fillId="0" borderId="0" xfId="0" applyNumberFormat="1"/>
    <xf numFmtId="1" fontId="0" fillId="0" borderId="0" xfId="0" applyNumberFormat="1"/>
    <xf numFmtId="2" fontId="0" fillId="0" borderId="0" xfId="0" applyNumberFormat="1" applyAlignment="1">
      <alignment horizontal="right"/>
    </xf>
    <xf numFmtId="164" fontId="0" fillId="0" borderId="0" xfId="0" applyNumberFormat="1" applyAlignment="1">
      <alignment horizontal="right"/>
    </xf>
    <xf numFmtId="0" fontId="0" fillId="0" borderId="0" xfId="0" applyAlignment="1">
      <alignment vertical="center" indent="5"/>
    </xf>
    <xf numFmtId="0" fontId="7" fillId="0" borderId="0" xfId="0" applyFont="1" applyAlignment="1">
      <alignment vertical="center"/>
    </xf>
    <xf numFmtId="0" fontId="1" fillId="0" borderId="0" xfId="0" applyFont="1" applyAlignment="1">
      <alignment wrapText="1"/>
    </xf>
    <xf numFmtId="0" fontId="8" fillId="0" borderId="0" xfId="0" applyFont="1"/>
    <xf numFmtId="0" fontId="1" fillId="0" borderId="0" xfId="0" applyFont="1" applyAlignment="1">
      <alignment horizontal="right"/>
    </xf>
    <xf numFmtId="1" fontId="0" fillId="0" borderId="0" xfId="0" applyNumberFormat="1" applyAlignment="1">
      <alignment horizontal="right"/>
    </xf>
    <xf numFmtId="0" fontId="7" fillId="0" borderId="0" xfId="0" applyFont="1"/>
    <xf numFmtId="164" fontId="2" fillId="0" borderId="0" xfId="0" applyNumberFormat="1" applyFont="1"/>
  </cellXfs>
  <cellStyles count="1">
    <cellStyle name="Normal" xfId="0" builtinId="0"/>
  </cellStyles>
  <dxfs count="21">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numFmt numFmtId="2" formatCode="0.00"/>
    </dxf>
    <dxf>
      <numFmt numFmtId="2" formatCode="0.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F4408EF-9489-4A5F-8EFF-692F59A00462}" name="Table2" displayName="Table2" ref="A16:C28" totalsRowShown="0">
  <autoFilter ref="A16:C28" xr:uid="{9BBA175D-8A31-4A13-B12C-0C2B7B7A58F9}"/>
  <tableColumns count="3">
    <tableColumn id="1" xr3:uid="{F4E902C5-1B8A-4C98-8D83-9F2C72EDB25D}" name="Region"/>
    <tableColumn id="2" xr3:uid="{17590467-A365-45EF-B7CD-311EAFF8BC0F}" name="Lignocellulosic Content" dataDxfId="20"/>
    <tableColumn id="3" xr3:uid="{C657CFBD-B989-491E-9337-B0ACE826EA27}" name="Halocellulosic content" dataDxfId="19"/>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FFFA461-9B2F-416D-BA4F-3B78D9F13B4D}" name="Table1" displayName="Table1" ref="A2:B13" totalsRowShown="0" headerRowDxfId="18">
  <autoFilter ref="A2:B13" xr:uid="{7FFFA461-9B2F-416D-BA4F-3B78D9F13B4D}"/>
  <tableColumns count="2">
    <tableColumn id="1" xr3:uid="{943C782B-ED95-4B7B-A810-9CC7FFD3A895}" name="Region" dataDxfId="17"/>
    <tableColumn id="2" xr3:uid="{5C4505DB-F648-461A-B334-6C315A3342BE}" name="OFMSW generation (megatonnes/year)"/>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39C7742-FB5D-41CE-8E0B-F63ED614A6F4}" name="Table4" displayName="Table4" ref="A31:D32" totalsRowShown="0" headerRowDxfId="16" dataDxfId="15">
  <autoFilter ref="A31:D32" xr:uid="{F39C7742-FB5D-41CE-8E0B-F63ED614A6F4}"/>
  <tableColumns count="4">
    <tableColumn id="1" xr3:uid="{9635ED75-5971-47D1-A895-48350097A240}" name="Region" dataDxfId="14"/>
    <tableColumn id="2" xr3:uid="{6CF8B134-3A23-4EEF-95E2-B47B290FDB80}" name="Fishing Industry waste, 2018 (megatonnes/year)" dataDxfId="13">
      <calculatedColumnFormula>(96.4+178.5)*0.35</calculatedColumnFormula>
    </tableColumn>
    <tableColumn id="3" xr3:uid="{152BADC6-471D-4749-B26A-EACC4DC3E22E}" name="g protein/g fish waste" dataDxfId="12"/>
    <tableColumn id="4" xr3:uid="{13460B4E-201E-4891-80C9-B0519A56B49C}" name="Protein content" dataDxfId="11">
      <calculatedColumnFormula>B32*C32</calculatedColumnFormula>
    </tableColumn>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701D5E9A-25B6-43AB-BEE3-CAEBF57C8F78}" name="Table5" displayName="Table5" ref="A34:D35" totalsRowShown="0" headerRowDxfId="10" dataDxfId="9">
  <autoFilter ref="A34:D35" xr:uid="{701D5E9A-25B6-43AB-BEE3-CAEBF57C8F78}"/>
  <tableColumns count="4">
    <tableColumn id="1" xr3:uid="{E10BEE14-F1BE-4E88-9988-4FD4CDD90718}" name="Region" dataDxfId="8"/>
    <tableColumn id="2" xr3:uid="{7602ED31-3E55-432C-B979-B5FB0D980EFC}" name="Brewers Spent Grain production, 2018, megatonnes/year" dataDxfId="7"/>
    <tableColumn id="3" xr3:uid="{E04CA03C-0D8D-494C-B22F-BB8F826BD418}" name="g protein/g BSG" dataDxfId="6"/>
    <tableColumn id="4" xr3:uid="{EC3E2A8C-D2FB-4D0D-BFC3-0CA4A834707A}" name="Protein content" dataDxfId="5">
      <calculatedColumnFormula>B35*C35</calculatedColumnFormula>
    </tableColumn>
  </tableColumns>
  <tableStyleInfo name="TableStyleMedium2"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235FE7D-858A-4687-A38F-FDD5B19B169A}" name="Table6" displayName="Table6" ref="A37:C38" totalsRowShown="0" headerRowDxfId="4" dataDxfId="3">
  <autoFilter ref="A37:C38" xr:uid="{5235FE7D-858A-4687-A38F-FDD5B19B169A}"/>
  <tableColumns count="3">
    <tableColumn id="1" xr3:uid="{5A0555A3-5266-4739-8482-5A9AB7030171}" name="Region" dataDxfId="2"/>
    <tableColumn id="2" xr3:uid="{EC25AE39-FE84-4E61-8E65-301347B52E07}" name="Food Industry waste, 2018 (megatonnes/year)" dataDxfId="1">
      <calculatedColumnFormula>B32+B35</calculatedColumnFormula>
    </tableColumn>
    <tableColumn id="3" xr3:uid="{F7DABFD2-0D22-44C1-8036-A22F63FEFE7F}" name="Food Industry waste protein content, 2018 (megatonnes/year)" dataDxfId="0">
      <calculatedColumnFormula>D32+D35</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2.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CEBDC1-D3C6-4FAB-8292-D0F6C1329AD1}">
  <dimension ref="A1:B41"/>
  <sheetViews>
    <sheetView topLeftCell="A10" workbookViewId="0">
      <selection activeCell="A14" sqref="A14"/>
    </sheetView>
  </sheetViews>
  <sheetFormatPr defaultRowHeight="15" x14ac:dyDescent="0.25"/>
  <cols>
    <col min="1" max="1" width="26.42578125" customWidth="1"/>
    <col min="2" max="2" width="36.42578125" customWidth="1"/>
  </cols>
  <sheetData>
    <row r="1" spans="1:1" x14ac:dyDescent="0.25">
      <c r="A1" s="4" t="s">
        <v>112</v>
      </c>
    </row>
    <row r="3" spans="1:1" ht="14.25" customHeight="1" x14ac:dyDescent="0.25">
      <c r="A3" s="18" t="s">
        <v>113</v>
      </c>
    </row>
    <row r="4" spans="1:1" x14ac:dyDescent="0.25">
      <c r="A4" s="19" t="s">
        <v>0</v>
      </c>
    </row>
    <row r="5" spans="1:1" ht="14.25" customHeight="1" x14ac:dyDescent="0.25">
      <c r="A5" s="18"/>
    </row>
    <row r="6" spans="1:1" ht="14.25" customHeight="1" x14ac:dyDescent="0.25">
      <c r="A6" s="18" t="s">
        <v>114</v>
      </c>
    </row>
    <row r="7" spans="1:1" x14ac:dyDescent="0.25">
      <c r="A7" s="19" t="s">
        <v>1</v>
      </c>
    </row>
    <row r="8" spans="1:1" x14ac:dyDescent="0.25">
      <c r="A8" s="19" t="s">
        <v>2</v>
      </c>
    </row>
    <row r="9" spans="1:1" x14ac:dyDescent="0.25">
      <c r="A9" s="18"/>
    </row>
    <row r="10" spans="1:1" ht="27" customHeight="1" x14ac:dyDescent="0.25">
      <c r="A10" s="18" t="s">
        <v>115</v>
      </c>
    </row>
    <row r="11" spans="1:1" x14ac:dyDescent="0.25">
      <c r="A11" s="19" t="s">
        <v>3</v>
      </c>
    </row>
    <row r="12" spans="1:1" x14ac:dyDescent="0.25">
      <c r="A12" s="18"/>
    </row>
    <row r="13" spans="1:1" ht="13.5" customHeight="1" x14ac:dyDescent="0.25">
      <c r="A13" s="6" t="s">
        <v>116</v>
      </c>
    </row>
    <row r="14" spans="1:1" x14ac:dyDescent="0.25">
      <c r="A14" s="19" t="s">
        <v>4</v>
      </c>
    </row>
    <row r="15" spans="1:1" x14ac:dyDescent="0.25">
      <c r="A15" s="19"/>
    </row>
    <row r="16" spans="1:1" x14ac:dyDescent="0.25">
      <c r="A16" s="19"/>
    </row>
    <row r="17" spans="1:2" x14ac:dyDescent="0.25">
      <c r="A17" s="19"/>
    </row>
    <row r="18" spans="1:2" x14ac:dyDescent="0.25">
      <c r="A18" s="5"/>
    </row>
    <row r="19" spans="1:2" x14ac:dyDescent="0.25">
      <c r="A19" s="7" t="s">
        <v>5</v>
      </c>
      <c r="B19" s="7" t="s">
        <v>6</v>
      </c>
    </row>
    <row r="20" spans="1:2" x14ac:dyDescent="0.25">
      <c r="A20" s="8" t="s">
        <v>7</v>
      </c>
      <c r="B20" s="8" t="s">
        <v>8</v>
      </c>
    </row>
    <row r="21" spans="1:2" x14ac:dyDescent="0.25">
      <c r="A21" s="8" t="s">
        <v>9</v>
      </c>
      <c r="B21" s="8" t="s">
        <v>10</v>
      </c>
    </row>
    <row r="22" spans="1:2" x14ac:dyDescent="0.25">
      <c r="A22" s="8" t="s">
        <v>11</v>
      </c>
      <c r="B22" s="8" t="s">
        <v>12</v>
      </c>
    </row>
    <row r="23" spans="1:2" x14ac:dyDescent="0.25">
      <c r="A23" s="8" t="s">
        <v>13</v>
      </c>
      <c r="B23" s="8" t="s">
        <v>14</v>
      </c>
    </row>
    <row r="24" spans="1:2" x14ac:dyDescent="0.25">
      <c r="A24" s="8" t="s">
        <v>15</v>
      </c>
      <c r="B24" s="8" t="s">
        <v>16</v>
      </c>
    </row>
    <row r="25" spans="1:2" x14ac:dyDescent="0.25">
      <c r="A25" s="8" t="s">
        <v>17</v>
      </c>
      <c r="B25" s="8" t="s">
        <v>18</v>
      </c>
    </row>
    <row r="26" spans="1:2" x14ac:dyDescent="0.25">
      <c r="A26" s="1"/>
      <c r="B26" s="1"/>
    </row>
    <row r="27" spans="1:2" x14ac:dyDescent="0.25">
      <c r="A27" s="2" t="s">
        <v>19</v>
      </c>
    </row>
    <row r="28" spans="1:2" x14ac:dyDescent="0.25">
      <c r="A28" s="16" t="s">
        <v>20</v>
      </c>
    </row>
    <row r="29" spans="1:2" x14ac:dyDescent="0.25">
      <c r="A29" s="16" t="s">
        <v>21</v>
      </c>
    </row>
    <row r="30" spans="1:2" x14ac:dyDescent="0.25">
      <c r="A30" s="16" t="s">
        <v>22</v>
      </c>
    </row>
    <row r="31" spans="1:2" x14ac:dyDescent="0.25">
      <c r="A31" s="16" t="s">
        <v>23</v>
      </c>
    </row>
    <row r="32" spans="1:2" x14ac:dyDescent="0.25">
      <c r="A32" s="17" t="s">
        <v>24</v>
      </c>
    </row>
    <row r="33" spans="1:1" x14ac:dyDescent="0.25">
      <c r="A33" s="16" t="s">
        <v>25</v>
      </c>
    </row>
    <row r="34" spans="1:1" x14ac:dyDescent="0.25">
      <c r="A34" s="16" t="s">
        <v>26</v>
      </c>
    </row>
    <row r="35" spans="1:1" x14ac:dyDescent="0.25">
      <c r="A35" s="16" t="s">
        <v>27</v>
      </c>
    </row>
    <row r="36" spans="1:1" x14ac:dyDescent="0.25">
      <c r="A36" s="16" t="s">
        <v>28</v>
      </c>
    </row>
    <row r="37" spans="1:1" x14ac:dyDescent="0.25">
      <c r="A37" s="16" t="s">
        <v>29</v>
      </c>
    </row>
    <row r="38" spans="1:1" x14ac:dyDescent="0.25">
      <c r="A38" s="16" t="s">
        <v>30</v>
      </c>
    </row>
    <row r="39" spans="1:1" x14ac:dyDescent="0.25">
      <c r="A39" s="16" t="s">
        <v>31</v>
      </c>
    </row>
    <row r="40" spans="1:1" x14ac:dyDescent="0.25">
      <c r="A40" s="22" t="s">
        <v>32</v>
      </c>
    </row>
    <row r="41" spans="1:1" x14ac:dyDescent="0.25">
      <c r="A41" s="1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E435AD-50D3-4766-88C3-C36244E44F94}">
  <dimension ref="A1:G4"/>
  <sheetViews>
    <sheetView tabSelected="1" workbookViewId="0">
      <selection activeCell="F19" sqref="F19"/>
    </sheetView>
  </sheetViews>
  <sheetFormatPr defaultRowHeight="15" x14ac:dyDescent="0.25"/>
  <cols>
    <col min="1" max="1" width="31.7109375" customWidth="1"/>
    <col min="2" max="2" width="34.140625" customWidth="1"/>
    <col min="3" max="3" width="26.28515625" style="3" bestFit="1" customWidth="1"/>
    <col min="4" max="4" width="34.28515625" style="3" customWidth="1"/>
    <col min="5" max="5" width="38.28515625" customWidth="1"/>
    <col min="6" max="6" width="23.42578125" customWidth="1"/>
    <col min="7" max="7" width="18.5703125" bestFit="1" customWidth="1"/>
  </cols>
  <sheetData>
    <row r="1" spans="1:7" s="2" customFormat="1" x14ac:dyDescent="0.25">
      <c r="A1" s="2" t="s">
        <v>33</v>
      </c>
      <c r="B1" s="2" t="s">
        <v>34</v>
      </c>
      <c r="C1" s="20" t="s">
        <v>35</v>
      </c>
      <c r="D1" s="20" t="s">
        <v>36</v>
      </c>
      <c r="E1" s="2" t="s">
        <v>109</v>
      </c>
      <c r="F1" s="2" t="s">
        <v>37</v>
      </c>
      <c r="G1" s="2" t="s">
        <v>38</v>
      </c>
    </row>
    <row r="2" spans="1:7" x14ac:dyDescent="0.25">
      <c r="A2" t="s">
        <v>108</v>
      </c>
      <c r="B2">
        <v>497</v>
      </c>
      <c r="C2" s="14">
        <v>1.4</v>
      </c>
      <c r="D2" s="15">
        <v>0.38</v>
      </c>
      <c r="E2" s="11">
        <f>D2/C2</f>
        <v>0.27142857142857146</v>
      </c>
      <c r="F2" s="13">
        <f>B2*E2</f>
        <v>134.9</v>
      </c>
      <c r="G2" t="s">
        <v>39</v>
      </c>
    </row>
    <row r="3" spans="1:7" x14ac:dyDescent="0.25">
      <c r="A3" t="s">
        <v>107</v>
      </c>
      <c r="B3">
        <v>497</v>
      </c>
      <c r="C3" s="14">
        <v>2.2999999999999998</v>
      </c>
      <c r="D3" s="15">
        <v>0.45</v>
      </c>
      <c r="E3" s="11">
        <f t="shared" ref="E3:E4" si="0">D3/C3</f>
        <v>0.19565217391304349</v>
      </c>
      <c r="F3" s="13">
        <f>B3*E3</f>
        <v>97.239130434782609</v>
      </c>
      <c r="G3" t="s">
        <v>39</v>
      </c>
    </row>
    <row r="4" spans="1:7" x14ac:dyDescent="0.25">
      <c r="A4" t="s">
        <v>106</v>
      </c>
      <c r="B4">
        <v>497</v>
      </c>
      <c r="C4" s="14">
        <v>3.8</v>
      </c>
      <c r="D4" s="15">
        <v>0.52</v>
      </c>
      <c r="E4" s="11">
        <f t="shared" si="0"/>
        <v>0.1368421052631579</v>
      </c>
      <c r="F4" s="13">
        <f>B4*E4</f>
        <v>68.010526315789477</v>
      </c>
      <c r="G4" t="s">
        <v>39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572E6-E5E6-4AC9-8BD2-9A201633441C}">
  <dimension ref="A1:J9"/>
  <sheetViews>
    <sheetView topLeftCell="B1" workbookViewId="0">
      <selection activeCell="A13" sqref="A13"/>
    </sheetView>
  </sheetViews>
  <sheetFormatPr defaultRowHeight="15" x14ac:dyDescent="0.25"/>
  <cols>
    <col min="1" max="1" width="52.7109375" bestFit="1" customWidth="1"/>
    <col min="2" max="2" width="22.28515625" customWidth="1"/>
    <col min="3" max="3" width="42.28515625" customWidth="1"/>
    <col min="4" max="5" width="55.5703125" customWidth="1"/>
    <col min="6" max="7" width="42.42578125" customWidth="1"/>
    <col min="8" max="8" width="38" customWidth="1"/>
    <col min="9" max="9" width="23.7109375" customWidth="1"/>
    <col min="10" max="10" width="40.7109375" customWidth="1"/>
  </cols>
  <sheetData>
    <row r="1" spans="1:10" s="2" customFormat="1" x14ac:dyDescent="0.25">
      <c r="A1" s="2" t="s">
        <v>40</v>
      </c>
      <c r="B1" s="2" t="s">
        <v>41</v>
      </c>
      <c r="C1" s="2" t="s">
        <v>42</v>
      </c>
      <c r="D1" s="20" t="s">
        <v>43</v>
      </c>
      <c r="E1" s="20" t="s">
        <v>44</v>
      </c>
      <c r="F1" s="20" t="s">
        <v>45</v>
      </c>
      <c r="G1" s="20" t="s">
        <v>46</v>
      </c>
      <c r="H1" s="4" t="s">
        <v>47</v>
      </c>
      <c r="I1" s="2" t="s">
        <v>37</v>
      </c>
      <c r="J1" s="2" t="s">
        <v>38</v>
      </c>
    </row>
    <row r="2" spans="1:10" x14ac:dyDescent="0.25">
      <c r="A2" t="s">
        <v>110</v>
      </c>
      <c r="B2" s="9" t="s">
        <v>48</v>
      </c>
      <c r="C2">
        <v>11108</v>
      </c>
      <c r="D2" s="15">
        <f>(5904/C2)</f>
        <v>0.53150882247029163</v>
      </c>
      <c r="E2" s="15" t="s">
        <v>49</v>
      </c>
      <c r="F2" s="11">
        <v>0.45</v>
      </c>
      <c r="G2" s="11">
        <v>0.7</v>
      </c>
      <c r="H2" s="23">
        <f>((1577/5215)*(F2*G2))*D2</f>
        <v>5.0628890720274163E-2</v>
      </c>
      <c r="I2" s="13">
        <f>C2*H2</f>
        <v>562.38571812080545</v>
      </c>
      <c r="J2" t="s">
        <v>50</v>
      </c>
    </row>
    <row r="3" spans="1:10" x14ac:dyDescent="0.25">
      <c r="A3" t="s">
        <v>110</v>
      </c>
      <c r="B3" s="9" t="s">
        <v>51</v>
      </c>
      <c r="C3">
        <v>11108</v>
      </c>
      <c r="D3" s="15">
        <f>(5904/C3)</f>
        <v>0.53150882247029163</v>
      </c>
      <c r="E3" s="15">
        <v>0.42399999999999999</v>
      </c>
      <c r="F3" s="15">
        <v>0.46</v>
      </c>
      <c r="G3" s="15" t="s">
        <v>49</v>
      </c>
      <c r="H3" s="23">
        <f>(D3*E3)*F3</f>
        <v>0.10366548073460567</v>
      </c>
      <c r="I3" s="13">
        <f>C3*H3</f>
        <v>1151.5161599999999</v>
      </c>
      <c r="J3" t="s">
        <v>52</v>
      </c>
    </row>
    <row r="4" spans="1:10" x14ac:dyDescent="0.25">
      <c r="A4" t="s">
        <v>110</v>
      </c>
      <c r="B4" s="9" t="s">
        <v>53</v>
      </c>
      <c r="C4">
        <v>11108</v>
      </c>
      <c r="D4" s="15">
        <f>(5904/C4)</f>
        <v>0.53150882247029163</v>
      </c>
      <c r="E4">
        <v>0.42399999999999999</v>
      </c>
      <c r="F4" s="15">
        <v>0.54</v>
      </c>
      <c r="G4" s="15" t="s">
        <v>49</v>
      </c>
      <c r="H4" s="23">
        <f>(D4*E4)*F4</f>
        <v>0.12169425999279797</v>
      </c>
      <c r="I4" s="13">
        <f>C4*H4</f>
        <v>1351.7798399999999</v>
      </c>
      <c r="J4" t="s">
        <v>52</v>
      </c>
    </row>
    <row r="5" spans="1:10" x14ac:dyDescent="0.25">
      <c r="H5" s="1"/>
    </row>
    <row r="6" spans="1:10" s="2" customFormat="1" x14ac:dyDescent="0.25">
      <c r="A6" s="2" t="s">
        <v>40</v>
      </c>
      <c r="B6" s="2" t="s">
        <v>41</v>
      </c>
      <c r="C6" s="2" t="s">
        <v>42</v>
      </c>
      <c r="D6" s="20" t="s">
        <v>54</v>
      </c>
      <c r="E6" s="20" t="s">
        <v>55</v>
      </c>
      <c r="F6" s="20" t="s">
        <v>45</v>
      </c>
      <c r="G6" s="20" t="s">
        <v>56</v>
      </c>
      <c r="H6" s="4" t="s">
        <v>47</v>
      </c>
      <c r="I6" s="2" t="s">
        <v>37</v>
      </c>
      <c r="J6" s="2" t="s">
        <v>38</v>
      </c>
    </row>
    <row r="7" spans="1:10" x14ac:dyDescent="0.25">
      <c r="A7" t="s">
        <v>111</v>
      </c>
      <c r="B7" s="9" t="s">
        <v>57</v>
      </c>
      <c r="C7">
        <v>11108</v>
      </c>
      <c r="D7" s="15">
        <f>((5904+3482)/C7)</f>
        <v>0.84497659344616494</v>
      </c>
      <c r="E7" s="15" t="s">
        <v>49</v>
      </c>
      <c r="F7" s="15">
        <v>0.45</v>
      </c>
      <c r="G7" s="11">
        <v>0.7</v>
      </c>
      <c r="H7" s="11">
        <f>((1846/(5215+895))*(F7*G7))*D7</f>
        <v>8.0416602180525432E-2</v>
      </c>
      <c r="I7" s="13">
        <f>C7*H7</f>
        <v>893.26761702127646</v>
      </c>
      <c r="J7" t="s">
        <v>50</v>
      </c>
    </row>
    <row r="8" spans="1:10" x14ac:dyDescent="0.25">
      <c r="A8" t="s">
        <v>111</v>
      </c>
      <c r="B8" s="9" t="s">
        <v>51</v>
      </c>
      <c r="C8">
        <v>11108</v>
      </c>
      <c r="D8" s="15">
        <f>((5904+3482)/C8)</f>
        <v>0.84497659344616494</v>
      </c>
      <c r="E8" s="15">
        <v>0.42399999999999999</v>
      </c>
      <c r="F8" s="15">
        <v>0.46</v>
      </c>
      <c r="G8" s="15" t="s">
        <v>49</v>
      </c>
      <c r="H8" s="11">
        <f>(D8*E8)*F8</f>
        <v>0.16480423478573999</v>
      </c>
      <c r="I8" s="13">
        <f>C8*H8</f>
        <v>1830.6454399999998</v>
      </c>
      <c r="J8" t="s">
        <v>52</v>
      </c>
    </row>
    <row r="9" spans="1:10" x14ac:dyDescent="0.25">
      <c r="A9" t="s">
        <v>111</v>
      </c>
      <c r="B9" s="9" t="s">
        <v>58</v>
      </c>
      <c r="C9">
        <v>11108</v>
      </c>
      <c r="D9" s="15">
        <f>((5904+3482)/C9)</f>
        <v>0.84497659344616494</v>
      </c>
      <c r="E9">
        <v>0.42399999999999999</v>
      </c>
      <c r="F9" s="15">
        <v>0.54</v>
      </c>
      <c r="G9" s="15" t="s">
        <v>49</v>
      </c>
      <c r="H9" s="11">
        <f>(D9*E9)*F9</f>
        <v>0.19346584083543392</v>
      </c>
      <c r="I9" s="13">
        <f>C9*H9</f>
        <v>2149.01856</v>
      </c>
      <c r="J9" t="s">
        <v>52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B3ED42-3876-4E75-987C-D96E174772DF}">
  <dimension ref="A1:G4"/>
  <sheetViews>
    <sheetView topLeftCell="B1" workbookViewId="0">
      <selection activeCell="B6" sqref="B6"/>
    </sheetView>
  </sheetViews>
  <sheetFormatPr defaultRowHeight="15" x14ac:dyDescent="0.25"/>
  <cols>
    <col min="1" max="1" width="25.28515625" bestFit="1" customWidth="1"/>
    <col min="2" max="2" width="32.28515625" bestFit="1" customWidth="1"/>
    <col min="3" max="3" width="42.7109375" bestFit="1" customWidth="1"/>
    <col min="4" max="4" width="52.7109375" customWidth="1"/>
    <col min="5" max="5" width="54.42578125" customWidth="1"/>
    <col min="6" max="6" width="25.42578125" bestFit="1" customWidth="1"/>
    <col min="7" max="7" width="37" bestFit="1" customWidth="1"/>
  </cols>
  <sheetData>
    <row r="1" spans="1:7" s="2" customFormat="1" x14ac:dyDescent="0.25">
      <c r="A1" s="2" t="s">
        <v>40</v>
      </c>
      <c r="B1" s="2" t="s">
        <v>59</v>
      </c>
      <c r="C1" s="2" t="s">
        <v>60</v>
      </c>
      <c r="D1" s="20" t="s">
        <v>61</v>
      </c>
      <c r="E1" s="2" t="s">
        <v>62</v>
      </c>
      <c r="F1" s="2" t="s">
        <v>37</v>
      </c>
      <c r="G1" s="2" t="s">
        <v>38</v>
      </c>
    </row>
    <row r="2" spans="1:7" x14ac:dyDescent="0.25">
      <c r="A2" t="s">
        <v>63</v>
      </c>
      <c r="B2" t="s">
        <v>64</v>
      </c>
      <c r="C2">
        <v>135</v>
      </c>
      <c r="D2" s="21">
        <v>23</v>
      </c>
      <c r="E2" s="11">
        <v>0.76300000000000001</v>
      </c>
      <c r="F2" s="13">
        <f>D2*E2</f>
        <v>17.548999999999999</v>
      </c>
      <c r="G2" s="13" t="s">
        <v>65</v>
      </c>
    </row>
    <row r="3" spans="1:7" x14ac:dyDescent="0.25">
      <c r="A3" t="s">
        <v>63</v>
      </c>
      <c r="B3" t="s">
        <v>66</v>
      </c>
      <c r="C3">
        <v>135</v>
      </c>
      <c r="D3" s="21">
        <v>23</v>
      </c>
      <c r="E3" s="11">
        <v>0.95</v>
      </c>
      <c r="F3" s="13">
        <f>D3*E3</f>
        <v>21.849999999999998</v>
      </c>
      <c r="G3" s="13" t="s">
        <v>67</v>
      </c>
    </row>
    <row r="4" spans="1:7" x14ac:dyDescent="0.25">
      <c r="A4" t="s">
        <v>63</v>
      </c>
      <c r="B4" t="s">
        <v>68</v>
      </c>
      <c r="C4">
        <v>135</v>
      </c>
      <c r="D4" s="21">
        <v>23</v>
      </c>
      <c r="E4" s="11">
        <v>0.64</v>
      </c>
      <c r="F4" s="13">
        <f>D4*E4</f>
        <v>14.72</v>
      </c>
      <c r="G4" s="13" t="s">
        <v>67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71A62-AE59-49A9-8988-F3ADC4E8CC8B}">
  <dimension ref="A1:D38"/>
  <sheetViews>
    <sheetView workbookViewId="0">
      <selection activeCell="A33" sqref="A33"/>
    </sheetView>
  </sheetViews>
  <sheetFormatPr defaultRowHeight="15" x14ac:dyDescent="0.25"/>
  <cols>
    <col min="1" max="1" width="32.7109375" customWidth="1"/>
    <col min="2" max="2" width="50.5703125" customWidth="1"/>
    <col min="3" max="3" width="57.42578125" bestFit="1" customWidth="1"/>
    <col min="4" max="4" width="16" customWidth="1"/>
  </cols>
  <sheetData>
    <row r="1" spans="1:3" x14ac:dyDescent="0.25">
      <c r="A1" s="2" t="s">
        <v>69</v>
      </c>
      <c r="B1" t="s">
        <v>70</v>
      </c>
    </row>
    <row r="2" spans="1:3" x14ac:dyDescent="0.25">
      <c r="A2" t="s">
        <v>71</v>
      </c>
      <c r="B2" t="s">
        <v>72</v>
      </c>
    </row>
    <row r="3" spans="1:3" x14ac:dyDescent="0.25">
      <c r="A3" t="s">
        <v>73</v>
      </c>
      <c r="B3">
        <v>51.12</v>
      </c>
    </row>
    <row r="4" spans="1:3" x14ac:dyDescent="0.25">
      <c r="A4" t="s">
        <v>74</v>
      </c>
      <c r="B4">
        <v>4.54</v>
      </c>
    </row>
    <row r="5" spans="1:3" x14ac:dyDescent="0.25">
      <c r="A5" t="s">
        <v>75</v>
      </c>
      <c r="B5">
        <v>40.340000000000003</v>
      </c>
    </row>
    <row r="6" spans="1:3" x14ac:dyDescent="0.25">
      <c r="A6" t="s">
        <v>76</v>
      </c>
      <c r="B6">
        <v>79.98</v>
      </c>
    </row>
    <row r="7" spans="1:3" x14ac:dyDescent="0.25">
      <c r="A7" t="s">
        <v>77</v>
      </c>
      <c r="B7">
        <v>66.760000000000005</v>
      </c>
    </row>
    <row r="8" spans="1:3" x14ac:dyDescent="0.25">
      <c r="A8" t="s">
        <v>78</v>
      </c>
      <c r="B8">
        <v>59.26</v>
      </c>
    </row>
    <row r="9" spans="1:3" x14ac:dyDescent="0.25">
      <c r="A9" t="s">
        <v>79</v>
      </c>
      <c r="B9">
        <v>43.92</v>
      </c>
    </row>
    <row r="10" spans="1:3" x14ac:dyDescent="0.25">
      <c r="A10" t="s">
        <v>80</v>
      </c>
      <c r="B10">
        <v>5.45</v>
      </c>
    </row>
    <row r="11" spans="1:3" x14ac:dyDescent="0.25">
      <c r="A11" t="s">
        <v>81</v>
      </c>
      <c r="B11">
        <v>103.15</v>
      </c>
    </row>
    <row r="12" spans="1:3" x14ac:dyDescent="0.25">
      <c r="A12" t="s">
        <v>82</v>
      </c>
      <c r="B12">
        <v>42.66</v>
      </c>
    </row>
    <row r="13" spans="1:3" x14ac:dyDescent="0.25">
      <c r="A13" t="s">
        <v>83</v>
      </c>
      <c r="B13">
        <f>SUM(B3:B12)</f>
        <v>497.17999999999995</v>
      </c>
    </row>
    <row r="15" spans="1:3" x14ac:dyDescent="0.25">
      <c r="A15" s="2" t="s">
        <v>84</v>
      </c>
      <c r="B15" t="s">
        <v>85</v>
      </c>
    </row>
    <row r="16" spans="1:3" x14ac:dyDescent="0.25">
      <c r="A16" t="s">
        <v>71</v>
      </c>
      <c r="B16" t="s">
        <v>86</v>
      </c>
      <c r="C16" t="s">
        <v>87</v>
      </c>
    </row>
    <row r="17" spans="1:4" x14ac:dyDescent="0.25">
      <c r="A17" t="s">
        <v>82</v>
      </c>
      <c r="B17" s="12">
        <v>1107.3800000000001</v>
      </c>
      <c r="C17" s="12">
        <v>847.14</v>
      </c>
    </row>
    <row r="18" spans="1:4" x14ac:dyDescent="0.25">
      <c r="A18" t="s">
        <v>81</v>
      </c>
      <c r="B18" s="12">
        <v>1773.8600000000001</v>
      </c>
      <c r="C18" s="12">
        <v>1380.8600000000001</v>
      </c>
    </row>
    <row r="19" spans="1:4" x14ac:dyDescent="0.25">
      <c r="A19" t="s">
        <v>80</v>
      </c>
      <c r="B19" s="12">
        <v>87.39</v>
      </c>
      <c r="C19" s="12">
        <v>66.53</v>
      </c>
    </row>
    <row r="20" spans="1:4" x14ac:dyDescent="0.25">
      <c r="A20" t="s">
        <v>79</v>
      </c>
      <c r="B20" s="12">
        <v>1380.0700000000002</v>
      </c>
      <c r="C20" s="12">
        <v>1105.92</v>
      </c>
    </row>
    <row r="21" spans="1:4" x14ac:dyDescent="0.25">
      <c r="A21" t="s">
        <v>88</v>
      </c>
      <c r="B21" s="12">
        <v>1513.33</v>
      </c>
      <c r="C21" s="12">
        <v>1237.92</v>
      </c>
    </row>
    <row r="22" spans="1:4" x14ac:dyDescent="0.25">
      <c r="A22" t="s">
        <v>89</v>
      </c>
      <c r="B22" s="12">
        <v>1300.3900000000001</v>
      </c>
      <c r="C22" s="12">
        <v>1254.8499999999999</v>
      </c>
    </row>
    <row r="23" spans="1:4" x14ac:dyDescent="0.25">
      <c r="A23" t="s">
        <v>90</v>
      </c>
      <c r="B23" s="12">
        <v>2388.75</v>
      </c>
      <c r="C23" s="12">
        <v>1812.63</v>
      </c>
    </row>
    <row r="24" spans="1:4" x14ac:dyDescent="0.25">
      <c r="A24" t="s">
        <v>91</v>
      </c>
      <c r="B24" s="12">
        <v>506</v>
      </c>
      <c r="C24" s="12">
        <v>375.63</v>
      </c>
    </row>
    <row r="25" spans="1:4" x14ac:dyDescent="0.25">
      <c r="A25" t="s">
        <v>92</v>
      </c>
      <c r="B25" s="12">
        <v>43.98</v>
      </c>
      <c r="C25" s="12">
        <v>31.31</v>
      </c>
    </row>
    <row r="26" spans="1:4" x14ac:dyDescent="0.25">
      <c r="A26" t="s">
        <v>93</v>
      </c>
      <c r="B26" s="12">
        <v>1006.8599999999999</v>
      </c>
      <c r="C26" s="12">
        <v>763.82999999999993</v>
      </c>
    </row>
    <row r="27" spans="1:4" x14ac:dyDescent="0.25">
      <c r="A27" t="s">
        <v>94</v>
      </c>
      <c r="B27">
        <f>SUM(B17:B26)</f>
        <v>11108.010000000002</v>
      </c>
      <c r="C27">
        <f>SUM(C17:C26)</f>
        <v>8876.6200000000026</v>
      </c>
    </row>
    <row r="28" spans="1:4" x14ac:dyDescent="0.25">
      <c r="A28" s="1" t="s">
        <v>95</v>
      </c>
      <c r="B28">
        <v>470.3175</v>
      </c>
      <c r="C28">
        <v>338.62860000000001</v>
      </c>
    </row>
    <row r="30" spans="1:4" x14ac:dyDescent="0.25">
      <c r="A30" s="4" t="s">
        <v>96</v>
      </c>
      <c r="B30" t="s">
        <v>97</v>
      </c>
    </row>
    <row r="31" spans="1:4" s="2" customFormat="1" x14ac:dyDescent="0.25">
      <c r="A31" s="2" t="s">
        <v>71</v>
      </c>
      <c r="B31" s="2" t="s">
        <v>98</v>
      </c>
      <c r="C31" s="2" t="s">
        <v>99</v>
      </c>
      <c r="D31" s="2" t="s">
        <v>100</v>
      </c>
    </row>
    <row r="32" spans="1:4" x14ac:dyDescent="0.25">
      <c r="A32" t="s">
        <v>101</v>
      </c>
      <c r="B32">
        <f>(96.4+178.5)*0.35</f>
        <v>96.214999999999989</v>
      </c>
      <c r="C32">
        <v>0.15570000000000001</v>
      </c>
      <c r="D32">
        <f>B32*C32</f>
        <v>14.980675499999998</v>
      </c>
    </row>
    <row r="34" spans="1:4" s="2" customFormat="1" x14ac:dyDescent="0.25">
      <c r="A34" s="2" t="s">
        <v>71</v>
      </c>
      <c r="B34" s="2" t="s">
        <v>102</v>
      </c>
      <c r="C34" s="2" t="s">
        <v>103</v>
      </c>
      <c r="D34" s="2" t="s">
        <v>100</v>
      </c>
    </row>
    <row r="35" spans="1:4" x14ac:dyDescent="0.25">
      <c r="A35" t="s">
        <v>83</v>
      </c>
      <c r="B35">
        <v>38.799999999999997</v>
      </c>
      <c r="C35">
        <v>0.2</v>
      </c>
      <c r="D35">
        <f>B35*C35</f>
        <v>7.76</v>
      </c>
    </row>
    <row r="37" spans="1:4" s="2" customFormat="1" x14ac:dyDescent="0.25">
      <c r="A37" s="2" t="s">
        <v>71</v>
      </c>
      <c r="B37" s="2" t="s">
        <v>104</v>
      </c>
      <c r="C37" s="2" t="s">
        <v>105</v>
      </c>
    </row>
    <row r="38" spans="1:4" x14ac:dyDescent="0.25">
      <c r="A38" t="s">
        <v>83</v>
      </c>
      <c r="B38">
        <f>B32+B35</f>
        <v>135.01499999999999</v>
      </c>
      <c r="C38">
        <f>D32+D35</f>
        <v>22.740675499999998</v>
      </c>
    </row>
  </sheetData>
  <pageMargins left="0.7" right="0.7" top="0.75" bottom="0.75" header="0.3" footer="0.3"/>
  <pageSetup orientation="portrait" horizontalDpi="360" verticalDpi="360" r:id="rId1"/>
  <tableParts count="5">
    <tablePart r:id="rId2"/>
    <tablePart r:id="rId3"/>
    <tablePart r:id="rId4"/>
    <tablePart r:id="rId5"/>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4aaf35b1-80a8-48e7-9d03-c612add1997b" xsi:nil="true"/>
    <lcf76f155ced4ddcb4097134ff3c332f xmlns="6c64431d-aafb-41b8-a140-13bcbc725a58">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058C3B1EBFA1C48BF3AC7366CCA4959" ma:contentTypeVersion="16" ma:contentTypeDescription="Create a new document." ma:contentTypeScope="" ma:versionID="6a248e6b2e20acede8e19005e92fd546">
  <xsd:schema xmlns:xsd="http://www.w3.org/2001/XMLSchema" xmlns:xs="http://www.w3.org/2001/XMLSchema" xmlns:p="http://schemas.microsoft.com/office/2006/metadata/properties" xmlns:ns1="http://schemas.microsoft.com/sharepoint/v3" xmlns:ns2="d859ce8c-ad68-4c9b-8fa6-7c00649012db" xmlns:ns3="6c64431d-aafb-41b8-a140-13bcbc725a58" xmlns:ns4="4aaf35b1-80a8-48e7-9d03-c612add1997b" targetNamespace="http://schemas.microsoft.com/office/2006/metadata/properties" ma:root="true" ma:fieldsID="bf99ee7c02f33262625f12c65fdd73b3" ns1:_="" ns2:_="" ns3:_="" ns4:_="">
    <xsd:import namespace="http://schemas.microsoft.com/sharepoint/v3"/>
    <xsd:import namespace="d859ce8c-ad68-4c9b-8fa6-7c00649012db"/>
    <xsd:import namespace="6c64431d-aafb-41b8-a140-13bcbc725a58"/>
    <xsd:import namespace="4aaf35b1-80a8-48e7-9d03-c612add1997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1:_ip_UnifiedCompliancePolicyProperties" minOccurs="0"/>
                <xsd:element ref="ns1:_ip_UnifiedCompliancePolicyUIAction"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859ce8c-ad68-4c9b-8fa6-7c00649012d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c64431d-aafb-41b8-a140-13bcbc725a5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31d7151-b795-48f9-9207-6285658e27a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aaf35b1-80a8-48e7-9d03-c612add1997b"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1b25c949-2bbf-4dbd-8669-315fbc4b1ceb}" ma:internalName="TaxCatchAll" ma:showField="CatchAllData" ma:web="d859ce8c-ad68-4c9b-8fa6-7c00649012d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87B704-3021-4D01-B7F1-5992C87C7A1D}">
  <ds:schemaRefs>
    <ds:schemaRef ds:uri="http://schemas.microsoft.com/office/2006/metadata/properties"/>
    <ds:schemaRef ds:uri="http://schemas.microsoft.com/office/infopath/2007/PartnerControls"/>
    <ds:schemaRef ds:uri="http://schemas.microsoft.com/sharepoint/v3"/>
  </ds:schemaRefs>
</ds:datastoreItem>
</file>

<file path=customXml/itemProps2.xml><?xml version="1.0" encoding="utf-8"?>
<ds:datastoreItem xmlns:ds="http://schemas.openxmlformats.org/officeDocument/2006/customXml" ds:itemID="{9FFAEEF1-6939-4655-8112-0A553F3AA258}"/>
</file>

<file path=customXml/itemProps3.xml><?xml version="1.0" encoding="utf-8"?>
<ds:datastoreItem xmlns:ds="http://schemas.openxmlformats.org/officeDocument/2006/customXml" ds:itemID="{089C44AF-78EA-4E99-A7DF-108E1864CE2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Supplementary 5 Title Page</vt:lpstr>
      <vt:lpstr>ST5.1 OFMSW-to-insect</vt:lpstr>
      <vt:lpstr>ST5.2 Lignocellulosic-to-MP </vt:lpstr>
      <vt:lpstr>ST5.3 Food ind-to-biophysiochem</vt:lpstr>
      <vt:lpstr>ST5.4 Input waste streams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Ellen Piercy</dc:creator>
  <cp:keywords/>
  <dc:description/>
  <cp:lastModifiedBy>Guo, Miao</cp:lastModifiedBy>
  <cp:revision/>
  <dcterms:created xsi:type="dcterms:W3CDTF">2021-07-09T16:32:55Z</dcterms:created>
  <dcterms:modified xsi:type="dcterms:W3CDTF">2022-07-08T16:38:41Z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0x0101001058C3B1EBFA1C48BF3AC7366CCA4959</vt:lpwstr>
  </property>
</Properties>
</file>