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D:\PhD_Kings\Submissions\Waste-to-protein Perspectives Artical\Submission\Author response\"/>
    </mc:Choice>
  </mc:AlternateContent>
  <xr:revisionPtr revIDLastSave="0" documentId="13_ncr:1_{0B08E149-F1C5-4510-8987-8530DE7DC423}" xr6:coauthVersionLast="47" xr6:coauthVersionMax="47" xr10:uidLastSave="{00000000-0000-0000-0000-000000000000}"/>
  <bookViews>
    <workbookView xWindow="-108" yWindow="-108" windowWidth="23256" windowHeight="12456" xr2:uid="{740737A6-DC3E-4973-A50E-E813F7AD662A}"/>
  </bookViews>
  <sheets>
    <sheet name="Supplementary 4 Title page " sheetId="7" r:id="rId1"/>
    <sheet name="ST4.1 Amino acid detailed" sheetId="11" r:id="rId2"/>
    <sheet name="ST4.2 amino acid average" sheetId="12"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N6" i="12" l="1"/>
  <c r="T16" i="12" l="1"/>
  <c r="U16" i="12"/>
  <c r="V16" i="12" s="1"/>
  <c r="T17" i="12"/>
  <c r="U17" i="12"/>
  <c r="V17" i="12" s="1"/>
  <c r="T18" i="12"/>
  <c r="U18" i="12"/>
  <c r="V18" i="12" s="1"/>
  <c r="T19" i="12"/>
  <c r="U19" i="12"/>
  <c r="V19" i="12" s="1"/>
  <c r="F89" i="12"/>
  <c r="H89" i="12"/>
  <c r="L51" i="12"/>
  <c r="C89" i="12"/>
  <c r="D89" i="12"/>
  <c r="E89" i="12"/>
  <c r="G89" i="12"/>
  <c r="I89" i="12"/>
  <c r="J89" i="12"/>
  <c r="C87" i="12"/>
  <c r="D87" i="12"/>
  <c r="E87" i="12"/>
  <c r="F87" i="12"/>
  <c r="G87" i="12"/>
  <c r="H87" i="12"/>
  <c r="I87" i="12"/>
  <c r="J87" i="12"/>
  <c r="K87" i="12"/>
  <c r="L87" i="12"/>
  <c r="M87" i="12"/>
  <c r="N87" i="12"/>
  <c r="O87" i="12"/>
  <c r="P87" i="12"/>
  <c r="Q87" i="12"/>
  <c r="R87" i="12"/>
  <c r="S87" i="12"/>
  <c r="T87" i="12"/>
  <c r="U87" i="12"/>
  <c r="C88" i="12"/>
  <c r="D88" i="12"/>
  <c r="E88" i="12"/>
  <c r="F88" i="12"/>
  <c r="G88" i="12"/>
  <c r="H88" i="12"/>
  <c r="I88" i="12"/>
  <c r="J88" i="12"/>
  <c r="K88" i="12"/>
  <c r="L88" i="12"/>
  <c r="M88" i="12"/>
  <c r="N88" i="12"/>
  <c r="O88" i="12"/>
  <c r="P88" i="12"/>
  <c r="Q88" i="12"/>
  <c r="R88" i="12"/>
  <c r="S88" i="12"/>
  <c r="T88" i="12"/>
  <c r="U88" i="12"/>
  <c r="C82" i="12"/>
  <c r="D82" i="12"/>
  <c r="E82" i="12"/>
  <c r="F82" i="12"/>
  <c r="G82" i="12"/>
  <c r="H82" i="12"/>
  <c r="I82" i="12"/>
  <c r="K82" i="12"/>
  <c r="L82" i="12"/>
  <c r="M82" i="12"/>
  <c r="N82" i="12"/>
  <c r="O82" i="12"/>
  <c r="P82" i="12"/>
  <c r="Q82" i="12"/>
  <c r="R82" i="12"/>
  <c r="S82" i="12"/>
  <c r="T82" i="12"/>
  <c r="U82" i="12"/>
  <c r="C83" i="12"/>
  <c r="D83" i="12"/>
  <c r="E83" i="12"/>
  <c r="F83" i="12"/>
  <c r="G83" i="12"/>
  <c r="H83" i="12"/>
  <c r="I83" i="12"/>
  <c r="J83" i="12"/>
  <c r="K83" i="12"/>
  <c r="L83" i="12"/>
  <c r="M83" i="12"/>
  <c r="N83" i="12"/>
  <c r="O83" i="12"/>
  <c r="P83" i="12"/>
  <c r="Q83" i="12"/>
  <c r="R83" i="12"/>
  <c r="S83" i="12"/>
  <c r="T83" i="12"/>
  <c r="U83" i="12"/>
  <c r="C85" i="12"/>
  <c r="D85" i="12"/>
  <c r="E85" i="12"/>
  <c r="F85" i="12"/>
  <c r="G85" i="12"/>
  <c r="H85" i="12"/>
  <c r="I85" i="12"/>
  <c r="K85" i="12"/>
  <c r="L85" i="12"/>
  <c r="M85" i="12"/>
  <c r="N85" i="12"/>
  <c r="O85" i="12"/>
  <c r="P85" i="12"/>
  <c r="Q85" i="12"/>
  <c r="R85" i="12"/>
  <c r="S85" i="12"/>
  <c r="T85" i="12"/>
  <c r="U85" i="12"/>
  <c r="C80" i="12"/>
  <c r="D80" i="12"/>
  <c r="E80" i="12"/>
  <c r="F80" i="12"/>
  <c r="G80" i="12"/>
  <c r="H80" i="12"/>
  <c r="I80" i="12"/>
  <c r="J80" i="12"/>
  <c r="K80" i="12"/>
  <c r="L80" i="12"/>
  <c r="M80" i="12"/>
  <c r="N80" i="12"/>
  <c r="O80" i="12"/>
  <c r="P80" i="12"/>
  <c r="Q80" i="12"/>
  <c r="R80" i="12"/>
  <c r="S80" i="12"/>
  <c r="T80" i="12"/>
  <c r="U80" i="12"/>
  <c r="C74" i="12"/>
  <c r="D74" i="12"/>
  <c r="E74" i="12"/>
  <c r="F74" i="12"/>
  <c r="G74" i="12"/>
  <c r="H74" i="12"/>
  <c r="I74" i="12"/>
  <c r="J74" i="12"/>
  <c r="K74" i="12"/>
  <c r="L74" i="12"/>
  <c r="M74" i="12"/>
  <c r="N74" i="12"/>
  <c r="O74" i="12"/>
  <c r="P74" i="12"/>
  <c r="R74" i="12"/>
  <c r="S74" i="12"/>
  <c r="C75" i="12"/>
  <c r="D75" i="12"/>
  <c r="E75" i="12"/>
  <c r="F75" i="12"/>
  <c r="G75" i="12"/>
  <c r="H75" i="12"/>
  <c r="I75" i="12"/>
  <c r="J75" i="12"/>
  <c r="K75" i="12"/>
  <c r="L75" i="12"/>
  <c r="M75" i="12"/>
  <c r="N75" i="12"/>
  <c r="O75" i="12"/>
  <c r="P75" i="12"/>
  <c r="Q75" i="12"/>
  <c r="R75" i="12"/>
  <c r="S75" i="12"/>
  <c r="T75" i="12"/>
  <c r="U75" i="12"/>
  <c r="C76" i="12"/>
  <c r="D76" i="12"/>
  <c r="E76" i="12"/>
  <c r="F76" i="12"/>
  <c r="G76" i="12"/>
  <c r="H76" i="12"/>
  <c r="I76" i="12"/>
  <c r="K76" i="12"/>
  <c r="M76" i="12"/>
  <c r="N76" i="12"/>
  <c r="O76" i="12"/>
  <c r="P76" i="12"/>
  <c r="Q76" i="12"/>
  <c r="R76" i="12"/>
  <c r="S76" i="12"/>
  <c r="U76" i="12"/>
  <c r="C77" i="12"/>
  <c r="D77" i="12"/>
  <c r="E77" i="12"/>
  <c r="F77" i="12"/>
  <c r="G77" i="12"/>
  <c r="H77" i="12"/>
  <c r="I77" i="12"/>
  <c r="J77" i="12"/>
  <c r="K77" i="12"/>
  <c r="L77" i="12"/>
  <c r="M77" i="12"/>
  <c r="N77" i="12"/>
  <c r="O77" i="12"/>
  <c r="P77" i="12"/>
  <c r="Q77" i="12"/>
  <c r="R77" i="12"/>
  <c r="S77" i="12"/>
  <c r="T77" i="12"/>
  <c r="U77" i="12"/>
  <c r="C72" i="12"/>
  <c r="D72" i="12"/>
  <c r="E72" i="12"/>
  <c r="F72" i="12"/>
  <c r="G72" i="12"/>
  <c r="H72" i="12"/>
  <c r="I72" i="12"/>
  <c r="J72" i="12"/>
  <c r="K72" i="12"/>
  <c r="L72" i="12"/>
  <c r="M72" i="12"/>
  <c r="N72" i="12"/>
  <c r="O72" i="12"/>
  <c r="P72" i="12"/>
  <c r="Q72" i="12"/>
  <c r="R72" i="12"/>
  <c r="S72" i="12"/>
  <c r="T72" i="12"/>
  <c r="U72" i="12"/>
  <c r="C67" i="12"/>
  <c r="D67" i="12"/>
  <c r="E67" i="12"/>
  <c r="F67" i="12"/>
  <c r="G67" i="12"/>
  <c r="H67" i="12"/>
  <c r="I67" i="12"/>
  <c r="J67" i="12"/>
  <c r="K67" i="12"/>
  <c r="L67" i="12"/>
  <c r="M67" i="12"/>
  <c r="N67" i="12"/>
  <c r="O67" i="12"/>
  <c r="P67" i="12"/>
  <c r="Q67" i="12"/>
  <c r="R67" i="12"/>
  <c r="S67" i="12"/>
  <c r="T67" i="12"/>
  <c r="U67" i="12"/>
  <c r="C68" i="12"/>
  <c r="D68" i="12"/>
  <c r="E68" i="12"/>
  <c r="F68" i="12"/>
  <c r="G68" i="12"/>
  <c r="H68" i="12"/>
  <c r="I68" i="12"/>
  <c r="J68" i="12"/>
  <c r="K68" i="12"/>
  <c r="L68" i="12"/>
  <c r="M68" i="12"/>
  <c r="N68" i="12"/>
  <c r="O68" i="12"/>
  <c r="P68" i="12"/>
  <c r="Q68" i="12"/>
  <c r="R68" i="12"/>
  <c r="S68" i="12"/>
  <c r="T68" i="12"/>
  <c r="U68" i="12"/>
  <c r="C69" i="12"/>
  <c r="D69" i="12"/>
  <c r="E69" i="12"/>
  <c r="F69" i="12"/>
  <c r="G69" i="12"/>
  <c r="H69" i="12"/>
  <c r="I69" i="12"/>
  <c r="J69" i="12"/>
  <c r="K69" i="12"/>
  <c r="L69" i="12"/>
  <c r="M69" i="12"/>
  <c r="N69" i="12"/>
  <c r="O69" i="12"/>
  <c r="P69" i="12"/>
  <c r="Q69" i="12"/>
  <c r="R69" i="12"/>
  <c r="S69" i="12"/>
  <c r="T69" i="12"/>
  <c r="U69" i="12"/>
  <c r="C70" i="12"/>
  <c r="D70" i="12"/>
  <c r="E70" i="12"/>
  <c r="F70" i="12"/>
  <c r="G70" i="12"/>
  <c r="H70" i="12"/>
  <c r="I70" i="12"/>
  <c r="J70" i="12"/>
  <c r="K70" i="12"/>
  <c r="L70" i="12"/>
  <c r="M70" i="12"/>
  <c r="N70" i="12"/>
  <c r="O70" i="12"/>
  <c r="P70" i="12"/>
  <c r="Q70" i="12"/>
  <c r="R70" i="12"/>
  <c r="S70" i="12"/>
  <c r="T70" i="12"/>
  <c r="U70" i="12"/>
  <c r="C50" i="12"/>
  <c r="D50" i="12"/>
  <c r="E50" i="12"/>
  <c r="F50" i="12"/>
  <c r="G50" i="12"/>
  <c r="H50" i="12"/>
  <c r="I50" i="12"/>
  <c r="J50" i="12"/>
  <c r="K50" i="12"/>
  <c r="L50" i="12"/>
  <c r="M50" i="12"/>
  <c r="N50" i="12"/>
  <c r="O50" i="12"/>
  <c r="P50" i="12"/>
  <c r="Q50" i="12"/>
  <c r="R50" i="12"/>
  <c r="S50" i="12"/>
  <c r="C51" i="12"/>
  <c r="D51" i="12"/>
  <c r="E51" i="12"/>
  <c r="F51" i="12"/>
  <c r="G51" i="12"/>
  <c r="H51" i="12"/>
  <c r="I51" i="12"/>
  <c r="J51" i="12"/>
  <c r="K51" i="12"/>
  <c r="M51" i="12"/>
  <c r="N51" i="12"/>
  <c r="O51" i="12"/>
  <c r="P51" i="12"/>
  <c r="Q51" i="12"/>
  <c r="R51" i="12"/>
  <c r="S51" i="12"/>
  <c r="T51" i="12"/>
  <c r="U51" i="12"/>
  <c r="C52" i="12"/>
  <c r="D52" i="12"/>
  <c r="E52" i="12"/>
  <c r="F52" i="12"/>
  <c r="G52" i="12"/>
  <c r="H52" i="12"/>
  <c r="I52" i="12"/>
  <c r="J52" i="12"/>
  <c r="K52" i="12"/>
  <c r="L52" i="12"/>
  <c r="M52" i="12"/>
  <c r="O52" i="12"/>
  <c r="P52" i="12"/>
  <c r="R52" i="12"/>
  <c r="S52" i="12"/>
  <c r="U52" i="12"/>
  <c r="C53" i="12"/>
  <c r="D53" i="12"/>
  <c r="E53" i="12"/>
  <c r="F53" i="12"/>
  <c r="G53" i="12"/>
  <c r="H53" i="12"/>
  <c r="I53" i="12"/>
  <c r="J53" i="12"/>
  <c r="K53" i="12"/>
  <c r="L53" i="12"/>
  <c r="M53" i="12"/>
  <c r="N53" i="12"/>
  <c r="O53" i="12"/>
  <c r="P53" i="12"/>
  <c r="Q53" i="12"/>
  <c r="R53" i="12"/>
  <c r="S53" i="12"/>
  <c r="C54" i="12"/>
  <c r="D54" i="12"/>
  <c r="E54" i="12"/>
  <c r="F54" i="12"/>
  <c r="G54" i="12"/>
  <c r="H54" i="12"/>
  <c r="I54" i="12"/>
  <c r="J54" i="12"/>
  <c r="K54" i="12"/>
  <c r="L54" i="12"/>
  <c r="M54" i="12"/>
  <c r="N54" i="12"/>
  <c r="O54" i="12"/>
  <c r="P54" i="12"/>
  <c r="Q54" i="12"/>
  <c r="R54" i="12"/>
  <c r="S54" i="12"/>
  <c r="C55" i="12"/>
  <c r="D55" i="12"/>
  <c r="E55" i="12"/>
  <c r="F55" i="12"/>
  <c r="G55" i="12"/>
  <c r="H55" i="12"/>
  <c r="I55" i="12"/>
  <c r="J55" i="12"/>
  <c r="K55" i="12"/>
  <c r="L55" i="12"/>
  <c r="M55" i="12"/>
  <c r="N55" i="12"/>
  <c r="O55" i="12"/>
  <c r="P55" i="12"/>
  <c r="Q55" i="12"/>
  <c r="R55" i="12"/>
  <c r="S55" i="12"/>
  <c r="C56" i="12"/>
  <c r="D56" i="12"/>
  <c r="E56" i="12"/>
  <c r="F56" i="12"/>
  <c r="G56" i="12"/>
  <c r="H56" i="12"/>
  <c r="I56" i="12"/>
  <c r="J56" i="12"/>
  <c r="K56" i="12"/>
  <c r="L56" i="12"/>
  <c r="M56" i="12"/>
  <c r="N56" i="12"/>
  <c r="O56" i="12"/>
  <c r="P56" i="12"/>
  <c r="Q56" i="12"/>
  <c r="R56" i="12"/>
  <c r="S56" i="12"/>
  <c r="C57" i="12"/>
  <c r="D57" i="12"/>
  <c r="E57" i="12"/>
  <c r="F57" i="12"/>
  <c r="G57" i="12"/>
  <c r="H57" i="12"/>
  <c r="I57" i="12"/>
  <c r="J57" i="12"/>
  <c r="K57" i="12"/>
  <c r="L57" i="12"/>
  <c r="M57" i="12"/>
  <c r="N57" i="12"/>
  <c r="O57" i="12"/>
  <c r="P57" i="12"/>
  <c r="Q57" i="12"/>
  <c r="R57" i="12"/>
  <c r="S57" i="12"/>
  <c r="C58" i="12"/>
  <c r="D58" i="12"/>
  <c r="E58" i="12"/>
  <c r="F58" i="12"/>
  <c r="G58" i="12"/>
  <c r="H58" i="12"/>
  <c r="I58" i="12"/>
  <c r="J58" i="12"/>
  <c r="K58" i="12"/>
  <c r="L58" i="12"/>
  <c r="M58" i="12"/>
  <c r="N58" i="12"/>
  <c r="O58" i="12"/>
  <c r="P58" i="12"/>
  <c r="Q58" i="12"/>
  <c r="R58" i="12"/>
  <c r="S58" i="12"/>
  <c r="C59" i="12"/>
  <c r="D59" i="12"/>
  <c r="E59" i="12"/>
  <c r="F59" i="12"/>
  <c r="G59" i="12"/>
  <c r="H59" i="12"/>
  <c r="I59" i="12"/>
  <c r="K59" i="12"/>
  <c r="L59" i="12"/>
  <c r="M59" i="12"/>
  <c r="N59" i="12"/>
  <c r="O59" i="12"/>
  <c r="P59" i="12"/>
  <c r="Q59" i="12"/>
  <c r="R59" i="12"/>
  <c r="S59" i="12"/>
  <c r="T59" i="12"/>
  <c r="U59" i="12"/>
  <c r="C60" i="12"/>
  <c r="D60" i="12"/>
  <c r="E60" i="12"/>
  <c r="F60" i="12"/>
  <c r="H60" i="12"/>
  <c r="I60" i="12"/>
  <c r="K60" i="12"/>
  <c r="M60" i="12"/>
  <c r="O60" i="12"/>
  <c r="P60" i="12"/>
  <c r="Q60" i="12"/>
  <c r="R60" i="12"/>
  <c r="S60" i="12"/>
  <c r="T60" i="12"/>
  <c r="U60" i="12"/>
  <c r="C64" i="12"/>
  <c r="D64" i="12"/>
  <c r="E64" i="12"/>
  <c r="F64" i="12"/>
  <c r="G64" i="12"/>
  <c r="H64" i="12"/>
  <c r="I64" i="12"/>
  <c r="J64" i="12"/>
  <c r="K64" i="12"/>
  <c r="L64" i="12"/>
  <c r="M64" i="12"/>
  <c r="N64" i="12"/>
  <c r="O64" i="12"/>
  <c r="P64" i="12"/>
  <c r="Q64" i="12"/>
  <c r="R64" i="12"/>
  <c r="S64" i="12"/>
  <c r="T64" i="12"/>
  <c r="U64" i="12"/>
  <c r="B89" i="12"/>
  <c r="B88" i="12"/>
  <c r="B87" i="12"/>
  <c r="B85" i="12"/>
  <c r="B83" i="12"/>
  <c r="B82" i="12"/>
  <c r="B80" i="12"/>
  <c r="B77" i="12"/>
  <c r="B76" i="12"/>
  <c r="B75" i="12"/>
  <c r="B74" i="12"/>
  <c r="B72" i="12"/>
  <c r="B70" i="12"/>
  <c r="B69" i="12"/>
  <c r="B67" i="12"/>
  <c r="B68" i="12"/>
  <c r="B59" i="12"/>
  <c r="B64" i="12"/>
  <c r="B60" i="12"/>
  <c r="B58" i="12"/>
  <c r="B57" i="12"/>
  <c r="B56" i="12"/>
  <c r="B55" i="12"/>
  <c r="B54" i="12"/>
  <c r="B53" i="12"/>
  <c r="B52" i="12"/>
  <c r="B51" i="12"/>
  <c r="B50" i="12"/>
  <c r="B44" i="12"/>
  <c r="U44" i="12" s="1"/>
  <c r="V44" i="12" s="1"/>
  <c r="B43" i="12"/>
  <c r="U43" i="12" s="1"/>
  <c r="B42" i="12"/>
  <c r="U42" i="12" s="1"/>
  <c r="V42" i="12" s="1"/>
  <c r="B40" i="12"/>
  <c r="U40" i="12" s="1"/>
  <c r="V40" i="12" s="1"/>
  <c r="B39" i="12"/>
  <c r="U39" i="12" s="1"/>
  <c r="V39" i="12" s="1"/>
  <c r="B38" i="12"/>
  <c r="U38" i="12" s="1"/>
  <c r="V38" i="12" s="1"/>
  <c r="B37" i="12"/>
  <c r="U37" i="12" s="1"/>
  <c r="V37" i="12" s="1"/>
  <c r="B35" i="12"/>
  <c r="U35" i="12" s="1"/>
  <c r="V35" i="12" s="1"/>
  <c r="B32" i="12"/>
  <c r="U32" i="12" s="1"/>
  <c r="B31" i="12"/>
  <c r="U31" i="12" s="1"/>
  <c r="V31" i="12" s="1"/>
  <c r="B30" i="12"/>
  <c r="U30" i="12" s="1"/>
  <c r="B29" i="12"/>
  <c r="U29" i="12" s="1"/>
  <c r="V29" i="12" s="1"/>
  <c r="B27" i="12"/>
  <c r="U27" i="12" s="1"/>
  <c r="V27" i="12" s="1"/>
  <c r="B25" i="12"/>
  <c r="U25" i="12" s="1"/>
  <c r="B24" i="12"/>
  <c r="U24" i="12" s="1"/>
  <c r="V24" i="12" s="1"/>
  <c r="B23" i="12"/>
  <c r="T23" i="12" s="1"/>
  <c r="B22" i="12"/>
  <c r="U22" i="12" s="1"/>
  <c r="V22" i="12" s="1"/>
  <c r="C5" i="12"/>
  <c r="D5" i="12"/>
  <c r="E5" i="12"/>
  <c r="F5" i="12"/>
  <c r="G5" i="12"/>
  <c r="H5" i="12"/>
  <c r="I5" i="12"/>
  <c r="J5" i="12"/>
  <c r="K5" i="12"/>
  <c r="L5" i="12"/>
  <c r="M5" i="12"/>
  <c r="N5" i="12"/>
  <c r="O5" i="12"/>
  <c r="P5" i="12"/>
  <c r="Q5" i="12"/>
  <c r="R5" i="12"/>
  <c r="S5" i="12"/>
  <c r="C6" i="12"/>
  <c r="D6" i="12"/>
  <c r="E6" i="12"/>
  <c r="F6" i="12"/>
  <c r="G6" i="12"/>
  <c r="H6" i="12"/>
  <c r="I6" i="12"/>
  <c r="J6" i="12"/>
  <c r="K6" i="12"/>
  <c r="L6" i="12"/>
  <c r="M6" i="12"/>
  <c r="O6" i="12"/>
  <c r="P6" i="12"/>
  <c r="Q6" i="12"/>
  <c r="R6" i="12"/>
  <c r="S6" i="12"/>
  <c r="C7" i="12"/>
  <c r="D7" i="12"/>
  <c r="E7" i="12"/>
  <c r="F7" i="12"/>
  <c r="G7" i="12"/>
  <c r="H7" i="12"/>
  <c r="I7" i="12"/>
  <c r="J7" i="12"/>
  <c r="K7" i="12"/>
  <c r="L7" i="12"/>
  <c r="M7" i="12"/>
  <c r="O7" i="12"/>
  <c r="P7" i="12"/>
  <c r="R7" i="12"/>
  <c r="S7" i="12"/>
  <c r="C8" i="12"/>
  <c r="D8" i="12"/>
  <c r="E8" i="12"/>
  <c r="F8" i="12"/>
  <c r="G8" i="12"/>
  <c r="H8" i="12"/>
  <c r="I8" i="12"/>
  <c r="J8" i="12"/>
  <c r="K8" i="12"/>
  <c r="L8" i="12"/>
  <c r="M8" i="12"/>
  <c r="N8" i="12"/>
  <c r="O8" i="12"/>
  <c r="P8" i="12"/>
  <c r="Q8" i="12"/>
  <c r="R8" i="12"/>
  <c r="S8" i="12"/>
  <c r="C9" i="12"/>
  <c r="D9" i="12"/>
  <c r="E9" i="12"/>
  <c r="F9" i="12"/>
  <c r="G9" i="12"/>
  <c r="H9" i="12"/>
  <c r="I9" i="12"/>
  <c r="J9" i="12"/>
  <c r="K9" i="12"/>
  <c r="L9" i="12"/>
  <c r="M9" i="12"/>
  <c r="N9" i="12"/>
  <c r="O9" i="12"/>
  <c r="P9" i="12"/>
  <c r="Q9" i="12"/>
  <c r="R9" i="12"/>
  <c r="S9" i="12"/>
  <c r="C10" i="12"/>
  <c r="D10" i="12"/>
  <c r="E10" i="12"/>
  <c r="F10" i="12"/>
  <c r="G10" i="12"/>
  <c r="H10" i="12"/>
  <c r="I10" i="12"/>
  <c r="J10" i="12"/>
  <c r="K10" i="12"/>
  <c r="L10" i="12"/>
  <c r="M10" i="12"/>
  <c r="N10" i="12"/>
  <c r="O10" i="12"/>
  <c r="P10" i="12"/>
  <c r="Q10" i="12"/>
  <c r="R10" i="12"/>
  <c r="S10" i="12"/>
  <c r="C11" i="12"/>
  <c r="D11" i="12"/>
  <c r="E11" i="12"/>
  <c r="F11" i="12"/>
  <c r="G11" i="12"/>
  <c r="H11" i="12"/>
  <c r="I11" i="12"/>
  <c r="J11" i="12"/>
  <c r="K11" i="12"/>
  <c r="L11" i="12"/>
  <c r="M11" i="12"/>
  <c r="N11" i="12"/>
  <c r="O11" i="12"/>
  <c r="P11" i="12"/>
  <c r="Q11" i="12"/>
  <c r="R11" i="12"/>
  <c r="S11" i="12"/>
  <c r="C12" i="12"/>
  <c r="D12" i="12"/>
  <c r="E12" i="12"/>
  <c r="F12" i="12"/>
  <c r="G12" i="12"/>
  <c r="H12" i="12"/>
  <c r="I12" i="12"/>
  <c r="J12" i="12"/>
  <c r="K12" i="12"/>
  <c r="L12" i="12"/>
  <c r="M12" i="12"/>
  <c r="N12" i="12"/>
  <c r="O12" i="12"/>
  <c r="P12" i="12"/>
  <c r="R12" i="12"/>
  <c r="S12" i="12"/>
  <c r="C13" i="12"/>
  <c r="D13" i="12"/>
  <c r="E13" i="12"/>
  <c r="F13" i="12"/>
  <c r="G13" i="12"/>
  <c r="H13" i="12"/>
  <c r="I13" i="12"/>
  <c r="J13" i="12"/>
  <c r="K13" i="12"/>
  <c r="L13" i="12"/>
  <c r="M13" i="12"/>
  <c r="N13" i="12"/>
  <c r="O13" i="12"/>
  <c r="P13" i="12"/>
  <c r="Q13" i="12"/>
  <c r="R13" i="12"/>
  <c r="S13" i="12"/>
  <c r="C14" i="12"/>
  <c r="D14" i="12"/>
  <c r="E14" i="12"/>
  <c r="F14" i="12"/>
  <c r="G14" i="12"/>
  <c r="H14" i="12"/>
  <c r="I14" i="12"/>
  <c r="K14" i="12"/>
  <c r="L14" i="12"/>
  <c r="M14" i="12"/>
  <c r="N14" i="12"/>
  <c r="O14" i="12"/>
  <c r="P14" i="12"/>
  <c r="Q14" i="12"/>
  <c r="R14" i="12"/>
  <c r="S14" i="12"/>
  <c r="C15" i="12"/>
  <c r="D15" i="12"/>
  <c r="E15" i="12"/>
  <c r="F15" i="12"/>
  <c r="H15" i="12"/>
  <c r="I15" i="12"/>
  <c r="K15" i="12"/>
  <c r="M15" i="12"/>
  <c r="O15" i="12"/>
  <c r="P15" i="12"/>
  <c r="Q15" i="12"/>
  <c r="R15" i="12"/>
  <c r="S15" i="12"/>
  <c r="B14" i="12"/>
  <c r="B15" i="12"/>
  <c r="B13" i="12"/>
  <c r="B12" i="12"/>
  <c r="B11" i="12"/>
  <c r="B10" i="12"/>
  <c r="B9" i="12"/>
  <c r="B8" i="12"/>
  <c r="B7" i="12"/>
  <c r="B6" i="12"/>
  <c r="B5" i="12"/>
  <c r="G200" i="11"/>
  <c r="H200" i="11"/>
  <c r="I200" i="11"/>
  <c r="J200" i="11"/>
  <c r="K200" i="11"/>
  <c r="L200" i="11"/>
  <c r="M200" i="11"/>
  <c r="N200" i="11"/>
  <c r="O200" i="11"/>
  <c r="P200" i="11"/>
  <c r="Q200" i="11"/>
  <c r="R200" i="11"/>
  <c r="S200" i="11"/>
  <c r="T200" i="11"/>
  <c r="U200" i="11"/>
  <c r="V200" i="11"/>
  <c r="W200" i="11"/>
  <c r="X200" i="11"/>
  <c r="Y200" i="11"/>
  <c r="F200" i="11"/>
  <c r="G196" i="11"/>
  <c r="H196" i="11"/>
  <c r="I196" i="11"/>
  <c r="J196" i="11"/>
  <c r="K196" i="11"/>
  <c r="L196" i="11"/>
  <c r="M196" i="11"/>
  <c r="N196" i="11"/>
  <c r="O196" i="11"/>
  <c r="P196" i="11"/>
  <c r="Q196" i="11"/>
  <c r="R196" i="11"/>
  <c r="S196" i="11"/>
  <c r="T196" i="11"/>
  <c r="V196" i="11"/>
  <c r="W196" i="11"/>
  <c r="F196" i="11"/>
  <c r="Y292" i="11"/>
  <c r="X292" i="11"/>
  <c r="Y291" i="11"/>
  <c r="U89" i="12" s="1"/>
  <c r="X291" i="11"/>
  <c r="T89" i="12" s="1"/>
  <c r="P288" i="11"/>
  <c r="N288" i="11"/>
  <c r="M288" i="11"/>
  <c r="K288" i="11"/>
  <c r="J288" i="11"/>
  <c r="I288" i="11"/>
  <c r="H288" i="11"/>
  <c r="G288" i="11"/>
  <c r="F288" i="11"/>
  <c r="D284" i="11"/>
  <c r="D283" i="11" s="1"/>
  <c r="Y283" i="11"/>
  <c r="X283" i="11"/>
  <c r="W283" i="11"/>
  <c r="V283" i="11"/>
  <c r="U283" i="11"/>
  <c r="T283" i="11"/>
  <c r="S283" i="11"/>
  <c r="R283" i="11"/>
  <c r="Q283" i="11"/>
  <c r="P283" i="11"/>
  <c r="O283" i="11"/>
  <c r="N283" i="11"/>
  <c r="M283" i="11"/>
  <c r="L283" i="11"/>
  <c r="K283" i="11"/>
  <c r="J283" i="11"/>
  <c r="I283" i="11"/>
  <c r="H283" i="11"/>
  <c r="G283" i="11"/>
  <c r="F283" i="11"/>
  <c r="Y282" i="11"/>
  <c r="D282" i="11" s="1"/>
  <c r="X282" i="11"/>
  <c r="Y281" i="11"/>
  <c r="D281" i="11" s="1"/>
  <c r="X281" i="11"/>
  <c r="Y254" i="11"/>
  <c r="X254" i="11"/>
  <c r="W254" i="11"/>
  <c r="V254" i="11"/>
  <c r="U254" i="11"/>
  <c r="T254" i="11"/>
  <c r="S254" i="11"/>
  <c r="R254" i="11"/>
  <c r="Q254" i="11"/>
  <c r="P254" i="11"/>
  <c r="O254" i="11"/>
  <c r="N254" i="11"/>
  <c r="M254" i="11"/>
  <c r="L254" i="11"/>
  <c r="K254" i="11"/>
  <c r="J254" i="11"/>
  <c r="I254" i="11"/>
  <c r="H254" i="11"/>
  <c r="G254" i="11"/>
  <c r="F254" i="11"/>
  <c r="D254" i="11"/>
  <c r="Y249" i="11"/>
  <c r="X249" i="11"/>
  <c r="W249" i="11"/>
  <c r="V249" i="11"/>
  <c r="U249" i="11"/>
  <c r="T249" i="11"/>
  <c r="S249" i="11"/>
  <c r="R249" i="11"/>
  <c r="Q249" i="11"/>
  <c r="P249" i="11"/>
  <c r="O249" i="11"/>
  <c r="M249" i="11"/>
  <c r="L249" i="11"/>
  <c r="K249" i="11"/>
  <c r="J249" i="11"/>
  <c r="I249" i="11"/>
  <c r="H249" i="11"/>
  <c r="G249" i="11"/>
  <c r="F249" i="11"/>
  <c r="D249" i="11"/>
  <c r="Y248" i="11"/>
  <c r="X248" i="11"/>
  <c r="D248" i="11"/>
  <c r="D247" i="11"/>
  <c r="Y246" i="11"/>
  <c r="X246" i="11"/>
  <c r="W246" i="11"/>
  <c r="V246" i="11"/>
  <c r="U246" i="11"/>
  <c r="T246" i="11"/>
  <c r="S246" i="11"/>
  <c r="R246" i="11"/>
  <c r="Q246" i="11"/>
  <c r="P246" i="11"/>
  <c r="O246" i="11"/>
  <c r="N246" i="11"/>
  <c r="M246" i="11"/>
  <c r="L246" i="11"/>
  <c r="K246" i="11"/>
  <c r="J246" i="11"/>
  <c r="I246" i="11"/>
  <c r="H246" i="11"/>
  <c r="G246" i="11"/>
  <c r="F246" i="11"/>
  <c r="D227" i="11"/>
  <c r="D226" i="11" s="1"/>
  <c r="Y226" i="11"/>
  <c r="X226" i="11"/>
  <c r="W226" i="11"/>
  <c r="V226" i="11"/>
  <c r="U226" i="11"/>
  <c r="T226" i="11"/>
  <c r="S226" i="11"/>
  <c r="R226" i="11"/>
  <c r="Q226" i="11"/>
  <c r="P226" i="11"/>
  <c r="O226" i="11"/>
  <c r="N226" i="11"/>
  <c r="M226" i="11"/>
  <c r="L226" i="11"/>
  <c r="K226" i="11"/>
  <c r="J226" i="11"/>
  <c r="I226" i="11"/>
  <c r="H226" i="11"/>
  <c r="G226" i="11"/>
  <c r="F226" i="11"/>
  <c r="D221" i="11"/>
  <c r="D219" i="11"/>
  <c r="Y218" i="11"/>
  <c r="X218" i="11"/>
  <c r="W218" i="11"/>
  <c r="V218" i="11"/>
  <c r="U218" i="11"/>
  <c r="T218" i="11"/>
  <c r="S218" i="11"/>
  <c r="R218" i="11"/>
  <c r="Q218" i="11"/>
  <c r="P218" i="11"/>
  <c r="O218" i="11"/>
  <c r="M218" i="11"/>
  <c r="L218" i="11"/>
  <c r="K218" i="11"/>
  <c r="J218" i="11"/>
  <c r="I218" i="11"/>
  <c r="H218" i="11"/>
  <c r="G218" i="11"/>
  <c r="F218" i="11"/>
  <c r="Y213" i="11"/>
  <c r="X213" i="11"/>
  <c r="W213" i="11"/>
  <c r="V213" i="11"/>
  <c r="U213" i="11"/>
  <c r="T213" i="11"/>
  <c r="S213" i="11"/>
  <c r="R213" i="11"/>
  <c r="Q213" i="11"/>
  <c r="P213" i="11"/>
  <c r="O213" i="11"/>
  <c r="N213" i="11"/>
  <c r="M213" i="11"/>
  <c r="L213" i="11"/>
  <c r="K213" i="11"/>
  <c r="J213" i="11"/>
  <c r="I213" i="11"/>
  <c r="H213" i="11"/>
  <c r="G213" i="11"/>
  <c r="F213" i="11"/>
  <c r="Y209" i="11"/>
  <c r="X209" i="11"/>
  <c r="W209" i="11"/>
  <c r="V209" i="11"/>
  <c r="U209" i="11"/>
  <c r="T209" i="11"/>
  <c r="S209" i="11"/>
  <c r="R209" i="11"/>
  <c r="Q209" i="11"/>
  <c r="P209" i="11"/>
  <c r="O209" i="11"/>
  <c r="N209" i="11"/>
  <c r="M209" i="11"/>
  <c r="L209" i="11"/>
  <c r="K209" i="11"/>
  <c r="J209" i="11"/>
  <c r="I209" i="11"/>
  <c r="H209" i="11"/>
  <c r="G209" i="11"/>
  <c r="F209" i="11"/>
  <c r="D209" i="11"/>
  <c r="Y208" i="11"/>
  <c r="Y203" i="11" s="1"/>
  <c r="X208" i="11"/>
  <c r="X203" i="11" s="1"/>
  <c r="W203" i="11"/>
  <c r="V203" i="11"/>
  <c r="U203" i="11"/>
  <c r="T203" i="11"/>
  <c r="S203" i="11"/>
  <c r="R203" i="11"/>
  <c r="Q203" i="11"/>
  <c r="O203" i="11"/>
  <c r="M203" i="11"/>
  <c r="L203" i="11"/>
  <c r="K203" i="11"/>
  <c r="J203" i="11"/>
  <c r="I203" i="11"/>
  <c r="H203" i="11"/>
  <c r="G203" i="11"/>
  <c r="F203" i="11"/>
  <c r="D203" i="11"/>
  <c r="D200" i="11" s="1"/>
  <c r="Y188" i="11"/>
  <c r="X188" i="11"/>
  <c r="W188" i="11"/>
  <c r="V188" i="11"/>
  <c r="U188" i="11"/>
  <c r="T188" i="11"/>
  <c r="S188" i="11"/>
  <c r="R188" i="11"/>
  <c r="Q188" i="11"/>
  <c r="P188" i="11"/>
  <c r="O188" i="11"/>
  <c r="N188" i="11"/>
  <c r="M188" i="11"/>
  <c r="L188" i="11"/>
  <c r="K188" i="11"/>
  <c r="J188" i="11"/>
  <c r="I188" i="11"/>
  <c r="H188" i="11"/>
  <c r="G188" i="11"/>
  <c r="F188" i="11"/>
  <c r="D188" i="11"/>
  <c r="Y177" i="11"/>
  <c r="X177" i="11"/>
  <c r="W177" i="11"/>
  <c r="V177" i="11"/>
  <c r="U177" i="11"/>
  <c r="T177" i="11"/>
  <c r="S177" i="11"/>
  <c r="R177" i="11"/>
  <c r="Q177" i="11"/>
  <c r="P177" i="11"/>
  <c r="O177" i="11"/>
  <c r="N177" i="11"/>
  <c r="M177" i="11"/>
  <c r="L177" i="11"/>
  <c r="K177" i="11"/>
  <c r="J177" i="11"/>
  <c r="I177" i="11"/>
  <c r="H177" i="11"/>
  <c r="G177" i="11"/>
  <c r="F177" i="11"/>
  <c r="D177" i="11"/>
  <c r="Y176" i="11"/>
  <c r="X176" i="11"/>
  <c r="Y175" i="11"/>
  <c r="X175" i="11"/>
  <c r="Y165" i="11"/>
  <c r="X165" i="11"/>
  <c r="W165" i="11"/>
  <c r="V165" i="11"/>
  <c r="U165" i="11"/>
  <c r="T165" i="11"/>
  <c r="S165" i="11"/>
  <c r="R165" i="11"/>
  <c r="Q165" i="11"/>
  <c r="P165" i="11"/>
  <c r="O165" i="11"/>
  <c r="N165" i="11"/>
  <c r="M165" i="11"/>
  <c r="L165" i="11"/>
  <c r="K165" i="11"/>
  <c r="J165" i="11"/>
  <c r="I165" i="11"/>
  <c r="H165" i="11"/>
  <c r="G165" i="11"/>
  <c r="F165" i="11"/>
  <c r="D165" i="11"/>
  <c r="Y155" i="11"/>
  <c r="X155" i="11"/>
  <c r="W155" i="11"/>
  <c r="V155" i="11"/>
  <c r="U155" i="11"/>
  <c r="T155" i="11"/>
  <c r="S155" i="11"/>
  <c r="R155" i="11"/>
  <c r="Q155" i="11"/>
  <c r="P155" i="11"/>
  <c r="O155" i="11"/>
  <c r="N155" i="11"/>
  <c r="M155" i="11"/>
  <c r="L155" i="11"/>
  <c r="K155" i="11"/>
  <c r="J155" i="11"/>
  <c r="I155" i="11"/>
  <c r="H155" i="11"/>
  <c r="G155" i="11"/>
  <c r="F155" i="11"/>
  <c r="D155" i="11"/>
  <c r="D143" i="11"/>
  <c r="D142" i="11"/>
  <c r="D141" i="11"/>
  <c r="D140" i="11"/>
  <c r="D139" i="11"/>
  <c r="Y138" i="11"/>
  <c r="X138" i="11"/>
  <c r="W138" i="11"/>
  <c r="V138" i="11"/>
  <c r="U138" i="11"/>
  <c r="T138" i="11"/>
  <c r="S138" i="11"/>
  <c r="R138" i="11"/>
  <c r="Q138" i="11"/>
  <c r="P138" i="11"/>
  <c r="O138" i="11"/>
  <c r="N138" i="11"/>
  <c r="M138" i="11"/>
  <c r="L138" i="11"/>
  <c r="K138" i="11"/>
  <c r="J138" i="11"/>
  <c r="I138" i="11"/>
  <c r="H138" i="11"/>
  <c r="G138" i="11"/>
  <c r="F138" i="11"/>
  <c r="D138" i="11"/>
  <c r="Y132" i="11"/>
  <c r="X132" i="11"/>
  <c r="W132" i="11"/>
  <c r="V132" i="11"/>
  <c r="U132" i="11"/>
  <c r="T132" i="11"/>
  <c r="S132" i="11"/>
  <c r="R132" i="11"/>
  <c r="Q132" i="11"/>
  <c r="P132" i="11"/>
  <c r="O132" i="11"/>
  <c r="M132" i="11"/>
  <c r="L132" i="11"/>
  <c r="K132" i="11"/>
  <c r="J132" i="11"/>
  <c r="I132" i="11"/>
  <c r="H132" i="11"/>
  <c r="G132" i="11"/>
  <c r="F132" i="11"/>
  <c r="Y130" i="11"/>
  <c r="X130" i="11"/>
  <c r="W130" i="11"/>
  <c r="V130" i="11"/>
  <c r="U130" i="11"/>
  <c r="T130" i="11"/>
  <c r="S130" i="11"/>
  <c r="Q130" i="11"/>
  <c r="O130" i="11"/>
  <c r="M130" i="11"/>
  <c r="L130" i="11"/>
  <c r="J130" i="11"/>
  <c r="I130" i="11"/>
  <c r="H130" i="11"/>
  <c r="G130" i="11"/>
  <c r="F130" i="11"/>
  <c r="Y128" i="11"/>
  <c r="X128" i="11"/>
  <c r="W128" i="11"/>
  <c r="V128" i="11"/>
  <c r="U128" i="11"/>
  <c r="T128" i="11"/>
  <c r="S128" i="11"/>
  <c r="Q128" i="11"/>
  <c r="O128" i="11"/>
  <c r="M128" i="11"/>
  <c r="L128" i="11"/>
  <c r="J128" i="11"/>
  <c r="H128" i="11"/>
  <c r="G128" i="11"/>
  <c r="F128" i="11"/>
  <c r="Y126" i="11"/>
  <c r="X126" i="11"/>
  <c r="P126" i="11"/>
  <c r="O126" i="11"/>
  <c r="M126" i="11"/>
  <c r="K126" i="11"/>
  <c r="J126" i="11"/>
  <c r="I126" i="11"/>
  <c r="H126" i="11"/>
  <c r="G126" i="11"/>
  <c r="F126" i="11"/>
  <c r="Y123" i="11"/>
  <c r="X123" i="11"/>
  <c r="W123" i="11"/>
  <c r="V123" i="11"/>
  <c r="U123" i="11"/>
  <c r="T123" i="11"/>
  <c r="S123" i="11"/>
  <c r="R123" i="11"/>
  <c r="Q123" i="11"/>
  <c r="O123" i="11"/>
  <c r="M123" i="11"/>
  <c r="L123" i="11"/>
  <c r="J123" i="11"/>
  <c r="I123" i="11"/>
  <c r="H123" i="11"/>
  <c r="G123" i="11"/>
  <c r="F123" i="11"/>
  <c r="Y122" i="11"/>
  <c r="X122" i="11"/>
  <c r="W122" i="11"/>
  <c r="V122" i="11"/>
  <c r="U122" i="11"/>
  <c r="T122" i="11"/>
  <c r="S122" i="11"/>
  <c r="R122" i="11"/>
  <c r="Q122" i="11"/>
  <c r="P122" i="11"/>
  <c r="O122" i="11"/>
  <c r="M122" i="11"/>
  <c r="L122" i="11"/>
  <c r="K122" i="11"/>
  <c r="J122" i="11"/>
  <c r="I122" i="11"/>
  <c r="H122" i="11"/>
  <c r="G122" i="11"/>
  <c r="F122" i="11"/>
  <c r="D122" i="11"/>
  <c r="Y60" i="11"/>
  <c r="X60" i="11"/>
  <c r="D60" i="11"/>
  <c r="Y119" i="11"/>
  <c r="X119" i="11"/>
  <c r="Y116" i="11"/>
  <c r="X116" i="11"/>
  <c r="Y115" i="11"/>
  <c r="X115" i="11"/>
  <c r="D115" i="11"/>
  <c r="Y114" i="11"/>
  <c r="X114" i="11"/>
  <c r="Y113" i="11"/>
  <c r="X113" i="11"/>
  <c r="Y112" i="11"/>
  <c r="X112" i="11"/>
  <c r="Y111" i="11"/>
  <c r="X111" i="11"/>
  <c r="Y110" i="11"/>
  <c r="X110" i="11"/>
  <c r="Y109" i="11"/>
  <c r="X109" i="11"/>
  <c r="Y108" i="11"/>
  <c r="X108" i="11"/>
  <c r="Y107" i="11"/>
  <c r="X107" i="11"/>
  <c r="Y106" i="11"/>
  <c r="X106" i="11"/>
  <c r="D106" i="11"/>
  <c r="Y105" i="11"/>
  <c r="X105" i="11"/>
  <c r="Y104" i="11"/>
  <c r="X104" i="11"/>
  <c r="D104" i="11"/>
  <c r="Y103" i="11"/>
  <c r="X103" i="11"/>
  <c r="Y102" i="11"/>
  <c r="X102" i="11"/>
  <c r="Y101" i="11"/>
  <c r="X101" i="11"/>
  <c r="Y100" i="11"/>
  <c r="X100" i="11"/>
  <c r="Y99" i="11"/>
  <c r="X99" i="11"/>
  <c r="Y98" i="11"/>
  <c r="U58" i="12" s="1"/>
  <c r="X98" i="11"/>
  <c r="T58" i="12" s="1"/>
  <c r="W97" i="11"/>
  <c r="V97" i="11"/>
  <c r="U97" i="11"/>
  <c r="T97" i="11"/>
  <c r="S97" i="11"/>
  <c r="R97" i="11"/>
  <c r="Q97" i="11"/>
  <c r="P97" i="11"/>
  <c r="O97" i="11"/>
  <c r="N97" i="11"/>
  <c r="M97" i="11"/>
  <c r="L97" i="11"/>
  <c r="K97" i="11"/>
  <c r="J97" i="11"/>
  <c r="I97" i="11"/>
  <c r="H97" i="11"/>
  <c r="G97" i="11"/>
  <c r="F97" i="11"/>
  <c r="Y96" i="11"/>
  <c r="X96" i="11"/>
  <c r="Y95" i="11"/>
  <c r="X95" i="11"/>
  <c r="Y94" i="11"/>
  <c r="X94" i="11"/>
  <c r="Y93" i="11"/>
  <c r="X93" i="11"/>
  <c r="Y92" i="11"/>
  <c r="X92" i="11"/>
  <c r="Y91" i="11"/>
  <c r="X91" i="11"/>
  <c r="Y90" i="11"/>
  <c r="X90" i="11"/>
  <c r="Y89" i="11"/>
  <c r="X89" i="11"/>
  <c r="Y88" i="11"/>
  <c r="X88" i="11"/>
  <c r="Y87" i="11"/>
  <c r="X87" i="11"/>
  <c r="Y86" i="11"/>
  <c r="X86" i="11"/>
  <c r="Y85" i="11"/>
  <c r="X85" i="11"/>
  <c r="Y84" i="11"/>
  <c r="X84" i="11"/>
  <c r="D84" i="11"/>
  <c r="D82" i="11" s="1"/>
  <c r="Y83" i="11"/>
  <c r="U57" i="12" s="1"/>
  <c r="X83" i="11"/>
  <c r="T57" i="12" s="1"/>
  <c r="W82" i="11"/>
  <c r="V82" i="11"/>
  <c r="T82" i="11"/>
  <c r="S82" i="11"/>
  <c r="R82" i="11"/>
  <c r="Q82" i="11"/>
  <c r="P82" i="11"/>
  <c r="O82" i="11"/>
  <c r="N82" i="11"/>
  <c r="M82" i="11"/>
  <c r="L82" i="11"/>
  <c r="K82" i="11"/>
  <c r="J82" i="11"/>
  <c r="I82" i="11"/>
  <c r="H82" i="11"/>
  <c r="G82" i="11"/>
  <c r="F82" i="11"/>
  <c r="Y68" i="11"/>
  <c r="X68" i="11"/>
  <c r="Y67" i="11"/>
  <c r="X67" i="11"/>
  <c r="D67" i="11"/>
  <c r="Y66" i="11"/>
  <c r="X66" i="11"/>
  <c r="Y65" i="11"/>
  <c r="X65" i="11"/>
  <c r="T55" i="12" s="1"/>
  <c r="Y64" i="11"/>
  <c r="X64" i="11"/>
  <c r="D64" i="11"/>
  <c r="Y63" i="11"/>
  <c r="X63" i="11"/>
  <c r="Y62" i="11"/>
  <c r="U55" i="12" s="1"/>
  <c r="X62" i="11"/>
  <c r="W61" i="11"/>
  <c r="V61" i="11"/>
  <c r="T61" i="11"/>
  <c r="S61" i="11"/>
  <c r="R61" i="11"/>
  <c r="Q61" i="11"/>
  <c r="P61" i="11"/>
  <c r="O61" i="11"/>
  <c r="N61" i="11"/>
  <c r="M61" i="11"/>
  <c r="L61" i="11"/>
  <c r="K61" i="11"/>
  <c r="J61" i="11"/>
  <c r="I61" i="11"/>
  <c r="H61" i="11"/>
  <c r="G61" i="11"/>
  <c r="F61" i="11"/>
  <c r="Y58" i="11"/>
  <c r="X58" i="11"/>
  <c r="Y57" i="11"/>
  <c r="X57" i="11"/>
  <c r="Y56" i="11"/>
  <c r="U54" i="12" s="1"/>
  <c r="X56" i="11"/>
  <c r="T54" i="12" s="1"/>
  <c r="W55" i="11"/>
  <c r="V55" i="11"/>
  <c r="T55" i="11"/>
  <c r="S55" i="11"/>
  <c r="R55" i="11"/>
  <c r="Q55" i="11"/>
  <c r="P55" i="11"/>
  <c r="O55" i="11"/>
  <c r="N55" i="11"/>
  <c r="M55" i="11"/>
  <c r="L55" i="11"/>
  <c r="K55" i="11"/>
  <c r="J55" i="11"/>
  <c r="I55" i="11"/>
  <c r="H55" i="11"/>
  <c r="G55" i="11"/>
  <c r="F55" i="11"/>
  <c r="D55" i="11"/>
  <c r="Y53" i="11"/>
  <c r="X53" i="11"/>
  <c r="Y52" i="11"/>
  <c r="X52" i="11"/>
  <c r="Y199" i="11"/>
  <c r="X199" i="11"/>
  <c r="Y51" i="11"/>
  <c r="X51" i="11"/>
  <c r="Y50" i="11"/>
  <c r="X50" i="11"/>
  <c r="Y49" i="11"/>
  <c r="X49" i="11"/>
  <c r="Y48" i="11"/>
  <c r="X48" i="11"/>
  <c r="Y47" i="11"/>
  <c r="X47" i="11"/>
  <c r="Y198" i="11"/>
  <c r="X198" i="11"/>
  <c r="D198" i="11"/>
  <c r="Y197" i="11"/>
  <c r="U74" i="12" s="1"/>
  <c r="X197" i="11"/>
  <c r="T74" i="12" s="1"/>
  <c r="D197" i="11"/>
  <c r="Y46" i="11"/>
  <c r="X46" i="11"/>
  <c r="Y45" i="11"/>
  <c r="X45" i="11"/>
  <c r="Y44" i="11"/>
  <c r="X44" i="11"/>
  <c r="D44" i="11"/>
  <c r="Y43" i="11"/>
  <c r="X43" i="11"/>
  <c r="Y42" i="11"/>
  <c r="X42" i="11"/>
  <c r="Y41" i="11"/>
  <c r="X41" i="11"/>
  <c r="Y40" i="11"/>
  <c r="X40" i="11"/>
  <c r="Y39" i="11"/>
  <c r="X39" i="11"/>
  <c r="Y38" i="11"/>
  <c r="X38" i="11"/>
  <c r="Y37" i="11"/>
  <c r="X37" i="11"/>
  <c r="Y36" i="11"/>
  <c r="X36" i="11"/>
  <c r="Y35" i="11"/>
  <c r="X35" i="11"/>
  <c r="Y34" i="11"/>
  <c r="X34" i="11"/>
  <c r="Y33" i="11"/>
  <c r="U53" i="12" s="1"/>
  <c r="X33" i="11"/>
  <c r="T53" i="12" s="1"/>
  <c r="W32" i="11"/>
  <c r="V32" i="11"/>
  <c r="U32" i="11"/>
  <c r="T32" i="11"/>
  <c r="S32" i="11"/>
  <c r="R32" i="11"/>
  <c r="Q32" i="11"/>
  <c r="P32" i="11"/>
  <c r="O32" i="11"/>
  <c r="N32" i="11"/>
  <c r="M32" i="11"/>
  <c r="L32" i="11"/>
  <c r="K32" i="11"/>
  <c r="J32" i="11"/>
  <c r="I32" i="11"/>
  <c r="H32" i="11"/>
  <c r="G32" i="11"/>
  <c r="F32" i="11"/>
  <c r="Y69" i="11"/>
  <c r="X69" i="11"/>
  <c r="Y77" i="11"/>
  <c r="X77" i="11"/>
  <c r="Y76" i="11"/>
  <c r="X76" i="11"/>
  <c r="Y75" i="11"/>
  <c r="X75" i="11"/>
  <c r="Y74" i="11"/>
  <c r="X74" i="11"/>
  <c r="Y73" i="11"/>
  <c r="U56" i="12" s="1"/>
  <c r="X73" i="11"/>
  <c r="T56" i="12" s="1"/>
  <c r="D73" i="11"/>
  <c r="Y31" i="11"/>
  <c r="X31" i="11"/>
  <c r="Y30" i="11"/>
  <c r="X30" i="11"/>
  <c r="Y29" i="11"/>
  <c r="X29" i="11"/>
  <c r="Y28" i="11"/>
  <c r="X28" i="11"/>
  <c r="Y27" i="11"/>
  <c r="X27" i="11"/>
  <c r="T52" i="12" s="1"/>
  <c r="W26" i="11"/>
  <c r="V26" i="11"/>
  <c r="T26" i="11"/>
  <c r="S26" i="11"/>
  <c r="Q26" i="11"/>
  <c r="P26" i="11"/>
  <c r="O26" i="11"/>
  <c r="N26" i="11"/>
  <c r="M26" i="11"/>
  <c r="L26" i="11"/>
  <c r="K26" i="11"/>
  <c r="J26" i="11"/>
  <c r="I26" i="11"/>
  <c r="H26" i="11"/>
  <c r="G26" i="11"/>
  <c r="F26" i="11"/>
  <c r="D26" i="11"/>
  <c r="Y8" i="11"/>
  <c r="X8" i="11"/>
  <c r="Y7" i="11"/>
  <c r="X7" i="11"/>
  <c r="Y6" i="11"/>
  <c r="X6" i="11"/>
  <c r="Y5" i="11"/>
  <c r="U50" i="12" s="1"/>
  <c r="X5" i="11"/>
  <c r="T50" i="12" s="1"/>
  <c r="W4" i="11"/>
  <c r="V4" i="11"/>
  <c r="U4" i="11"/>
  <c r="T4" i="11"/>
  <c r="S4" i="11"/>
  <c r="R4" i="11"/>
  <c r="Q4" i="11"/>
  <c r="P4" i="11"/>
  <c r="O4" i="11"/>
  <c r="N4" i="11"/>
  <c r="M4" i="11"/>
  <c r="L4" i="11"/>
  <c r="K4" i="11"/>
  <c r="J4" i="11"/>
  <c r="I4" i="11"/>
  <c r="H4" i="11"/>
  <c r="G4" i="11"/>
  <c r="F4" i="11"/>
  <c r="D4" i="11"/>
  <c r="D20" i="11"/>
  <c r="D11" i="11" s="1"/>
  <c r="Y11" i="11"/>
  <c r="X11" i="11"/>
  <c r="W11" i="11"/>
  <c r="V11" i="11"/>
  <c r="U11" i="11"/>
  <c r="T11" i="11"/>
  <c r="S11" i="11"/>
  <c r="R11" i="11"/>
  <c r="Q11" i="11"/>
  <c r="P11" i="11"/>
  <c r="O11" i="11"/>
  <c r="N11" i="11"/>
  <c r="M11" i="11"/>
  <c r="L11" i="11"/>
  <c r="K11" i="11"/>
  <c r="J11" i="11"/>
  <c r="I11" i="11"/>
  <c r="H11" i="11"/>
  <c r="G11" i="11"/>
  <c r="F11" i="11"/>
  <c r="Y196" i="11" l="1"/>
  <c r="T76" i="12"/>
  <c r="X196" i="11"/>
  <c r="T10" i="12"/>
  <c r="T11" i="12"/>
  <c r="T15" i="12"/>
  <c r="T7" i="12"/>
  <c r="T8" i="12"/>
  <c r="T12" i="12"/>
  <c r="T5" i="12"/>
  <c r="T35" i="12"/>
  <c r="T40" i="12"/>
  <c r="T6" i="12"/>
  <c r="T14" i="12"/>
  <c r="T9" i="12"/>
  <c r="T37" i="12"/>
  <c r="T42" i="12"/>
  <c r="U12" i="12"/>
  <c r="V12" i="12" s="1"/>
  <c r="T38" i="12"/>
  <c r="T43" i="12"/>
  <c r="U5" i="12"/>
  <c r="V5" i="12" s="1"/>
  <c r="T13" i="12"/>
  <c r="T39" i="12"/>
  <c r="T44" i="12"/>
  <c r="U23" i="12"/>
  <c r="V23" i="12" s="1"/>
  <c r="U8" i="12"/>
  <c r="V8" i="12" s="1"/>
  <c r="T29" i="12"/>
  <c r="U15" i="12"/>
  <c r="V15" i="12" s="1"/>
  <c r="U11" i="12"/>
  <c r="V11" i="12" s="1"/>
  <c r="U7" i="12"/>
  <c r="V7" i="12" s="1"/>
  <c r="T24" i="12"/>
  <c r="T30" i="12"/>
  <c r="U14" i="12"/>
  <c r="V14" i="12" s="1"/>
  <c r="U10" i="12"/>
  <c r="V10" i="12" s="1"/>
  <c r="U6" i="12"/>
  <c r="V6" i="12" s="1"/>
  <c r="T25" i="12"/>
  <c r="T31" i="12"/>
  <c r="U13" i="12"/>
  <c r="V13" i="12" s="1"/>
  <c r="U9" i="12"/>
  <c r="V9" i="12" s="1"/>
  <c r="T22" i="12"/>
  <c r="T27" i="12"/>
  <c r="T32" i="12"/>
  <c r="D196" i="11"/>
  <c r="D97" i="11"/>
  <c r="Y4" i="11"/>
  <c r="D61" i="11"/>
  <c r="X288" i="11"/>
  <c r="D218" i="11"/>
  <c r="Y82" i="11"/>
  <c r="D32" i="11"/>
  <c r="X55" i="11"/>
  <c r="X82" i="11"/>
  <c r="Y55" i="11"/>
  <c r="Y61" i="11"/>
  <c r="X97" i="11"/>
  <c r="X32" i="11"/>
  <c r="Y97" i="11"/>
  <c r="X4" i="11"/>
  <c r="Y26" i="11"/>
  <c r="X61" i="11"/>
  <c r="X26" i="11"/>
  <c r="Y32" i="11"/>
  <c r="Y288" i="11"/>
</calcChain>
</file>

<file path=xl/sharedStrings.xml><?xml version="1.0" encoding="utf-8"?>
<sst xmlns="http://schemas.openxmlformats.org/spreadsheetml/2006/main" count="2884" uniqueCount="466">
  <si>
    <t>Abbreviation</t>
  </si>
  <si>
    <t>Definition</t>
  </si>
  <si>
    <t xml:space="preserve">References </t>
  </si>
  <si>
    <t>Essential amino acids</t>
  </si>
  <si>
    <t>Conditionally essential amino acids</t>
  </si>
  <si>
    <t>Non-essential amino acids</t>
  </si>
  <si>
    <t>Histidine</t>
  </si>
  <si>
    <t>Lysine</t>
  </si>
  <si>
    <t>Valine</t>
  </si>
  <si>
    <t>Methionine</t>
  </si>
  <si>
    <t>Isoleucine</t>
  </si>
  <si>
    <t>Leucine</t>
  </si>
  <si>
    <t>Phenylalanine</t>
  </si>
  <si>
    <t>Threonine</t>
  </si>
  <si>
    <t>Tryptophan</t>
  </si>
  <si>
    <t>Cysteine</t>
  </si>
  <si>
    <t>Glycine</t>
  </si>
  <si>
    <t>Proline</t>
  </si>
  <si>
    <t>Tyrosine</t>
  </si>
  <si>
    <t>Alanine</t>
  </si>
  <si>
    <t>Serine</t>
  </si>
  <si>
    <t>TOTAL</t>
  </si>
  <si>
    <t>Reference</t>
  </si>
  <si>
    <t>Spranghers et al., 2017</t>
  </si>
  <si>
    <t>Oibiokpa et al., 2018</t>
  </si>
  <si>
    <t>Finke, 2002</t>
  </si>
  <si>
    <t>Mycoprotein</t>
  </si>
  <si>
    <t>Gorissen et al., 2018</t>
  </si>
  <si>
    <t>Donadelli et al., 2019</t>
  </si>
  <si>
    <t>Egg</t>
  </si>
  <si>
    <t>Protein source</t>
  </si>
  <si>
    <t>Zophobas morio</t>
  </si>
  <si>
    <t>NA</t>
  </si>
  <si>
    <t>g/kg</t>
  </si>
  <si>
    <t>Jajic et al., 2020</t>
  </si>
  <si>
    <t>Bednarova et al., 2013</t>
  </si>
  <si>
    <t>Zielinska et al., 2015</t>
  </si>
  <si>
    <t>Janssen et al., 2017</t>
  </si>
  <si>
    <t>g/kg protein</t>
  </si>
  <si>
    <t>Zhao et al., 2016</t>
  </si>
  <si>
    <t>38 (+tyrosine)</t>
  </si>
  <si>
    <t>FAO 2013 recommended adult</t>
  </si>
  <si>
    <t>g/kg DM</t>
  </si>
  <si>
    <t>FAO/WHO standard for older children, adolescents and adults</t>
  </si>
  <si>
    <t>FAO 2013, Spranghers et al., 2017</t>
  </si>
  <si>
    <t>Huang et al., 2019</t>
  </si>
  <si>
    <t>FAO/who, Huang et al., 2019</t>
  </si>
  <si>
    <t>Schiavone et al., 2017</t>
  </si>
  <si>
    <t>Spirulina meal</t>
  </si>
  <si>
    <t>Abd-El-Hack et al., 2020</t>
  </si>
  <si>
    <t>Hemetia illucens</t>
  </si>
  <si>
    <t>St-Hilaire et al.,  2007</t>
  </si>
  <si>
    <t>De Marco et al., 2015</t>
  </si>
  <si>
    <t>Mwaniki et al., 2018</t>
  </si>
  <si>
    <t>Marono et al., 2017</t>
  </si>
  <si>
    <t>Cullere et al., 2016</t>
  </si>
  <si>
    <t>Chakravorty et al., 2016</t>
  </si>
  <si>
    <t>Chakravorty et al., 2016; FAO/WHO 2007</t>
  </si>
  <si>
    <t>Cirina forda</t>
  </si>
  <si>
    <t xml:space="preserve">Gryllus assimilis </t>
  </si>
  <si>
    <t>Melanoplus foedus</t>
  </si>
  <si>
    <t>Holotrichia sp.</t>
  </si>
  <si>
    <t>Sphenarium histrio</t>
  </si>
  <si>
    <t>Sphenarium purpurascens</t>
  </si>
  <si>
    <t>Hoplophorion monograma</t>
  </si>
  <si>
    <t xml:space="preserve">Apis mellifera </t>
  </si>
  <si>
    <t>Atta mexicana</t>
  </si>
  <si>
    <t>Bee brood</t>
  </si>
  <si>
    <t>Brachygastra azteca</t>
  </si>
  <si>
    <t>Liometopum apiculatum</t>
  </si>
  <si>
    <t>Parachartegus apicalis</t>
  </si>
  <si>
    <t xml:space="preserve">Macrotermes bellicosus </t>
  </si>
  <si>
    <t>Orthoptera</t>
  </si>
  <si>
    <t>Boopedon flaviventris</t>
  </si>
  <si>
    <t>Amino acid requirement in human nutrition</t>
  </si>
  <si>
    <t>Ramos-Elorduy Blasquez et al., 2012; Rumpold and Schlüter, 2013</t>
  </si>
  <si>
    <t>Yhoung-aree et al., 2010; Rumpold and Schlüter, 2013</t>
  </si>
  <si>
    <t>Bukkens et al., 1997; Rumpold and Schlüter, 2013</t>
  </si>
  <si>
    <t>Elemo et al., 2011; Rumpold and Schlüter, 2013</t>
  </si>
  <si>
    <t>Finke, 2007; Rumpold and Schlüter, 2013</t>
  </si>
  <si>
    <t>Finke, 2002; Rumpold and Schlüter, 2013</t>
  </si>
  <si>
    <t>Deguevara et al., 1995; Rumpold and Schlüter, 2013</t>
  </si>
  <si>
    <t>Calvert et al., 1979; Rumpold and Schlüter, 2013</t>
  </si>
  <si>
    <t>Mariod et al., 2011; Rumpold and Schlüter, 2013</t>
  </si>
  <si>
    <t>Melo et al., 2011; Rumpold and Schlüter, 2013</t>
  </si>
  <si>
    <t>Finke, 2005; Rumpold and Schlüter, 2013</t>
  </si>
  <si>
    <t>Bhulaidok et al., 2010; Rumpold and Schlüter, 2013</t>
  </si>
  <si>
    <t>Wijayasinghe and Rajaguru , 1977; Rumpold and Schlüter, 2013</t>
  </si>
  <si>
    <t>Xia et al., 2012; Rumpold and Schlüter, 2013</t>
  </si>
  <si>
    <t>Finke et al., 1989; Rumpold and Schlüter, 2013</t>
  </si>
  <si>
    <t>Longvah et al., 2011; Rumpold and Schlüter, 2013</t>
  </si>
  <si>
    <t>Finke et al., 2002; Rumpold and Schlüter, 2013</t>
  </si>
  <si>
    <t>WHO, 2007; Rumpold and Schlüter, 2013</t>
  </si>
  <si>
    <t>Lepidoptera</t>
  </si>
  <si>
    <t>Hymenoptera sp.</t>
  </si>
  <si>
    <t>Diptera sp.</t>
  </si>
  <si>
    <t>Coleoptera sp.</t>
  </si>
  <si>
    <t>Blattodea sp.</t>
  </si>
  <si>
    <t>Aegiale hesperiaris</t>
  </si>
  <si>
    <t xml:space="preserve">FAO/WHO 2007 </t>
  </si>
  <si>
    <t>Unit</t>
  </si>
  <si>
    <t xml:space="preserve">Crude protein content </t>
  </si>
  <si>
    <r>
      <t>Rumpold and Schl</t>
    </r>
    <r>
      <rPr>
        <sz val="11"/>
        <color theme="1"/>
        <rFont val="Calibri"/>
        <family val="2"/>
        <scheme val="minor"/>
      </rPr>
      <t>üter, 2013</t>
    </r>
  </si>
  <si>
    <t>Thakur and Hurburgh, 2007</t>
  </si>
  <si>
    <t>Dilger et al., 2004</t>
  </si>
  <si>
    <t>Maxin et al., 2013</t>
  </si>
  <si>
    <t>Kudelka et al., 2021</t>
  </si>
  <si>
    <t>Ibanez et al., 2020</t>
  </si>
  <si>
    <t>Wang and Chang, 1995</t>
  </si>
  <si>
    <t>House et al., 2010</t>
  </si>
  <si>
    <t>Oseyko et al., 2019</t>
  </si>
  <si>
    <t>g/16g Nitrogen</t>
  </si>
  <si>
    <t>Wang and Daun, 2004; Hall et al., 2017</t>
  </si>
  <si>
    <t>Pisum sativum</t>
  </si>
  <si>
    <r>
      <rPr>
        <i/>
        <sz val="11"/>
        <rFont val="Calibri"/>
        <family val="2"/>
        <scheme val="minor"/>
      </rPr>
      <t>Pisum sativum</t>
    </r>
    <r>
      <rPr>
        <sz val="11"/>
        <rFont val="Calibri"/>
        <family val="2"/>
        <scheme val="minor"/>
      </rPr>
      <t xml:space="preserve"> </t>
    </r>
  </si>
  <si>
    <t>Le Guen et al., 1995</t>
  </si>
  <si>
    <t>Woyengo et al., 2015</t>
  </si>
  <si>
    <r>
      <t xml:space="preserve">Pisum sativum </t>
    </r>
    <r>
      <rPr>
        <sz val="11"/>
        <rFont val="Calibri"/>
        <family val="2"/>
        <scheme val="minor"/>
      </rPr>
      <t>meal</t>
    </r>
  </si>
  <si>
    <t>g/kg as fed</t>
  </si>
  <si>
    <t>Masey O'Neill et al., 2012</t>
  </si>
  <si>
    <r>
      <t xml:space="preserve">Pisum sativum </t>
    </r>
    <r>
      <rPr>
        <sz val="11"/>
        <rFont val="Calibri"/>
        <family val="2"/>
        <scheme val="minor"/>
      </rPr>
      <t>(var. Bilbo)</t>
    </r>
  </si>
  <si>
    <r>
      <t xml:space="preserve">Pisum sativum </t>
    </r>
    <r>
      <rPr>
        <sz val="11"/>
        <rFont val="Calibri"/>
        <family val="2"/>
        <scheme val="minor"/>
      </rPr>
      <t>(var. Genki)</t>
    </r>
  </si>
  <si>
    <r>
      <t xml:space="preserve">Pisum sativum </t>
    </r>
    <r>
      <rPr>
        <sz val="11"/>
        <rFont val="Calibri"/>
        <family val="2"/>
        <scheme val="minor"/>
      </rPr>
      <t>(var. Gregor)</t>
    </r>
  </si>
  <si>
    <r>
      <t xml:space="preserve">Pisum sativum </t>
    </r>
    <r>
      <rPr>
        <sz val="11"/>
        <rFont val="Calibri"/>
        <family val="2"/>
        <scheme val="minor"/>
      </rPr>
      <t>(var. Kahuna)</t>
    </r>
  </si>
  <si>
    <r>
      <t xml:space="preserve">Pisum sativum </t>
    </r>
    <r>
      <rPr>
        <sz val="11"/>
        <rFont val="Calibri"/>
        <family val="2"/>
        <scheme val="minor"/>
      </rPr>
      <t>(var. Mascara)</t>
    </r>
  </si>
  <si>
    <r>
      <t xml:space="preserve">Pisum sativum </t>
    </r>
    <r>
      <rPr>
        <sz val="11"/>
        <rFont val="Calibri"/>
        <family val="2"/>
        <scheme val="minor"/>
      </rPr>
      <t>(var. Nitouche)</t>
    </r>
  </si>
  <si>
    <r>
      <t xml:space="preserve">Pisum sativum </t>
    </r>
    <r>
      <rPr>
        <sz val="11"/>
        <rFont val="Calibri"/>
        <family val="2"/>
        <scheme val="minor"/>
      </rPr>
      <t>(var. Prophet)</t>
    </r>
  </si>
  <si>
    <r>
      <t xml:space="preserve">Pisum sativum </t>
    </r>
    <r>
      <rPr>
        <sz val="11"/>
        <rFont val="Calibri"/>
        <family val="2"/>
        <scheme val="minor"/>
      </rPr>
      <t>(var. Venture)</t>
    </r>
  </si>
  <si>
    <t>Ning et al., 2010</t>
  </si>
  <si>
    <t>Piao et al., 2002</t>
  </si>
  <si>
    <t>HIS</t>
  </si>
  <si>
    <t>LYS</t>
  </si>
  <si>
    <t>VAL</t>
  </si>
  <si>
    <t>MET</t>
  </si>
  <si>
    <t>ILE</t>
  </si>
  <si>
    <t>LEU</t>
  </si>
  <si>
    <t>PHE</t>
  </si>
  <si>
    <t>THR</t>
  </si>
  <si>
    <t>TRP</t>
  </si>
  <si>
    <t>ARG</t>
  </si>
  <si>
    <t>CYS</t>
  </si>
  <si>
    <t>GLY</t>
  </si>
  <si>
    <t>PRO</t>
  </si>
  <si>
    <t>ASP</t>
  </si>
  <si>
    <t>TYR</t>
  </si>
  <si>
    <t>ALA</t>
  </si>
  <si>
    <t>GLU</t>
  </si>
  <si>
    <t>SER</t>
  </si>
  <si>
    <t>Arganine</t>
  </si>
  <si>
    <t>Aspartic acid</t>
  </si>
  <si>
    <t>Glutamic acid</t>
  </si>
  <si>
    <t>21.3 (+CYS)</t>
  </si>
  <si>
    <t>109.1 (+TYR)</t>
  </si>
  <si>
    <t>https://fdc.nal.usda.gov/fdc-app.html#/food-details/747997/nutrients</t>
  </si>
  <si>
    <t>Egg white</t>
  </si>
  <si>
    <t>Quorn mycoprotein factsheet: Amino acid lockdown</t>
  </si>
  <si>
    <t>Coelho et al., 2020</t>
  </si>
  <si>
    <r>
      <t>Pleutorus albidus</t>
    </r>
    <r>
      <rPr>
        <sz val="11"/>
        <rFont val="Calibri"/>
        <family val="2"/>
        <scheme val="minor"/>
      </rPr>
      <t xml:space="preserve"> (fed on brewer's spent grain)</t>
    </r>
  </si>
  <si>
    <r>
      <t>Auricularia fuscosuccinea</t>
    </r>
    <r>
      <rPr>
        <sz val="11"/>
        <rFont val="Calibri"/>
        <family val="2"/>
        <scheme val="minor"/>
      </rPr>
      <t xml:space="preserve"> (fed on brewer's spent grain)</t>
    </r>
  </si>
  <si>
    <r>
      <t>Agaricus blazei</t>
    </r>
    <r>
      <rPr>
        <sz val="11"/>
        <rFont val="Calibri"/>
        <family val="2"/>
        <scheme val="minor"/>
      </rPr>
      <t xml:space="preserve"> (fed on brewer's spent grain)</t>
    </r>
  </si>
  <si>
    <r>
      <t xml:space="preserve">Pleutorus albidus </t>
    </r>
    <r>
      <rPr>
        <sz val="11"/>
        <rFont val="Calibri"/>
        <family val="2"/>
        <scheme val="minor"/>
      </rPr>
      <t>(fed on grape bagasse)</t>
    </r>
  </si>
  <si>
    <t>Stoffel et al., 2019</t>
  </si>
  <si>
    <t>Fusarium oxysporum</t>
  </si>
  <si>
    <t>Substrate</t>
  </si>
  <si>
    <t>TOTAL EAA</t>
  </si>
  <si>
    <t>Waste-to-protein</t>
  </si>
  <si>
    <t>Insect</t>
  </si>
  <si>
    <r>
      <rPr>
        <b/>
        <i/>
        <sz val="11"/>
        <color theme="1"/>
        <rFont val="Calibri"/>
        <family val="2"/>
        <scheme val="minor"/>
      </rPr>
      <t xml:space="preserve">Hermetia illucens </t>
    </r>
    <r>
      <rPr>
        <b/>
        <sz val="11"/>
        <color theme="1"/>
        <rFont val="Calibri"/>
        <family val="2"/>
        <scheme val="minor"/>
      </rPr>
      <t>(black soldier fly larvae)</t>
    </r>
  </si>
  <si>
    <r>
      <t xml:space="preserve">Hermetia illucens </t>
    </r>
    <r>
      <rPr>
        <sz val="11"/>
        <rFont val="Calibri"/>
        <family val="2"/>
        <scheme val="minor"/>
      </rPr>
      <t xml:space="preserve">(chicken feed) </t>
    </r>
  </si>
  <si>
    <t>Chicken feed</t>
  </si>
  <si>
    <r>
      <t>Hermetia illucens</t>
    </r>
    <r>
      <rPr>
        <sz val="11"/>
        <rFont val="Calibri"/>
        <family val="2"/>
        <scheme val="minor"/>
      </rPr>
      <t xml:space="preserve"> (digestate) </t>
    </r>
  </si>
  <si>
    <t>Digestate</t>
  </si>
  <si>
    <r>
      <t xml:space="preserve">Hermetia illucens </t>
    </r>
    <r>
      <rPr>
        <sz val="11"/>
        <rFont val="Calibri"/>
        <family val="2"/>
        <scheme val="minor"/>
      </rPr>
      <t xml:space="preserve">(vegetable waste) </t>
    </r>
  </si>
  <si>
    <t>Vegetable waste</t>
  </si>
  <si>
    <r>
      <t>Hermetia illucens</t>
    </r>
    <r>
      <rPr>
        <sz val="11"/>
        <rFont val="Calibri"/>
        <family val="2"/>
        <scheme val="minor"/>
      </rPr>
      <t xml:space="preserve"> (resturant waste) </t>
    </r>
  </si>
  <si>
    <t>Resturant waste</t>
  </si>
  <si>
    <r>
      <t xml:space="preserve">Hermetia illucens </t>
    </r>
    <r>
      <rPr>
        <sz val="11"/>
        <rFont val="Calibri"/>
        <family val="2"/>
        <scheme val="minor"/>
      </rPr>
      <t>(conventionally dried)</t>
    </r>
    <r>
      <rPr>
        <i/>
        <sz val="11"/>
        <rFont val="Calibri"/>
        <family val="2"/>
        <scheme val="minor"/>
      </rPr>
      <t xml:space="preserve"> FOOD</t>
    </r>
  </si>
  <si>
    <r>
      <t xml:space="preserve">Hermetia illucens </t>
    </r>
    <r>
      <rPr>
        <sz val="11"/>
        <rFont val="Calibri"/>
        <family val="2"/>
        <scheme val="minor"/>
      </rPr>
      <t>(microwave dried)</t>
    </r>
    <r>
      <rPr>
        <i/>
        <sz val="11"/>
        <rFont val="Calibri"/>
        <family val="2"/>
        <scheme val="minor"/>
      </rPr>
      <t xml:space="preserve"> FOOD</t>
    </r>
  </si>
  <si>
    <r>
      <t xml:space="preserve">Hermetia illucens </t>
    </r>
    <r>
      <rPr>
        <sz val="11"/>
        <rFont val="Calibri"/>
        <family val="2"/>
        <scheme val="minor"/>
      </rPr>
      <t>(meal p)</t>
    </r>
  </si>
  <si>
    <r>
      <t>Hermetia illucens</t>
    </r>
    <r>
      <rPr>
        <sz val="11"/>
        <rFont val="Calibri"/>
        <family val="2"/>
        <scheme val="minor"/>
      </rPr>
      <t xml:space="preserve"> (meal h) </t>
    </r>
  </si>
  <si>
    <r>
      <t xml:space="preserve">Hermetia illucens </t>
    </r>
    <r>
      <rPr>
        <sz val="11"/>
        <rFont val="Calibri"/>
        <family val="2"/>
        <scheme val="minor"/>
      </rPr>
      <t>(meal)</t>
    </r>
    <r>
      <rPr>
        <i/>
        <sz val="11"/>
        <rFont val="Calibri"/>
        <family val="2"/>
        <scheme val="minor"/>
      </rPr>
      <t xml:space="preserve"> </t>
    </r>
  </si>
  <si>
    <t>Rye flour and wheat bran</t>
  </si>
  <si>
    <t>Neumann et al., 2018</t>
  </si>
  <si>
    <r>
      <t>Hermetia illucens</t>
    </r>
    <r>
      <rPr>
        <sz val="11"/>
        <rFont val="Calibri"/>
        <family val="2"/>
        <scheme val="minor"/>
      </rPr>
      <t xml:space="preserve"> (prepupae)</t>
    </r>
  </si>
  <si>
    <t>Swine manure</t>
  </si>
  <si>
    <r>
      <t>Hermetia illucens</t>
    </r>
    <r>
      <rPr>
        <sz val="11"/>
        <rFont val="Calibri"/>
        <family val="2"/>
        <scheme val="minor"/>
      </rPr>
      <t xml:space="preserve"> (meal) </t>
    </r>
  </si>
  <si>
    <t>cereal by-products</t>
  </si>
  <si>
    <t xml:space="preserve">Hemetia illucens </t>
  </si>
  <si>
    <t>organic waste</t>
  </si>
  <si>
    <t>Abd-El-Hack et al., 2020; Barroso et al., 2017</t>
  </si>
  <si>
    <r>
      <t>Hemetia illucens</t>
    </r>
    <r>
      <rPr>
        <sz val="11"/>
        <rFont val="Calibri"/>
        <family val="2"/>
        <scheme val="minor"/>
      </rPr>
      <t xml:space="preserve"> </t>
    </r>
  </si>
  <si>
    <r>
      <rPr>
        <b/>
        <i/>
        <sz val="11"/>
        <rFont val="Calibri"/>
        <family val="2"/>
        <scheme val="minor"/>
      </rPr>
      <t>Diptera</t>
    </r>
    <r>
      <rPr>
        <b/>
        <sz val="11"/>
        <rFont val="Calibri"/>
        <family val="2"/>
        <scheme val="minor"/>
      </rPr>
      <t xml:space="preserve"> (true flies)</t>
    </r>
  </si>
  <si>
    <t xml:space="preserve">Diptera sp. </t>
  </si>
  <si>
    <r>
      <t xml:space="preserve">Ephydra hians </t>
    </r>
    <r>
      <rPr>
        <sz val="11"/>
        <rFont val="Calibri"/>
        <family val="2"/>
        <scheme val="minor"/>
      </rPr>
      <t xml:space="preserve">(larvae) </t>
    </r>
  </si>
  <si>
    <r>
      <t xml:space="preserve">Musca domestricus </t>
    </r>
    <r>
      <rPr>
        <sz val="11"/>
        <rFont val="Calibri"/>
        <family val="2"/>
        <scheme val="minor"/>
      </rPr>
      <t xml:space="preserve">(larvae) </t>
    </r>
  </si>
  <si>
    <t>Rumpold and Schlüter, 2013</t>
  </si>
  <si>
    <r>
      <t xml:space="preserve">Musca domestricus </t>
    </r>
    <r>
      <rPr>
        <sz val="11"/>
        <rFont val="Calibri"/>
        <family val="2"/>
        <scheme val="minor"/>
      </rPr>
      <t xml:space="preserve">(pupae) </t>
    </r>
  </si>
  <si>
    <t>animal excreta</t>
  </si>
  <si>
    <r>
      <t>Hermetia illucens</t>
    </r>
    <r>
      <rPr>
        <sz val="11"/>
        <rFont val="Calibri"/>
        <family val="2"/>
        <scheme val="minor"/>
      </rPr>
      <t xml:space="preserve"> (adult)</t>
    </r>
  </si>
  <si>
    <t>St-Hilaire et al., 2007</t>
  </si>
  <si>
    <r>
      <t>Musca domestricus</t>
    </r>
    <r>
      <rPr>
        <sz val="11"/>
        <rFont val="Calibri"/>
        <family val="2"/>
        <scheme val="minor"/>
      </rPr>
      <t xml:space="preserve"> (larvae)</t>
    </r>
  </si>
  <si>
    <t>broiler manure</t>
  </si>
  <si>
    <t>Hall et al., 2018</t>
  </si>
  <si>
    <r>
      <t>Hemiptera</t>
    </r>
    <r>
      <rPr>
        <b/>
        <sz val="11"/>
        <rFont val="Calibri"/>
        <family val="2"/>
        <scheme val="minor"/>
      </rPr>
      <t xml:space="preserve"> (true bugs)</t>
    </r>
  </si>
  <si>
    <t>Hemiptera sp.</t>
  </si>
  <si>
    <t xml:space="preserve">Agonoscelis pubescens </t>
  </si>
  <si>
    <t>Sorghum residue</t>
  </si>
  <si>
    <t xml:space="preserve">Aspongubus vidiatus </t>
  </si>
  <si>
    <r>
      <t>Krizousacorixa azteca J</t>
    </r>
    <r>
      <rPr>
        <sz val="11"/>
        <rFont val="Calibri"/>
        <family val="2"/>
        <scheme val="minor"/>
      </rPr>
      <t xml:space="preserve"> (eggs)</t>
    </r>
  </si>
  <si>
    <r>
      <t xml:space="preserve">Tenebrio molitor </t>
    </r>
    <r>
      <rPr>
        <sz val="11"/>
        <rFont val="Calibri"/>
        <family val="2"/>
        <scheme val="minor"/>
      </rPr>
      <t>(larvae)</t>
    </r>
  </si>
  <si>
    <t>Food mixture (400g wheat bran, 250g dried barley germs, 200g dried oat germs, 50g barley flakes, 50g oat flakes, 50g powdered beer yeast)</t>
  </si>
  <si>
    <r>
      <t>Tenebrio molitor</t>
    </r>
    <r>
      <rPr>
        <sz val="11"/>
        <rFont val="Calibri"/>
        <family val="2"/>
        <scheme val="minor"/>
      </rPr>
      <t xml:space="preserve"> (larvae)</t>
    </r>
  </si>
  <si>
    <t>(From Timberline)</t>
  </si>
  <si>
    <r>
      <t>Tenebrio molitor</t>
    </r>
    <r>
      <rPr>
        <sz val="11"/>
        <rFont val="Calibri"/>
        <family val="2"/>
        <scheme val="minor"/>
      </rPr>
      <t xml:space="preserve"> (adult)</t>
    </r>
  </si>
  <si>
    <t>(Commercial supplier, Poland)</t>
  </si>
  <si>
    <t>(From Kreca Ento-Feed BV, Ermelo, Netherlands)</t>
  </si>
  <si>
    <t>Ravzanaadii et al., 2012</t>
  </si>
  <si>
    <r>
      <t xml:space="preserve">Tenebrio molitor </t>
    </r>
    <r>
      <rPr>
        <sz val="11"/>
        <rFont val="Calibri"/>
        <family val="2"/>
        <scheme val="minor"/>
      </rPr>
      <t>(adult)</t>
    </r>
  </si>
  <si>
    <r>
      <rPr>
        <b/>
        <i/>
        <sz val="11"/>
        <rFont val="Calibri"/>
        <family val="2"/>
        <scheme val="minor"/>
      </rPr>
      <t>Lepidoptera</t>
    </r>
    <r>
      <rPr>
        <b/>
        <sz val="11"/>
        <rFont val="Calibri"/>
        <family val="2"/>
        <scheme val="minor"/>
      </rPr>
      <t xml:space="preserve"> (butterflies, moths)</t>
    </r>
  </si>
  <si>
    <r>
      <t>Aegiale hesperiaris</t>
    </r>
    <r>
      <rPr>
        <sz val="11"/>
        <rFont val="Calibri"/>
        <family val="2"/>
        <scheme val="minor"/>
      </rPr>
      <t xml:space="preserve"> (maguey grub)</t>
    </r>
  </si>
  <si>
    <t>maugey cactus leaves</t>
  </si>
  <si>
    <r>
      <t xml:space="preserve">Anaphe venata </t>
    </r>
    <r>
      <rPr>
        <sz val="11"/>
        <rFont val="Calibri"/>
        <family val="2"/>
        <scheme val="minor"/>
      </rPr>
      <t>(larvae, without hair)</t>
    </r>
  </si>
  <si>
    <r>
      <t xml:space="preserve">Ascalapha odorata </t>
    </r>
    <r>
      <rPr>
        <sz val="11"/>
        <rFont val="Calibri"/>
        <family val="2"/>
        <scheme val="minor"/>
      </rPr>
      <t>(larvae)</t>
    </r>
  </si>
  <si>
    <r>
      <t>Bombyx mori</t>
    </r>
    <r>
      <rPr>
        <sz val="11"/>
        <rFont val="Calibri"/>
        <family val="2"/>
        <scheme val="minor"/>
      </rPr>
      <t xml:space="preserve"> (larvae)</t>
    </r>
  </si>
  <si>
    <r>
      <t xml:space="preserve">Bombyx mori </t>
    </r>
    <r>
      <rPr>
        <sz val="11"/>
        <rFont val="Calibri"/>
        <family val="2"/>
        <scheme val="minor"/>
      </rPr>
      <t>(larvae)</t>
    </r>
  </si>
  <si>
    <r>
      <t xml:space="preserve">Bombyx mori </t>
    </r>
    <r>
      <rPr>
        <sz val="11"/>
        <rFont val="Calibri"/>
        <family val="2"/>
        <scheme val="minor"/>
      </rPr>
      <t>(pupae)</t>
    </r>
  </si>
  <si>
    <r>
      <t xml:space="preserve">Bombyx mori </t>
    </r>
    <r>
      <rPr>
        <sz val="11"/>
        <rFont val="Calibri"/>
        <family val="2"/>
        <scheme val="minor"/>
      </rPr>
      <t>(spent pupae)</t>
    </r>
  </si>
  <si>
    <r>
      <t>Galleria mellonella</t>
    </r>
    <r>
      <rPr>
        <sz val="11"/>
        <rFont val="Calibri"/>
        <family val="2"/>
        <scheme val="minor"/>
      </rPr>
      <t xml:space="preserve"> (larvae)</t>
    </r>
  </si>
  <si>
    <r>
      <t xml:space="preserve">Galleria mellonella </t>
    </r>
    <r>
      <rPr>
        <sz val="11"/>
        <rFont val="Calibri"/>
        <family val="2"/>
        <scheme val="minor"/>
      </rPr>
      <t>(larvae)</t>
    </r>
  </si>
  <si>
    <r>
      <t>Imbrasia truncata</t>
    </r>
    <r>
      <rPr>
        <sz val="11"/>
        <rFont val="Calibri"/>
        <family val="2"/>
        <scheme val="minor"/>
      </rPr>
      <t xml:space="preserve"> (caterpillars)</t>
    </r>
  </si>
  <si>
    <r>
      <t>Nudaurelia oyemensis</t>
    </r>
    <r>
      <rPr>
        <sz val="11"/>
        <rFont val="Calibri"/>
        <family val="2"/>
        <scheme val="minor"/>
      </rPr>
      <t xml:space="preserve"> (caterpillars)</t>
    </r>
  </si>
  <si>
    <r>
      <t>Samia ricinii</t>
    </r>
    <r>
      <rPr>
        <sz val="11"/>
        <rFont val="Calibri"/>
        <family val="2"/>
        <scheme val="minor"/>
      </rPr>
      <t xml:space="preserve"> (prepupae)</t>
    </r>
    <r>
      <rPr>
        <i/>
        <sz val="11"/>
        <rFont val="Calibri"/>
        <family val="2"/>
        <scheme val="minor"/>
      </rPr>
      <t xml:space="preserve"> FOOD</t>
    </r>
  </si>
  <si>
    <t>Castor or tapioca</t>
  </si>
  <si>
    <r>
      <t>Samia ricinii</t>
    </r>
    <r>
      <rPr>
        <sz val="11"/>
        <rFont val="Calibri"/>
        <family val="2"/>
        <scheme val="minor"/>
      </rPr>
      <t xml:space="preserve"> (pupae)</t>
    </r>
    <r>
      <rPr>
        <i/>
        <sz val="11"/>
        <rFont val="Calibri"/>
        <family val="2"/>
        <scheme val="minor"/>
      </rPr>
      <t xml:space="preserve"> FOOD</t>
    </r>
  </si>
  <si>
    <r>
      <t xml:space="preserve">Clanis bilineata </t>
    </r>
    <r>
      <rPr>
        <sz val="11"/>
        <rFont val="Calibri"/>
        <family val="2"/>
        <scheme val="minor"/>
      </rPr>
      <t>(larvae)</t>
    </r>
  </si>
  <si>
    <r>
      <t>Imbrasia epimethae</t>
    </r>
    <r>
      <rPr>
        <sz val="11"/>
        <rFont val="Calibri"/>
        <family val="2"/>
        <scheme val="minor"/>
      </rPr>
      <t xml:space="preserve"> (caterpillars)</t>
    </r>
  </si>
  <si>
    <r>
      <t xml:space="preserve">Imbrasia ertli </t>
    </r>
    <r>
      <rPr>
        <sz val="11"/>
        <rFont val="Calibri"/>
        <family val="2"/>
        <scheme val="minor"/>
      </rPr>
      <t>(caterpillars)</t>
    </r>
  </si>
  <si>
    <r>
      <t>Mellacosoma americanum</t>
    </r>
    <r>
      <rPr>
        <sz val="11"/>
        <rFont val="Calibri"/>
        <family val="2"/>
        <scheme val="minor"/>
      </rPr>
      <t xml:space="preserve"> (meal)</t>
    </r>
  </si>
  <si>
    <r>
      <t>Omphisa duscidentalis</t>
    </r>
    <r>
      <rPr>
        <sz val="11"/>
        <rFont val="Calibri"/>
        <family val="2"/>
        <scheme val="minor"/>
      </rPr>
      <t xml:space="preserve"> (caterpillars)</t>
    </r>
  </si>
  <si>
    <r>
      <t>Bombyx mori</t>
    </r>
    <r>
      <rPr>
        <sz val="11"/>
        <rFont val="Calibri"/>
        <family val="2"/>
        <scheme val="minor"/>
      </rPr>
      <t xml:space="preserve"> (pupae)</t>
    </r>
    <r>
      <rPr>
        <i/>
        <sz val="11"/>
        <rFont val="Calibri"/>
        <family val="2"/>
        <scheme val="minor"/>
      </rPr>
      <t xml:space="preserve"> FOOD</t>
    </r>
  </si>
  <si>
    <r>
      <t>Bombyx mori</t>
    </r>
    <r>
      <rPr>
        <sz val="11"/>
        <rFont val="Calibri"/>
        <family val="2"/>
        <scheme val="minor"/>
      </rPr>
      <t xml:space="preserve"> (pupae)</t>
    </r>
  </si>
  <si>
    <r>
      <t>Usta terpsichore</t>
    </r>
    <r>
      <rPr>
        <sz val="11"/>
        <rFont val="Calibri"/>
        <family val="2"/>
        <scheme val="minor"/>
      </rPr>
      <t xml:space="preserve"> (caterpillas)</t>
    </r>
  </si>
  <si>
    <t>From Federal Universit of Technology, Minna, Niger State, Nigeria</t>
  </si>
  <si>
    <r>
      <t>Periplaneta americana</t>
    </r>
    <r>
      <rPr>
        <sz val="11"/>
        <rFont val="Calibri"/>
        <family val="2"/>
        <scheme val="minor"/>
      </rPr>
      <t xml:space="preserve"> (larvae)</t>
    </r>
  </si>
  <si>
    <t>Periplaneta austalasiae</t>
  </si>
  <si>
    <r>
      <rPr>
        <b/>
        <i/>
        <sz val="11"/>
        <rFont val="Calibri"/>
        <family val="2"/>
        <scheme val="minor"/>
      </rPr>
      <t>Coleoptera</t>
    </r>
    <r>
      <rPr>
        <b/>
        <sz val="11"/>
        <rFont val="Calibri"/>
        <family val="2"/>
        <scheme val="minor"/>
      </rPr>
      <t xml:space="preserve"> (beetles)</t>
    </r>
  </si>
  <si>
    <r>
      <t xml:space="preserve">Oryctes rhinoceros </t>
    </r>
    <r>
      <rPr>
        <sz val="11"/>
        <rFont val="Calibri"/>
        <family val="2"/>
        <scheme val="minor"/>
      </rPr>
      <t>(larvae)</t>
    </r>
  </si>
  <si>
    <t>Raphia palm residue</t>
  </si>
  <si>
    <r>
      <t xml:space="preserve">Rhynchophoris phoenicis </t>
    </r>
    <r>
      <rPr>
        <sz val="11"/>
        <rFont val="Calibri"/>
        <family val="2"/>
        <scheme val="minor"/>
      </rPr>
      <t>(larvae)</t>
    </r>
  </si>
  <si>
    <t>Palm trunk, Nigeria</t>
  </si>
  <si>
    <r>
      <t>Sciphophorus acupunctatus</t>
    </r>
    <r>
      <rPr>
        <sz val="11"/>
        <rFont val="Calibri"/>
        <family val="2"/>
        <scheme val="minor"/>
      </rPr>
      <t xml:space="preserve"> (larvae)</t>
    </r>
  </si>
  <si>
    <r>
      <rPr>
        <b/>
        <i/>
        <sz val="11"/>
        <rFont val="Calibri"/>
        <family val="2"/>
        <scheme val="minor"/>
      </rPr>
      <t>Hymenoptera</t>
    </r>
    <r>
      <rPr>
        <b/>
        <sz val="11"/>
        <rFont val="Calibri"/>
        <family val="2"/>
        <scheme val="minor"/>
      </rPr>
      <t xml:space="preserve"> (sawflies, wasps, bees, ants)</t>
    </r>
  </si>
  <si>
    <t xml:space="preserve">Atta mexicana </t>
  </si>
  <si>
    <t>(from USDA bee lab, Tuscon, AZ)</t>
  </si>
  <si>
    <r>
      <t xml:space="preserve">Liometopum apiculatum </t>
    </r>
    <r>
      <rPr>
        <sz val="11"/>
        <rFont val="Calibri"/>
        <family val="2"/>
        <scheme val="minor"/>
      </rPr>
      <t>(eggs)</t>
    </r>
  </si>
  <si>
    <r>
      <t xml:space="preserve">Polyrhachis vicina </t>
    </r>
    <r>
      <rPr>
        <sz val="11"/>
        <rFont val="Calibri"/>
        <family val="2"/>
        <scheme val="minor"/>
      </rPr>
      <t>(Zhejiang)</t>
    </r>
  </si>
  <si>
    <r>
      <t>Polyrhachis vicina</t>
    </r>
    <r>
      <rPr>
        <sz val="11"/>
        <rFont val="Calibri"/>
        <family val="2"/>
        <scheme val="minor"/>
      </rPr>
      <t xml:space="preserve"> (Guizhou)</t>
    </r>
  </si>
  <si>
    <r>
      <t xml:space="preserve">Vespa sp. </t>
    </r>
    <r>
      <rPr>
        <sz val="11"/>
        <rFont val="Calibri"/>
        <family val="2"/>
        <scheme val="minor"/>
      </rPr>
      <t>(hornet grub)</t>
    </r>
  </si>
  <si>
    <r>
      <rPr>
        <b/>
        <i/>
        <sz val="11"/>
        <rFont val="Calibri"/>
        <family val="2"/>
        <scheme val="minor"/>
      </rPr>
      <t>Orthoptera</t>
    </r>
    <r>
      <rPr>
        <b/>
        <sz val="11"/>
        <rFont val="Calibri"/>
        <family val="2"/>
        <scheme val="minor"/>
      </rPr>
      <t xml:space="preserve"> (locusts, crickets, grasshoppers)</t>
    </r>
  </si>
  <si>
    <r>
      <t>Anubrs simplex</t>
    </r>
    <r>
      <rPr>
        <sz val="11"/>
        <rFont val="Calibri"/>
        <family val="2"/>
        <scheme val="minor"/>
      </rPr>
      <t xml:space="preserve"> (meal)</t>
    </r>
  </si>
  <si>
    <r>
      <t xml:space="preserve">Brachytrupes sp. </t>
    </r>
    <r>
      <rPr>
        <sz val="11"/>
        <rFont val="Calibri"/>
        <family val="2"/>
        <scheme val="minor"/>
      </rPr>
      <t>(adults)</t>
    </r>
  </si>
  <si>
    <r>
      <t xml:space="preserve">Patanga succinata </t>
    </r>
    <r>
      <rPr>
        <sz val="11"/>
        <rFont val="Calibri"/>
        <family val="2"/>
        <scheme val="minor"/>
      </rPr>
      <t>(larvae)</t>
    </r>
  </si>
  <si>
    <r>
      <t xml:space="preserve">Sphenarium histro </t>
    </r>
    <r>
      <rPr>
        <sz val="11"/>
        <rFont val="Calibri"/>
        <family val="2"/>
        <scheme val="minor"/>
      </rPr>
      <t>(G)</t>
    </r>
  </si>
  <si>
    <r>
      <t>Sphenarium purpurascens</t>
    </r>
    <r>
      <rPr>
        <sz val="11"/>
        <rFont val="Calibri"/>
        <family val="2"/>
        <scheme val="minor"/>
      </rPr>
      <t xml:space="preserve"> (Ch.)</t>
    </r>
  </si>
  <si>
    <t>weeds</t>
  </si>
  <si>
    <r>
      <t xml:space="preserve">Taeniopoda auricornis </t>
    </r>
    <r>
      <rPr>
        <sz val="11"/>
        <rFont val="Calibri"/>
        <family val="2"/>
        <scheme val="minor"/>
      </rPr>
      <t>(W)</t>
    </r>
  </si>
  <si>
    <r>
      <t>Acheta domesticus</t>
    </r>
    <r>
      <rPr>
        <sz val="11"/>
        <rFont val="Calibri"/>
        <family val="2"/>
        <scheme val="minor"/>
      </rPr>
      <t xml:space="preserve"> (nymphs)</t>
    </r>
  </si>
  <si>
    <r>
      <t>Acheta domesticus</t>
    </r>
    <r>
      <rPr>
        <sz val="11"/>
        <rFont val="Calibri"/>
        <family val="2"/>
        <scheme val="minor"/>
      </rPr>
      <t xml:space="preserve"> (adults)</t>
    </r>
  </si>
  <si>
    <r>
      <t>Acheta domesticus</t>
    </r>
    <r>
      <rPr>
        <sz val="11"/>
        <rFont val="Calibri"/>
        <family val="2"/>
        <scheme val="minor"/>
      </rPr>
      <t xml:space="preserve"> (larvae)</t>
    </r>
  </si>
  <si>
    <r>
      <t>Melanoplus femurrubrum</t>
    </r>
    <r>
      <rPr>
        <sz val="11"/>
        <rFont val="Calibri"/>
        <family val="2"/>
        <scheme val="minor"/>
      </rPr>
      <t xml:space="preserve"> (adult)</t>
    </r>
  </si>
  <si>
    <t>Acheta testacea</t>
  </si>
  <si>
    <t>From Tyomu village, Guma Local Government of Benue State</t>
  </si>
  <si>
    <r>
      <t>Acheta domesticus</t>
    </r>
    <r>
      <rPr>
        <sz val="11"/>
        <rFont val="Calibri"/>
        <family val="2"/>
        <scheme val="minor"/>
      </rPr>
      <t xml:space="preserve"> (meal)</t>
    </r>
  </si>
  <si>
    <r>
      <t xml:space="preserve">Acheta domesticus </t>
    </r>
    <r>
      <rPr>
        <sz val="11"/>
        <rFont val="Calibri"/>
        <family val="2"/>
        <scheme val="minor"/>
      </rPr>
      <t>(nymph)</t>
    </r>
  </si>
  <si>
    <r>
      <t xml:space="preserve">Acheta domesticus </t>
    </r>
    <r>
      <rPr>
        <sz val="11"/>
        <rFont val="Calibri"/>
        <family val="2"/>
        <scheme val="minor"/>
      </rPr>
      <t>(adult)</t>
    </r>
  </si>
  <si>
    <r>
      <t>Macrotermis nigierensis</t>
    </r>
    <r>
      <rPr>
        <sz val="11"/>
        <rFont val="Calibri"/>
        <family val="2"/>
        <scheme val="minor"/>
      </rPr>
      <t xml:space="preserve"> (thorax)</t>
    </r>
  </si>
  <si>
    <t xml:space="preserve">g/kg </t>
  </si>
  <si>
    <t>Hashempour-Baltork et al., 2020; Stoffel et al., 2019; Neumann et al., 2018; Reihani and Khosravi-Darani, 2018; Ahangi et al., 2008</t>
  </si>
  <si>
    <t>Pleurotus albidus</t>
  </si>
  <si>
    <t>Brewer's spent grain</t>
  </si>
  <si>
    <t>Grape Bagasse</t>
  </si>
  <si>
    <t>Spirulina sp.</t>
  </si>
  <si>
    <t>Autotrophic</t>
  </si>
  <si>
    <t xml:space="preserve">Auricularia fuscosuccinea </t>
  </si>
  <si>
    <t xml:space="preserve">Agaricus blazei </t>
  </si>
  <si>
    <t>Fusarium sp.</t>
  </si>
  <si>
    <t>Hashempour-Baltork et al., 2020; Reihani and Khosravi-Darani, 2018; Ahangi et al., 2008</t>
  </si>
  <si>
    <r>
      <t>Fusarium venenatum (</t>
    </r>
    <r>
      <rPr>
        <sz val="11"/>
        <rFont val="Calibri"/>
        <family val="2"/>
        <scheme val="minor"/>
      </rPr>
      <t>fed on date waste)</t>
    </r>
  </si>
  <si>
    <t>Date Waste</t>
  </si>
  <si>
    <t>Hashempour-Baltork et al., 2020</t>
  </si>
  <si>
    <t>Reihani and Khosravi-Darani, 2018</t>
  </si>
  <si>
    <t>Glucose</t>
  </si>
  <si>
    <t>Ahangi et al., 2008</t>
  </si>
  <si>
    <t>Bench mark comparisons</t>
  </si>
  <si>
    <t>Plant based</t>
  </si>
  <si>
    <r>
      <t xml:space="preserve">Glycine max </t>
    </r>
    <r>
      <rPr>
        <b/>
        <sz val="11"/>
        <rFont val="Calibri"/>
        <family val="2"/>
        <scheme val="minor"/>
      </rPr>
      <t>(soybean)</t>
    </r>
  </si>
  <si>
    <r>
      <rPr>
        <i/>
        <sz val="11"/>
        <rFont val="Calibri"/>
        <family val="2"/>
        <scheme val="minor"/>
      </rPr>
      <t>Glycine max</t>
    </r>
    <r>
      <rPr>
        <sz val="11"/>
        <rFont val="Calibri"/>
        <family val="2"/>
        <scheme val="minor"/>
      </rPr>
      <t xml:space="preserve"> </t>
    </r>
  </si>
  <si>
    <r>
      <rPr>
        <i/>
        <sz val="11"/>
        <rFont val="Calibri"/>
        <family val="2"/>
        <scheme val="minor"/>
      </rPr>
      <t>Glycine max</t>
    </r>
    <r>
      <rPr>
        <sz val="11"/>
        <rFont val="Calibri"/>
        <family val="2"/>
        <scheme val="minor"/>
      </rPr>
      <t xml:space="preserve"> (meal)</t>
    </r>
  </si>
  <si>
    <r>
      <rPr>
        <i/>
        <sz val="11"/>
        <rFont val="Calibri"/>
        <family val="2"/>
        <scheme val="minor"/>
      </rPr>
      <t>Glycine max</t>
    </r>
    <r>
      <rPr>
        <sz val="11"/>
        <rFont val="Calibri"/>
        <family val="2"/>
        <scheme val="minor"/>
      </rPr>
      <t xml:space="preserve"> (meal, local, 33.5% DM)</t>
    </r>
  </si>
  <si>
    <r>
      <rPr>
        <i/>
        <sz val="11"/>
        <rFont val="Calibri"/>
        <family val="2"/>
        <scheme val="minor"/>
      </rPr>
      <t>Glycine max</t>
    </r>
    <r>
      <rPr>
        <sz val="11"/>
        <rFont val="Calibri"/>
        <family val="2"/>
        <scheme val="minor"/>
      </rPr>
      <t xml:space="preserve"> (meal, common, 33.5% DM)</t>
    </r>
  </si>
  <si>
    <r>
      <rPr>
        <i/>
        <sz val="11"/>
        <rFont val="Calibri"/>
        <family val="2"/>
        <scheme val="minor"/>
      </rPr>
      <t>Glycine max</t>
    </r>
    <r>
      <rPr>
        <sz val="11"/>
        <rFont val="Calibri"/>
        <family val="2"/>
        <scheme val="minor"/>
      </rPr>
      <t xml:space="preserve"> (meal, 13.7% DM)</t>
    </r>
  </si>
  <si>
    <r>
      <rPr>
        <b/>
        <i/>
        <sz val="11"/>
        <rFont val="Calibri"/>
        <family val="2"/>
        <scheme val="minor"/>
      </rPr>
      <t>Cannabis sativa</t>
    </r>
    <r>
      <rPr>
        <b/>
        <sz val="11"/>
        <rFont val="Calibri"/>
        <family val="2"/>
        <scheme val="minor"/>
      </rPr>
      <t xml:space="preserve"> (hempseed)</t>
    </r>
  </si>
  <si>
    <r>
      <rPr>
        <i/>
        <sz val="11"/>
        <rFont val="Calibri"/>
        <family val="2"/>
        <scheme val="minor"/>
      </rPr>
      <t>Cannabis sativa</t>
    </r>
    <r>
      <rPr>
        <sz val="11"/>
        <rFont val="Calibri"/>
        <family val="2"/>
        <scheme val="minor"/>
      </rPr>
      <t xml:space="preserve"> meal</t>
    </r>
  </si>
  <si>
    <r>
      <rPr>
        <b/>
        <i/>
        <sz val="11"/>
        <rFont val="Calibri"/>
        <family val="2"/>
        <scheme val="minor"/>
      </rPr>
      <t xml:space="preserve">Pisum sativum </t>
    </r>
    <r>
      <rPr>
        <b/>
        <sz val="11"/>
        <rFont val="Calibri"/>
        <family val="2"/>
        <scheme val="minor"/>
      </rPr>
      <t>(pea)</t>
    </r>
  </si>
  <si>
    <t>g N/day; Feed intake g/d</t>
  </si>
  <si>
    <t>14.7; 527</t>
  </si>
  <si>
    <t>14.3; 560</t>
  </si>
  <si>
    <r>
      <rPr>
        <b/>
        <i/>
        <sz val="11"/>
        <rFont val="Calibri"/>
        <family val="2"/>
        <scheme val="minor"/>
      </rPr>
      <t>Oryza sativa</t>
    </r>
    <r>
      <rPr>
        <b/>
        <sz val="11"/>
        <rFont val="Calibri"/>
        <family val="2"/>
        <scheme val="minor"/>
      </rPr>
      <t xml:space="preserve"> (brown rice)</t>
    </r>
  </si>
  <si>
    <r>
      <t xml:space="preserve">Oryza sativa </t>
    </r>
    <r>
      <rPr>
        <sz val="11"/>
        <rFont val="Calibri"/>
        <family val="2"/>
        <scheme val="minor"/>
      </rPr>
      <t>(fresh)</t>
    </r>
  </si>
  <si>
    <t>Shih et al., 2014</t>
  </si>
  <si>
    <r>
      <t xml:space="preserve">Oryza sativa </t>
    </r>
    <r>
      <rPr>
        <sz val="11"/>
        <rFont val="Calibri"/>
        <family val="2"/>
        <scheme val="minor"/>
      </rPr>
      <t>(aged)</t>
    </r>
  </si>
  <si>
    <t>Oryza sativa</t>
  </si>
  <si>
    <t>Xie et al., 2021</t>
  </si>
  <si>
    <t>Animal based</t>
  </si>
  <si>
    <t>Chicken meal (by-product)</t>
  </si>
  <si>
    <t>Chicken meal</t>
  </si>
  <si>
    <t>Chicken meal (control)</t>
  </si>
  <si>
    <t>Wilkie et al., 2005</t>
  </si>
  <si>
    <t>Chicken meal (fish meal)</t>
  </si>
  <si>
    <t>Chicken meal (meat and bone meal)</t>
  </si>
  <si>
    <t>Chicken meal (feaher meal)</t>
  </si>
  <si>
    <r>
      <t>Tenebrio molitor</t>
    </r>
    <r>
      <rPr>
        <sz val="11"/>
        <rFont val="Calibri"/>
        <family val="2"/>
        <scheme val="minor"/>
      </rPr>
      <t xml:space="preserve"> (larvae) </t>
    </r>
  </si>
  <si>
    <t>Ghosh et al., 2017</t>
  </si>
  <si>
    <r>
      <t xml:space="preserve">Tenebrio molitor </t>
    </r>
    <r>
      <rPr>
        <sz val="11"/>
        <rFont val="Calibri"/>
        <family val="2"/>
        <scheme val="minor"/>
      </rPr>
      <t xml:space="preserve">(larvae) </t>
    </r>
  </si>
  <si>
    <t xml:space="preserve">Syntermes soldiers </t>
  </si>
  <si>
    <t>Paoletti et al., 2003</t>
  </si>
  <si>
    <r>
      <t xml:space="preserve">Odontotermes sp. </t>
    </r>
    <r>
      <rPr>
        <sz val="11"/>
        <rFont val="Calibri"/>
        <family val="2"/>
        <scheme val="minor"/>
      </rPr>
      <t xml:space="preserve">(adult) </t>
    </r>
  </si>
  <si>
    <t>FOOD CERTIFIED</t>
  </si>
  <si>
    <t>Fusarium venenatum</t>
  </si>
  <si>
    <r>
      <rPr>
        <i/>
        <sz val="11"/>
        <rFont val="Calibri"/>
        <family val="2"/>
        <scheme val="minor"/>
      </rPr>
      <t>Glycine max</t>
    </r>
    <r>
      <rPr>
        <sz val="11"/>
        <rFont val="Calibri"/>
        <family val="2"/>
        <scheme val="minor"/>
      </rPr>
      <t xml:space="preserve"> (grain)</t>
    </r>
  </si>
  <si>
    <r>
      <rPr>
        <i/>
        <sz val="11"/>
        <rFont val="Calibri"/>
        <family val="2"/>
        <scheme val="minor"/>
      </rPr>
      <t>Glycine max</t>
    </r>
    <r>
      <rPr>
        <sz val="11"/>
        <rFont val="Calibri"/>
        <family val="2"/>
        <scheme val="minor"/>
      </rPr>
      <t xml:space="preserve"> (Tofu curd)</t>
    </r>
  </si>
  <si>
    <r>
      <rPr>
        <i/>
        <sz val="11"/>
        <rFont val="Calibri"/>
        <family val="2"/>
        <scheme val="minor"/>
      </rPr>
      <t>Glycine max</t>
    </r>
    <r>
      <rPr>
        <sz val="11"/>
        <rFont val="Calibri"/>
        <family val="2"/>
        <scheme val="minor"/>
      </rPr>
      <t xml:space="preserve"> (pat</t>
    </r>
    <r>
      <rPr>
        <sz val="11"/>
        <rFont val="Calibri"/>
        <family val="2"/>
      </rPr>
      <t>é</t>
    </r>
    <r>
      <rPr>
        <sz val="11"/>
        <rFont val="Calibri"/>
        <family val="2"/>
        <scheme val="minor"/>
      </rPr>
      <t>)</t>
    </r>
  </si>
  <si>
    <r>
      <rPr>
        <i/>
        <sz val="11"/>
        <rFont val="Calibri"/>
        <family val="2"/>
        <scheme val="minor"/>
      </rPr>
      <t>Glycine max</t>
    </r>
    <r>
      <rPr>
        <sz val="11"/>
        <rFont val="Calibri"/>
        <family val="2"/>
        <scheme val="minor"/>
      </rPr>
      <t xml:space="preserve"> (large seeds)</t>
    </r>
  </si>
  <si>
    <r>
      <rPr>
        <i/>
        <sz val="11"/>
        <rFont val="Calibri"/>
        <family val="2"/>
        <scheme val="minor"/>
      </rPr>
      <t>Glycine max</t>
    </r>
    <r>
      <rPr>
        <sz val="11"/>
        <rFont val="Calibri"/>
        <family val="2"/>
        <scheme val="minor"/>
      </rPr>
      <t xml:space="preserve"> (small seeds)</t>
    </r>
  </si>
  <si>
    <r>
      <rPr>
        <i/>
        <sz val="11"/>
        <rFont val="Calibri"/>
        <family val="2"/>
        <scheme val="minor"/>
      </rPr>
      <t>Glycine max</t>
    </r>
    <r>
      <rPr>
        <sz val="11"/>
        <rFont val="Calibri"/>
        <family val="2"/>
        <scheme val="minor"/>
      </rPr>
      <t xml:space="preserve"> (Tofu curd, large seeds)</t>
    </r>
  </si>
  <si>
    <r>
      <rPr>
        <i/>
        <sz val="11"/>
        <rFont val="Calibri"/>
        <family val="2"/>
        <scheme val="minor"/>
      </rPr>
      <t>Glycine max</t>
    </r>
    <r>
      <rPr>
        <sz val="11"/>
        <rFont val="Calibri"/>
        <family val="2"/>
        <scheme val="minor"/>
      </rPr>
      <t xml:space="preserve"> (Tofu curd, small seeds)</t>
    </r>
  </si>
  <si>
    <r>
      <rPr>
        <i/>
        <sz val="11"/>
        <rFont val="Calibri"/>
        <family val="2"/>
        <scheme val="minor"/>
      </rPr>
      <t>Cannabis sativa</t>
    </r>
    <r>
      <rPr>
        <sz val="11"/>
        <rFont val="Calibri"/>
        <family val="2"/>
        <scheme val="minor"/>
      </rPr>
      <t xml:space="preserve"> </t>
    </r>
  </si>
  <si>
    <r>
      <rPr>
        <i/>
        <sz val="11"/>
        <rFont val="Calibri"/>
        <family val="2"/>
        <scheme val="minor"/>
      </rPr>
      <t>Cannabis sativa</t>
    </r>
    <r>
      <rPr>
        <sz val="11"/>
        <rFont val="Calibri"/>
        <family val="2"/>
        <scheme val="minor"/>
      </rPr>
      <t xml:space="preserve"> (dehulled)</t>
    </r>
  </si>
  <si>
    <r>
      <rPr>
        <i/>
        <sz val="11"/>
        <color theme="1"/>
        <rFont val="Calibri"/>
        <family val="2"/>
        <scheme val="minor"/>
      </rPr>
      <t>Gallus gallus domesticus</t>
    </r>
    <r>
      <rPr>
        <sz val="11"/>
        <color theme="1"/>
        <rFont val="Calibri"/>
        <family val="2"/>
        <scheme val="minor"/>
      </rPr>
      <t xml:space="preserve"> (spray dried)</t>
    </r>
  </si>
  <si>
    <r>
      <rPr>
        <i/>
        <sz val="11"/>
        <color theme="1"/>
        <rFont val="Calibri"/>
        <family val="2"/>
        <scheme val="minor"/>
      </rPr>
      <t>Gallus gallus domesticus</t>
    </r>
    <r>
      <rPr>
        <sz val="11"/>
        <color theme="1"/>
        <rFont val="Calibri"/>
        <family val="2"/>
        <scheme val="minor"/>
      </rPr>
      <t xml:space="preserve"> (raw, wing)</t>
    </r>
  </si>
  <si>
    <t>Kim et al., 2017</t>
  </si>
  <si>
    <r>
      <rPr>
        <i/>
        <sz val="11"/>
        <color theme="1"/>
        <rFont val="Calibri"/>
        <family val="2"/>
        <scheme val="minor"/>
      </rPr>
      <t>Gallus gallus domesticus</t>
    </r>
    <r>
      <rPr>
        <sz val="11"/>
        <color theme="1"/>
        <rFont val="Calibri"/>
        <family val="2"/>
        <scheme val="minor"/>
      </rPr>
      <t xml:space="preserve"> (raw, breast)</t>
    </r>
  </si>
  <si>
    <r>
      <rPr>
        <i/>
        <sz val="11"/>
        <color theme="1"/>
        <rFont val="Calibri"/>
        <family val="2"/>
        <scheme val="minor"/>
      </rPr>
      <t xml:space="preserve">Gallus gallus domesticus </t>
    </r>
    <r>
      <rPr>
        <sz val="11"/>
        <color theme="1"/>
        <rFont val="Calibri"/>
        <family val="2"/>
        <scheme val="minor"/>
      </rPr>
      <t>(raw, leg)</t>
    </r>
  </si>
  <si>
    <r>
      <rPr>
        <i/>
        <sz val="11"/>
        <color theme="1"/>
        <rFont val="Calibri"/>
        <family val="2"/>
        <scheme val="minor"/>
      </rPr>
      <t xml:space="preserve">Gallus gallus domesticus </t>
    </r>
    <r>
      <rPr>
        <sz val="11"/>
        <color theme="1"/>
        <rFont val="Calibri"/>
        <family val="2"/>
        <scheme val="minor"/>
      </rPr>
      <t>(boiled, wing)</t>
    </r>
  </si>
  <si>
    <r>
      <rPr>
        <i/>
        <sz val="11"/>
        <color theme="1"/>
        <rFont val="Calibri"/>
        <family val="2"/>
        <scheme val="minor"/>
      </rPr>
      <t>Gallus gallus domesticus</t>
    </r>
    <r>
      <rPr>
        <sz val="11"/>
        <color theme="1"/>
        <rFont val="Calibri"/>
        <family val="2"/>
        <scheme val="minor"/>
      </rPr>
      <t xml:space="preserve"> (boiled, breast)</t>
    </r>
  </si>
  <si>
    <r>
      <rPr>
        <i/>
        <sz val="11"/>
        <color theme="1"/>
        <rFont val="Calibri"/>
        <family val="2"/>
        <scheme val="minor"/>
      </rPr>
      <t>Gallus gallus domesticus</t>
    </r>
    <r>
      <rPr>
        <sz val="11"/>
        <color theme="1"/>
        <rFont val="Calibri"/>
        <family val="2"/>
        <scheme val="minor"/>
      </rPr>
      <t xml:space="preserve"> (boiled, leg)</t>
    </r>
  </si>
  <si>
    <r>
      <rPr>
        <i/>
        <sz val="11"/>
        <color theme="1"/>
        <rFont val="Calibri"/>
        <family val="2"/>
        <scheme val="minor"/>
      </rPr>
      <t>Gallus gallus domesticus</t>
    </r>
    <r>
      <rPr>
        <sz val="11"/>
        <color theme="1"/>
        <rFont val="Calibri"/>
        <family val="2"/>
        <scheme val="minor"/>
      </rPr>
      <t xml:space="preserve"> (pan cooked, wing)</t>
    </r>
  </si>
  <si>
    <r>
      <rPr>
        <i/>
        <sz val="11"/>
        <color theme="1"/>
        <rFont val="Calibri"/>
        <family val="2"/>
        <scheme val="minor"/>
      </rPr>
      <t xml:space="preserve">Gallus gallus domesticus </t>
    </r>
    <r>
      <rPr>
        <sz val="11"/>
        <color theme="1"/>
        <rFont val="Calibri"/>
        <family val="2"/>
        <scheme val="minor"/>
      </rPr>
      <t>(pan cooked, breast)</t>
    </r>
  </si>
  <si>
    <r>
      <rPr>
        <i/>
        <sz val="11"/>
        <color theme="1"/>
        <rFont val="Calibri"/>
        <family val="2"/>
        <scheme val="minor"/>
      </rPr>
      <t>Gallus gallus domesticus</t>
    </r>
    <r>
      <rPr>
        <sz val="11"/>
        <color theme="1"/>
        <rFont val="Calibri"/>
        <family val="2"/>
        <scheme val="minor"/>
      </rPr>
      <t xml:space="preserve"> (pan cooked, leg)</t>
    </r>
  </si>
  <si>
    <r>
      <rPr>
        <i/>
        <sz val="11"/>
        <color theme="1"/>
        <rFont val="Calibri"/>
        <family val="2"/>
        <scheme val="minor"/>
      </rPr>
      <t>Gallus gallus domesticus</t>
    </r>
    <r>
      <rPr>
        <sz val="11"/>
        <color theme="1"/>
        <rFont val="Calibri"/>
        <family val="2"/>
        <scheme val="minor"/>
      </rPr>
      <t xml:space="preserve"> (pan fried, wing)</t>
    </r>
  </si>
  <si>
    <r>
      <rPr>
        <i/>
        <sz val="11"/>
        <color theme="1"/>
        <rFont val="Calibri"/>
        <family val="2"/>
        <scheme val="minor"/>
      </rPr>
      <t xml:space="preserve">Gallus gallus domesticus </t>
    </r>
    <r>
      <rPr>
        <sz val="11"/>
        <color theme="1"/>
        <rFont val="Calibri"/>
        <family val="2"/>
        <scheme val="minor"/>
      </rPr>
      <t>(pan fried, breast)</t>
    </r>
  </si>
  <si>
    <r>
      <rPr>
        <i/>
        <sz val="11"/>
        <color theme="1"/>
        <rFont val="Calibri"/>
        <family val="2"/>
        <scheme val="minor"/>
      </rPr>
      <t>Gallus gallus domesticus</t>
    </r>
    <r>
      <rPr>
        <sz val="11"/>
        <color theme="1"/>
        <rFont val="Calibri"/>
        <family val="2"/>
        <scheme val="minor"/>
      </rPr>
      <t xml:space="preserve"> (pan fried, leg)</t>
    </r>
  </si>
  <si>
    <r>
      <rPr>
        <i/>
        <sz val="11"/>
        <color theme="1"/>
        <rFont val="Calibri"/>
        <family val="2"/>
        <scheme val="minor"/>
      </rPr>
      <t>Gallus gallus domesticus</t>
    </r>
    <r>
      <rPr>
        <sz val="11"/>
        <color theme="1"/>
        <rFont val="Calibri"/>
        <family val="2"/>
        <scheme val="minor"/>
      </rPr>
      <t xml:space="preserve"> (deep fried, wing)</t>
    </r>
  </si>
  <si>
    <r>
      <rPr>
        <i/>
        <sz val="11"/>
        <color theme="1"/>
        <rFont val="Calibri"/>
        <family val="2"/>
        <scheme val="minor"/>
      </rPr>
      <t xml:space="preserve">Gallus gallus domesticus </t>
    </r>
    <r>
      <rPr>
        <sz val="11"/>
        <color theme="1"/>
        <rFont val="Calibri"/>
        <family val="2"/>
        <scheme val="minor"/>
      </rPr>
      <t>(deep fried, breast)</t>
    </r>
  </si>
  <si>
    <r>
      <rPr>
        <i/>
        <sz val="11"/>
        <color theme="1"/>
        <rFont val="Calibri"/>
        <family val="2"/>
        <scheme val="minor"/>
      </rPr>
      <t>Gallus gallus domesticus</t>
    </r>
    <r>
      <rPr>
        <sz val="11"/>
        <color theme="1"/>
        <rFont val="Calibri"/>
        <family val="2"/>
        <scheme val="minor"/>
      </rPr>
      <t xml:space="preserve"> (deep fried, leg)</t>
    </r>
  </si>
  <si>
    <r>
      <rPr>
        <i/>
        <sz val="11"/>
        <color theme="1"/>
        <rFont val="Calibri"/>
        <family val="2"/>
        <scheme val="minor"/>
      </rPr>
      <t>Gallus gallus domesticus</t>
    </r>
    <r>
      <rPr>
        <sz val="11"/>
        <color theme="1"/>
        <rFont val="Calibri"/>
        <family val="2"/>
        <scheme val="minor"/>
      </rPr>
      <t xml:space="preserve"> (steamed, wing)</t>
    </r>
  </si>
  <si>
    <r>
      <rPr>
        <i/>
        <sz val="11"/>
        <color theme="1"/>
        <rFont val="Calibri"/>
        <family val="2"/>
        <scheme val="minor"/>
      </rPr>
      <t>Gallus gallus domesticus</t>
    </r>
    <r>
      <rPr>
        <sz val="11"/>
        <color theme="1"/>
        <rFont val="Calibri"/>
        <family val="2"/>
        <scheme val="minor"/>
      </rPr>
      <t xml:space="preserve"> (steamed, breast)</t>
    </r>
  </si>
  <si>
    <r>
      <rPr>
        <i/>
        <sz val="11"/>
        <color theme="1"/>
        <rFont val="Calibri"/>
        <family val="2"/>
        <scheme val="minor"/>
      </rPr>
      <t>Gallus gallus domesticus</t>
    </r>
    <r>
      <rPr>
        <sz val="11"/>
        <color theme="1"/>
        <rFont val="Calibri"/>
        <family val="2"/>
        <scheme val="minor"/>
      </rPr>
      <t xml:space="preserve"> (steamed, leg)</t>
    </r>
  </si>
  <si>
    <r>
      <rPr>
        <i/>
        <sz val="11"/>
        <color theme="1"/>
        <rFont val="Calibri"/>
        <family val="2"/>
        <scheme val="minor"/>
      </rPr>
      <t>Gallus gallus domesticus</t>
    </r>
    <r>
      <rPr>
        <sz val="11"/>
        <color theme="1"/>
        <rFont val="Calibri"/>
        <family val="2"/>
        <scheme val="minor"/>
      </rPr>
      <t xml:space="preserve"> (Roasted, wing)</t>
    </r>
  </si>
  <si>
    <r>
      <rPr>
        <i/>
        <sz val="11"/>
        <color theme="1"/>
        <rFont val="Calibri"/>
        <family val="2"/>
        <scheme val="minor"/>
      </rPr>
      <t>Gallus gallus domesticus</t>
    </r>
    <r>
      <rPr>
        <sz val="11"/>
        <color theme="1"/>
        <rFont val="Calibri"/>
        <family val="2"/>
        <scheme val="minor"/>
      </rPr>
      <t xml:space="preserve"> (Roasted, breast)</t>
    </r>
  </si>
  <si>
    <r>
      <rPr>
        <i/>
        <sz val="11"/>
        <color theme="1"/>
        <rFont val="Calibri"/>
        <family val="2"/>
        <scheme val="minor"/>
      </rPr>
      <t>Gallus gallus domesticus</t>
    </r>
    <r>
      <rPr>
        <sz val="11"/>
        <color theme="1"/>
        <rFont val="Calibri"/>
        <family val="2"/>
        <scheme val="minor"/>
      </rPr>
      <t xml:space="preserve"> (Roasted, leg)</t>
    </r>
  </si>
  <si>
    <r>
      <rPr>
        <i/>
        <sz val="11"/>
        <color theme="1"/>
        <rFont val="Calibri"/>
        <family val="2"/>
        <scheme val="minor"/>
      </rPr>
      <t xml:space="preserve">Gallus gallus domesticus </t>
    </r>
    <r>
      <rPr>
        <sz val="11"/>
        <color theme="1"/>
        <rFont val="Calibri"/>
        <family val="2"/>
        <scheme val="minor"/>
      </rPr>
      <t>(microwaved, wing)</t>
    </r>
  </si>
  <si>
    <r>
      <rPr>
        <i/>
        <sz val="11"/>
        <color theme="1"/>
        <rFont val="Calibri"/>
        <family val="2"/>
        <scheme val="minor"/>
      </rPr>
      <t>Gallus gallus domesticus</t>
    </r>
    <r>
      <rPr>
        <sz val="11"/>
        <color theme="1"/>
        <rFont val="Calibri"/>
        <family val="2"/>
        <scheme val="minor"/>
      </rPr>
      <t xml:space="preserve"> (microwaved, breast)</t>
    </r>
  </si>
  <si>
    <r>
      <rPr>
        <i/>
        <sz val="11"/>
        <color theme="1"/>
        <rFont val="Calibri"/>
        <family val="2"/>
        <scheme val="minor"/>
      </rPr>
      <t>Gallus gallus domesticus</t>
    </r>
    <r>
      <rPr>
        <sz val="11"/>
        <color theme="1"/>
        <rFont val="Calibri"/>
        <family val="2"/>
        <scheme val="minor"/>
      </rPr>
      <t xml:space="preserve"> (microwaved, leg)</t>
    </r>
  </si>
  <si>
    <t xml:space="preserve">Gallus gallus domesticus </t>
  </si>
  <si>
    <t>He et al., 2021</t>
  </si>
  <si>
    <r>
      <rPr>
        <i/>
        <sz val="11"/>
        <color theme="1"/>
        <rFont val="Calibri"/>
        <family val="2"/>
        <scheme val="minor"/>
      </rPr>
      <t>Gallus gallus domesticus</t>
    </r>
    <r>
      <rPr>
        <sz val="11"/>
        <color theme="1"/>
        <rFont val="Calibri"/>
        <family val="2"/>
        <scheme val="minor"/>
      </rPr>
      <t xml:space="preserve"> (gastrocnemius muscle)</t>
    </r>
  </si>
  <si>
    <t>nmol/mg ww</t>
  </si>
  <si>
    <r>
      <rPr>
        <i/>
        <sz val="11"/>
        <color theme="1"/>
        <rFont val="Calibri"/>
        <family val="2"/>
        <scheme val="minor"/>
      </rPr>
      <t xml:space="preserve">Gallus gallus domesticus </t>
    </r>
    <r>
      <rPr>
        <sz val="11"/>
        <color theme="1"/>
        <rFont val="Calibri"/>
        <family val="2"/>
        <scheme val="minor"/>
      </rPr>
      <t>(pectoralis muscle)</t>
    </r>
  </si>
  <si>
    <t>Egg (spray dried)</t>
  </si>
  <si>
    <t>Egg white (spray dried)</t>
  </si>
  <si>
    <t xml:space="preserve">RECOMMENDED  daily intake (adult) </t>
  </si>
  <si>
    <t>Average amino acid composition, g/kg protein</t>
  </si>
  <si>
    <t>Reference(s)</t>
  </si>
  <si>
    <t>WASTE-TO-PROTEIN</t>
  </si>
  <si>
    <t>INSECTS</t>
  </si>
  <si>
    <t xml:space="preserve">Hermetia illucens </t>
  </si>
  <si>
    <t>Barroso et al., 2017; St-Hilaire et al.,  2007; De Marco et al., 2015; Cullere et al., 2016; Spranghers et al., 2017; Marono et al., 2017; Schiavone et al., 2017; Mwaniki et al., 2018; Neumann et al., 2018; Huang et al., 2019; Abd-El-Hack et al., 2020</t>
  </si>
  <si>
    <t>Calvert et al., 1979; Deguevara et al., 1995; St-Hilaire et al., 2007; Rumpold and Schlüter, 2013; Hall et al., 2018</t>
  </si>
  <si>
    <r>
      <t>Hemiptera</t>
    </r>
    <r>
      <rPr>
        <sz val="11"/>
        <rFont val="Calibri"/>
        <family val="2"/>
        <scheme val="minor"/>
      </rPr>
      <t xml:space="preserve"> </t>
    </r>
    <r>
      <rPr>
        <i/>
        <sz val="11"/>
        <rFont val="Calibri"/>
        <family val="2"/>
        <scheme val="minor"/>
      </rPr>
      <t>sp.</t>
    </r>
  </si>
  <si>
    <t>Deguevara et al., 1995; Mariod et al., 2011; Melo et al., 2011; Rumpold and Schlüter, 2013</t>
  </si>
  <si>
    <t>Tenebrio molitor</t>
  </si>
  <si>
    <t>Finke, 2002; Finke, 2007; Ravzanaadii et al., 2012; Rumpold and Schlüter, 2013; Zielinska et al., 2013; De Marco et al., 2015; Janssen et al., 2017; Jajic et al., 2020</t>
  </si>
  <si>
    <t>Lepidoptera sp.</t>
  </si>
  <si>
    <t>Finke et al., 1989; Deguevara et al., 1995; Bukkens et al., 1997; Wijayasinghe and Rajaguru , 1977; Finke, 2002; Finke, 2007; Yhoung-aree et al., 2010; Longvah et al., 2011; Melo et al., 2011; Xia et al., 2012; Rumpold and Schlüter, 2013; Oibiokpa et al., 2018</t>
  </si>
  <si>
    <r>
      <rPr>
        <i/>
        <sz val="11"/>
        <rFont val="Calibri"/>
        <family val="2"/>
        <scheme val="minor"/>
      </rPr>
      <t>Coleoptera</t>
    </r>
    <r>
      <rPr>
        <sz val="11"/>
        <rFont val="Calibri"/>
        <family val="2"/>
        <scheme val="minor"/>
      </rPr>
      <t xml:space="preserve"> </t>
    </r>
    <r>
      <rPr>
        <i/>
        <sz val="11"/>
        <rFont val="Calibri"/>
        <family val="2"/>
        <scheme val="minor"/>
      </rPr>
      <t>sp.</t>
    </r>
  </si>
  <si>
    <t>Bukkens et al., 1997; Yhoung-aree et al., 2010; Elemo et al., 2011; Ramos-Elorduy Blasquez et al., 2012; Rumpold and Schlüter, 2013</t>
  </si>
  <si>
    <r>
      <rPr>
        <i/>
        <sz val="11"/>
        <rFont val="Calibri"/>
        <family val="2"/>
        <scheme val="minor"/>
      </rPr>
      <t>Hymenoptera</t>
    </r>
    <r>
      <rPr>
        <sz val="11"/>
        <rFont val="Calibri"/>
        <family val="2"/>
        <scheme val="minor"/>
      </rPr>
      <t xml:space="preserve"> </t>
    </r>
    <r>
      <rPr>
        <i/>
        <sz val="11"/>
        <rFont val="Calibri"/>
        <family val="2"/>
        <scheme val="minor"/>
      </rPr>
      <t>sp.</t>
    </r>
  </si>
  <si>
    <t>Deguevara et al., 1995; Bukkens et al., 1997; Finke, 2005; Yhoung-aree et al., 2010; Bhulaidok et al., 2010; Melo et al., 2011; Rumpold and Schlüter, 2013</t>
  </si>
  <si>
    <r>
      <rPr>
        <i/>
        <sz val="11"/>
        <rFont val="Calibri"/>
        <family val="2"/>
        <scheme val="minor"/>
      </rPr>
      <t>Orthoptera</t>
    </r>
    <r>
      <rPr>
        <sz val="11"/>
        <rFont val="Calibri"/>
        <family val="2"/>
        <scheme val="minor"/>
      </rPr>
      <t xml:space="preserve"> </t>
    </r>
    <r>
      <rPr>
        <i/>
        <sz val="11"/>
        <rFont val="Calibri"/>
        <family val="2"/>
        <scheme val="minor"/>
      </rPr>
      <t>sp.</t>
    </r>
  </si>
  <si>
    <t>Finke et al., 1989; Deguevara et al., 1995; Bukkens et al., 1997; Finke et al., 2002; Finke, 2007; Yhoung-aree et al., 2010; Melo et al., 2011; Ramos-Elorduy Blasquez et al., 2012; Rumpold and Schlüter, 2013; Oibiokpa et al., 2018</t>
  </si>
  <si>
    <t>MYCOPROTEIN</t>
  </si>
  <si>
    <t>BENCH MARK COMPARISONS</t>
  </si>
  <si>
    <t>PLANT-BASED</t>
  </si>
  <si>
    <t xml:space="preserve">Glycine max </t>
  </si>
  <si>
    <t>Ibanez et al., 2020; Abd-El-Hack et al., 2020; Donadelli et al., 2019; Gorissen et al., 2018; Marono et al., 2017; Thakur and Hurburgh, 2007; Dilger et al., 2004</t>
  </si>
  <si>
    <t xml:space="preserve">Pisum sativum </t>
  </si>
  <si>
    <t>Masey O'Neill et al., 2012; Woyengo et al., 2015</t>
  </si>
  <si>
    <r>
      <rPr>
        <i/>
        <sz val="11"/>
        <rFont val="Calibri"/>
        <family val="2"/>
        <scheme val="minor"/>
      </rPr>
      <t>Oryza sativa</t>
    </r>
    <r>
      <rPr>
        <sz val="11"/>
        <rFont val="Calibri"/>
        <family val="2"/>
        <scheme val="minor"/>
      </rPr>
      <t xml:space="preserve"> </t>
    </r>
  </si>
  <si>
    <t>Piao et al., 2002; Xie et al., 2021; Shih et al., 2014</t>
  </si>
  <si>
    <t>ANIMAL-BASED</t>
  </si>
  <si>
    <t>Gallus gallus domesticus</t>
  </si>
  <si>
    <t>Wilkie et al., 2005; Donadelli et al., 2019</t>
  </si>
  <si>
    <t xml:space="preserve">Bednarova et al., 2013; Ghosh et al., 2017; </t>
  </si>
  <si>
    <t>Chakravorty et al., 2016; Paoletti et al., 2003; Zhao et al., 2016</t>
  </si>
  <si>
    <t>Fusarium venenatum *</t>
  </si>
  <si>
    <t>Ahangi et al., 2008; Coelho et al., 2020; Quorn mycoprotein factsheet: Amino acid lockdown</t>
  </si>
  <si>
    <t>Glycine max *</t>
  </si>
  <si>
    <t>Kudelka et al., 2021; Wang and Chang, 1995</t>
  </si>
  <si>
    <t>Cannabis sativa *</t>
  </si>
  <si>
    <t>Oseyko et al., 2019; Gorissen et al., 2018; House et al., 2010</t>
  </si>
  <si>
    <t>Pisum sativum *</t>
  </si>
  <si>
    <t>Gorissen et al., 2018; Hall et al., 2017; Wang and Duan, 2004</t>
  </si>
  <si>
    <r>
      <rPr>
        <i/>
        <sz val="11"/>
        <rFont val="Calibri"/>
        <family val="2"/>
        <scheme val="minor"/>
      </rPr>
      <t>Oryza sativa</t>
    </r>
    <r>
      <rPr>
        <sz val="11"/>
        <rFont val="Calibri"/>
        <family val="2"/>
        <scheme val="minor"/>
      </rPr>
      <t xml:space="preserve"> *</t>
    </r>
  </si>
  <si>
    <t>Gorissen et al., 2018; Ning et al., 2010</t>
  </si>
  <si>
    <r>
      <rPr>
        <i/>
        <sz val="11"/>
        <rFont val="Calibri"/>
        <family val="2"/>
        <scheme val="minor"/>
      </rPr>
      <t>Gallus gallus domesticus</t>
    </r>
    <r>
      <rPr>
        <sz val="11"/>
        <rFont val="Calibri"/>
        <family val="2"/>
        <scheme val="minor"/>
      </rPr>
      <t xml:space="preserve"> *</t>
    </r>
  </si>
  <si>
    <t>Donadelli et al., 2019; Kim et al., 2017</t>
  </si>
  <si>
    <t>Egg *</t>
  </si>
  <si>
    <t>Gorissen et al., 2018; https://fdc.nal.usda.gov/fdc-app.html#/food-details/747997/nutrients</t>
  </si>
  <si>
    <t xml:space="preserve">RECOMMENDED DAILY INTAKE (adult) </t>
  </si>
  <si>
    <t>Spranghers et al., 2017; Huang et al., 2019; Chakravorty et al., 2016; Rumpold and Schlüter, 2013; FAO/WHO 2007; FAO 2013</t>
  </si>
  <si>
    <t>Standard deviation of amino acid composition, g/kg protein</t>
  </si>
  <si>
    <t xml:space="preserve">18 Essential and non-essential amino acid (excluding asparagine and glutamine) content reported from literature for different protein sources sources by waste-to-protein and bench marks. </t>
  </si>
  <si>
    <t xml:space="preserve">Waste-to-protein sources include insects (Hermetia illucens, Diptera sp., Hemiptera sp., Tenebrio molitor, Lepidoptera sp., Blattodea sp., Coleoptera sp., Hymenoptera sp., Orthoptera sp. and isoptera sp.) and Mycoprotein (Pleurotus albidus, Spirulina sp., Auricularia fuscosuccinea, Agaricus blazei and Fusarium sp.) </t>
  </si>
  <si>
    <t>Bench mark comparisons include feed-grade plant-based protein (Glycine max, Cannabis sativa, Pisum sativa, Oryza sativa) and Animal-based protein (Gallus gallus domesticus) as well as food-grade insects (Tenebrio molitor, Isoptera sp.) and Food certified protein sources including Mycoprotein (Fusarium venenatum), plant-based protein (Glycine max, Cannabis sativa, Pisum sativa, Oryza sativa), Animal-based protein (Gallus gallus domesticus and Egg) and the recommended daily amino acid intake for a 70kg adult.</t>
  </si>
  <si>
    <t>not available</t>
  </si>
  <si>
    <t>EAA</t>
  </si>
  <si>
    <t xml:space="preserve">ABD EL-HACK, M., SHAFI, M., ALGHAMDI, W., ABDELNOUR, S., SHEHATA, A., NORELDIN, A., ASHOUR, E., SWELUM, A., AL-SAGAN, A., ALKHATEEB, M., TAHA, A., ABDEL-MONEIM, A.-M., TUFARELLI, V. &amp; RAGNI, M. 2020. Black Soldier Fly (Hermetia illucens) Meal as a Promising Feed Ingredient for Poultry: A Comprehensive Review. Agriculture, 10, 339.
AHANGI, Z., SHOJAOSADATI, S. A. &amp; NIKOOPOUR, H. 2008. Study of mycoprotein production using Fusarium oxysporum PTCC 5115 and reduction of its RNA content. Pakistan J Nutr, 7, 240-3.
BARROSO, F. G., SÁNCHEZ-MUROS, M.-J., SEGURA, M., MOROTE, E., TORRES, A., RAMOS, R. &amp; GUIL, J.-L. 2017. Insects as food: Enrichment of larvae of Hermetia illucens with omega 3 fatty acids by means of dietary modifications. Journal of Food Composition and Analysis, 62, 8-13.
BEDNÁŘOVÁ, M., BORKOVCOVÁ, M., MLČEK, J., ROP, O. &amp; ZEMAN, L. 2013. Edible insects - species suitable for entomophagy under condition of Czech Republic. Acta Universitatis Agriculturae et Silviculturae Mendelianae Brunensis, 61, 587-593.
BHULAIDOK, S., SIHAMALA, O., SHEN, L. &amp; LI, D. 2010. Nutritional and fatty acid profiles of sun-dried edible black ants (Polyrhachis vicina Roger). Maejo International Journal of Science and Technology, 4, 101-112.
BUKKENS, S. G. F. 1997. The nutritional value of edible insects. Ecology of Food and Nutrition, 36, 287-319.
CALVERT, C. 1979. Use of animal excreta for microbial and insect protein synthesis. Journal of Animal Science, 48, 178-192.
CHAKRAVORTY, J., GHOSH, S., MEGU, K., JUNG, C. &amp; MEYER-ROCHOW, V. B. 2016. Nutritional and anti-nutritional composition of Oecophylla smaragdina (Hymenoptera: Formicidae) and Odontotermes sp.(Isoptera: Termitidae): Two preferred edible insects of Arunachal Pradesh, India. Journal of Asia-Pacific Entomology, 19, 711-720.
COELHO, M. O., MONTEYNE, A. J., DUNLOP, M. V., HARRIS, H. C., MORRISON, D. J., STEPHENS, F. B. &amp; WALL, B. T. 2020. Mycoprotein as a possible alternative source of dietary protein to support muscle and metabolic health. Nutrition Reviews.
CULLERE, M., TASONIERO, G., GIACCONE, V., MIOTTI-SCAPIN, R., CLAEYS, E., DE SMET, S. &amp; DALLE ZOTTE, A. 2016. Black soldier fly as dietary protein source for broiler quails: apparent digestibility, excreta microbial load, feed choice, performance, carcass and meat traits. Animal, 10, 1923-1930.
DE MARCO, M., MARTÍNEZ, S., HERNANDEZ, F., MADRID, J., GAI, F., ROTOLO, L., BELFORTI, M., BERGERO, D., KATZ, H. &amp; DABBOU, S. 2015. Nutritional value of two insect larval meals (Tenebrio molitor and Hermetia illucens) for broiler chickens: Apparent nutrient digestibility, apparent ileal amino acid digestibility and apparent metabolizable energy. Animal Feed Science and Technology, 209, 211-218.
DILGER, R. N., SANDS, J. S., RAGLAND, D. &amp; ADEOLA, O. 2004. Digestibility of nitrogen and amino acids in soybean meal with added soyhulls1,2. Journal of Animal Science, 82, 715-724.
DONADELLI, R. A., JONES, C. K. &amp; BEYER, R. S. 2019. The amino acid composition and protein quality of various egg, poultry meal by-products, and vegetable proteins used in the production of dog and cat diets. Poultry Science, 98, 1371-1378.
ELEMO, B. O., ELEMO, G. N., MAKINDE, M. &amp; ERUKAINURE, O. L. 2011. Chemical evaluation of African palm weevil, Rhychophorus phoenicis, larvae as a food source. Journal of Insect Science, 11.
FINKE, M. D. 2002. Complete nutrient composition of commercially raised invertebrates used as food for insectivores. Zoo Biology, 21, 269-285.
FINKE, M. D. 2005. Nutrient composition of bee brood and its potential as human food. Ecology of food and nutrition, 44, 257-270.
FINKE, M. D. 2007. Estimate of chitin in raw whole insects. Zoo Biology: Published in affiliation with the American Zoo and Aquarium Association, 26, 105-115.
FINKE, M. D., DEFOLIART, G. R. &amp; BENEVENGA, N. J. 1989. Use of a four-parameter logistic model to evaluate the quality of the protein from three insect species when fed to rats. The Journal of nutrition, 119, 864-871.
GHOSH, S., LEE, S.-M., JUNG, C. &amp; MEYER-ROCHOW, V. B. 2017. Nutritional composition of five commercial edible insects in South Korea. Journal of Asia-Pacific Entomology, 20, 686-694.
GORISSEN, S. H. M., CROMBAG, J. J. R., SENDEN, J. M. G., WATERVAL, W. A. H., BIERAU, J., VERDIJK, L. B. &amp; VAN LOON, L. J. C. 2018. Protein content and amino acid composition of commercially available plant-based protein isolates. Amino Acids, 50, 1685-1695.
HALL, C., HILLEN, C. &amp; GARDEN ROBINSON, J. 2017. Composition, Nutritional Value, and Health Benefits of Pulses. Cereal Chemistry Journal, 94, 11-31.
HALL, H., O’NEILL, H. M., SCHOLEY, D., BURTON, E., DICKINSON, M. &amp; FITCHES, E. 2018. Amino acid digestibility of larval meal (Musca domestica) for broiler chickens. Poultry Science, 97, 1290-1297.
HASHEMPOUR‐BALTORK, F., HOSSEINI, S. M., ASSAREHZADEGAN, M. A., KHOSRAVI‐DARANI, K. &amp; HOSSEINI, H. 2020. Safety assays and nutritional values of mycoprotein produced by Fusarium venenatum IR372C from date waste as substrate. Journal of the Science of Food and Agriculture, 100, 4433-4441.
HE, W., LI, P. &amp; WU, G. 2021. Amino Acid Nutrition and Metabolism in Chickens. Springer International Publishing.
HOUSE, J. D., NEUFELD, J. &amp; LESON, G. 2010. Evaluating the Quality of Protein from Hemp Seed (Cannabis sativa L.) Products Through the use of the Protein Digestibility-Corrected Amino Acid Score Method. Journal of Agricultural and Food Chemistry, 58, 11801-11807.
HUANG, C., FENG, W., XIONG, J., WANG, T., WANG, W., WANG, C. &amp; YANG, F. 2019. Impact of drying method on the nutritional value of the edible insect protein from black soldier fly (Hermetia illucens L.) larvae: amino acid composition, nutritional value evaluation, in vitro digestibility, and thermal properties. European Food Research and Technology, 245, 11-21.
IBÁÑEZ, M. A., DE BLAS, C., CÁMARA, L. &amp; MATEOS, G. G. 2020. Chemical composition, protein quality and nutritive value of commercial soybean meals produced from beans from different countries: A meta-analytical study. Animal Feed Science and Technology, 267, 114531.
JAJIC, I., POPOVIC, A., UROSEVIC, M., KRSTOVIC, S., PETROVIC, M., GULJAS, D. &amp; SAMARDZIC, M. 2020. Fatty and amino acid profile of mealworm larvae (Tenebrio molitor L.). Biotehnologija u stocarstvu, 36, 167-180.
JANSSEN, R. H., VINCKEN, J.-P., VAN DEN BROEK, L. A., FOGLIANO, V. &amp; LAKEMOND, C. M. 2017. Nitrogen-to-protein conversion factors for three edible insects: Tenebrio molitor, Alphitobius diaperinus, and Hermetia illucens. Journal of agricultural and food chemistry, 65, 2275-2278.
JULIETA RAMOS-ELORDUY, B., JOSÉ MANUEL PINO, M. &amp; VÍCTOR HUGO MARTÍNEZ, C. 2012. Could grasshoppers be a nutritive meal? Food and Nutrition Sciences, 2012.
KADIM, I., MOUGHAN, P. &amp; RAVINDRAN, V. 2002. Ileal amino acid digestibility assay for the growing meat chicken--comparison of ileal and excreta amino acid digestibility in the chicken. British Poultry Science, 43, 588-597.
KIM, H., DO, H. W. &amp; CHUNG, H. 2017. A comparison of the essential amino acid content and the retention rate by chicken part according to different cooking methods. Korean journal for food science of animal resources, 37, 626.
KUDEŁKA, W., KOWALSKA, M. &amp; POPIS, M. 2021. Quality of Soybean Products in Terms of Essential Amino Acids Composition. Molecules, 26, 5071.
LADRÓN DE GUEVARA, O., PADILLA, P., GARCÍA, L., PINO, J. &amp; RAMOS-ELORDUY, J. 1995. Amino acid determination in some edible Mexican insects. Amino Acids, 9, 161-173.
LE GUEN, M. P., HUISMAN, J. &amp; VERSTEGEN, M. W. A. 1995. Partition of the amino acids in ileal digesta from piglets fed pea protein diets. Livestock Production Science, 44, 169-178.
LONGVAH, T., MANGTHYA, K. &amp; RAMULU, P. 2011. Nutrient composition and protein quality evaluation of eri silkworm (Samia ricinii) prepupae and pupae. Food Chemistry, 128, 400-403.
MARIOD, A., ABDELWAHAB, S., IBRAHIM, M., MOHAN, S., ABD ELGADIR, M. &amp; AIN, N. 2011. Preparation and characterization of gelatins from two sudanese edible insects. Journal of Food Science and Engineering, 1, 45.
MARONO, S., LOPONTE, R., LOMBARDI, P., VASSALOTTI, G., PERO, M., RUSSO, F., GASCO, L., PARISI, G., PICCOLO, G. &amp; NIZZA, S. 2017. Productive performance and blood profiles of laying hens fed Hermetia illucens larvae meal as total replacement of soybean meal from 24 to 45 weeks of age. Poultry Science, 96, 1783-1790.
MASEY O’NEILL, H. V., RADEMACHER, M., MUELLER-HARVEY, I., STRINGANO, E., KIGHTLEY, S. &amp; WISEMAN, J. 2012. Standardised ileal digestibility of crude protein and amino acids of UK-grown peas and faba beans by broilers. Animal Feed Science and Technology, 175, 158-167.
MAXIN, G., OUELLET, D. R. &amp; LAPIERRE, H. 2013. Ruminal degradability of dry matter, crude protein, and amino acids in soybean meal, canola meal, corn, and wheat dried distillers grains. Journal of Dairy Science, 96, 5151-5160.
MELO, V., GARCIA, M., SANDOVAL, H., JIMÉNEZ, H. D. &amp; CALVO, C. 2011. Quality proteins from edible indigenous insect food of Latin America and Asia. Emirates Journal of Food and Agriculture, 23, 283.
MWANIKI, Z., NEIJAT, M. &amp; KIARIE, E. 2018. Egg production and quality responses of adding up to 7.5% defatted black soldier fly larvae meal in a corn–soybean meal diet fed to Shaver White Leghorns from wk 19 to 27 of age. Poultry Science, 97, 2829-2835.
NEUMANN, C., VELTEN, S. &amp; LIEBERT, F. 2018. The graded inclusion of algae (Spirulina platensis) or insect (Hermetia illucens) meal as a soybean meal substitute in meat type chicken diets impacts on growth, nutrient deposition and dietary protein quality depending on the extent of amino acid supplementation. Open Journal of Animal Sciences, 8, 163-183.
NING, H., QIAO, J., LIU, Z., LIN, Z., LI, G., WANG, Q., WANG, S. &amp; DING, Y. 2010. Distribution of proteins and amino acids in milled and brown rice as affected by nitrogen fertilization and genotype. Journal of Cereal Science, 52, 90-95.
OIBIOKPA, F. I., AKANYA, H. O., JIGAM, A. A., SAIDU, A. N. &amp; EGWIM, E. C. 2018. Protein quality of four indigenous edible insect species in Nigeria. Food Science and Human Wellness, 7, 175-183.
OSEYKO, M., SOVA, N., LUTSENKO, M. &amp; KALYNA, V. 2019. Chemical aspects of the composition of industrial hemp seed products. Ukrainian Food Journal, 8, 544-559.
PAOLETTI, M. G., BUSCARDO, E., VANDERJAGT, D. J., PASTUSZYN, A., PIZZOFERRATO, L., HUANG, Y. S., CHUANG, L. T., GLEW, R. H., MILLSON, M. &amp; CERDA, H. 2003. Nutrient content of termites(syntermes soldiers) consumed bymakiritare amerindians of the altoorinoco of Venezuela. Ecology of Food and Nutrition, 42, 177-191.
PIAO, X. S., LI, D., HAN, I. K., CHEN, Y., LEE, J. H., WANG, D. Y., LI, J. B. &amp; ZHANG, D. F. 2002. Evaluation of Chinese Brown Rice as an Alternative Energy Source in Pig Diets. Asian-Australasian Journal of Animal Sciences, 15, 89-93.
RAVZANAADII, N., KIM, S.-H., CHOI, W.-H., HONG, S.-J. &amp; KIM, N.-J. 2012. Nutritional value of mealworm, Tenebrio molitor as food source. International Journal of Industrial Entomology, 25, 93-98.
REIHANI, S. F. S. &amp; KHOSRAVI-DARANI, K. 2019. Influencing factors on single-cell protein production by submerged fermentation: A review. Electronic Journal of Biotechnology, 37, 34-40.
RUMPOLD, B. A. &amp; SCHLÜTER, O. K. 2013. Nutritional composition and safety aspects of edible insects. Molecular Nutrition &amp; Food Research, 57, 802-823.
SCHIAVONE, A., CULLERE, M., DE MARCO, M., MENEGUZ, M., BIASATO, I., BERGAGNA, S., DEZZUTTO, D., GAI, F., DABBOU, S. &amp; GASCO, L. 2017a. Partial or total replacement of soybean oil by black soldier fly larvae (Hermetia illucens L.) fat in broiler diets: Effect on growth performances, feed-choice, blood traits, carcass characteristics and meat quality. Italian Journal of Animal Science, 16, 93-100.
SCHIAVONE, A., DE MARCO, M., MARTÍNEZ, S., DABBOU, S., RENNA, M., MADRID, J., HERNANDEZ, F., ROTOLO, L., COSTA, P., GAI, F. &amp; GASCO, L. 2017b. Nutritional value of a partially defatted and a highly defatted black soldier fly larvae (Hermetia illucens L.) meal for broiler chickens: apparent nutrient digestibility, apparent metabolizable energy and apparent ileal amino acid digestibility. Journal of Animal Science and Biotechnology, 8.
SHIH, C.-H., LEE, T.-T., KUO, W. H.-J. &amp; YU, B. 2014. Growth performance and intestinal microflora population of broilers fed aged brown rice. Annals of Animal Science, 14, 897-909.
SPRANGHERS, T., OTTOBONI, M., KLOOTWIJK, C., OVYN, A., DEBOOSERE, S., DE MEULENAER, B., MICHIELS, J., EECKHOUT, M., DE CLERCQ, P. &amp; DE SMET, S. 2017. Nutritional composition of black soldier fly (Hermetia illucens) prepupae reared on different organic waste substrates. Journal of the Science of Food and Agriculture, 97, 2594-2600.
ST‐HILAIRE, S., SHEPPARD, C., TOMBERLIN, J. K., IRVING, S., NEWTON, L., MCGUIRE, M. A., MOSLEY, E. E., HARDY, R. W. &amp; SEALEY, W. 2007. Fly prepupae as a feedstuff for rainbow trout, Oncorhynchus mykiss. Journal of the world aquaculture society, 38, 59-67.
STOFFEL, F., SANTANA, W. D. O., GREGOLON, J. G. N., KIST, T. B. L., FONTANA, R. C. &amp; CAMASSOLA, M. 2019. Production of edible mycoprotein using agroindustrial wastes: Influence on nutritional, chemical and biological properties. Innovative Food Science &amp; Emerging Technologies, 58, 102227.
THAKUR, M. &amp; HURBURGH, C. R. 2007. Quality of US Soybean Meal Compared to the Quality of Soybean Meal from Other Origins. Journal of the American Oil Chemists' Society, 84, 835-843.
WANG, C.-C. R. &amp; CHANG, S. K.-C. 1995. Physicochemical Properties and Tofu Quality of Soybean Cultivar Proto. Journal of Agricultural and Food Chemistry, 43, 3029-3034.
WANG, N. &amp; DAUN, J. K. 2004. Effect of variety and crude protein content on nutrients and certain antinutrients in field peas (Pisum sativum). Journal of the Science of Food and Agriculture, 84, 1021-1029.
WIJAYASINGHE, M. &amp; RAJAGURU, A. 1977. Use of silkworm (Bombyx mori L.) pupae as a protein supplement in poultry rations. Journal of the National Science Council of Sri Lanka, 5, 95-104.
WILKIE, D. C., VAN KESSEL, A. G., WHITE, L. J., LAARVELD, B. &amp; DREW, M. D. 2005. Dietary amino acids affect intestinal Clostridium perfringens populations in broiler chickens. Canadian Journal of Animal Science, 85, 185-193.
WOYENGO, T. A., HEO, J. M., YIN, Y. L. &amp; NYACHOTI, C. M. 2015. Standardized and true ileal amino acid digestibilities in field pea and pea protein isolate fed to growing pigs. Animal Feed Science and Technology, 207, 196-203.
XIA, Z., WU, S., PAN, S. &amp; KIM, J. M. 2012. Nutritional evaluation of protein from Clanis bilineata (Lepidoptera), an edible insect. Journal of the Science of Food and Agriculture, 92, 1479-1482.
XIE, K., HE, X., HOU, D.-X., ZHANG, B. &amp; SONG, Z. 2021. Evaluation of Nitrogen-Corrected Apparent Metabolizable Energy and Standardized Ileal Amino Acid Digestibility of Different Sources of Rice and Rice Milling Byproducts in Broilers. Animals, 11, 1894.
YHOUNG-AREE, J. 2010. Edible insects in Thailand: nutritional values and health concerns. Edible forest insects, 201-216.
ZHAO, X., VÁZQUEZ-GUTIÉRREZ, J. L., JOHANSSON, D. P., LANDBERG, R. &amp; LANGTON, M. 2016. Yellow Mealworm Protein for Food Purposes - Extraction and Functional Properties. PLOS ONE, 11, e0147791.
ZIELIŃSKA, E., BARANIAK, B. &amp; KARAŚ, M. 2018. Identification of antioxidant and anti‐inflammatory peptides obtained by simulated gastrointestinal digestion of three edible insects species (Gryllodes sigillatus, Tenebrio molitor, Schistocerca gragaria). International journal of food science &amp; technology, 53, 2542-2551.
ZIELIŃSKA, E., BARANIAK, B., KARAŚ, M., RYBCZYŃSKA, K. &amp; JAKUBCZYK, A. 2015. Selected species of edible insects as a source of nutrient composition. Food Research International, 77, 460-466.
</t>
  </si>
  <si>
    <r>
      <rPr>
        <b/>
        <i/>
        <sz val="11"/>
        <rFont val="Calibri"/>
        <family val="2"/>
        <scheme val="minor"/>
      </rPr>
      <t>Blattodea</t>
    </r>
    <r>
      <rPr>
        <b/>
        <sz val="11"/>
        <rFont val="Calibri"/>
        <family val="2"/>
        <scheme val="minor"/>
      </rPr>
      <t xml:space="preserve"> (cockroaches, termite)</t>
    </r>
  </si>
  <si>
    <t>Bukkens et al., 1997; Ramos-Elorduy Blasquez et al., 2012; Rumpold and Schlüter, 2013</t>
  </si>
  <si>
    <r>
      <rPr>
        <b/>
        <i/>
        <sz val="11"/>
        <color theme="1"/>
        <rFont val="Calibri"/>
        <family val="2"/>
        <scheme val="minor"/>
      </rPr>
      <t>Blattodea</t>
    </r>
    <r>
      <rPr>
        <b/>
        <sz val="11"/>
        <color theme="1"/>
        <rFont val="Calibri"/>
        <family val="2"/>
        <scheme val="minor"/>
      </rPr>
      <t xml:space="preserve"> (termite, cockroaches)</t>
    </r>
  </si>
  <si>
    <t>Mycoprotein *</t>
  </si>
  <si>
    <t>Plant based *</t>
  </si>
  <si>
    <r>
      <rPr>
        <b/>
        <i/>
        <sz val="11"/>
        <rFont val="Calibri"/>
        <family val="2"/>
        <scheme val="minor"/>
      </rPr>
      <t>Glycine max</t>
    </r>
    <r>
      <rPr>
        <b/>
        <sz val="11"/>
        <rFont val="Calibri"/>
        <family val="2"/>
        <scheme val="minor"/>
      </rPr>
      <t xml:space="preserve"> (Soybean) *</t>
    </r>
  </si>
  <si>
    <r>
      <rPr>
        <b/>
        <i/>
        <sz val="11"/>
        <rFont val="Calibri"/>
        <family val="2"/>
        <scheme val="minor"/>
      </rPr>
      <t>Cannabis sativa L.</t>
    </r>
    <r>
      <rPr>
        <b/>
        <sz val="11"/>
        <rFont val="Calibri"/>
        <family val="2"/>
        <scheme val="minor"/>
      </rPr>
      <t xml:space="preserve"> (Hempseed) *</t>
    </r>
  </si>
  <si>
    <r>
      <rPr>
        <b/>
        <i/>
        <sz val="11"/>
        <rFont val="Calibri"/>
        <family val="2"/>
        <scheme val="minor"/>
      </rPr>
      <t xml:space="preserve">Pisum sativum </t>
    </r>
    <r>
      <rPr>
        <b/>
        <sz val="11"/>
        <rFont val="Calibri"/>
        <family val="2"/>
        <scheme val="minor"/>
      </rPr>
      <t>(pea) *</t>
    </r>
  </si>
  <si>
    <r>
      <rPr>
        <b/>
        <i/>
        <sz val="11"/>
        <rFont val="Calibri"/>
        <family val="2"/>
        <scheme val="minor"/>
      </rPr>
      <t>Oryza sativa</t>
    </r>
    <r>
      <rPr>
        <b/>
        <sz val="11"/>
        <rFont val="Calibri"/>
        <family val="2"/>
        <scheme val="minor"/>
      </rPr>
      <t xml:space="preserve"> (brown rice) *</t>
    </r>
  </si>
  <si>
    <t>Animal based *</t>
  </si>
  <si>
    <r>
      <rPr>
        <b/>
        <i/>
        <sz val="11"/>
        <rFont val="Calibri"/>
        <family val="2"/>
        <scheme val="minor"/>
      </rPr>
      <t>Gallus gallus domesticus</t>
    </r>
    <r>
      <rPr>
        <b/>
        <sz val="11"/>
        <rFont val="Calibri"/>
        <family val="2"/>
        <scheme val="minor"/>
      </rPr>
      <t xml:space="preserve"> (chicken) *</t>
    </r>
  </si>
  <si>
    <t>FOOD CERTIFIED *</t>
  </si>
  <si>
    <r>
      <t>Hermetia illucens</t>
    </r>
    <r>
      <rPr>
        <b/>
        <sz val="11"/>
        <color theme="1"/>
        <rFont val="Calibri"/>
        <family val="2"/>
        <scheme val="minor"/>
      </rPr>
      <t xml:space="preserve"> (black soldier fly larvae)</t>
    </r>
  </si>
  <si>
    <r>
      <rPr>
        <b/>
        <i/>
        <sz val="11"/>
        <color theme="1"/>
        <rFont val="Calibri"/>
        <family val="2"/>
        <scheme val="minor"/>
      </rPr>
      <t>Tenebrio molitor</t>
    </r>
    <r>
      <rPr>
        <b/>
        <sz val="11"/>
        <color theme="1"/>
        <rFont val="Calibri"/>
        <family val="2"/>
        <scheme val="minor"/>
      </rPr>
      <t xml:space="preserve"> (mealworm)</t>
    </r>
  </si>
  <si>
    <t>Hymenoptera (sawflies, wasps, bees, ants)</t>
  </si>
  <si>
    <r>
      <t>Hermetia illucens</t>
    </r>
    <r>
      <rPr>
        <sz val="11"/>
        <color theme="1"/>
        <rFont val="Calibri"/>
        <family val="2"/>
        <scheme val="minor"/>
      </rPr>
      <t xml:space="preserve"> (black soldier fly larvae)</t>
    </r>
  </si>
  <si>
    <t>Yhoung-aree et al., 2010; Longvah et al., 2011; Rumpold and Schlüter, 2013</t>
  </si>
  <si>
    <t>Hashempour-Baltork et al., 2020; Reihani and Khosravi-Darani, 2018; Ahangi et al., 2008; Stoffel et al., 2019; Neumann et al., 2018</t>
  </si>
  <si>
    <t>Gallus domesticus*</t>
  </si>
  <si>
    <t>Other</t>
  </si>
  <si>
    <t>Fusarium venenatum A3/5 *</t>
  </si>
  <si>
    <t>PDCAAS (%)</t>
  </si>
  <si>
    <t>69.00 to 84.00</t>
  </si>
  <si>
    <t>Traksele et al., 2021; Barroso et al., 2017; St-Hilaire et al.,  2007; De Marco et al., 2015; Cullere et al., 2016; Spranghers et al., 2017; Marono et al., 2017; Schiavone et al., 2017; Mwaniki et al., 2018; Neumann et al., 2018; Huang et al., 2019; Abd-El-Hack et al., 2020</t>
  </si>
  <si>
    <t>Jensen et al., 2019; Dreyer et al., 2021; Poelaert et al., 2018; Turck et al., 2020; Stone et al., 2019; Van Huise et al., 2021; Meshulam-Pascoviche et al., 2022; Finke, 2002; Finke, 2007; Ravzanaadii et al., 2012; Rumpold and Schlüter, 2013; Zielinska et al., 2013; De Marco et al., 2015; Janssen et al., 2017; Jajic et al., 2020</t>
  </si>
  <si>
    <t>Bashi et al., 2019; Dai, 2020; Meshulam-Pascoviche et al., 2022; Jensen et al., 2019; Stone et al., 2019; Oibiokpa et al., 2018; Van Huis et al., 2021; Finke et al., 1989; Deguevara et al., 1995; Bukkens et al., 1997; Finke et al., 2002; Finke, 2007; Yhoung-aree et al., 2010; Melo et al., 2011; Ramos-Elorduy Blasquez et al., 2012; Rumpold and Schlüter, 2013; Oibiokpa et al., 2018</t>
  </si>
  <si>
    <t>Ahangi et al., 2008; Coelho et al., 2020; Anzani et al., 2020; Bashi et al., 2019; Quorn mycoprotein factsheet: Amino acid lockdown</t>
  </si>
  <si>
    <t>Gorissen et al., 2018; Hoffman and Falvo, 2004; Hughes et al., 2011; https://fdc.nal.usda.gov/fdc-app.html#/food-details/747997/nutrients</t>
  </si>
  <si>
    <t>Spranghers et al., 2017; Huang et al., 2019; Chakravorty et al., 2016; Poelaert et al., 2018; Rumpold and Schlüter, 2013; FAO/WHO 2007; FAO 2013</t>
  </si>
  <si>
    <t>Gorissen et al., 2018; Ning et al., 2010; Anzani et al., 2020; Hughes et al., 2011</t>
  </si>
  <si>
    <t>Gorissen et al., 2018; Hall et al., 2017; Wang and Duan, 2004; Anzani et al., 2020; Hughes et al., 2011; Bashi et al., 2019</t>
  </si>
  <si>
    <t>Kudelka et al., 2021; Wang and Chang, 1995; Hoffman and Flavo, 2004; Turck et al., 2020; Anzani et al., 2020; Hughes et al., 2011; Bashi et al., 2019</t>
  </si>
  <si>
    <t>Huang et al., 2019; Traksele et al., 2021</t>
  </si>
  <si>
    <t>Bednarova et al., 2013; Ghosh et al., 2017; Jensen et al., 2019; Dreyer et al., 2021; Poelaert et al., 2018; Turck et al., 2020; Stone et al., 2019; Van huis et al., 2021; Meshulam-Pascoviche et al., 2022</t>
  </si>
  <si>
    <t>This Supplementary Table ST4 includes the following information relating to Figure 4.</t>
  </si>
  <si>
    <t>ST4.1 Amino acid detailed</t>
  </si>
  <si>
    <t>ST4.2 Amino acid average</t>
  </si>
  <si>
    <t xml:space="preserve">Average amino acid content and standard deviation for 18 Essential and non-essential amino acid (excluding asparagine and glutamine) content and proteini digestibility-corrected amino acid scores reported from literature for different protein sources sources by waste-to-protein and bench marks.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</si>
</sst>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sz val="11"/>
      <name val="Calibri"/>
      <family val="2"/>
    </font>
    <font>
      <b/>
      <sz val="11"/>
      <color rgb="FF000000"/>
      <name val="Calibri"/>
      <family val="2"/>
      <scheme val="minor"/>
    </font>
    <font>
      <sz val="11"/>
      <color rgb="FF000000"/>
      <name val="Calibri"/>
      <family val="2"/>
      <scheme val="minor"/>
    </font>
    <font>
      <b/>
      <sz val="11"/>
      <color rgb="FFFFFFFF"/>
      <name val="Calibri"/>
      <family val="2"/>
      <scheme val="minor"/>
    </font>
    <font>
      <b/>
      <sz val="11"/>
      <color theme="1"/>
      <name val="Calibri"/>
      <family val="2"/>
      <scheme val="minor"/>
    </font>
    <font>
      <sz val="11"/>
      <color theme="1"/>
      <name val="Calibri"/>
      <family val="2"/>
      <charset val="1"/>
    </font>
    <font>
      <b/>
      <i/>
      <sz val="11"/>
      <color theme="1"/>
      <name val="Calibri"/>
      <family val="2"/>
      <scheme val="minor"/>
    </font>
    <font>
      <i/>
      <sz val="11"/>
      <color theme="1"/>
      <name val="Calibri"/>
      <family val="2"/>
      <scheme val="minor"/>
    </font>
    <font>
      <b/>
      <sz val="11"/>
      <name val="Calibri"/>
      <family val="2"/>
      <scheme val="minor"/>
    </font>
    <font>
      <i/>
      <sz val="11"/>
      <name val="Calibri"/>
      <family val="2"/>
      <scheme val="minor"/>
    </font>
    <font>
      <sz val="11"/>
      <name val="Calibri"/>
      <family val="2"/>
      <scheme val="minor"/>
    </font>
    <font>
      <b/>
      <i/>
      <sz val="11"/>
      <name val="Calibri"/>
      <family val="2"/>
      <scheme val="minor"/>
    </font>
    <font>
      <b/>
      <sz val="11"/>
      <color theme="0"/>
      <name val="Calibri"/>
      <family val="2"/>
      <scheme val="minor"/>
    </font>
    <font>
      <sz val="11"/>
      <color theme="0"/>
      <name val="Calibri"/>
      <family val="2"/>
      <scheme val="minor"/>
    </font>
    <font>
      <b/>
      <i/>
      <sz val="11"/>
      <color rgb="FF000000"/>
      <name val="Calibri"/>
      <family val="2"/>
      <scheme val="minor"/>
    </font>
    <font>
      <u/>
      <sz val="11"/>
      <color theme="10"/>
      <name val="Calibri"/>
      <family val="2"/>
      <scheme val="minor"/>
    </font>
  </fonts>
  <fills count="18">
    <fill>
      <patternFill patternType="none"/>
    </fill>
    <fill>
      <patternFill patternType="gray125"/>
    </fill>
    <fill>
      <patternFill patternType="solid">
        <fgColor rgb="FF4472C4"/>
        <bgColor rgb="FF4472C4"/>
      </patternFill>
    </fill>
    <fill>
      <patternFill patternType="solid">
        <fgColor rgb="FFD9E1F2"/>
        <bgColor rgb="FFD9E1F2"/>
      </patternFill>
    </fill>
    <fill>
      <patternFill patternType="solid">
        <fgColor theme="2"/>
        <bgColor indexed="64"/>
      </patternFill>
    </fill>
    <fill>
      <patternFill patternType="solid">
        <fgColor theme="8" tint="-0.249977111117893"/>
        <bgColor indexed="64"/>
      </patternFill>
    </fill>
    <fill>
      <patternFill patternType="solid">
        <fgColor theme="8"/>
        <bgColor indexed="64"/>
      </patternFill>
    </fill>
    <fill>
      <patternFill patternType="solid">
        <fgColor theme="9" tint="0.59999389629810485"/>
        <bgColor indexed="64"/>
      </patternFill>
    </fill>
    <fill>
      <patternFill patternType="solid">
        <fgColor theme="8" tint="0.39997558519241921"/>
        <bgColor indexed="64"/>
      </patternFill>
    </fill>
    <fill>
      <patternFill patternType="solid">
        <fgColor theme="8" tint="0.59999389629810485"/>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rgb="FFFFF9E7"/>
        <bgColor indexed="64"/>
      </patternFill>
    </fill>
    <fill>
      <patternFill patternType="solid">
        <fgColor theme="7" tint="0.39997558519241921"/>
        <bgColor indexed="64"/>
      </patternFill>
    </fill>
    <fill>
      <patternFill patternType="solid">
        <fgColor rgb="FFFFFF00"/>
        <bgColor indexed="64"/>
      </patternFill>
    </fill>
    <fill>
      <patternFill patternType="solid">
        <fgColor theme="7" tint="0.59999389629810485"/>
        <bgColor indexed="64"/>
      </patternFill>
    </fill>
    <fill>
      <patternFill patternType="solid">
        <fgColor theme="1" tint="0.499984740745262"/>
        <bgColor indexed="64"/>
      </patternFill>
    </fill>
    <fill>
      <patternFill patternType="solid">
        <fgColor theme="0" tint="-0.499984740745262"/>
        <bgColor indexed="64"/>
      </patternFill>
    </fill>
  </fills>
  <borders count="1">
    <border>
      <left/>
      <right/>
      <top/>
      <bottom/>
      <diagonal/>
    </border>
  </borders>
  <cellStyleXfs count="2">
    <xf numFmtId="0" fontId="0" fillId="0" borderId="0"/>
    <xf numFmtId="0" fontId="16" fillId="0" borderId="0" applyNumberFormat="0" applyFill="0" applyBorder="0" applyAlignment="0" applyProtection="0"/>
  </cellStyleXfs>
  <cellXfs count="114">
    <xf numFmtId="0" fontId="0" fillId="0" borderId="0" xfId="0"/>
    <xf numFmtId="0" fontId="2" fillId="0" borderId="0" xfId="0" applyFont="1"/>
    <xf numFmtId="0" fontId="2" fillId="0" borderId="0" xfId="0" applyFont="1" applyAlignment="1">
      <alignment vertical="center"/>
    </xf>
    <xf numFmtId="0" fontId="3" fillId="0" borderId="0" xfId="0" applyFont="1" applyAlignment="1">
      <alignment vertical="center"/>
    </xf>
    <xf numFmtId="0" fontId="4" fillId="2" borderId="0" xfId="0" applyFont="1" applyFill="1"/>
    <xf numFmtId="0" fontId="3" fillId="3" borderId="0" xfId="0" applyFont="1" applyFill="1"/>
    <xf numFmtId="0" fontId="3" fillId="0" borderId="0" xfId="0" applyFont="1"/>
    <xf numFmtId="0" fontId="5" fillId="0" borderId="0" xfId="0" applyFont="1"/>
    <xf numFmtId="0" fontId="6" fillId="0" borderId="0" xfId="0" applyFont="1"/>
    <xf numFmtId="0" fontId="11" fillId="4" borderId="0" xfId="0" applyFont="1" applyFill="1" applyAlignment="1">
      <alignment horizontal="left"/>
    </xf>
    <xf numFmtId="0" fontId="10" fillId="0" borderId="0" xfId="0" applyFont="1" applyAlignment="1">
      <alignment horizontal="left"/>
    </xf>
    <xf numFmtId="0" fontId="11" fillId="0" borderId="0" xfId="0" applyFont="1" applyAlignment="1">
      <alignment horizontal="left"/>
    </xf>
    <xf numFmtId="0" fontId="9" fillId="0" borderId="0" xfId="0" applyFont="1" applyAlignment="1">
      <alignment horizontal="left"/>
    </xf>
    <xf numFmtId="0" fontId="5" fillId="0" borderId="0" xfId="0" applyFont="1" applyAlignment="1">
      <alignment horizontal="left"/>
    </xf>
    <xf numFmtId="0" fontId="13" fillId="5" borderId="0" xfId="0" applyFont="1" applyFill="1" applyAlignment="1">
      <alignment horizontal="left"/>
    </xf>
    <xf numFmtId="0" fontId="9" fillId="6" borderId="0" xfId="0" applyFont="1" applyFill="1" applyAlignment="1">
      <alignment horizontal="left"/>
    </xf>
    <xf numFmtId="0" fontId="9" fillId="7" borderId="0" xfId="0" applyFont="1" applyFill="1" applyAlignment="1">
      <alignment horizontal="left"/>
    </xf>
    <xf numFmtId="0" fontId="5" fillId="8" borderId="0" xfId="0" applyFont="1" applyFill="1" applyAlignment="1">
      <alignment horizontal="left"/>
    </xf>
    <xf numFmtId="0" fontId="9" fillId="8" borderId="0" xfId="0" applyFont="1" applyFill="1" applyAlignment="1">
      <alignment horizontal="left"/>
    </xf>
    <xf numFmtId="0" fontId="5" fillId="9" borderId="0" xfId="0" applyFont="1" applyFill="1" applyAlignment="1">
      <alignment horizontal="left"/>
    </xf>
    <xf numFmtId="2" fontId="5" fillId="9" borderId="0" xfId="0" applyNumberFormat="1" applyFont="1" applyFill="1" applyAlignment="1">
      <alignment horizontal="left"/>
    </xf>
    <xf numFmtId="2" fontId="9" fillId="9" borderId="0" xfId="0" applyNumberFormat="1" applyFont="1" applyFill="1" applyAlignment="1">
      <alignment horizontal="left"/>
    </xf>
    <xf numFmtId="2" fontId="11" fillId="0" borderId="0" xfId="0" applyNumberFormat="1" applyFont="1" applyAlignment="1">
      <alignment horizontal="left"/>
    </xf>
    <xf numFmtId="2" fontId="0" fillId="0" borderId="0" xfId="0" applyNumberFormat="1" applyAlignment="1">
      <alignment horizontal="left"/>
    </xf>
    <xf numFmtId="0" fontId="0" fillId="0" borderId="0" xfId="0" applyAlignment="1">
      <alignment horizontal="left"/>
    </xf>
    <xf numFmtId="0" fontId="3" fillId="0" borderId="0" xfId="0" applyFont="1" applyAlignment="1">
      <alignment horizontal="left"/>
    </xf>
    <xf numFmtId="0" fontId="9" fillId="9" borderId="0" xfId="0" applyFont="1" applyFill="1" applyAlignment="1">
      <alignment horizontal="left"/>
    </xf>
    <xf numFmtId="0" fontId="12" fillId="9" borderId="0" xfId="0" applyFont="1" applyFill="1" applyAlignment="1">
      <alignment horizontal="left"/>
    </xf>
    <xf numFmtId="0" fontId="11" fillId="9" borderId="0" xfId="0" applyFont="1" applyFill="1" applyAlignment="1">
      <alignment horizontal="left"/>
    </xf>
    <xf numFmtId="0" fontId="0" fillId="9" borderId="0" xfId="0" applyFill="1" applyAlignment="1">
      <alignment horizontal="left"/>
    </xf>
    <xf numFmtId="2" fontId="5" fillId="8" borderId="0" xfId="0" applyNumberFormat="1" applyFont="1" applyFill="1" applyAlignment="1">
      <alignment horizontal="left"/>
    </xf>
    <xf numFmtId="2" fontId="9" fillId="8" borderId="0" xfId="0" applyNumberFormat="1" applyFont="1" applyFill="1" applyAlignment="1">
      <alignment horizontal="left"/>
    </xf>
    <xf numFmtId="0" fontId="3" fillId="8" borderId="0" xfId="0" applyFont="1" applyFill="1" applyAlignment="1">
      <alignment horizontal="left"/>
    </xf>
    <xf numFmtId="0" fontId="7" fillId="9" borderId="0" xfId="0" applyFont="1" applyFill="1" applyAlignment="1">
      <alignment horizontal="left"/>
    </xf>
    <xf numFmtId="0" fontId="3" fillId="9" borderId="0" xfId="0" applyFont="1" applyFill="1" applyAlignment="1">
      <alignment horizontal="left"/>
    </xf>
    <xf numFmtId="0" fontId="13" fillId="10" borderId="0" xfId="0" applyFont="1" applyFill="1" applyAlignment="1">
      <alignment horizontal="left"/>
    </xf>
    <xf numFmtId="2" fontId="13" fillId="10" borderId="0" xfId="0" applyNumberFormat="1" applyFont="1" applyFill="1" applyAlignment="1">
      <alignment horizontal="left"/>
    </xf>
    <xf numFmtId="0" fontId="15" fillId="9" borderId="0" xfId="0" applyFont="1" applyFill="1" applyAlignment="1">
      <alignment horizontal="left"/>
    </xf>
    <xf numFmtId="0" fontId="7" fillId="0" borderId="0" xfId="0" applyFont="1" applyAlignment="1">
      <alignment horizontal="left"/>
    </xf>
    <xf numFmtId="0" fontId="2" fillId="9" borderId="0" xfId="0" applyFont="1" applyFill="1" applyAlignment="1">
      <alignment horizontal="left"/>
    </xf>
    <xf numFmtId="0" fontId="10" fillId="4" borderId="0" xfId="0" applyFont="1" applyFill="1" applyAlignment="1">
      <alignment horizontal="left"/>
    </xf>
    <xf numFmtId="0" fontId="0" fillId="4" borderId="0" xfId="0" applyFill="1" applyAlignment="1">
      <alignment horizontal="left"/>
    </xf>
    <xf numFmtId="2" fontId="11" fillId="4" borderId="0" xfId="0" applyNumberFormat="1" applyFont="1" applyFill="1" applyAlignment="1">
      <alignment horizontal="left"/>
    </xf>
    <xf numFmtId="2" fontId="0" fillId="4" borderId="0" xfId="0" applyNumberFormat="1" applyFill="1" applyAlignment="1">
      <alignment horizontal="left"/>
    </xf>
    <xf numFmtId="0" fontId="3" fillId="4" borderId="0" xfId="0" applyFont="1" applyFill="1" applyAlignment="1">
      <alignment horizontal="left"/>
    </xf>
    <xf numFmtId="0" fontId="5" fillId="11" borderId="0" xfId="0" applyFont="1" applyFill="1" applyAlignment="1">
      <alignment horizontal="left"/>
    </xf>
    <xf numFmtId="2" fontId="5" fillId="11" borderId="0" xfId="0" applyNumberFormat="1" applyFont="1" applyFill="1" applyAlignment="1">
      <alignment horizontal="left"/>
    </xf>
    <xf numFmtId="2" fontId="9" fillId="11" borderId="0" xfId="0" applyNumberFormat="1" applyFont="1" applyFill="1" applyAlignment="1">
      <alignment horizontal="left"/>
    </xf>
    <xf numFmtId="0" fontId="5" fillId="12" borderId="0" xfId="0" applyFont="1" applyFill="1" applyAlignment="1">
      <alignment horizontal="left"/>
    </xf>
    <xf numFmtId="0" fontId="9" fillId="12" borderId="0" xfId="0" applyFont="1" applyFill="1" applyAlignment="1">
      <alignment horizontal="left"/>
    </xf>
    <xf numFmtId="2" fontId="5" fillId="12" borderId="0" xfId="0" applyNumberFormat="1" applyFont="1" applyFill="1" applyAlignment="1">
      <alignment horizontal="left"/>
    </xf>
    <xf numFmtId="2" fontId="9" fillId="12" borderId="0" xfId="0" applyNumberFormat="1" applyFont="1" applyFill="1" applyAlignment="1">
      <alignment horizontal="left"/>
    </xf>
    <xf numFmtId="0" fontId="5" fillId="13" borderId="0" xfId="0" applyFont="1" applyFill="1" applyAlignment="1">
      <alignment horizontal="left"/>
    </xf>
    <xf numFmtId="2" fontId="5" fillId="13" borderId="0" xfId="0" applyNumberFormat="1" applyFont="1" applyFill="1" applyAlignment="1">
      <alignment horizontal="left"/>
    </xf>
    <xf numFmtId="2" fontId="9" fillId="13" borderId="0" xfId="0" applyNumberFormat="1" applyFont="1" applyFill="1" applyAlignment="1">
      <alignment horizontal="left"/>
    </xf>
    <xf numFmtId="0" fontId="3" fillId="14" borderId="0" xfId="0" applyFont="1" applyFill="1" applyAlignment="1">
      <alignment horizontal="left"/>
    </xf>
    <xf numFmtId="0" fontId="9" fillId="15" borderId="0" xfId="0" applyFont="1" applyFill="1" applyAlignment="1">
      <alignment horizontal="left"/>
    </xf>
    <xf numFmtId="2" fontId="9" fillId="15" borderId="0" xfId="0" applyNumberFormat="1" applyFont="1" applyFill="1" applyAlignment="1">
      <alignment horizontal="left"/>
    </xf>
    <xf numFmtId="0" fontId="2" fillId="15" borderId="0" xfId="0" applyFont="1" applyFill="1" applyAlignment="1">
      <alignment horizontal="left"/>
    </xf>
    <xf numFmtId="2" fontId="5" fillId="15" borderId="0" xfId="0" applyNumberFormat="1" applyFont="1" applyFill="1" applyAlignment="1">
      <alignment horizontal="left"/>
    </xf>
    <xf numFmtId="0" fontId="8" fillId="0" borderId="0" xfId="0" applyFont="1" applyAlignment="1">
      <alignment horizontal="left"/>
    </xf>
    <xf numFmtId="0" fontId="13" fillId="16" borderId="0" xfId="0" applyFont="1" applyFill="1" applyAlignment="1">
      <alignment horizontal="left"/>
    </xf>
    <xf numFmtId="0" fontId="8" fillId="9" borderId="0" xfId="0" applyFont="1" applyFill="1" applyAlignment="1">
      <alignment horizontal="left"/>
    </xf>
    <xf numFmtId="2" fontId="0" fillId="9" borderId="0" xfId="0" applyNumberFormat="1" applyFill="1" applyAlignment="1">
      <alignment horizontal="left"/>
    </xf>
    <xf numFmtId="0" fontId="10" fillId="9" borderId="0" xfId="0" applyFont="1" applyFill="1" applyAlignment="1">
      <alignment horizontal="left"/>
    </xf>
    <xf numFmtId="0" fontId="0" fillId="8" borderId="0" xfId="0" applyFill="1"/>
    <xf numFmtId="2" fontId="0" fillId="16" borderId="0" xfId="0" applyNumberFormat="1" applyFill="1" applyAlignment="1">
      <alignment horizontal="left"/>
    </xf>
    <xf numFmtId="0" fontId="0" fillId="16" borderId="0" xfId="0" applyFill="1" applyAlignment="1">
      <alignment horizontal="left"/>
    </xf>
    <xf numFmtId="2" fontId="0" fillId="8" borderId="0" xfId="0" applyNumberFormat="1" applyFill="1" applyAlignment="1">
      <alignment horizontal="left"/>
    </xf>
    <xf numFmtId="0" fontId="0" fillId="8" borderId="0" xfId="0" applyFill="1" applyAlignment="1">
      <alignment horizontal="left"/>
    </xf>
    <xf numFmtId="2" fontId="0" fillId="11" borderId="0" xfId="0" applyNumberFormat="1" applyFill="1" applyAlignment="1">
      <alignment horizontal="left"/>
    </xf>
    <xf numFmtId="0" fontId="0" fillId="11" borderId="0" xfId="0" applyFill="1" applyAlignment="1">
      <alignment horizontal="left"/>
    </xf>
    <xf numFmtId="0" fontId="8" fillId="12" borderId="0" xfId="0" applyFont="1" applyFill="1" applyAlignment="1">
      <alignment horizontal="left"/>
    </xf>
    <xf numFmtId="2" fontId="0" fillId="12" borderId="0" xfId="0" applyNumberFormat="1" applyFill="1" applyAlignment="1">
      <alignment horizontal="left"/>
    </xf>
    <xf numFmtId="0" fontId="0" fillId="12" borderId="0" xfId="0" applyFill="1" applyAlignment="1">
      <alignment horizontal="left"/>
    </xf>
    <xf numFmtId="0" fontId="3" fillId="12" borderId="0" xfId="0" applyFont="1" applyFill="1" applyAlignment="1">
      <alignment horizontal="left"/>
    </xf>
    <xf numFmtId="2" fontId="14" fillId="16" borderId="0" xfId="0" applyNumberFormat="1" applyFont="1" applyFill="1" applyAlignment="1">
      <alignment horizontal="left"/>
    </xf>
    <xf numFmtId="0" fontId="14" fillId="16" borderId="0" xfId="0" applyFont="1" applyFill="1" applyAlignment="1">
      <alignment horizontal="left"/>
    </xf>
    <xf numFmtId="0" fontId="9" fillId="13" borderId="0" xfId="0" applyFont="1" applyFill="1" applyAlignment="1">
      <alignment horizontal="left"/>
    </xf>
    <xf numFmtId="2" fontId="14" fillId="13" borderId="0" xfId="0" applyNumberFormat="1" applyFont="1" applyFill="1" applyAlignment="1">
      <alignment horizontal="left"/>
    </xf>
    <xf numFmtId="0" fontId="14" fillId="13" borderId="0" xfId="0" applyFont="1" applyFill="1" applyAlignment="1">
      <alignment horizontal="left"/>
    </xf>
    <xf numFmtId="0" fontId="8" fillId="15" borderId="0" xfId="0" applyFont="1" applyFill="1" applyAlignment="1">
      <alignment horizontal="left"/>
    </xf>
    <xf numFmtId="2" fontId="0" fillId="15" borderId="0" xfId="0" applyNumberFormat="1" applyFill="1" applyAlignment="1">
      <alignment horizontal="left"/>
    </xf>
    <xf numFmtId="0" fontId="3" fillId="15" borderId="0" xfId="0" applyFont="1" applyFill="1" applyAlignment="1">
      <alignment horizontal="left"/>
    </xf>
    <xf numFmtId="2" fontId="0" fillId="13" borderId="0" xfId="0" applyNumberFormat="1" applyFill="1" applyAlignment="1">
      <alignment horizontal="left"/>
    </xf>
    <xf numFmtId="0" fontId="0" fillId="13" borderId="0" xfId="0" applyFill="1" applyAlignment="1">
      <alignment horizontal="left"/>
    </xf>
    <xf numFmtId="0" fontId="10" fillId="15" borderId="0" xfId="0" applyFont="1" applyFill="1" applyAlignment="1">
      <alignment horizontal="left"/>
    </xf>
    <xf numFmtId="0" fontId="11" fillId="15" borderId="0" xfId="0" applyFont="1" applyFill="1" applyAlignment="1">
      <alignment horizontal="left"/>
    </xf>
    <xf numFmtId="0" fontId="0" fillId="15" borderId="0" xfId="0" applyFill="1" applyAlignment="1">
      <alignment horizontal="left"/>
    </xf>
    <xf numFmtId="0" fontId="16" fillId="0" borderId="0" xfId="1" applyFill="1" applyAlignment="1">
      <alignment horizontal="left"/>
    </xf>
    <xf numFmtId="2" fontId="0" fillId="9" borderId="0" xfId="0" applyNumberFormat="1" applyFill="1"/>
    <xf numFmtId="2" fontId="0" fillId="8" borderId="0" xfId="0" applyNumberFormat="1" applyFill="1"/>
    <xf numFmtId="2" fontId="0" fillId="11" borderId="0" xfId="0" applyNumberFormat="1" applyFill="1"/>
    <xf numFmtId="2" fontId="0" fillId="12" borderId="0" xfId="0" applyNumberFormat="1" applyFill="1"/>
    <xf numFmtId="0" fontId="7" fillId="12" borderId="0" xfId="0" applyFont="1" applyFill="1" applyAlignment="1">
      <alignment horizontal="left"/>
    </xf>
    <xf numFmtId="2" fontId="0" fillId="15" borderId="0" xfId="0" applyNumberFormat="1" applyFill="1"/>
    <xf numFmtId="2" fontId="0" fillId="13" borderId="0" xfId="0" applyNumberFormat="1" applyFill="1"/>
    <xf numFmtId="0" fontId="0" fillId="0" borderId="0" xfId="0" applyAlignment="1">
      <alignment horizontal="left" vertical="top"/>
    </xf>
    <xf numFmtId="0" fontId="16" fillId="0" borderId="0" xfId="1" applyAlignment="1">
      <alignment horizontal="left"/>
    </xf>
    <xf numFmtId="0" fontId="0" fillId="12" borderId="0" xfId="0" applyFont="1" applyFill="1" applyAlignment="1">
      <alignment horizontal="left"/>
    </xf>
    <xf numFmtId="2" fontId="0" fillId="12" borderId="0" xfId="0" applyNumberFormat="1" applyFont="1" applyFill="1" applyAlignment="1">
      <alignment horizontal="left"/>
    </xf>
    <xf numFmtId="0" fontId="0" fillId="0" borderId="0" xfId="0" applyFont="1" applyAlignment="1">
      <alignment horizontal="left"/>
    </xf>
    <xf numFmtId="0" fontId="0" fillId="11" borderId="0" xfId="0" applyFill="1"/>
    <xf numFmtId="0" fontId="0" fillId="17" borderId="0" xfId="0" applyFill="1"/>
    <xf numFmtId="0" fontId="0" fillId="13" borderId="0" xfId="0" applyFill="1"/>
    <xf numFmtId="2" fontId="0" fillId="17" borderId="0" xfId="0" applyNumberFormat="1" applyFill="1"/>
    <xf numFmtId="2" fontId="0" fillId="15" borderId="0" xfId="0" applyNumberFormat="1" applyFill="1" applyAlignment="1">
      <alignment horizontal="right"/>
    </xf>
    <xf numFmtId="2" fontId="0" fillId="9" borderId="0" xfId="0" applyNumberFormat="1" applyFill="1" applyAlignment="1">
      <alignment horizontal="right"/>
    </xf>
    <xf numFmtId="2" fontId="0" fillId="8" borderId="0" xfId="0" applyNumberFormat="1" applyFill="1" applyAlignment="1">
      <alignment horizontal="right"/>
    </xf>
    <xf numFmtId="2" fontId="0" fillId="12" borderId="0" xfId="0" applyNumberFormat="1" applyFill="1" applyAlignment="1">
      <alignment horizontal="right"/>
    </xf>
    <xf numFmtId="2" fontId="0" fillId="13" borderId="0" xfId="0" applyNumberFormat="1" applyFill="1" applyAlignment="1">
      <alignment horizontal="right"/>
    </xf>
    <xf numFmtId="0" fontId="13" fillId="5" borderId="0" xfId="0" applyFont="1" applyFill="1" applyAlignment="1">
      <alignment horizontal="center"/>
    </xf>
    <xf numFmtId="0" fontId="5" fillId="6" borderId="0" xfId="0" applyFont="1" applyFill="1" applyAlignment="1">
      <alignment horizontal="center"/>
    </xf>
    <xf numFmtId="0" fontId="5" fillId="7" borderId="0" xfId="0" applyFont="1" applyFill="1" applyAlignment="1">
      <alignment horizontal="center"/>
    </xf>
  </cellXfs>
  <cellStyles count="2">
    <cellStyle name="Hyperlink" xfId="1" builtinId="8"/>
    <cellStyle name="Normal" xfId="0" builtinId="0"/>
  </cellStyles>
  <dxfs count="0"/>
  <tableStyles count="0" defaultTableStyle="TableStyleMedium2" defaultPivotStyle="PivotStyleLight16"/>
  <colors>
    <mruColors>
      <color rgb="FFF7FBFF"/>
      <color rgb="FFDEEBF7"/>
      <color rgb="FFC6DBEF"/>
      <color rgb="FF9ECAE1"/>
      <color rgb="FF6BAED6"/>
      <color rgb="FF4292C6"/>
      <color rgb="FF2171B5"/>
      <color rgb="FF08519C"/>
      <color rgb="FF08306B"/>
      <color rgb="FFF7FCF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fdc.nal.usda.gov/fdc-app.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D208BE-1CEC-48B6-8ADF-FB3930F827FB}">
  <dimension ref="A1:B40"/>
  <sheetViews>
    <sheetView tabSelected="1" topLeftCell="A13" workbookViewId="0">
      <selection activeCell="D14" sqref="D14"/>
    </sheetView>
  </sheetViews>
  <sheetFormatPr defaultRowHeight="14.4" x14ac:dyDescent="0.3"/>
  <cols>
    <col min="1" max="1" width="14.77734375" customWidth="1"/>
    <col min="2" max="2" width="21.109375" customWidth="1"/>
  </cols>
  <sheetData>
    <row r="1" spans="1:2" x14ac:dyDescent="0.3">
      <c r="A1" s="1" t="s">
        <v>462</v>
      </c>
    </row>
    <row r="3" spans="1:2" x14ac:dyDescent="0.3">
      <c r="A3" s="2" t="s">
        <v>463</v>
      </c>
    </row>
    <row r="4" spans="1:2" x14ac:dyDescent="0.3">
      <c r="A4" t="s">
        <v>422</v>
      </c>
    </row>
    <row r="5" spans="1:2" x14ac:dyDescent="0.3">
      <c r="A5" t="s">
        <v>423</v>
      </c>
    </row>
    <row r="6" spans="1:2" x14ac:dyDescent="0.3">
      <c r="A6" t="s">
        <v>424</v>
      </c>
    </row>
    <row r="8" spans="1:2" x14ac:dyDescent="0.3">
      <c r="A8" s="2" t="s">
        <v>464</v>
      </c>
    </row>
    <row r="9" spans="1:2" x14ac:dyDescent="0.3">
      <c r="A9" s="3" t="s">
        <v>465</v>
      </c>
    </row>
    <row r="11" spans="1:2" x14ac:dyDescent="0.3">
      <c r="A11" s="4" t="s">
        <v>0</v>
      </c>
      <c r="B11" s="4" t="s">
        <v>1</v>
      </c>
    </row>
    <row r="12" spans="1:2" x14ac:dyDescent="0.3">
      <c r="A12" s="5" t="s">
        <v>130</v>
      </c>
      <c r="B12" s="5" t="s">
        <v>6</v>
      </c>
    </row>
    <row r="13" spans="1:2" x14ac:dyDescent="0.3">
      <c r="A13" s="5" t="s">
        <v>131</v>
      </c>
      <c r="B13" s="5" t="s">
        <v>7</v>
      </c>
    </row>
    <row r="14" spans="1:2" x14ac:dyDescent="0.3">
      <c r="A14" s="5" t="s">
        <v>132</v>
      </c>
      <c r="B14" s="5" t="s">
        <v>8</v>
      </c>
    </row>
    <row r="15" spans="1:2" x14ac:dyDescent="0.3">
      <c r="A15" s="5" t="s">
        <v>133</v>
      </c>
      <c r="B15" s="5" t="s">
        <v>9</v>
      </c>
    </row>
    <row r="16" spans="1:2" x14ac:dyDescent="0.3">
      <c r="A16" s="5" t="s">
        <v>134</v>
      </c>
      <c r="B16" s="5" t="s">
        <v>10</v>
      </c>
    </row>
    <row r="17" spans="1:2" x14ac:dyDescent="0.3">
      <c r="A17" s="5" t="s">
        <v>135</v>
      </c>
      <c r="B17" s="5" t="s">
        <v>11</v>
      </c>
    </row>
    <row r="18" spans="1:2" x14ac:dyDescent="0.3">
      <c r="A18" s="5" t="s">
        <v>136</v>
      </c>
      <c r="B18" s="5" t="s">
        <v>12</v>
      </c>
    </row>
    <row r="19" spans="1:2" x14ac:dyDescent="0.3">
      <c r="A19" s="5" t="s">
        <v>137</v>
      </c>
      <c r="B19" s="5" t="s">
        <v>13</v>
      </c>
    </row>
    <row r="20" spans="1:2" x14ac:dyDescent="0.3">
      <c r="A20" s="5" t="s">
        <v>138</v>
      </c>
      <c r="B20" s="5" t="s">
        <v>14</v>
      </c>
    </row>
    <row r="21" spans="1:2" x14ac:dyDescent="0.3">
      <c r="A21" s="5" t="s">
        <v>139</v>
      </c>
      <c r="B21" s="5" t="s">
        <v>148</v>
      </c>
    </row>
    <row r="22" spans="1:2" x14ac:dyDescent="0.3">
      <c r="A22" s="5" t="s">
        <v>140</v>
      </c>
      <c r="B22" s="5" t="s">
        <v>15</v>
      </c>
    </row>
    <row r="23" spans="1:2" x14ac:dyDescent="0.3">
      <c r="A23" s="5" t="s">
        <v>141</v>
      </c>
      <c r="B23" s="5" t="s">
        <v>16</v>
      </c>
    </row>
    <row r="24" spans="1:2" x14ac:dyDescent="0.3">
      <c r="A24" s="5" t="s">
        <v>142</v>
      </c>
      <c r="B24" s="5" t="s">
        <v>17</v>
      </c>
    </row>
    <row r="25" spans="1:2" x14ac:dyDescent="0.3">
      <c r="A25" s="5" t="s">
        <v>144</v>
      </c>
      <c r="B25" s="5" t="s">
        <v>18</v>
      </c>
    </row>
    <row r="26" spans="1:2" x14ac:dyDescent="0.3">
      <c r="A26" s="5" t="s">
        <v>145</v>
      </c>
      <c r="B26" s="5" t="s">
        <v>19</v>
      </c>
    </row>
    <row r="27" spans="1:2" x14ac:dyDescent="0.3">
      <c r="A27" s="5" t="s">
        <v>143</v>
      </c>
      <c r="B27" s="5" t="s">
        <v>149</v>
      </c>
    </row>
    <row r="28" spans="1:2" x14ac:dyDescent="0.3">
      <c r="A28" s="5" t="s">
        <v>146</v>
      </c>
      <c r="B28" s="5" t="s">
        <v>150</v>
      </c>
    </row>
    <row r="29" spans="1:2" x14ac:dyDescent="0.3">
      <c r="A29" s="5" t="s">
        <v>147</v>
      </c>
      <c r="B29" s="5" t="s">
        <v>20</v>
      </c>
    </row>
    <row r="30" spans="1:2" x14ac:dyDescent="0.3">
      <c r="A30" s="5" t="s">
        <v>426</v>
      </c>
      <c r="B30" s="5" t="s">
        <v>3</v>
      </c>
    </row>
    <row r="31" spans="1:2" x14ac:dyDescent="0.3">
      <c r="A31" s="5" t="s">
        <v>32</v>
      </c>
      <c r="B31" s="5" t="s">
        <v>425</v>
      </c>
    </row>
    <row r="32" spans="1:2" x14ac:dyDescent="0.3">
      <c r="A32" s="6"/>
      <c r="B32" s="6"/>
    </row>
    <row r="33" spans="1:1" x14ac:dyDescent="0.3">
      <c r="A33" s="7" t="s">
        <v>2</v>
      </c>
    </row>
    <row r="34" spans="1:1" x14ac:dyDescent="0.3">
      <c r="A34" s="97" t="s">
        <v>427</v>
      </c>
    </row>
    <row r="35" spans="1:1" x14ac:dyDescent="0.3">
      <c r="A35" s="8"/>
    </row>
    <row r="36" spans="1:1" x14ac:dyDescent="0.3">
      <c r="A36" s="8"/>
    </row>
    <row r="37" spans="1:1" x14ac:dyDescent="0.3">
      <c r="A37" s="8"/>
    </row>
    <row r="38" spans="1:1" x14ac:dyDescent="0.3">
      <c r="A38" s="8"/>
    </row>
    <row r="39" spans="1:1" x14ac:dyDescent="0.3">
      <c r="A39" s="8"/>
    </row>
    <row r="40" spans="1:1" x14ac:dyDescent="0.3">
      <c r="A4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540E0-294E-4BDA-A13E-3A3DB64676A7}">
  <dimension ref="A1:Z542"/>
  <sheetViews>
    <sheetView topLeftCell="A91" zoomScale="50" zoomScaleNormal="50" workbookViewId="0">
      <selection activeCell="A87" sqref="A87"/>
    </sheetView>
  </sheetViews>
  <sheetFormatPr defaultRowHeight="14.4" x14ac:dyDescent="0.3"/>
  <cols>
    <col min="1" max="1" width="51.88671875" style="60" customWidth="1"/>
    <col min="2" max="2" width="116.77734375" style="60" customWidth="1"/>
    <col min="3" max="3" width="21.33203125" style="24" customWidth="1"/>
    <col min="4" max="4" width="20.21875" style="24" customWidth="1"/>
    <col min="5" max="5" width="17.5546875" style="24" customWidth="1"/>
    <col min="6" max="6" width="8.21875" style="24" customWidth="1"/>
    <col min="7" max="8" width="8.21875" style="24" bestFit="1" customWidth="1"/>
    <col min="9" max="9" width="12.33203125" style="24" bestFit="1" customWidth="1"/>
    <col min="10" max="10" width="13" style="24" bestFit="1" customWidth="1"/>
    <col min="11" max="11" width="8.21875" style="24" bestFit="1" customWidth="1"/>
    <col min="12" max="12" width="12.77734375" style="24" bestFit="1" customWidth="1"/>
    <col min="13" max="15" width="8.21875" style="24" bestFit="1" customWidth="1"/>
    <col min="16" max="16" width="7.109375" style="24" bestFit="1" customWidth="1"/>
    <col min="17" max="18" width="8.21875" style="24" bestFit="1" customWidth="1"/>
    <col min="19" max="19" width="7.109375" style="24" bestFit="1" customWidth="1"/>
    <col min="20" max="23" width="8.21875" style="24" bestFit="1" customWidth="1"/>
    <col min="24" max="24" width="10.44140625" style="24" bestFit="1" customWidth="1"/>
    <col min="25" max="25" width="9.33203125" style="24" bestFit="1" customWidth="1"/>
    <col min="26" max="26" width="59.5546875" style="24" bestFit="1" customWidth="1"/>
    <col min="27" max="16384" width="8.88671875" style="24"/>
  </cols>
  <sheetData>
    <row r="1" spans="1:26" s="13" customFormat="1" x14ac:dyDescent="0.3">
      <c r="A1" s="13" t="s">
        <v>30</v>
      </c>
      <c r="B1" s="13" t="s">
        <v>163</v>
      </c>
      <c r="C1" s="13" t="s">
        <v>100</v>
      </c>
      <c r="D1" s="13" t="s">
        <v>101</v>
      </c>
      <c r="E1" s="13" t="s">
        <v>100</v>
      </c>
      <c r="F1" s="14" t="s">
        <v>130</v>
      </c>
      <c r="G1" s="14" t="s">
        <v>131</v>
      </c>
      <c r="H1" s="14" t="s">
        <v>132</v>
      </c>
      <c r="I1" s="14" t="s">
        <v>133</v>
      </c>
      <c r="J1" s="14" t="s">
        <v>134</v>
      </c>
      <c r="K1" s="14" t="s">
        <v>135</v>
      </c>
      <c r="L1" s="14" t="s">
        <v>136</v>
      </c>
      <c r="M1" s="14" t="s">
        <v>137</v>
      </c>
      <c r="N1" s="14" t="s">
        <v>138</v>
      </c>
      <c r="O1" s="15" t="s">
        <v>139</v>
      </c>
      <c r="P1" s="15" t="s">
        <v>140</v>
      </c>
      <c r="Q1" s="15" t="s">
        <v>141</v>
      </c>
      <c r="R1" s="15" t="s">
        <v>142</v>
      </c>
      <c r="S1" s="15" t="s">
        <v>144</v>
      </c>
      <c r="T1" s="16" t="s">
        <v>145</v>
      </c>
      <c r="U1" s="16" t="s">
        <v>143</v>
      </c>
      <c r="V1" s="16" t="s">
        <v>146</v>
      </c>
      <c r="W1" s="16" t="s">
        <v>147</v>
      </c>
      <c r="X1" s="12" t="s">
        <v>164</v>
      </c>
      <c r="Y1" s="12" t="s">
        <v>21</v>
      </c>
      <c r="Z1" s="13" t="s">
        <v>22</v>
      </c>
    </row>
    <row r="2" spans="1:26" s="13" customFormat="1" x14ac:dyDescent="0.3">
      <c r="A2" s="17" t="s">
        <v>165</v>
      </c>
      <c r="B2" s="17"/>
      <c r="C2" s="17"/>
      <c r="D2" s="17"/>
      <c r="E2" s="17"/>
      <c r="F2" s="18"/>
      <c r="G2" s="18"/>
      <c r="H2" s="18"/>
      <c r="I2" s="18"/>
      <c r="J2" s="18"/>
      <c r="K2" s="18"/>
      <c r="L2" s="18"/>
      <c r="M2" s="18"/>
      <c r="N2" s="18"/>
      <c r="O2" s="18"/>
      <c r="P2" s="18"/>
      <c r="Q2" s="18"/>
      <c r="R2" s="18"/>
      <c r="S2" s="18"/>
      <c r="T2" s="18"/>
      <c r="U2" s="18"/>
      <c r="V2" s="18"/>
      <c r="W2" s="18"/>
      <c r="X2" s="18"/>
      <c r="Y2" s="18"/>
      <c r="Z2" s="17"/>
    </row>
    <row r="3" spans="1:26" s="13" customFormat="1" x14ac:dyDescent="0.3">
      <c r="A3" s="17" t="s">
        <v>166</v>
      </c>
      <c r="B3" s="17"/>
      <c r="C3" s="17"/>
      <c r="D3" s="17"/>
      <c r="E3" s="17"/>
      <c r="F3" s="18"/>
      <c r="G3" s="18"/>
      <c r="H3" s="18"/>
      <c r="I3" s="18"/>
      <c r="J3" s="18"/>
      <c r="K3" s="18"/>
      <c r="L3" s="18"/>
      <c r="M3" s="18"/>
      <c r="N3" s="18"/>
      <c r="O3" s="18"/>
      <c r="P3" s="18"/>
      <c r="Q3" s="18"/>
      <c r="R3" s="18"/>
      <c r="S3" s="18"/>
      <c r="T3" s="18"/>
      <c r="U3" s="18"/>
      <c r="V3" s="18"/>
      <c r="W3" s="18"/>
      <c r="X3" s="18"/>
      <c r="Y3" s="18"/>
      <c r="Z3" s="17"/>
    </row>
    <row r="4" spans="1:26" s="13" customFormat="1" x14ac:dyDescent="0.3">
      <c r="A4" s="26" t="s">
        <v>191</v>
      </c>
      <c r="B4" s="26"/>
      <c r="C4" s="26" t="s">
        <v>42</v>
      </c>
      <c r="D4" s="20">
        <f>AVERAGE(D5:D9)</f>
        <v>566.68000000000006</v>
      </c>
      <c r="E4" s="26" t="s">
        <v>38</v>
      </c>
      <c r="F4" s="20">
        <f>AVERAGE(F5:F10)</f>
        <v>24.407244229347885</v>
      </c>
      <c r="G4" s="20">
        <f t="shared" ref="G4:Y4" si="0">AVERAGE(G5:G10)</f>
        <v>63.964839530388304</v>
      </c>
      <c r="H4" s="20">
        <f t="shared" si="0"/>
        <v>47.401198902723287</v>
      </c>
      <c r="I4" s="20">
        <f t="shared" si="0"/>
        <v>25.526661549832284</v>
      </c>
      <c r="J4" s="20">
        <f t="shared" si="0"/>
        <v>34.156882852919431</v>
      </c>
      <c r="K4" s="20">
        <f t="shared" si="0"/>
        <v>58.379833631815337</v>
      </c>
      <c r="L4" s="20">
        <f t="shared" si="0"/>
        <v>51.755872278128372</v>
      </c>
      <c r="M4" s="20">
        <f t="shared" si="0"/>
        <v>41.709897521178014</v>
      </c>
      <c r="N4" s="20">
        <f t="shared" si="0"/>
        <v>40.455769230769235</v>
      </c>
      <c r="O4" s="20">
        <f t="shared" si="0"/>
        <v>50.084800443458981</v>
      </c>
      <c r="P4" s="20">
        <f t="shared" si="0"/>
        <v>12.126969981238274</v>
      </c>
      <c r="Q4" s="20">
        <f t="shared" si="0"/>
        <v>46.344281084768888</v>
      </c>
      <c r="R4" s="20">
        <f t="shared" si="0"/>
        <v>32.967631758485417</v>
      </c>
      <c r="S4" s="20">
        <f t="shared" si="0"/>
        <v>58.162318068110757</v>
      </c>
      <c r="T4" s="20">
        <f t="shared" si="0"/>
        <v>57.178713116152132</v>
      </c>
      <c r="U4" s="20">
        <f t="shared" si="0"/>
        <v>90.551738657683785</v>
      </c>
      <c r="V4" s="20">
        <f t="shared" si="0"/>
        <v>106.5153641480471</v>
      </c>
      <c r="W4" s="20">
        <f t="shared" si="0"/>
        <v>47.277119222241168</v>
      </c>
      <c r="X4" s="20">
        <f t="shared" si="0"/>
        <v>374.27294331684578</v>
      </c>
      <c r="Y4" s="20">
        <f t="shared" si="0"/>
        <v>754.34374573597142</v>
      </c>
      <c r="Z4" s="19"/>
    </row>
    <row r="5" spans="1:26" s="13" customFormat="1" x14ac:dyDescent="0.3">
      <c r="A5" s="10" t="s">
        <v>192</v>
      </c>
      <c r="B5" s="10" t="s">
        <v>32</v>
      </c>
      <c r="C5" s="11" t="s">
        <v>42</v>
      </c>
      <c r="D5" s="22">
        <v>499.8</v>
      </c>
      <c r="E5" s="11" t="s">
        <v>38</v>
      </c>
      <c r="F5" s="23">
        <v>22.3</v>
      </c>
      <c r="G5" s="23">
        <v>62.9</v>
      </c>
      <c r="H5" s="23">
        <v>46.9</v>
      </c>
      <c r="I5" s="23">
        <v>27.2</v>
      </c>
      <c r="J5" s="23">
        <v>32.6</v>
      </c>
      <c r="K5" s="23">
        <v>57.4</v>
      </c>
      <c r="L5" s="23">
        <v>50.6</v>
      </c>
      <c r="M5" s="23">
        <v>38.799999999999997</v>
      </c>
      <c r="N5" s="23">
        <v>28.3</v>
      </c>
      <c r="O5" s="23">
        <v>49.4</v>
      </c>
      <c r="P5" s="23">
        <v>5.3</v>
      </c>
      <c r="Q5" s="23">
        <v>45.1</v>
      </c>
      <c r="R5" s="23">
        <v>27.8</v>
      </c>
      <c r="S5" s="23">
        <v>56.7</v>
      </c>
      <c r="T5" s="23">
        <v>58.9</v>
      </c>
      <c r="U5" s="23" t="s">
        <v>32</v>
      </c>
      <c r="V5" s="23">
        <v>98.6</v>
      </c>
      <c r="W5" s="23">
        <v>60</v>
      </c>
      <c r="X5" s="22">
        <f t="shared" ref="X5:X8" si="1">SUM(F5:N5)</f>
        <v>367</v>
      </c>
      <c r="Y5" s="23">
        <f t="shared" ref="Y5:Y8" si="2">SUM(F5:W5)</f>
        <v>768.80000000000007</v>
      </c>
      <c r="Z5" s="24" t="s">
        <v>102</v>
      </c>
    </row>
    <row r="6" spans="1:26" x14ac:dyDescent="0.3">
      <c r="A6" s="10" t="s">
        <v>193</v>
      </c>
      <c r="B6" s="10" t="s">
        <v>32</v>
      </c>
      <c r="C6" s="11" t="s">
        <v>42</v>
      </c>
      <c r="D6" s="22">
        <v>358.7</v>
      </c>
      <c r="E6" s="11" t="s">
        <v>38</v>
      </c>
      <c r="F6" s="23">
        <v>10</v>
      </c>
      <c r="G6" s="23">
        <v>55</v>
      </c>
      <c r="H6" s="23">
        <v>61</v>
      </c>
      <c r="I6" s="23">
        <v>19</v>
      </c>
      <c r="J6" s="23">
        <v>40</v>
      </c>
      <c r="K6" s="23">
        <v>74</v>
      </c>
      <c r="L6" s="23">
        <v>54</v>
      </c>
      <c r="M6" s="23">
        <v>49</v>
      </c>
      <c r="N6" s="23">
        <v>7.1</v>
      </c>
      <c r="O6" s="23" t="s">
        <v>32</v>
      </c>
      <c r="P6" s="23" t="s">
        <v>32</v>
      </c>
      <c r="Q6" s="23" t="s">
        <v>32</v>
      </c>
      <c r="R6" s="23" t="s">
        <v>32</v>
      </c>
      <c r="S6" s="23">
        <v>51</v>
      </c>
      <c r="T6" s="23" t="s">
        <v>32</v>
      </c>
      <c r="U6" s="23" t="s">
        <v>32</v>
      </c>
      <c r="V6" s="23" t="s">
        <v>32</v>
      </c>
      <c r="W6" s="23" t="s">
        <v>32</v>
      </c>
      <c r="X6" s="22">
        <f t="shared" si="1"/>
        <v>369.1</v>
      </c>
      <c r="Y6" s="23">
        <f t="shared" si="2"/>
        <v>420.1</v>
      </c>
      <c r="Z6" s="24" t="s">
        <v>81</v>
      </c>
    </row>
    <row r="7" spans="1:26" x14ac:dyDescent="0.3">
      <c r="A7" s="10" t="s">
        <v>194</v>
      </c>
      <c r="B7" s="10" t="s">
        <v>32</v>
      </c>
      <c r="C7" s="11" t="s">
        <v>42</v>
      </c>
      <c r="D7" s="22">
        <v>639.9</v>
      </c>
      <c r="E7" s="11" t="s">
        <v>38</v>
      </c>
      <c r="F7" s="23">
        <v>30.9</v>
      </c>
      <c r="G7" s="23">
        <v>81.599999999999994</v>
      </c>
      <c r="H7" s="23">
        <v>45.6</v>
      </c>
      <c r="I7" s="23">
        <v>36.6</v>
      </c>
      <c r="J7" s="23">
        <v>22.8</v>
      </c>
      <c r="K7" s="23">
        <v>45.3</v>
      </c>
      <c r="L7" s="23">
        <v>55.8</v>
      </c>
      <c r="M7" s="23">
        <v>35.5</v>
      </c>
      <c r="N7" s="23">
        <v>49.5</v>
      </c>
      <c r="O7" s="23">
        <v>56.7</v>
      </c>
      <c r="P7" s="23">
        <v>6.6</v>
      </c>
      <c r="Q7" s="23">
        <v>51.1</v>
      </c>
      <c r="R7" s="23">
        <v>24.7</v>
      </c>
      <c r="S7" s="23">
        <v>71.099999999999994</v>
      </c>
      <c r="T7" s="23">
        <v>75.8</v>
      </c>
      <c r="U7" s="23" t="s">
        <v>32</v>
      </c>
      <c r="V7" s="23">
        <v>89.2</v>
      </c>
      <c r="W7" s="23">
        <v>88</v>
      </c>
      <c r="X7" s="22">
        <f t="shared" si="1"/>
        <v>403.6</v>
      </c>
      <c r="Y7" s="23">
        <f t="shared" si="2"/>
        <v>866.80000000000007</v>
      </c>
      <c r="Z7" s="24" t="s">
        <v>195</v>
      </c>
    </row>
    <row r="8" spans="1:26" x14ac:dyDescent="0.3">
      <c r="A8" s="10" t="s">
        <v>196</v>
      </c>
      <c r="B8" s="10" t="s">
        <v>197</v>
      </c>
      <c r="C8" s="11" t="s">
        <v>42</v>
      </c>
      <c r="D8" s="22">
        <v>631</v>
      </c>
      <c r="E8" s="11" t="s">
        <v>38</v>
      </c>
      <c r="F8" s="23">
        <v>26</v>
      </c>
      <c r="G8" s="23">
        <v>52</v>
      </c>
      <c r="H8" s="23">
        <v>34</v>
      </c>
      <c r="I8" s="23">
        <v>26</v>
      </c>
      <c r="J8" s="23">
        <v>35</v>
      </c>
      <c r="K8" s="23">
        <v>53</v>
      </c>
      <c r="L8" s="23">
        <v>42</v>
      </c>
      <c r="M8" s="23">
        <v>32</v>
      </c>
      <c r="N8" s="23" t="s">
        <v>32</v>
      </c>
      <c r="O8" s="23">
        <v>42</v>
      </c>
      <c r="P8" s="23">
        <v>4</v>
      </c>
      <c r="Q8" s="23">
        <v>39</v>
      </c>
      <c r="R8" s="23">
        <v>31</v>
      </c>
      <c r="S8" s="23">
        <v>48</v>
      </c>
      <c r="T8" s="23">
        <v>42</v>
      </c>
      <c r="U8" s="23" t="s">
        <v>32</v>
      </c>
      <c r="V8" s="23">
        <v>108</v>
      </c>
      <c r="W8" s="23">
        <v>32</v>
      </c>
      <c r="X8" s="22">
        <f t="shared" si="1"/>
        <v>300</v>
      </c>
      <c r="Y8" s="23">
        <f t="shared" si="2"/>
        <v>646</v>
      </c>
      <c r="Z8" s="24" t="s">
        <v>82</v>
      </c>
    </row>
    <row r="9" spans="1:26" x14ac:dyDescent="0.3">
      <c r="A9" s="10" t="s">
        <v>198</v>
      </c>
      <c r="B9" s="10" t="s">
        <v>184</v>
      </c>
      <c r="C9" s="11" t="s">
        <v>42</v>
      </c>
      <c r="D9" s="22">
        <v>704</v>
      </c>
      <c r="E9" s="11" t="s">
        <v>38</v>
      </c>
      <c r="F9" s="22">
        <v>23.153409090909086</v>
      </c>
      <c r="G9" s="22">
        <v>48.011363636363633</v>
      </c>
      <c r="H9" s="22">
        <v>46.306818181818173</v>
      </c>
      <c r="I9" s="22">
        <v>14.772727272727272</v>
      </c>
      <c r="J9" s="22">
        <v>32.10227272727272</v>
      </c>
      <c r="K9" s="22">
        <v>48.721590909090914</v>
      </c>
      <c r="L9" s="22">
        <v>37.215909090909101</v>
      </c>
      <c r="M9" s="22">
        <v>32.670454545454547</v>
      </c>
      <c r="N9" s="22" t="s">
        <v>32</v>
      </c>
      <c r="O9" s="22">
        <v>45.738636363636367</v>
      </c>
      <c r="P9" s="22" t="s">
        <v>32</v>
      </c>
      <c r="Q9" s="22">
        <v>43.18181818181818</v>
      </c>
      <c r="R9" s="22">
        <v>36.647727272727273</v>
      </c>
      <c r="S9" s="22">
        <v>45.738636363636367</v>
      </c>
      <c r="T9" s="22">
        <v>44.034090909090914</v>
      </c>
      <c r="U9" s="22">
        <v>64.630681818181827</v>
      </c>
      <c r="V9" s="22">
        <v>78.409090909090907</v>
      </c>
      <c r="W9" s="22">
        <v>26.70454545454545</v>
      </c>
      <c r="X9" s="22">
        <v>282.95454545454544</v>
      </c>
      <c r="Y9" s="23">
        <v>668.03977272727263</v>
      </c>
      <c r="Z9" s="25" t="s">
        <v>199</v>
      </c>
    </row>
    <row r="10" spans="1:26" x14ac:dyDescent="0.3">
      <c r="A10" s="10" t="s">
        <v>200</v>
      </c>
      <c r="B10" s="10" t="s">
        <v>201</v>
      </c>
      <c r="C10" s="11" t="s">
        <v>118</v>
      </c>
      <c r="D10" s="23">
        <v>533</v>
      </c>
      <c r="E10" s="11" t="s">
        <v>38</v>
      </c>
      <c r="F10" s="23">
        <v>34.090056285178242</v>
      </c>
      <c r="G10" s="23">
        <v>84.277673545966223</v>
      </c>
      <c r="H10" s="23">
        <v>50.600375234521572</v>
      </c>
      <c r="I10" s="23">
        <v>29.587242026266416</v>
      </c>
      <c r="J10" s="23">
        <v>42.439024390243908</v>
      </c>
      <c r="K10" s="23">
        <v>71.857410881801115</v>
      </c>
      <c r="L10" s="23">
        <v>70.919324577861147</v>
      </c>
      <c r="M10" s="23">
        <v>62.288930581613513</v>
      </c>
      <c r="N10" s="23">
        <v>76.923076923076934</v>
      </c>
      <c r="O10" s="23">
        <v>56.585365853658537</v>
      </c>
      <c r="P10" s="23">
        <v>32.607879924953096</v>
      </c>
      <c r="Q10" s="23">
        <v>53.339587242026269</v>
      </c>
      <c r="R10" s="23">
        <v>44.690431519699814</v>
      </c>
      <c r="S10" s="23">
        <v>76.435272045028142</v>
      </c>
      <c r="T10" s="23">
        <v>65.159474671669784</v>
      </c>
      <c r="U10" s="23">
        <v>116.47279549718574</v>
      </c>
      <c r="V10" s="23">
        <v>158.36772983114446</v>
      </c>
      <c r="W10" s="23">
        <v>29.681050656660414</v>
      </c>
      <c r="X10" s="22">
        <v>522.98311444652916</v>
      </c>
      <c r="Y10" s="23">
        <v>1156.3227016885553</v>
      </c>
      <c r="Z10" s="24" t="s">
        <v>202</v>
      </c>
    </row>
    <row r="11" spans="1:26" s="13" customFormat="1" x14ac:dyDescent="0.3">
      <c r="A11" s="19" t="s">
        <v>167</v>
      </c>
      <c r="B11" s="19"/>
      <c r="C11" s="19" t="s">
        <v>42</v>
      </c>
      <c r="D11" s="20">
        <f>AVERAGE(D12:D25)</f>
        <v>479.56428571428569</v>
      </c>
      <c r="E11" s="19" t="s">
        <v>38</v>
      </c>
      <c r="F11" s="21">
        <f t="shared" ref="F11:Y11" si="3">AVERAGE(F12:F25)</f>
        <v>34.596059041762778</v>
      </c>
      <c r="G11" s="21">
        <f t="shared" si="3"/>
        <v>57.779633927629909</v>
      </c>
      <c r="H11" s="21">
        <f t="shared" si="3"/>
        <v>63.23829855670192</v>
      </c>
      <c r="I11" s="21">
        <f t="shared" si="3"/>
        <v>18.200779317523391</v>
      </c>
      <c r="J11" s="21">
        <f t="shared" si="3"/>
        <v>45.452668958145793</v>
      </c>
      <c r="K11" s="21">
        <f t="shared" si="3"/>
        <v>68.087569333675205</v>
      </c>
      <c r="L11" s="21">
        <f t="shared" si="3"/>
        <v>40.091690363517174</v>
      </c>
      <c r="M11" s="21">
        <f t="shared" si="3"/>
        <v>40.750741542825246</v>
      </c>
      <c r="N11" s="21">
        <f t="shared" si="3"/>
        <v>12.535811206498154</v>
      </c>
      <c r="O11" s="21">
        <f t="shared" si="3"/>
        <v>53.091401362504222</v>
      </c>
      <c r="P11" s="21">
        <f t="shared" si="3"/>
        <v>6.3805033477671635</v>
      </c>
      <c r="Q11" s="21">
        <f t="shared" si="3"/>
        <v>57.636059922368645</v>
      </c>
      <c r="R11" s="21">
        <f t="shared" si="3"/>
        <v>60.151408744059452</v>
      </c>
      <c r="S11" s="21">
        <f t="shared" si="3"/>
        <v>50.990505699235051</v>
      </c>
      <c r="T11" s="21">
        <f t="shared" si="3"/>
        <v>69.720815850798203</v>
      </c>
      <c r="U11" s="21">
        <f t="shared" si="3"/>
        <v>87.401518558534647</v>
      </c>
      <c r="V11" s="21">
        <f t="shared" si="3"/>
        <v>102.84791025517745</v>
      </c>
      <c r="W11" s="21">
        <f t="shared" si="3"/>
        <v>41.399459568302106</v>
      </c>
      <c r="X11" s="21">
        <f t="shared" si="3"/>
        <v>340.11152823168186</v>
      </c>
      <c r="Y11" s="21">
        <f t="shared" si="3"/>
        <v>715.67499378352534</v>
      </c>
      <c r="Z11" s="19"/>
    </row>
    <row r="12" spans="1:26" x14ac:dyDescent="0.3">
      <c r="A12" s="10" t="s">
        <v>168</v>
      </c>
      <c r="B12" s="10" t="s">
        <v>169</v>
      </c>
      <c r="C12" s="11" t="s">
        <v>42</v>
      </c>
      <c r="D12" s="22">
        <v>344</v>
      </c>
      <c r="E12" s="11" t="s">
        <v>38</v>
      </c>
      <c r="F12" s="22">
        <v>39.534883720930232</v>
      </c>
      <c r="G12" s="22">
        <v>68.023255813953483</v>
      </c>
      <c r="H12" s="22">
        <v>70.058139534883722</v>
      </c>
      <c r="I12" s="22">
        <v>22.093023255813954</v>
      </c>
      <c r="J12" s="22">
        <v>49.999999999999993</v>
      </c>
      <c r="K12" s="22">
        <v>83.139534883720927</v>
      </c>
      <c r="L12" s="22">
        <v>49.418604651162788</v>
      </c>
      <c r="M12" s="22">
        <v>47.674418604651159</v>
      </c>
      <c r="N12" s="22">
        <v>19.476744186046513</v>
      </c>
      <c r="O12" s="22">
        <v>59.011627906976749</v>
      </c>
      <c r="P12" s="22">
        <v>7.2674418604651159</v>
      </c>
      <c r="Q12" s="22">
        <v>65.697674418604649</v>
      </c>
      <c r="R12" s="22">
        <v>65.406976744186053</v>
      </c>
      <c r="S12" s="22" t="s">
        <v>32</v>
      </c>
      <c r="T12" s="22">
        <v>73.255813953488371</v>
      </c>
      <c r="U12" s="22">
        <v>109.88372093023254</v>
      </c>
      <c r="V12" s="22">
        <v>121.80232558139535</v>
      </c>
      <c r="W12" s="22">
        <v>48.255813953488371</v>
      </c>
      <c r="X12" s="22">
        <v>449.41860465116281</v>
      </c>
      <c r="Y12" s="23">
        <v>1000</v>
      </c>
      <c r="Z12" s="24" t="s">
        <v>23</v>
      </c>
    </row>
    <row r="13" spans="1:26" x14ac:dyDescent="0.3">
      <c r="A13" s="10" t="s">
        <v>170</v>
      </c>
      <c r="B13" s="10" t="s">
        <v>171</v>
      </c>
      <c r="C13" s="11" t="s">
        <v>42</v>
      </c>
      <c r="D13" s="22">
        <v>343</v>
      </c>
      <c r="E13" s="11" t="s">
        <v>38</v>
      </c>
      <c r="F13" s="22">
        <v>39.358600583090379</v>
      </c>
      <c r="G13" s="22">
        <v>74.927113702623913</v>
      </c>
      <c r="H13" s="22">
        <v>72.59475218658892</v>
      </c>
      <c r="I13" s="22">
        <v>25.364431486880463</v>
      </c>
      <c r="J13" s="22">
        <v>53.644314868804656</v>
      </c>
      <c r="K13" s="22">
        <v>86.005830903790084</v>
      </c>
      <c r="L13" s="22">
        <v>54.518950437317784</v>
      </c>
      <c r="M13" s="22">
        <v>48.979591836734699</v>
      </c>
      <c r="N13" s="22">
        <v>18.075801749271136</v>
      </c>
      <c r="O13" s="22">
        <v>59.183673469387756</v>
      </c>
      <c r="P13" s="22">
        <v>6.9970845481049562</v>
      </c>
      <c r="Q13" s="22">
        <v>65.889212827988345</v>
      </c>
      <c r="R13" s="22">
        <v>64.43148688046648</v>
      </c>
      <c r="S13" s="22" t="s">
        <v>32</v>
      </c>
      <c r="T13" s="22">
        <v>70.845481049562693</v>
      </c>
      <c r="U13" s="22">
        <v>97.959183673469397</v>
      </c>
      <c r="V13" s="22">
        <v>116.03498542274052</v>
      </c>
      <c r="W13" s="22">
        <v>45.18950437317784</v>
      </c>
      <c r="X13" s="22">
        <v>473.46938775510199</v>
      </c>
      <c r="Y13" s="23">
        <v>1000</v>
      </c>
      <c r="Z13" s="24" t="s">
        <v>23</v>
      </c>
    </row>
    <row r="14" spans="1:26" x14ac:dyDescent="0.3">
      <c r="A14" s="10" t="s">
        <v>172</v>
      </c>
      <c r="B14" s="10" t="s">
        <v>173</v>
      </c>
      <c r="C14" s="11" t="s">
        <v>42</v>
      </c>
      <c r="D14" s="22">
        <v>332.3</v>
      </c>
      <c r="E14" s="11" t="s">
        <v>38</v>
      </c>
      <c r="F14" s="22">
        <v>37.31567860367138</v>
      </c>
      <c r="G14" s="22">
        <v>68.010833584110742</v>
      </c>
      <c r="H14" s="22">
        <v>74.631357207342759</v>
      </c>
      <c r="I14" s="22">
        <v>22.870899789346975</v>
      </c>
      <c r="J14" s="22">
        <v>52.061390309960885</v>
      </c>
      <c r="K14" s="22">
        <v>84.261209750225689</v>
      </c>
      <c r="L14" s="22">
        <v>49.052061390309959</v>
      </c>
      <c r="M14" s="22">
        <v>46.34366536262413</v>
      </c>
      <c r="N14" s="22">
        <v>17.45410773397532</v>
      </c>
      <c r="O14" s="22">
        <v>60.186578393018351</v>
      </c>
      <c r="P14" s="22">
        <v>6.3195907312669268</v>
      </c>
      <c r="Q14" s="22">
        <v>66.807102016250369</v>
      </c>
      <c r="R14" s="22">
        <v>64.399638880529636</v>
      </c>
      <c r="S14" s="22" t="s">
        <v>32</v>
      </c>
      <c r="T14" s="22">
        <v>72.825759855552207</v>
      </c>
      <c r="U14" s="22">
        <v>108.03490821546795</v>
      </c>
      <c r="V14" s="22">
        <v>124.2852843815829</v>
      </c>
      <c r="W14" s="22">
        <v>45.13993379476377</v>
      </c>
      <c r="X14" s="22">
        <v>452.0012037315679</v>
      </c>
      <c r="Y14" s="23">
        <v>1000</v>
      </c>
      <c r="Z14" s="24" t="s">
        <v>23</v>
      </c>
    </row>
    <row r="15" spans="1:26" x14ac:dyDescent="0.3">
      <c r="A15" s="10" t="s">
        <v>174</v>
      </c>
      <c r="B15" s="10" t="s">
        <v>175</v>
      </c>
      <c r="C15" s="11" t="s">
        <v>42</v>
      </c>
      <c r="D15" s="22">
        <v>358.6</v>
      </c>
      <c r="E15" s="11" t="s">
        <v>38</v>
      </c>
      <c r="F15" s="22">
        <v>38.482989403234818</v>
      </c>
      <c r="G15" s="22">
        <v>64.138315672058027</v>
      </c>
      <c r="H15" s="22">
        <v>78.639152258784179</v>
      </c>
      <c r="I15" s="22">
        <v>19.799219185722258</v>
      </c>
      <c r="J15" s="22">
        <v>53.262688232013403</v>
      </c>
      <c r="K15" s="22">
        <v>85.33184606804241</v>
      </c>
      <c r="L15" s="22">
        <v>45.733407696597887</v>
      </c>
      <c r="M15" s="22">
        <v>45.175683212493041</v>
      </c>
      <c r="N15" s="22">
        <v>15.058561070831015</v>
      </c>
      <c r="O15" s="22">
        <v>55.493586168432806</v>
      </c>
      <c r="P15" s="22">
        <v>6.1349693251533761</v>
      </c>
      <c r="Q15" s="22">
        <v>70.273284997211391</v>
      </c>
      <c r="R15" s="22">
        <v>69.994422755158979</v>
      </c>
      <c r="S15" s="22" t="s">
        <v>32</v>
      </c>
      <c r="T15" s="22">
        <v>77.523703290574474</v>
      </c>
      <c r="U15" s="22">
        <v>102.90016731734525</v>
      </c>
      <c r="V15" s="22">
        <v>127.71890686001116</v>
      </c>
      <c r="W15" s="22">
        <v>44.339096486335762</v>
      </c>
      <c r="X15" s="22">
        <v>445.62186279977698</v>
      </c>
      <c r="Y15" s="23">
        <v>1000</v>
      </c>
      <c r="Z15" s="24" t="s">
        <v>23</v>
      </c>
    </row>
    <row r="16" spans="1:26" x14ac:dyDescent="0.3">
      <c r="A16" s="10" t="s">
        <v>178</v>
      </c>
      <c r="B16" s="10" t="s">
        <v>32</v>
      </c>
      <c r="C16" s="24" t="s">
        <v>42</v>
      </c>
      <c r="D16" s="22">
        <v>553</v>
      </c>
      <c r="E16" s="11" t="s">
        <v>38</v>
      </c>
      <c r="F16" s="22">
        <v>22.242314647377938</v>
      </c>
      <c r="G16" s="22">
        <v>37.974683544303801</v>
      </c>
      <c r="H16" s="22">
        <v>49.186256781193492</v>
      </c>
      <c r="I16" s="22">
        <v>11.681735985533454</v>
      </c>
      <c r="J16" s="22">
        <v>33.45388788426763</v>
      </c>
      <c r="K16" s="22">
        <v>51.717902350813752</v>
      </c>
      <c r="L16" s="22">
        <v>30.018083182640147</v>
      </c>
      <c r="M16" s="22">
        <v>31.103074141048822</v>
      </c>
      <c r="N16" s="22" t="s">
        <v>32</v>
      </c>
      <c r="O16" s="22">
        <v>38.878842676311031</v>
      </c>
      <c r="P16" s="22">
        <v>0.18083182640144665</v>
      </c>
      <c r="Q16" s="22">
        <v>42.495479204339965</v>
      </c>
      <c r="R16" s="22">
        <v>55.334538878842679</v>
      </c>
      <c r="S16" s="22">
        <v>47.739602169981914</v>
      </c>
      <c r="T16" s="22">
        <v>62.386980108499095</v>
      </c>
      <c r="U16" s="22">
        <v>67.269439421338163</v>
      </c>
      <c r="V16" s="22">
        <v>88.06509945750453</v>
      </c>
      <c r="W16" s="22">
        <v>36.708860759493675</v>
      </c>
      <c r="X16" s="22">
        <v>267.37793851717902</v>
      </c>
      <c r="Y16" s="23">
        <v>706.4376130198915</v>
      </c>
      <c r="Z16" s="24" t="s">
        <v>47</v>
      </c>
    </row>
    <row r="17" spans="1:26" x14ac:dyDescent="0.3">
      <c r="A17" s="10" t="s">
        <v>179</v>
      </c>
      <c r="B17" s="10" t="s">
        <v>32</v>
      </c>
      <c r="C17" s="24" t="s">
        <v>42</v>
      </c>
      <c r="D17" s="22">
        <v>655</v>
      </c>
      <c r="E17" s="11" t="s">
        <v>38</v>
      </c>
      <c r="F17" s="22">
        <v>24.885496183206108</v>
      </c>
      <c r="G17" s="22">
        <v>38.473282442748094</v>
      </c>
      <c r="H17" s="22">
        <v>52.671755725190842</v>
      </c>
      <c r="I17" s="22">
        <v>13.068702290076336</v>
      </c>
      <c r="J17" s="22">
        <v>35.114503816793892</v>
      </c>
      <c r="K17" s="22">
        <v>56.030534351145043</v>
      </c>
      <c r="L17" s="22">
        <v>33.282442748091604</v>
      </c>
      <c r="M17" s="22">
        <v>33.282442748091604</v>
      </c>
      <c r="N17" s="22" t="s">
        <v>32</v>
      </c>
      <c r="O17" s="22">
        <v>41.221374045801525</v>
      </c>
      <c r="P17" s="22">
        <v>0.30534351145038169</v>
      </c>
      <c r="Q17" s="22">
        <v>46.259541984732827</v>
      </c>
      <c r="R17" s="22">
        <v>49.92366412213741</v>
      </c>
      <c r="S17" s="22">
        <v>52.061068702290072</v>
      </c>
      <c r="T17" s="22">
        <v>66.717557251908403</v>
      </c>
      <c r="U17" s="22">
        <v>74.503816793893137</v>
      </c>
      <c r="V17" s="22">
        <v>97.251908396946575</v>
      </c>
      <c r="W17" s="22">
        <v>40.916030534351144</v>
      </c>
      <c r="X17" s="22">
        <v>286.80916030534354</v>
      </c>
      <c r="Y17" s="23">
        <v>755.96946564885502</v>
      </c>
      <c r="Z17" s="24" t="s">
        <v>47</v>
      </c>
    </row>
    <row r="18" spans="1:26" x14ac:dyDescent="0.3">
      <c r="A18" s="10" t="s">
        <v>180</v>
      </c>
      <c r="B18" s="10" t="s">
        <v>181</v>
      </c>
      <c r="C18" s="11" t="s">
        <v>42</v>
      </c>
      <c r="D18" s="22">
        <v>608</v>
      </c>
      <c r="E18" s="11" t="s">
        <v>38</v>
      </c>
      <c r="F18" s="22">
        <v>27.26973684210526</v>
      </c>
      <c r="G18" s="22">
        <v>54.226973684210527</v>
      </c>
      <c r="H18" s="22">
        <v>53.585526315789473</v>
      </c>
      <c r="I18" s="22">
        <v>12.384868421052632</v>
      </c>
      <c r="J18" s="22">
        <v>38.601973684210527</v>
      </c>
      <c r="K18" s="22">
        <v>62.41776315789474</v>
      </c>
      <c r="L18" s="22" t="s">
        <v>32</v>
      </c>
      <c r="M18" s="22">
        <v>35.690789473684212</v>
      </c>
      <c r="N18" s="22" t="s">
        <v>32</v>
      </c>
      <c r="O18" s="22">
        <v>41.200657894736842</v>
      </c>
      <c r="P18" s="22">
        <v>8.0427631578947363</v>
      </c>
      <c r="Q18" s="22" t="s">
        <v>32</v>
      </c>
      <c r="R18" s="22" t="s">
        <v>32</v>
      </c>
      <c r="S18" s="22" t="s">
        <v>32</v>
      </c>
      <c r="T18" s="22" t="s">
        <v>32</v>
      </c>
      <c r="U18" s="22" t="s">
        <v>32</v>
      </c>
      <c r="V18" s="22" t="s">
        <v>32</v>
      </c>
      <c r="W18" s="22" t="s">
        <v>32</v>
      </c>
      <c r="X18" s="22">
        <v>284.17763157894734</v>
      </c>
      <c r="Y18" s="23">
        <v>333.4210526315789</v>
      </c>
      <c r="Z18" s="25" t="s">
        <v>182</v>
      </c>
    </row>
    <row r="19" spans="1:26" x14ac:dyDescent="0.3">
      <c r="A19" s="10" t="s">
        <v>183</v>
      </c>
      <c r="B19" s="10" t="s">
        <v>184</v>
      </c>
      <c r="C19" s="11" t="s">
        <v>42</v>
      </c>
      <c r="D19" s="22">
        <v>436</v>
      </c>
      <c r="E19" s="11" t="s">
        <v>38</v>
      </c>
      <c r="F19" s="22">
        <v>27.064220183486235</v>
      </c>
      <c r="G19" s="22">
        <v>60.091743119266056</v>
      </c>
      <c r="H19" s="22">
        <v>63.990825688073393</v>
      </c>
      <c r="I19" s="22">
        <v>16.972477064220186</v>
      </c>
      <c r="J19" s="22">
        <v>46.559633027522935</v>
      </c>
      <c r="K19" s="22">
        <v>71.10091743119267</v>
      </c>
      <c r="L19" s="22">
        <v>45.871559633027523</v>
      </c>
      <c r="M19" s="22">
        <v>40.825688073394495</v>
      </c>
      <c r="N19" s="22" t="s">
        <v>32</v>
      </c>
      <c r="O19" s="22">
        <v>60.779816513761475</v>
      </c>
      <c r="P19" s="22" t="s">
        <v>32</v>
      </c>
      <c r="Q19" s="22">
        <v>52.293577981651374</v>
      </c>
      <c r="R19" s="22">
        <v>54.816513761467895</v>
      </c>
      <c r="S19" s="22">
        <v>70.642201834862391</v>
      </c>
      <c r="T19" s="22">
        <v>69.266055045871568</v>
      </c>
      <c r="U19" s="22">
        <v>85.321100917431195</v>
      </c>
      <c r="V19" s="22">
        <v>86.697247706422004</v>
      </c>
      <c r="W19" s="22">
        <v>38.532110091743121</v>
      </c>
      <c r="X19" s="22">
        <v>372.47706422018348</v>
      </c>
      <c r="Y19" s="23">
        <v>890.82568807339453</v>
      </c>
      <c r="Z19" s="25" t="s">
        <v>51</v>
      </c>
    </row>
    <row r="20" spans="1:26" x14ac:dyDescent="0.3">
      <c r="A20" s="10" t="s">
        <v>185</v>
      </c>
      <c r="B20" s="10" t="s">
        <v>186</v>
      </c>
      <c r="C20" s="11" t="s">
        <v>42</v>
      </c>
      <c r="D20" s="22">
        <f>AVERAGE(440,690)</f>
        <v>565</v>
      </c>
      <c r="E20" s="11" t="s">
        <v>38</v>
      </c>
      <c r="F20" s="22">
        <v>20</v>
      </c>
      <c r="G20" s="22">
        <v>39.469026548672574</v>
      </c>
      <c r="H20" s="22">
        <v>38.938053097345133</v>
      </c>
      <c r="I20" s="22">
        <v>16.017699115044248</v>
      </c>
      <c r="J20" s="22">
        <v>30.442477876106192</v>
      </c>
      <c r="K20" s="22">
        <v>42.477876106194692</v>
      </c>
      <c r="L20" s="22">
        <v>25.486725663716815</v>
      </c>
      <c r="M20" s="22">
        <v>26.902654867256636</v>
      </c>
      <c r="N20" s="22" t="s">
        <v>32</v>
      </c>
      <c r="O20" s="22">
        <v>34.336283185840706</v>
      </c>
      <c r="P20" s="22">
        <v>24.424778761061948</v>
      </c>
      <c r="Q20" s="22">
        <v>33.805309734513273</v>
      </c>
      <c r="R20" s="22">
        <v>66.017699115044238</v>
      </c>
      <c r="S20" s="22">
        <v>38.230088495575224</v>
      </c>
      <c r="T20" s="22">
        <v>53.628318584070797</v>
      </c>
      <c r="U20" s="22">
        <v>56.991150442477881</v>
      </c>
      <c r="V20" s="22">
        <v>68.141592920353986</v>
      </c>
      <c r="W20" s="22">
        <v>32.56637168141593</v>
      </c>
      <c r="X20" s="22">
        <v>239.73451327433631</v>
      </c>
      <c r="Y20" s="23">
        <v>647.87610619469012</v>
      </c>
      <c r="Z20" s="25" t="s">
        <v>52</v>
      </c>
    </row>
    <row r="21" spans="1:26" x14ac:dyDescent="0.3">
      <c r="A21" s="10" t="s">
        <v>187</v>
      </c>
      <c r="B21" s="10" t="s">
        <v>188</v>
      </c>
      <c r="C21" s="11" t="s">
        <v>42</v>
      </c>
      <c r="D21" s="22">
        <v>362</v>
      </c>
      <c r="E21" s="11" t="s">
        <v>38</v>
      </c>
      <c r="F21" s="22" t="s">
        <v>32</v>
      </c>
      <c r="G21" s="22">
        <v>75.966850828729278</v>
      </c>
      <c r="H21" s="22">
        <v>62.983425414364632</v>
      </c>
      <c r="I21" s="22">
        <v>14.917127071823206</v>
      </c>
      <c r="J21" s="22">
        <v>58.011049723756905</v>
      </c>
      <c r="K21" s="22" t="s">
        <v>32</v>
      </c>
      <c r="L21" s="22" t="s">
        <v>32</v>
      </c>
      <c r="M21" s="22">
        <v>53.867403314917127</v>
      </c>
      <c r="N21" s="22" t="s">
        <v>32</v>
      </c>
      <c r="O21" s="22">
        <v>82.320441988950279</v>
      </c>
      <c r="P21" s="22" t="s">
        <v>32</v>
      </c>
      <c r="Q21" s="22" t="s">
        <v>32</v>
      </c>
      <c r="R21" s="22" t="s">
        <v>32</v>
      </c>
      <c r="S21" s="22" t="s">
        <v>32</v>
      </c>
      <c r="T21" s="22" t="s">
        <v>32</v>
      </c>
      <c r="U21" s="22" t="s">
        <v>32</v>
      </c>
      <c r="V21" s="22" t="s">
        <v>32</v>
      </c>
      <c r="W21" s="22" t="s">
        <v>32</v>
      </c>
      <c r="X21" s="22">
        <v>265.74585635359108</v>
      </c>
      <c r="Y21" s="23">
        <v>348.06629834254142</v>
      </c>
      <c r="Z21" s="25" t="s">
        <v>189</v>
      </c>
    </row>
    <row r="22" spans="1:26" x14ac:dyDescent="0.3">
      <c r="A22" s="10" t="s">
        <v>187</v>
      </c>
      <c r="B22" s="10" t="s">
        <v>188</v>
      </c>
      <c r="C22" s="11" t="s">
        <v>42</v>
      </c>
      <c r="D22" s="22">
        <v>407</v>
      </c>
      <c r="E22" s="11" t="s">
        <v>38</v>
      </c>
      <c r="F22" s="22" t="s">
        <v>32</v>
      </c>
      <c r="G22" s="22">
        <v>71.253071253071255</v>
      </c>
      <c r="H22" s="22">
        <v>63.882063882063882</v>
      </c>
      <c r="I22" s="22">
        <v>31.941031941031941</v>
      </c>
      <c r="J22" s="22">
        <v>53.316953316953317</v>
      </c>
      <c r="K22" s="22" t="s">
        <v>32</v>
      </c>
      <c r="L22" s="22" t="s">
        <v>32</v>
      </c>
      <c r="M22" s="22">
        <v>49.140049140049136</v>
      </c>
      <c r="N22" s="22" t="s">
        <v>32</v>
      </c>
      <c r="O22" s="22">
        <v>80.343980343980348</v>
      </c>
      <c r="P22" s="22" t="s">
        <v>32</v>
      </c>
      <c r="Q22" s="22" t="s">
        <v>32</v>
      </c>
      <c r="R22" s="22" t="s">
        <v>32</v>
      </c>
      <c r="S22" s="22" t="s">
        <v>32</v>
      </c>
      <c r="T22" s="22" t="s">
        <v>32</v>
      </c>
      <c r="U22" s="22" t="s">
        <v>32</v>
      </c>
      <c r="V22" s="22" t="s">
        <v>32</v>
      </c>
      <c r="W22" s="22" t="s">
        <v>32</v>
      </c>
      <c r="X22" s="22">
        <v>269.53316953316954</v>
      </c>
      <c r="Y22" s="23">
        <v>349.8771498771498</v>
      </c>
      <c r="Z22" s="25" t="s">
        <v>189</v>
      </c>
    </row>
    <row r="23" spans="1:26" x14ac:dyDescent="0.3">
      <c r="A23" s="10" t="s">
        <v>190</v>
      </c>
      <c r="B23" s="10" t="s">
        <v>32</v>
      </c>
      <c r="C23" s="11" t="s">
        <v>42</v>
      </c>
      <c r="D23" s="22">
        <v>575</v>
      </c>
      <c r="E23" s="11" t="s">
        <v>38</v>
      </c>
      <c r="F23" s="22">
        <v>95.826086956521721</v>
      </c>
      <c r="G23" s="22">
        <v>56.000000000000007</v>
      </c>
      <c r="H23" s="22">
        <v>58.782608695652165</v>
      </c>
      <c r="I23" s="22">
        <v>15.65217391304348</v>
      </c>
      <c r="J23" s="22">
        <v>41.391304347826086</v>
      </c>
      <c r="K23" s="22">
        <v>66.260869565217405</v>
      </c>
      <c r="L23" s="22">
        <v>36.695652173913039</v>
      </c>
      <c r="M23" s="22">
        <v>39.304347826086953</v>
      </c>
      <c r="N23" s="22" t="s">
        <v>32</v>
      </c>
      <c r="O23" s="22">
        <v>47.304347826086961</v>
      </c>
      <c r="P23" s="22">
        <v>6.9565217391304355</v>
      </c>
      <c r="Q23" s="22">
        <v>52.000000000000007</v>
      </c>
      <c r="R23" s="22">
        <v>58.086956521739125</v>
      </c>
      <c r="S23" s="22">
        <v>47.999999999999993</v>
      </c>
      <c r="T23" s="22">
        <v>66.086956521739125</v>
      </c>
      <c r="U23" s="22">
        <v>89.217391304347814</v>
      </c>
      <c r="V23" s="22">
        <v>116</v>
      </c>
      <c r="W23" s="22">
        <v>43.478260869565219</v>
      </c>
      <c r="X23" s="22">
        <v>409.91304347826087</v>
      </c>
      <c r="Y23" s="23">
        <v>937.04347826086951</v>
      </c>
      <c r="Z23" s="25" t="s">
        <v>53</v>
      </c>
    </row>
    <row r="24" spans="1:26" x14ac:dyDescent="0.3">
      <c r="A24" s="10" t="s">
        <v>187</v>
      </c>
      <c r="B24" s="10" t="s">
        <v>32</v>
      </c>
      <c r="C24" s="11" t="s">
        <v>42</v>
      </c>
      <c r="D24" s="22">
        <v>627</v>
      </c>
      <c r="E24" s="11" t="s">
        <v>38</v>
      </c>
      <c r="F24" s="22" t="s">
        <v>32</v>
      </c>
      <c r="G24" s="22">
        <v>64.593301435406701</v>
      </c>
      <c r="H24" s="22">
        <v>80.063795853269525</v>
      </c>
      <c r="I24" s="22">
        <v>20.733652312599681</v>
      </c>
      <c r="J24" s="22">
        <v>49.601275917065387</v>
      </c>
      <c r="K24" s="22" t="s">
        <v>32</v>
      </c>
      <c r="L24" s="22" t="s">
        <v>32</v>
      </c>
      <c r="M24" s="22">
        <v>37.001594896331738</v>
      </c>
      <c r="N24" s="22">
        <v>4.7846889952153111</v>
      </c>
      <c r="O24" s="22" t="s">
        <v>32</v>
      </c>
      <c r="P24" s="22">
        <v>1.9138755980861242</v>
      </c>
      <c r="Q24" s="22" t="s">
        <v>32</v>
      </c>
      <c r="R24" s="22" t="s">
        <v>32</v>
      </c>
      <c r="S24" s="22" t="s">
        <v>32</v>
      </c>
      <c r="T24" s="22" t="s">
        <v>32</v>
      </c>
      <c r="U24" s="22" t="s">
        <v>32</v>
      </c>
      <c r="V24" s="22" t="s">
        <v>32</v>
      </c>
      <c r="W24" s="22" t="s">
        <v>32</v>
      </c>
      <c r="X24" s="22">
        <v>256.77830940988838</v>
      </c>
      <c r="Y24" s="23">
        <v>258.6921850079745</v>
      </c>
      <c r="Z24" s="25" t="s">
        <v>54</v>
      </c>
    </row>
    <row r="25" spans="1:26" x14ac:dyDescent="0.3">
      <c r="A25" s="10" t="s">
        <v>50</v>
      </c>
      <c r="B25" s="10" t="s">
        <v>32</v>
      </c>
      <c r="C25" s="11" t="s">
        <v>42</v>
      </c>
      <c r="D25" s="22">
        <v>548</v>
      </c>
      <c r="E25" s="11" t="s">
        <v>38</v>
      </c>
      <c r="F25" s="22">
        <v>8.5766423357664241</v>
      </c>
      <c r="G25" s="22">
        <v>35.766423357664237</v>
      </c>
      <c r="H25" s="22">
        <v>65.328467153284663</v>
      </c>
      <c r="I25" s="22">
        <v>11.313868613138688</v>
      </c>
      <c r="J25" s="22">
        <v>40.875912408759127</v>
      </c>
      <c r="K25" s="22">
        <v>60.218978102189787</v>
      </c>
      <c r="L25" s="22">
        <v>30.839416058394161</v>
      </c>
      <c r="M25" s="22">
        <v>35.21897810218978</v>
      </c>
      <c r="N25" s="22">
        <v>0.36496350364963509</v>
      </c>
      <c r="O25" s="22">
        <v>29.92700729927007</v>
      </c>
      <c r="P25" s="22">
        <v>1.6423357664233578</v>
      </c>
      <c r="Q25" s="22">
        <v>80.839416058394164</v>
      </c>
      <c r="R25" s="22">
        <v>53.102189781021899</v>
      </c>
      <c r="S25" s="22">
        <v>49.270072992700733</v>
      </c>
      <c r="T25" s="22">
        <v>84.671532846715337</v>
      </c>
      <c r="U25" s="22">
        <v>81.93430656934305</v>
      </c>
      <c r="V25" s="22">
        <v>82.481751824817522</v>
      </c>
      <c r="W25" s="22">
        <v>38.868613138686136</v>
      </c>
      <c r="X25" s="22">
        <v>288.50364963503648</v>
      </c>
      <c r="Y25" s="23">
        <v>791.24087591240857</v>
      </c>
      <c r="Z25" s="25" t="s">
        <v>55</v>
      </c>
    </row>
    <row r="26" spans="1:26" x14ac:dyDescent="0.3">
      <c r="A26" s="27" t="s">
        <v>203</v>
      </c>
      <c r="B26" s="27"/>
      <c r="C26" s="26" t="s">
        <v>42</v>
      </c>
      <c r="D26" s="20">
        <f>AVERAGE(D27:D31)</f>
        <v>442.26000000000005</v>
      </c>
      <c r="E26" s="26" t="s">
        <v>38</v>
      </c>
      <c r="F26" s="20">
        <f>AVERAGE(F27:F31)</f>
        <v>15.675000000000001</v>
      </c>
      <c r="G26" s="20">
        <f t="shared" ref="G26:Y26" si="4">AVERAGE(G27:G31)</f>
        <v>27.98</v>
      </c>
      <c r="H26" s="20">
        <f t="shared" si="4"/>
        <v>44.32</v>
      </c>
      <c r="I26" s="20">
        <f t="shared" si="4"/>
        <v>21.66</v>
      </c>
      <c r="J26" s="20">
        <f t="shared" si="4"/>
        <v>31.5</v>
      </c>
      <c r="K26" s="20">
        <f t="shared" si="4"/>
        <v>49.78</v>
      </c>
      <c r="L26" s="20">
        <f t="shared" si="4"/>
        <v>34.380000000000003</v>
      </c>
      <c r="M26" s="20">
        <f t="shared" si="4"/>
        <v>29.919999999999998</v>
      </c>
      <c r="N26" s="20">
        <f t="shared" si="4"/>
        <v>10.299999999999999</v>
      </c>
      <c r="O26" s="20">
        <f t="shared" si="4"/>
        <v>24.866666666666664</v>
      </c>
      <c r="P26" s="20">
        <f t="shared" si="4"/>
        <v>12.866666666666665</v>
      </c>
      <c r="Q26" s="20">
        <f t="shared" si="4"/>
        <v>16.400000000000002</v>
      </c>
      <c r="R26" s="20" t="s">
        <v>32</v>
      </c>
      <c r="S26" s="20">
        <f t="shared" si="4"/>
        <v>38.674999999999997</v>
      </c>
      <c r="T26" s="20">
        <f t="shared" si="4"/>
        <v>26.399999999999995</v>
      </c>
      <c r="U26" s="20" t="s">
        <v>32</v>
      </c>
      <c r="V26" s="20">
        <f t="shared" si="4"/>
        <v>23.7</v>
      </c>
      <c r="W26" s="20">
        <f t="shared" si="4"/>
        <v>10.299999999999999</v>
      </c>
      <c r="X26" s="20">
        <f t="shared" si="4"/>
        <v>258.26000000000005</v>
      </c>
      <c r="Y26" s="20">
        <f t="shared" si="4"/>
        <v>357.91999999999996</v>
      </c>
      <c r="Z26" s="29"/>
    </row>
    <row r="27" spans="1:26" s="13" customFormat="1" x14ac:dyDescent="0.3">
      <c r="A27" s="10" t="s">
        <v>204</v>
      </c>
      <c r="B27" s="10" t="s">
        <v>32</v>
      </c>
      <c r="C27" s="11" t="s">
        <v>42</v>
      </c>
      <c r="D27" s="22">
        <v>483.3</v>
      </c>
      <c r="E27" s="11" t="s">
        <v>38</v>
      </c>
      <c r="F27" s="23">
        <v>15.7</v>
      </c>
      <c r="G27" s="23">
        <v>28</v>
      </c>
      <c r="H27" s="23">
        <v>44.3</v>
      </c>
      <c r="I27" s="23">
        <v>21.7</v>
      </c>
      <c r="J27" s="23">
        <v>31.5</v>
      </c>
      <c r="K27" s="23">
        <v>49.8</v>
      </c>
      <c r="L27" s="23">
        <v>34.4</v>
      </c>
      <c r="M27" s="23">
        <v>29.9</v>
      </c>
      <c r="N27" s="23">
        <v>10.3</v>
      </c>
      <c r="O27" s="23">
        <v>24.9</v>
      </c>
      <c r="P27" s="23">
        <v>12.9</v>
      </c>
      <c r="Q27" s="23">
        <v>16.399999999999999</v>
      </c>
      <c r="R27" s="23" t="s">
        <v>32</v>
      </c>
      <c r="S27" s="23">
        <v>38.700000000000003</v>
      </c>
      <c r="T27" s="23">
        <v>26.4</v>
      </c>
      <c r="U27" s="23" t="s">
        <v>32</v>
      </c>
      <c r="V27" s="23">
        <v>23.7</v>
      </c>
      <c r="W27" s="23">
        <v>10.3</v>
      </c>
      <c r="X27" s="22">
        <f t="shared" ref="X27:X31" si="5">SUM(F27:N27)</f>
        <v>265.60000000000002</v>
      </c>
      <c r="Y27" s="23">
        <f>SUM(F27:W27)</f>
        <v>418.89999999999992</v>
      </c>
      <c r="Z27" s="24" t="s">
        <v>102</v>
      </c>
    </row>
    <row r="28" spans="1:26" x14ac:dyDescent="0.3">
      <c r="A28" s="10" t="s">
        <v>205</v>
      </c>
      <c r="B28" s="10" t="s">
        <v>206</v>
      </c>
      <c r="C28" s="11" t="s">
        <v>42</v>
      </c>
      <c r="D28" s="22">
        <v>282</v>
      </c>
      <c r="E28" s="11" t="s">
        <v>38</v>
      </c>
      <c r="F28" s="23">
        <v>11.4</v>
      </c>
      <c r="G28" s="23">
        <v>6.4</v>
      </c>
      <c r="H28" s="23">
        <v>17.399999999999999</v>
      </c>
      <c r="I28" s="23">
        <v>2.7</v>
      </c>
      <c r="J28" s="23">
        <v>14.2</v>
      </c>
      <c r="K28" s="23">
        <v>19.5</v>
      </c>
      <c r="L28" s="23">
        <v>18</v>
      </c>
      <c r="M28" s="23">
        <v>16.600000000000001</v>
      </c>
      <c r="N28" s="23" t="s">
        <v>32</v>
      </c>
      <c r="O28" s="23">
        <v>36.9</v>
      </c>
      <c r="P28" s="23">
        <v>4.5</v>
      </c>
      <c r="Q28" s="23">
        <v>12.8</v>
      </c>
      <c r="R28" s="23" t="s">
        <v>32</v>
      </c>
      <c r="S28" s="23">
        <v>8.6</v>
      </c>
      <c r="T28" s="23">
        <v>13.9</v>
      </c>
      <c r="U28" s="23" t="s">
        <v>32</v>
      </c>
      <c r="V28" s="23">
        <v>30.8</v>
      </c>
      <c r="W28" s="23">
        <v>7.7</v>
      </c>
      <c r="X28" s="22">
        <f t="shared" si="5"/>
        <v>106.20000000000002</v>
      </c>
      <c r="Y28" s="23">
        <f>SUM(F28:W28)</f>
        <v>221.40000000000003</v>
      </c>
      <c r="Z28" s="24" t="s">
        <v>83</v>
      </c>
    </row>
    <row r="29" spans="1:26" x14ac:dyDescent="0.3">
      <c r="A29" s="10" t="s">
        <v>207</v>
      </c>
      <c r="B29" s="10" t="s">
        <v>206</v>
      </c>
      <c r="C29" s="11" t="s">
        <v>42</v>
      </c>
      <c r="D29" s="22">
        <v>270</v>
      </c>
      <c r="E29" s="11" t="s">
        <v>38</v>
      </c>
      <c r="F29" s="23">
        <v>20.6</v>
      </c>
      <c r="G29" s="23">
        <v>15.5</v>
      </c>
      <c r="H29" s="23">
        <v>25.9</v>
      </c>
      <c r="I29" s="23">
        <v>35.9</v>
      </c>
      <c r="J29" s="23">
        <v>20.8</v>
      </c>
      <c r="K29" s="23">
        <v>22.6</v>
      </c>
      <c r="L29" s="23">
        <v>10.5</v>
      </c>
      <c r="M29" s="23">
        <v>18.100000000000001</v>
      </c>
      <c r="N29" s="23" t="s">
        <v>32</v>
      </c>
      <c r="O29" s="23">
        <v>12.8</v>
      </c>
      <c r="P29" s="23">
        <v>21.2</v>
      </c>
      <c r="Q29" s="23">
        <v>20</v>
      </c>
      <c r="R29" s="23" t="s">
        <v>32</v>
      </c>
      <c r="S29" s="23">
        <v>17.399999999999999</v>
      </c>
      <c r="T29" s="23">
        <v>38.9</v>
      </c>
      <c r="U29" s="23" t="s">
        <v>32</v>
      </c>
      <c r="V29" s="23">
        <v>16.600000000000001</v>
      </c>
      <c r="W29" s="23">
        <v>12.9</v>
      </c>
      <c r="X29" s="22">
        <f t="shared" si="5"/>
        <v>169.9</v>
      </c>
      <c r="Y29" s="23">
        <f>SUM(F29:W29)</f>
        <v>309.7</v>
      </c>
      <c r="Z29" s="24" t="s">
        <v>83</v>
      </c>
    </row>
    <row r="30" spans="1:26" x14ac:dyDescent="0.3">
      <c r="A30" s="10" t="s">
        <v>64</v>
      </c>
      <c r="B30" s="10" t="s">
        <v>32</v>
      </c>
      <c r="C30" s="11" t="s">
        <v>42</v>
      </c>
      <c r="D30" s="22">
        <v>640</v>
      </c>
      <c r="E30" s="11" t="s">
        <v>38</v>
      </c>
      <c r="F30" s="23">
        <v>15</v>
      </c>
      <c r="G30" s="23">
        <v>55</v>
      </c>
      <c r="H30" s="23">
        <v>74</v>
      </c>
      <c r="I30" s="23">
        <v>19</v>
      </c>
      <c r="J30" s="23">
        <v>41</v>
      </c>
      <c r="K30" s="23">
        <v>77</v>
      </c>
      <c r="L30" s="23">
        <v>47</v>
      </c>
      <c r="M30" s="23">
        <v>45</v>
      </c>
      <c r="N30" s="23">
        <v>9.6</v>
      </c>
      <c r="O30" s="23" t="s">
        <v>32</v>
      </c>
      <c r="P30" s="23" t="s">
        <v>32</v>
      </c>
      <c r="Q30" s="23" t="s">
        <v>32</v>
      </c>
      <c r="R30" s="23" t="s">
        <v>32</v>
      </c>
      <c r="S30" s="23">
        <v>90</v>
      </c>
      <c r="T30" s="23" t="s">
        <v>32</v>
      </c>
      <c r="U30" s="23" t="s">
        <v>32</v>
      </c>
      <c r="V30" s="23" t="s">
        <v>32</v>
      </c>
      <c r="W30" s="23" t="s">
        <v>32</v>
      </c>
      <c r="X30" s="22">
        <f t="shared" si="5"/>
        <v>382.6</v>
      </c>
      <c r="Y30" s="23">
        <f>SUM(F30:W30)</f>
        <v>472.6</v>
      </c>
      <c r="Z30" s="24" t="s">
        <v>81</v>
      </c>
    </row>
    <row r="31" spans="1:26" x14ac:dyDescent="0.3">
      <c r="A31" s="10" t="s">
        <v>208</v>
      </c>
      <c r="B31" s="10" t="s">
        <v>32</v>
      </c>
      <c r="C31" s="11" t="s">
        <v>42</v>
      </c>
      <c r="D31" s="22">
        <v>536</v>
      </c>
      <c r="E31" s="11" t="s">
        <v>38</v>
      </c>
      <c r="F31" s="23" t="s">
        <v>32</v>
      </c>
      <c r="G31" s="23">
        <v>35</v>
      </c>
      <c r="H31" s="23">
        <v>60</v>
      </c>
      <c r="I31" s="23">
        <v>29</v>
      </c>
      <c r="J31" s="23">
        <v>50</v>
      </c>
      <c r="K31" s="23">
        <v>80</v>
      </c>
      <c r="L31" s="23">
        <v>62</v>
      </c>
      <c r="M31" s="23">
        <v>40</v>
      </c>
      <c r="N31" s="23">
        <v>11</v>
      </c>
      <c r="O31" s="23" t="s">
        <v>32</v>
      </c>
      <c r="P31" s="23" t="s">
        <v>32</v>
      </c>
      <c r="Q31" s="23" t="s">
        <v>32</v>
      </c>
      <c r="R31" s="23" t="s">
        <v>32</v>
      </c>
      <c r="S31" s="23" t="s">
        <v>32</v>
      </c>
      <c r="T31" s="23" t="s">
        <v>32</v>
      </c>
      <c r="U31" s="23" t="s">
        <v>32</v>
      </c>
      <c r="V31" s="23" t="s">
        <v>32</v>
      </c>
      <c r="W31" s="23" t="s">
        <v>32</v>
      </c>
      <c r="X31" s="22">
        <f t="shared" si="5"/>
        <v>367</v>
      </c>
      <c r="Y31" s="23">
        <f>SUM(F31:W31)</f>
        <v>367</v>
      </c>
      <c r="Z31" s="24" t="s">
        <v>84</v>
      </c>
    </row>
    <row r="32" spans="1:26" x14ac:dyDescent="0.3">
      <c r="A32" s="26" t="s">
        <v>218</v>
      </c>
      <c r="B32" s="26"/>
      <c r="C32" s="26" t="s">
        <v>42</v>
      </c>
      <c r="D32" s="20">
        <f>AVERAGE(D33:D54)</f>
        <v>503.6749999999999</v>
      </c>
      <c r="E32" s="26" t="s">
        <v>38</v>
      </c>
      <c r="F32" s="20">
        <f t="shared" ref="F32:Y32" si="6">AVERAGE(F33:F54)</f>
        <v>22.52105263157895</v>
      </c>
      <c r="G32" s="20">
        <f t="shared" si="6"/>
        <v>55.622727272727268</v>
      </c>
      <c r="H32" s="20">
        <f t="shared" si="6"/>
        <v>54.140909090909084</v>
      </c>
      <c r="I32" s="20">
        <f t="shared" si="6"/>
        <v>21.347619047619045</v>
      </c>
      <c r="J32" s="20">
        <f t="shared" si="6"/>
        <v>39.677272727272729</v>
      </c>
      <c r="K32" s="20">
        <f t="shared" si="6"/>
        <v>61.945454545454545</v>
      </c>
      <c r="L32" s="20">
        <f t="shared" si="6"/>
        <v>45.795238095238098</v>
      </c>
      <c r="M32" s="20">
        <f t="shared" si="6"/>
        <v>39.749999999999993</v>
      </c>
      <c r="N32" s="20">
        <f t="shared" si="6"/>
        <v>11.17</v>
      </c>
      <c r="O32" s="20">
        <f t="shared" si="6"/>
        <v>46.766666666666673</v>
      </c>
      <c r="P32" s="20">
        <f t="shared" si="6"/>
        <v>12.69375</v>
      </c>
      <c r="Q32" s="20">
        <f t="shared" si="6"/>
        <v>44.171428571428571</v>
      </c>
      <c r="R32" s="20">
        <f t="shared" si="6"/>
        <v>41.238461538461543</v>
      </c>
      <c r="S32" s="20">
        <f t="shared" si="6"/>
        <v>47.13</v>
      </c>
      <c r="T32" s="20">
        <f t="shared" si="6"/>
        <v>47.05</v>
      </c>
      <c r="U32" s="20">
        <f t="shared" si="6"/>
        <v>78.2</v>
      </c>
      <c r="V32" s="20">
        <f t="shared" si="6"/>
        <v>98.471428571428575</v>
      </c>
      <c r="W32" s="20">
        <f t="shared" si="6"/>
        <v>48.161538461538456</v>
      </c>
      <c r="X32" s="20">
        <f t="shared" si="6"/>
        <v>344.83181818181816</v>
      </c>
      <c r="Y32" s="20">
        <f t="shared" si="6"/>
        <v>612.26818181818169</v>
      </c>
      <c r="Z32" s="29"/>
    </row>
    <row r="33" spans="1:26" s="13" customFormat="1" x14ac:dyDescent="0.3">
      <c r="A33" s="10" t="s">
        <v>93</v>
      </c>
      <c r="B33" s="10" t="s">
        <v>32</v>
      </c>
      <c r="C33" s="11" t="s">
        <v>42</v>
      </c>
      <c r="D33" s="23">
        <v>453.8</v>
      </c>
      <c r="E33" s="11" t="s">
        <v>38</v>
      </c>
      <c r="F33" s="23">
        <v>23.7</v>
      </c>
      <c r="G33" s="23">
        <v>57.7</v>
      </c>
      <c r="H33" s="23">
        <v>54.1</v>
      </c>
      <c r="I33" s="23">
        <v>22.1</v>
      </c>
      <c r="J33" s="23">
        <v>40.4</v>
      </c>
      <c r="K33" s="23">
        <v>62.7</v>
      </c>
      <c r="L33" s="23">
        <v>46.3</v>
      </c>
      <c r="M33" s="23">
        <v>40</v>
      </c>
      <c r="N33" s="23">
        <v>11.2</v>
      </c>
      <c r="O33" s="23">
        <v>46.9</v>
      </c>
      <c r="P33" s="23">
        <v>12.2</v>
      </c>
      <c r="Q33" s="23">
        <v>43.8</v>
      </c>
      <c r="R33" s="23">
        <v>44.9</v>
      </c>
      <c r="S33" s="23">
        <v>49.1</v>
      </c>
      <c r="T33" s="23">
        <v>48.9</v>
      </c>
      <c r="U33" s="23" t="s">
        <v>32</v>
      </c>
      <c r="V33" s="23">
        <v>103.4</v>
      </c>
      <c r="W33" s="23">
        <v>48.4</v>
      </c>
      <c r="X33" s="22">
        <f t="shared" ref="X33:X53" si="7">SUM(F33:N33)</f>
        <v>358.2</v>
      </c>
      <c r="Y33" s="23">
        <f t="shared" ref="Y33:Y107" si="8">SUM(F33:W33)</f>
        <v>755.79999999999984</v>
      </c>
      <c r="Z33" s="24" t="s">
        <v>102</v>
      </c>
    </row>
    <row r="34" spans="1:26" x14ac:dyDescent="0.3">
      <c r="A34" s="10" t="s">
        <v>98</v>
      </c>
      <c r="B34" s="10" t="s">
        <v>32</v>
      </c>
      <c r="C34" s="11" t="s">
        <v>42</v>
      </c>
      <c r="D34" s="23">
        <v>400</v>
      </c>
      <c r="E34" s="11" t="s">
        <v>38</v>
      </c>
      <c r="F34" s="23">
        <v>31</v>
      </c>
      <c r="G34" s="23">
        <v>66</v>
      </c>
      <c r="H34" s="23">
        <v>58</v>
      </c>
      <c r="I34" s="23">
        <v>47</v>
      </c>
      <c r="J34" s="23">
        <v>46</v>
      </c>
      <c r="K34" s="23">
        <v>72</v>
      </c>
      <c r="L34" s="23">
        <v>51</v>
      </c>
      <c r="M34" s="23">
        <v>76</v>
      </c>
      <c r="N34" s="23">
        <v>3</v>
      </c>
      <c r="O34" s="23">
        <v>57</v>
      </c>
      <c r="P34" s="23" t="s">
        <v>32</v>
      </c>
      <c r="Q34" s="23">
        <v>59</v>
      </c>
      <c r="R34" s="23" t="s">
        <v>32</v>
      </c>
      <c r="S34" s="23">
        <v>63</v>
      </c>
      <c r="T34" s="23">
        <v>66</v>
      </c>
      <c r="U34" s="23" t="s">
        <v>32</v>
      </c>
      <c r="V34" s="23">
        <v>123</v>
      </c>
      <c r="W34" s="23">
        <v>83</v>
      </c>
      <c r="X34" s="22">
        <f t="shared" si="7"/>
        <v>450</v>
      </c>
      <c r="Y34" s="23">
        <f t="shared" si="8"/>
        <v>901</v>
      </c>
      <c r="Z34" s="24" t="s">
        <v>81</v>
      </c>
    </row>
    <row r="35" spans="1:26" x14ac:dyDescent="0.3">
      <c r="A35" s="10" t="s">
        <v>98</v>
      </c>
      <c r="B35" s="10" t="s">
        <v>32</v>
      </c>
      <c r="C35" s="11" t="s">
        <v>42</v>
      </c>
      <c r="D35" s="23">
        <v>403.4</v>
      </c>
      <c r="E35" s="11" t="s">
        <v>38</v>
      </c>
      <c r="F35" s="23">
        <v>16</v>
      </c>
      <c r="G35" s="23">
        <v>36</v>
      </c>
      <c r="H35" s="23">
        <v>47</v>
      </c>
      <c r="I35" s="23">
        <v>10</v>
      </c>
      <c r="J35" s="23">
        <v>49</v>
      </c>
      <c r="K35" s="23">
        <v>52</v>
      </c>
      <c r="L35" s="23">
        <v>37</v>
      </c>
      <c r="M35" s="23">
        <v>33</v>
      </c>
      <c r="N35" s="23">
        <v>9</v>
      </c>
      <c r="O35" s="23">
        <v>30</v>
      </c>
      <c r="P35" s="23" t="s">
        <v>32</v>
      </c>
      <c r="Q35" s="23" t="s">
        <v>32</v>
      </c>
      <c r="R35" s="23" t="s">
        <v>32</v>
      </c>
      <c r="S35" s="23">
        <v>42</v>
      </c>
      <c r="T35" s="23" t="s">
        <v>32</v>
      </c>
      <c r="U35" s="23" t="s">
        <v>32</v>
      </c>
      <c r="V35" s="23" t="s">
        <v>32</v>
      </c>
      <c r="W35" s="23" t="s">
        <v>32</v>
      </c>
      <c r="X35" s="22">
        <f t="shared" si="7"/>
        <v>289</v>
      </c>
      <c r="Y35" s="23">
        <f t="shared" si="8"/>
        <v>361</v>
      </c>
      <c r="Z35" s="24" t="s">
        <v>77</v>
      </c>
    </row>
    <row r="36" spans="1:26" x14ac:dyDescent="0.3">
      <c r="A36" s="10" t="s">
        <v>219</v>
      </c>
      <c r="B36" s="10" t="s">
        <v>220</v>
      </c>
      <c r="C36" s="11" t="s">
        <v>42</v>
      </c>
      <c r="D36" s="23">
        <v>308.8</v>
      </c>
      <c r="E36" s="11" t="s">
        <v>38</v>
      </c>
      <c r="F36" s="23" t="s">
        <v>32</v>
      </c>
      <c r="G36" s="23">
        <v>50</v>
      </c>
      <c r="H36" s="23">
        <v>51</v>
      </c>
      <c r="I36" s="23">
        <v>31</v>
      </c>
      <c r="J36" s="23">
        <v>45</v>
      </c>
      <c r="K36" s="23">
        <v>61</v>
      </c>
      <c r="L36" s="23">
        <v>70</v>
      </c>
      <c r="M36" s="23">
        <v>41</v>
      </c>
      <c r="N36" s="23">
        <v>8</v>
      </c>
      <c r="O36" s="23" t="s">
        <v>32</v>
      </c>
      <c r="P36" s="23" t="s">
        <v>32</v>
      </c>
      <c r="Q36" s="23" t="s">
        <v>32</v>
      </c>
      <c r="R36" s="23" t="s">
        <v>32</v>
      </c>
      <c r="S36" s="23" t="s">
        <v>32</v>
      </c>
      <c r="T36" s="23" t="s">
        <v>32</v>
      </c>
      <c r="U36" s="23" t="s">
        <v>32</v>
      </c>
      <c r="V36" s="23" t="s">
        <v>32</v>
      </c>
      <c r="W36" s="23" t="s">
        <v>32</v>
      </c>
      <c r="X36" s="22">
        <f t="shared" si="7"/>
        <v>357</v>
      </c>
      <c r="Y36" s="23">
        <f t="shared" si="8"/>
        <v>357</v>
      </c>
      <c r="Z36" s="24" t="s">
        <v>84</v>
      </c>
    </row>
    <row r="37" spans="1:26" x14ac:dyDescent="0.3">
      <c r="A37" s="10" t="s">
        <v>221</v>
      </c>
      <c r="B37" s="10" t="s">
        <v>32</v>
      </c>
      <c r="C37" s="11" t="s">
        <v>42</v>
      </c>
      <c r="D37" s="23">
        <v>600.29999999999995</v>
      </c>
      <c r="E37" s="11" t="s">
        <v>38</v>
      </c>
      <c r="F37" s="23">
        <v>7.8</v>
      </c>
      <c r="G37" s="23">
        <v>8.8000000000000007</v>
      </c>
      <c r="H37" s="23">
        <v>17.600000000000001</v>
      </c>
      <c r="I37" s="23">
        <v>0</v>
      </c>
      <c r="J37" s="23">
        <v>21.4</v>
      </c>
      <c r="K37" s="23">
        <v>13.1</v>
      </c>
      <c r="L37" s="23">
        <v>21.4</v>
      </c>
      <c r="M37" s="23">
        <v>3.8</v>
      </c>
      <c r="N37" s="23">
        <v>0</v>
      </c>
      <c r="O37" s="23">
        <v>3.2</v>
      </c>
      <c r="P37" s="23" t="s">
        <v>32</v>
      </c>
      <c r="Q37" s="23">
        <v>14.1</v>
      </c>
      <c r="R37" s="23">
        <v>18.7</v>
      </c>
      <c r="S37" s="23">
        <v>25</v>
      </c>
      <c r="T37" s="23">
        <v>18.2</v>
      </c>
      <c r="U37" s="23" t="s">
        <v>32</v>
      </c>
      <c r="V37" s="23">
        <v>6.1</v>
      </c>
      <c r="W37" s="23" t="s">
        <v>32</v>
      </c>
      <c r="X37" s="22">
        <f t="shared" si="7"/>
        <v>93.899999999999991</v>
      </c>
      <c r="Y37" s="23">
        <f t="shared" si="8"/>
        <v>179.19999999999996</v>
      </c>
      <c r="Z37" s="24" t="s">
        <v>195</v>
      </c>
    </row>
    <row r="38" spans="1:26" x14ac:dyDescent="0.3">
      <c r="A38" s="10" t="s">
        <v>222</v>
      </c>
      <c r="B38" s="10" t="s">
        <v>32</v>
      </c>
      <c r="C38" s="11" t="s">
        <v>42</v>
      </c>
      <c r="D38" s="23">
        <v>560</v>
      </c>
      <c r="E38" s="11" t="s">
        <v>38</v>
      </c>
      <c r="F38" s="23">
        <v>28</v>
      </c>
      <c r="G38" s="23">
        <v>63</v>
      </c>
      <c r="H38" s="23">
        <v>48</v>
      </c>
      <c r="I38" s="23">
        <v>23</v>
      </c>
      <c r="J38" s="23">
        <v>41</v>
      </c>
      <c r="K38" s="23">
        <v>69</v>
      </c>
      <c r="L38" s="23">
        <v>95</v>
      </c>
      <c r="M38" s="23">
        <v>40</v>
      </c>
      <c r="N38" s="23">
        <v>4.4000000000000004</v>
      </c>
      <c r="O38" s="23" t="s">
        <v>32</v>
      </c>
      <c r="P38" s="23" t="s">
        <v>32</v>
      </c>
      <c r="Q38" s="23" t="s">
        <v>32</v>
      </c>
      <c r="R38" s="23" t="s">
        <v>32</v>
      </c>
      <c r="S38" s="23">
        <v>44</v>
      </c>
      <c r="T38" s="23" t="s">
        <v>32</v>
      </c>
      <c r="U38" s="23" t="s">
        <v>32</v>
      </c>
      <c r="V38" s="23" t="s">
        <v>32</v>
      </c>
      <c r="W38" s="23" t="s">
        <v>32</v>
      </c>
      <c r="X38" s="22">
        <f t="shared" si="7"/>
        <v>411.4</v>
      </c>
      <c r="Y38" s="23">
        <f t="shared" si="8"/>
        <v>455.4</v>
      </c>
      <c r="Z38" s="24" t="s">
        <v>81</v>
      </c>
    </row>
    <row r="39" spans="1:26" x14ac:dyDescent="0.3">
      <c r="A39" s="10" t="s">
        <v>223</v>
      </c>
      <c r="B39" s="10" t="s">
        <v>32</v>
      </c>
      <c r="C39" s="11" t="s">
        <v>42</v>
      </c>
      <c r="D39" s="23">
        <v>537.6</v>
      </c>
      <c r="E39" s="11" t="s">
        <v>38</v>
      </c>
      <c r="F39" s="23">
        <v>29.5</v>
      </c>
      <c r="G39" s="23">
        <v>50</v>
      </c>
      <c r="H39" s="23">
        <v>39.799999999999997</v>
      </c>
      <c r="I39" s="23">
        <v>12.5</v>
      </c>
      <c r="J39" s="23">
        <v>33</v>
      </c>
      <c r="K39" s="23">
        <v>48.9</v>
      </c>
      <c r="L39" s="23">
        <v>28.4</v>
      </c>
      <c r="M39" s="23">
        <v>28.4</v>
      </c>
      <c r="N39" s="23">
        <v>6.8</v>
      </c>
      <c r="O39" s="23">
        <v>43.2</v>
      </c>
      <c r="P39" s="23">
        <v>9.1</v>
      </c>
      <c r="Q39" s="23">
        <v>58</v>
      </c>
      <c r="R39" s="23">
        <v>35.200000000000003</v>
      </c>
      <c r="S39" s="23">
        <v>34.1</v>
      </c>
      <c r="T39" s="23">
        <v>40.9</v>
      </c>
      <c r="U39" s="23" t="s">
        <v>32</v>
      </c>
      <c r="V39" s="23">
        <v>102.3</v>
      </c>
      <c r="W39" s="23">
        <v>38.6</v>
      </c>
      <c r="X39" s="22">
        <f t="shared" si="7"/>
        <v>277.3</v>
      </c>
      <c r="Y39" s="23">
        <f t="shared" si="8"/>
        <v>638.70000000000005</v>
      </c>
      <c r="Z39" s="24" t="s">
        <v>79</v>
      </c>
    </row>
    <row r="40" spans="1:26" x14ac:dyDescent="0.3">
      <c r="A40" s="10" t="s">
        <v>224</v>
      </c>
      <c r="B40" s="10" t="s">
        <v>212</v>
      </c>
      <c r="C40" s="11" t="s">
        <v>42</v>
      </c>
      <c r="D40" s="23">
        <v>698.4</v>
      </c>
      <c r="E40" s="11" t="s">
        <v>38</v>
      </c>
      <c r="F40" s="23">
        <v>25.8</v>
      </c>
      <c r="G40" s="23">
        <v>47.3</v>
      </c>
      <c r="H40" s="23">
        <v>40.9</v>
      </c>
      <c r="I40" s="23">
        <v>14</v>
      </c>
      <c r="J40" s="23">
        <v>32.299999999999997</v>
      </c>
      <c r="K40" s="23">
        <v>52.7</v>
      </c>
      <c r="L40" s="23">
        <v>29</v>
      </c>
      <c r="M40" s="23">
        <v>31.2</v>
      </c>
      <c r="N40" s="23">
        <v>7.5</v>
      </c>
      <c r="O40" s="23">
        <v>41.9</v>
      </c>
      <c r="P40" s="23">
        <v>8.6</v>
      </c>
      <c r="Q40" s="23">
        <v>60.2</v>
      </c>
      <c r="R40" s="23">
        <v>34.4</v>
      </c>
      <c r="S40" s="23">
        <v>31.2</v>
      </c>
      <c r="T40" s="23">
        <v>45.2</v>
      </c>
      <c r="U40" s="23" t="s">
        <v>32</v>
      </c>
      <c r="V40" s="23">
        <v>100</v>
      </c>
      <c r="W40" s="23">
        <v>36.6</v>
      </c>
      <c r="X40" s="22">
        <f t="shared" si="7"/>
        <v>280.7</v>
      </c>
      <c r="Y40" s="23">
        <f t="shared" si="8"/>
        <v>638.79999999999995</v>
      </c>
      <c r="Z40" s="24" t="s">
        <v>80</v>
      </c>
    </row>
    <row r="41" spans="1:26" x14ac:dyDescent="0.3">
      <c r="A41" s="10" t="s">
        <v>225</v>
      </c>
      <c r="B41" s="10" t="s">
        <v>32</v>
      </c>
      <c r="C41" s="11" t="s">
        <v>42</v>
      </c>
      <c r="D41" s="23">
        <v>580</v>
      </c>
      <c r="E41" s="11" t="s">
        <v>38</v>
      </c>
      <c r="F41" s="23">
        <v>27</v>
      </c>
      <c r="G41" s="23">
        <v>61</v>
      </c>
      <c r="H41" s="23">
        <v>47</v>
      </c>
      <c r="I41" s="23">
        <v>34</v>
      </c>
      <c r="J41" s="23">
        <v>34</v>
      </c>
      <c r="K41" s="23">
        <v>62</v>
      </c>
      <c r="L41" s="23">
        <v>46</v>
      </c>
      <c r="M41" s="23">
        <v>39</v>
      </c>
      <c r="N41" s="23">
        <v>15</v>
      </c>
      <c r="O41" s="23">
        <v>47</v>
      </c>
      <c r="P41" s="23">
        <v>14</v>
      </c>
      <c r="Q41" s="23">
        <v>36</v>
      </c>
      <c r="R41" s="23">
        <v>70</v>
      </c>
      <c r="S41" s="23">
        <v>56</v>
      </c>
      <c r="T41" s="23">
        <v>39</v>
      </c>
      <c r="U41" s="23" t="s">
        <v>32</v>
      </c>
      <c r="V41" s="23">
        <v>95</v>
      </c>
      <c r="W41" s="23">
        <v>37</v>
      </c>
      <c r="X41" s="22">
        <f t="shared" si="7"/>
        <v>365</v>
      </c>
      <c r="Y41" s="23">
        <f t="shared" si="8"/>
        <v>759</v>
      </c>
      <c r="Z41" s="24" t="s">
        <v>195</v>
      </c>
    </row>
    <row r="42" spans="1:26" x14ac:dyDescent="0.3">
      <c r="A42" s="10" t="s">
        <v>226</v>
      </c>
      <c r="B42" s="10" t="s">
        <v>32</v>
      </c>
      <c r="C42" s="11" t="s">
        <v>42</v>
      </c>
      <c r="D42" s="23">
        <v>487</v>
      </c>
      <c r="E42" s="11" t="s">
        <v>38</v>
      </c>
      <c r="F42" s="23">
        <v>25</v>
      </c>
      <c r="G42" s="23">
        <v>75</v>
      </c>
      <c r="H42" s="23">
        <v>56</v>
      </c>
      <c r="I42" s="23">
        <v>46</v>
      </c>
      <c r="J42" s="23">
        <v>57</v>
      </c>
      <c r="K42" s="23">
        <v>83</v>
      </c>
      <c r="L42" s="23">
        <v>51</v>
      </c>
      <c r="M42" s="23">
        <v>54</v>
      </c>
      <c r="N42" s="23">
        <v>9</v>
      </c>
      <c r="O42" s="23">
        <v>68</v>
      </c>
      <c r="P42" s="23">
        <v>14</v>
      </c>
      <c r="Q42" s="23">
        <v>46</v>
      </c>
      <c r="R42" s="23">
        <v>40</v>
      </c>
      <c r="S42" s="23">
        <v>54</v>
      </c>
      <c r="T42" s="23">
        <v>55</v>
      </c>
      <c r="U42" s="23" t="s">
        <v>32</v>
      </c>
      <c r="V42" s="23">
        <v>149</v>
      </c>
      <c r="W42" s="23">
        <v>47</v>
      </c>
      <c r="X42" s="22">
        <f t="shared" si="7"/>
        <v>456</v>
      </c>
      <c r="Y42" s="23">
        <f t="shared" si="8"/>
        <v>929</v>
      </c>
      <c r="Z42" s="24" t="s">
        <v>195</v>
      </c>
    </row>
    <row r="43" spans="1:26" x14ac:dyDescent="0.3">
      <c r="A43" s="10" t="s">
        <v>227</v>
      </c>
      <c r="B43" s="10" t="s">
        <v>212</v>
      </c>
      <c r="C43" s="11" t="s">
        <v>42</v>
      </c>
      <c r="D43" s="23">
        <v>388</v>
      </c>
      <c r="E43" s="11" t="s">
        <v>38</v>
      </c>
      <c r="F43" s="23">
        <v>23.4</v>
      </c>
      <c r="G43" s="23">
        <v>56</v>
      </c>
      <c r="H43" s="23">
        <v>48.2</v>
      </c>
      <c r="I43" s="23">
        <v>15.6</v>
      </c>
      <c r="J43" s="23">
        <v>44.7</v>
      </c>
      <c r="K43" s="23">
        <v>87.9</v>
      </c>
      <c r="L43" s="23">
        <v>37.6</v>
      </c>
      <c r="M43" s="23">
        <v>41.8</v>
      </c>
      <c r="N43" s="23">
        <v>8.5</v>
      </c>
      <c r="O43" s="23">
        <v>50.4</v>
      </c>
      <c r="P43" s="23">
        <v>7.8</v>
      </c>
      <c r="Q43" s="23">
        <v>52.5</v>
      </c>
      <c r="R43" s="23">
        <v>67.400000000000006</v>
      </c>
      <c r="S43" s="23">
        <v>62.4</v>
      </c>
      <c r="T43" s="23">
        <v>66.7</v>
      </c>
      <c r="U43" s="23" t="s">
        <v>32</v>
      </c>
      <c r="V43" s="23">
        <v>138.30000000000001</v>
      </c>
      <c r="W43" s="23">
        <v>74.5</v>
      </c>
      <c r="X43" s="22">
        <f t="shared" si="7"/>
        <v>363.7000000000001</v>
      </c>
      <c r="Y43" s="23">
        <f t="shared" si="8"/>
        <v>883.7</v>
      </c>
      <c r="Z43" s="24" t="s">
        <v>80</v>
      </c>
    </row>
    <row r="44" spans="1:26" x14ac:dyDescent="0.3">
      <c r="A44" s="10" t="s">
        <v>228</v>
      </c>
      <c r="B44" s="10" t="s">
        <v>32</v>
      </c>
      <c r="C44" s="11" t="s">
        <v>42</v>
      </c>
      <c r="D44" s="23">
        <f>AVERAGE(412.5,339.8)</f>
        <v>376.15</v>
      </c>
      <c r="E44" s="11" t="s">
        <v>38</v>
      </c>
      <c r="F44" s="23">
        <v>22.4</v>
      </c>
      <c r="G44" s="23">
        <v>57.1</v>
      </c>
      <c r="H44" s="23">
        <v>54</v>
      </c>
      <c r="I44" s="23">
        <v>27.3</v>
      </c>
      <c r="J44" s="23">
        <v>41.6</v>
      </c>
      <c r="K44" s="23">
        <v>70.8</v>
      </c>
      <c r="L44" s="23">
        <v>37.299999999999997</v>
      </c>
      <c r="M44" s="23">
        <v>36</v>
      </c>
      <c r="N44" s="23">
        <v>8.6999999999999993</v>
      </c>
      <c r="O44" s="23">
        <v>50.9</v>
      </c>
      <c r="P44" s="23">
        <v>13</v>
      </c>
      <c r="Q44" s="23">
        <v>57.8</v>
      </c>
      <c r="R44" s="23">
        <v>77</v>
      </c>
      <c r="S44" s="23">
        <v>54</v>
      </c>
      <c r="T44" s="23">
        <v>71.400000000000006</v>
      </c>
      <c r="U44" s="23" t="s">
        <v>32</v>
      </c>
      <c r="V44" s="23">
        <v>121.1</v>
      </c>
      <c r="W44" s="23">
        <v>77</v>
      </c>
      <c r="X44" s="22">
        <f t="shared" si="7"/>
        <v>355.2</v>
      </c>
      <c r="Y44" s="23">
        <f t="shared" si="8"/>
        <v>877.4</v>
      </c>
      <c r="Z44" s="24" t="s">
        <v>79</v>
      </c>
    </row>
    <row r="45" spans="1:26" x14ac:dyDescent="0.3">
      <c r="A45" s="10" t="s">
        <v>229</v>
      </c>
      <c r="B45" s="10" t="s">
        <v>32</v>
      </c>
      <c r="C45" s="11" t="s">
        <v>42</v>
      </c>
      <c r="D45" s="23">
        <v>647.20000000000005</v>
      </c>
      <c r="E45" s="11" t="s">
        <v>38</v>
      </c>
      <c r="F45" s="23">
        <v>17.399999999999999</v>
      </c>
      <c r="G45" s="23">
        <v>78.900000000000006</v>
      </c>
      <c r="H45" s="23">
        <v>102</v>
      </c>
      <c r="I45" s="23">
        <v>22.2</v>
      </c>
      <c r="J45" s="23">
        <v>24.2</v>
      </c>
      <c r="K45" s="23">
        <v>73.099999999999994</v>
      </c>
      <c r="L45" s="23">
        <v>62.2</v>
      </c>
      <c r="M45" s="23">
        <v>46.9</v>
      </c>
      <c r="N45" s="23">
        <v>16.5</v>
      </c>
      <c r="O45" s="23">
        <v>55.5</v>
      </c>
      <c r="P45" s="23">
        <v>16.5</v>
      </c>
      <c r="Q45" s="23" t="s">
        <v>32</v>
      </c>
      <c r="R45" s="23" t="s">
        <v>32</v>
      </c>
      <c r="S45" s="23">
        <v>76.5</v>
      </c>
      <c r="T45" s="23" t="s">
        <v>32</v>
      </c>
      <c r="U45" s="23" t="s">
        <v>32</v>
      </c>
      <c r="V45" s="23" t="s">
        <v>32</v>
      </c>
      <c r="W45" s="23" t="s">
        <v>32</v>
      </c>
      <c r="X45" s="22">
        <f t="shared" si="7"/>
        <v>443.39999999999992</v>
      </c>
      <c r="Y45" s="23">
        <f t="shared" si="8"/>
        <v>591.89999999999986</v>
      </c>
      <c r="Z45" s="24" t="s">
        <v>195</v>
      </c>
    </row>
    <row r="46" spans="1:26" x14ac:dyDescent="0.3">
      <c r="A46" s="10" t="s">
        <v>230</v>
      </c>
      <c r="B46" s="10" t="s">
        <v>32</v>
      </c>
      <c r="C46" s="11" t="s">
        <v>42</v>
      </c>
      <c r="D46" s="23">
        <v>610.79999999999995</v>
      </c>
      <c r="E46" s="11" t="s">
        <v>38</v>
      </c>
      <c r="F46" s="23">
        <v>18.100000000000001</v>
      </c>
      <c r="G46" s="23">
        <v>79.8</v>
      </c>
      <c r="H46" s="23">
        <v>96</v>
      </c>
      <c r="I46" s="23">
        <v>23.5</v>
      </c>
      <c r="J46" s="23">
        <v>25.6</v>
      </c>
      <c r="K46" s="23">
        <v>82.7</v>
      </c>
      <c r="L46" s="23">
        <v>58.6</v>
      </c>
      <c r="M46" s="23">
        <v>44.5</v>
      </c>
      <c r="N46" s="23">
        <v>16</v>
      </c>
      <c r="O46" s="23">
        <v>63.5</v>
      </c>
      <c r="P46" s="23">
        <v>19.7</v>
      </c>
      <c r="Q46" s="23" t="s">
        <v>32</v>
      </c>
      <c r="R46" s="23" t="s">
        <v>32</v>
      </c>
      <c r="S46" s="23">
        <v>75.7</v>
      </c>
      <c r="T46" s="23" t="s">
        <v>32</v>
      </c>
      <c r="U46" s="23" t="s">
        <v>32</v>
      </c>
      <c r="V46" s="23" t="s">
        <v>32</v>
      </c>
      <c r="W46" s="23" t="s">
        <v>32</v>
      </c>
      <c r="X46" s="22">
        <f t="shared" si="7"/>
        <v>444.8</v>
      </c>
      <c r="Y46" s="23">
        <f t="shared" si="8"/>
        <v>603.70000000000005</v>
      </c>
      <c r="Z46" s="24" t="s">
        <v>195</v>
      </c>
    </row>
    <row r="47" spans="1:26" x14ac:dyDescent="0.3">
      <c r="A47" s="10" t="s">
        <v>234</v>
      </c>
      <c r="B47" s="10" t="s">
        <v>32</v>
      </c>
      <c r="C47" s="11" t="s">
        <v>32</v>
      </c>
      <c r="D47" s="23" t="s">
        <v>32</v>
      </c>
      <c r="E47" s="11" t="s">
        <v>38</v>
      </c>
      <c r="F47" s="23">
        <v>28.5</v>
      </c>
      <c r="G47" s="23">
        <v>33.6</v>
      </c>
      <c r="H47" s="23">
        <v>40.1</v>
      </c>
      <c r="I47" s="23">
        <v>34.9</v>
      </c>
      <c r="J47" s="23">
        <v>28</v>
      </c>
      <c r="K47" s="23">
        <v>35.6</v>
      </c>
      <c r="L47" s="23">
        <v>34.700000000000003</v>
      </c>
      <c r="M47" s="23">
        <v>22.5</v>
      </c>
      <c r="N47" s="23">
        <v>9.6</v>
      </c>
      <c r="O47" s="23">
        <v>30.5</v>
      </c>
      <c r="P47" s="23">
        <v>26.1</v>
      </c>
      <c r="Q47" s="23">
        <v>30.8</v>
      </c>
      <c r="R47" s="23">
        <v>31.2</v>
      </c>
      <c r="S47" s="23">
        <v>34.299999999999997</v>
      </c>
      <c r="T47" s="23">
        <v>39.799999999999997</v>
      </c>
      <c r="U47" s="23" t="s">
        <v>32</v>
      </c>
      <c r="V47" s="23">
        <v>82.3</v>
      </c>
      <c r="W47" s="23">
        <v>30.9</v>
      </c>
      <c r="X47" s="22">
        <f t="shared" ref="X47:X52" si="9">SUM(F47:N47)</f>
        <v>267.5</v>
      </c>
      <c r="Y47" s="23">
        <f t="shared" ref="Y47:Y52" si="10">SUM(F47:W47)</f>
        <v>573.4</v>
      </c>
      <c r="Z47" s="24" t="s">
        <v>88</v>
      </c>
    </row>
    <row r="48" spans="1:26" x14ac:dyDescent="0.3">
      <c r="A48" s="10" t="s">
        <v>235</v>
      </c>
      <c r="B48" s="10" t="s">
        <v>32</v>
      </c>
      <c r="C48" s="11" t="s">
        <v>32</v>
      </c>
      <c r="D48" s="23" t="s">
        <v>32</v>
      </c>
      <c r="E48" s="11" t="s">
        <v>38</v>
      </c>
      <c r="F48" s="23">
        <v>19.7</v>
      </c>
      <c r="G48" s="23">
        <v>74.2</v>
      </c>
      <c r="H48" s="23">
        <v>102</v>
      </c>
      <c r="I48" s="23">
        <v>22.4</v>
      </c>
      <c r="J48" s="23">
        <v>28.6</v>
      </c>
      <c r="K48" s="23">
        <v>81</v>
      </c>
      <c r="L48" s="23">
        <v>65</v>
      </c>
      <c r="M48" s="23">
        <v>48</v>
      </c>
      <c r="N48" s="23">
        <v>16</v>
      </c>
      <c r="O48" s="23">
        <v>66.2</v>
      </c>
      <c r="P48" s="23">
        <v>18.7</v>
      </c>
      <c r="Q48" s="23" t="s">
        <v>32</v>
      </c>
      <c r="R48" s="23" t="s">
        <v>32</v>
      </c>
      <c r="S48" s="23">
        <v>75</v>
      </c>
      <c r="T48" s="23" t="s">
        <v>32</v>
      </c>
      <c r="U48" s="23" t="s">
        <v>32</v>
      </c>
      <c r="V48" s="23" t="s">
        <v>32</v>
      </c>
      <c r="W48" s="23" t="s">
        <v>32</v>
      </c>
      <c r="X48" s="22">
        <f t="shared" si="9"/>
        <v>456.9</v>
      </c>
      <c r="Y48" s="23">
        <f t="shared" si="10"/>
        <v>616.80000000000007</v>
      </c>
      <c r="Z48" s="24" t="s">
        <v>195</v>
      </c>
    </row>
    <row r="49" spans="1:26" x14ac:dyDescent="0.3">
      <c r="A49" s="10" t="s">
        <v>236</v>
      </c>
      <c r="B49" s="10" t="s">
        <v>32</v>
      </c>
      <c r="C49" s="11" t="s">
        <v>32</v>
      </c>
      <c r="D49" s="23" t="s">
        <v>32</v>
      </c>
      <c r="E49" s="11" t="s">
        <v>38</v>
      </c>
      <c r="F49" s="23" t="s">
        <v>32</v>
      </c>
      <c r="G49" s="23">
        <v>39.299999999999997</v>
      </c>
      <c r="H49" s="23">
        <v>41.9</v>
      </c>
      <c r="I49" s="23">
        <v>15.8</v>
      </c>
      <c r="J49" s="23">
        <v>36</v>
      </c>
      <c r="K49" s="23">
        <v>36.700000000000003</v>
      </c>
      <c r="L49" s="23">
        <v>17.399999999999999</v>
      </c>
      <c r="M49" s="23">
        <v>40.5</v>
      </c>
      <c r="N49" s="23">
        <v>8.1</v>
      </c>
      <c r="O49" s="23" t="s">
        <v>32</v>
      </c>
      <c r="P49" s="23">
        <v>13.4</v>
      </c>
      <c r="Q49" s="23" t="s">
        <v>32</v>
      </c>
      <c r="R49" s="23" t="s">
        <v>32</v>
      </c>
      <c r="S49" s="23">
        <v>13.2</v>
      </c>
      <c r="T49" s="23" t="s">
        <v>32</v>
      </c>
      <c r="U49" s="23" t="s">
        <v>32</v>
      </c>
      <c r="V49" s="23" t="s">
        <v>32</v>
      </c>
      <c r="W49" s="23" t="s">
        <v>32</v>
      </c>
      <c r="X49" s="22">
        <f t="shared" si="9"/>
        <v>235.7</v>
      </c>
      <c r="Y49" s="23">
        <f t="shared" si="10"/>
        <v>262.3</v>
      </c>
      <c r="Z49" s="24" t="s">
        <v>77</v>
      </c>
    </row>
    <row r="50" spans="1:26" x14ac:dyDescent="0.3">
      <c r="A50" s="10" t="s">
        <v>237</v>
      </c>
      <c r="B50" s="10" t="s">
        <v>32</v>
      </c>
      <c r="C50" s="11" t="s">
        <v>32</v>
      </c>
      <c r="D50" s="23" t="s">
        <v>32</v>
      </c>
      <c r="E50" s="11" t="s">
        <v>38</v>
      </c>
      <c r="F50" s="23">
        <v>18</v>
      </c>
      <c r="G50" s="23">
        <v>44</v>
      </c>
      <c r="H50" s="23">
        <v>36</v>
      </c>
      <c r="I50" s="23">
        <v>12</v>
      </c>
      <c r="J50" s="23">
        <v>28</v>
      </c>
      <c r="K50" s="23">
        <v>48</v>
      </c>
      <c r="L50" s="23">
        <v>29</v>
      </c>
      <c r="M50" s="23">
        <v>32</v>
      </c>
      <c r="N50" s="23" t="s">
        <v>32</v>
      </c>
      <c r="O50" s="23">
        <v>40</v>
      </c>
      <c r="P50" s="23">
        <v>7</v>
      </c>
      <c r="Q50" s="23">
        <v>40</v>
      </c>
      <c r="R50" s="23">
        <v>28</v>
      </c>
      <c r="S50" s="23">
        <v>34</v>
      </c>
      <c r="T50" s="23">
        <v>53</v>
      </c>
      <c r="U50" s="23" t="s">
        <v>32</v>
      </c>
      <c r="V50" s="23">
        <v>89</v>
      </c>
      <c r="W50" s="23">
        <v>37</v>
      </c>
      <c r="X50" s="22">
        <f t="shared" si="9"/>
        <v>247</v>
      </c>
      <c r="Y50" s="23">
        <f t="shared" si="10"/>
        <v>575</v>
      </c>
      <c r="Z50" s="24" t="s">
        <v>89</v>
      </c>
    </row>
    <row r="51" spans="1:26" x14ac:dyDescent="0.3">
      <c r="A51" s="10" t="s">
        <v>238</v>
      </c>
      <c r="B51" s="10" t="s">
        <v>32</v>
      </c>
      <c r="C51" s="11" t="s">
        <v>32</v>
      </c>
      <c r="D51" s="23" t="s">
        <v>32</v>
      </c>
      <c r="E51" s="11" t="s">
        <v>38</v>
      </c>
      <c r="F51" s="23">
        <v>23.3</v>
      </c>
      <c r="G51" s="23">
        <v>56</v>
      </c>
      <c r="H51" s="23">
        <v>38.799999999999997</v>
      </c>
      <c r="I51" s="23" t="s">
        <v>32</v>
      </c>
      <c r="J51" s="23">
        <v>33.9</v>
      </c>
      <c r="K51" s="23">
        <v>60</v>
      </c>
      <c r="L51" s="23" t="s">
        <v>32</v>
      </c>
      <c r="M51" s="23">
        <v>34.9</v>
      </c>
      <c r="N51" s="23">
        <v>41.1</v>
      </c>
      <c r="O51" s="23">
        <v>47.9</v>
      </c>
      <c r="P51" s="23" t="s">
        <v>32</v>
      </c>
      <c r="Q51" s="23">
        <v>32.700000000000003</v>
      </c>
      <c r="R51" s="23">
        <v>40.700000000000003</v>
      </c>
      <c r="S51" s="23" t="s">
        <v>32</v>
      </c>
      <c r="T51" s="23">
        <v>37.700000000000003</v>
      </c>
      <c r="U51" s="23" t="s">
        <v>32</v>
      </c>
      <c r="V51" s="23">
        <v>93.2</v>
      </c>
      <c r="W51" s="23">
        <v>41.3</v>
      </c>
      <c r="X51" s="22">
        <f t="shared" si="9"/>
        <v>288</v>
      </c>
      <c r="Y51" s="23">
        <f t="shared" si="10"/>
        <v>581.49999999999989</v>
      </c>
      <c r="Z51" s="24" t="s">
        <v>76</v>
      </c>
    </row>
    <row r="52" spans="1:26" x14ac:dyDescent="0.3">
      <c r="A52" s="10" t="s">
        <v>240</v>
      </c>
      <c r="B52" s="10" t="s">
        <v>32</v>
      </c>
      <c r="C52" s="11" t="s">
        <v>32</v>
      </c>
      <c r="D52" s="23" t="s">
        <v>32</v>
      </c>
      <c r="E52" s="11" t="s">
        <v>38</v>
      </c>
      <c r="F52" s="23">
        <v>22.5</v>
      </c>
      <c r="G52" s="23">
        <v>53.1</v>
      </c>
      <c r="H52" s="23">
        <v>45.9</v>
      </c>
      <c r="I52" s="23">
        <v>17.5</v>
      </c>
      <c r="J52" s="23">
        <v>37.700000000000003</v>
      </c>
      <c r="K52" s="23">
        <v>60.2</v>
      </c>
      <c r="L52" s="23">
        <v>42.5</v>
      </c>
      <c r="M52" s="23">
        <v>38.299999999999997</v>
      </c>
      <c r="N52" s="23" t="s">
        <v>32</v>
      </c>
      <c r="O52" s="23">
        <v>46.2</v>
      </c>
      <c r="P52" s="23">
        <v>3.5</v>
      </c>
      <c r="Q52" s="23">
        <v>34.6</v>
      </c>
      <c r="R52" s="23">
        <v>16</v>
      </c>
      <c r="S52" s="23">
        <v>48</v>
      </c>
      <c r="T52" s="23">
        <v>38.9</v>
      </c>
      <c r="U52" s="23" t="s">
        <v>32</v>
      </c>
      <c r="V52" s="23">
        <v>86.5</v>
      </c>
      <c r="W52" s="23">
        <v>36.799999999999997</v>
      </c>
      <c r="X52" s="22">
        <f t="shared" si="9"/>
        <v>317.7</v>
      </c>
      <c r="Y52" s="23">
        <f t="shared" si="10"/>
        <v>628.19999999999993</v>
      </c>
      <c r="Z52" s="24" t="s">
        <v>87</v>
      </c>
    </row>
    <row r="53" spans="1:26" x14ac:dyDescent="0.3">
      <c r="A53" s="10" t="s">
        <v>241</v>
      </c>
      <c r="B53" s="10" t="s">
        <v>32</v>
      </c>
      <c r="C53" s="11" t="s">
        <v>32</v>
      </c>
      <c r="D53" s="23" t="s">
        <v>32</v>
      </c>
      <c r="E53" s="11" t="s">
        <v>38</v>
      </c>
      <c r="F53" s="23" t="s">
        <v>32</v>
      </c>
      <c r="G53" s="23">
        <v>91</v>
      </c>
      <c r="H53" s="23">
        <v>75.8</v>
      </c>
      <c r="I53" s="23">
        <v>11.3</v>
      </c>
      <c r="J53" s="23">
        <v>108.7</v>
      </c>
      <c r="K53" s="23">
        <v>91.3</v>
      </c>
      <c r="L53" s="23">
        <v>55.9</v>
      </c>
      <c r="M53" s="23">
        <v>50.8</v>
      </c>
      <c r="N53" s="23">
        <v>6.6</v>
      </c>
      <c r="O53" s="23" t="s">
        <v>32</v>
      </c>
      <c r="P53" s="23">
        <v>12.9</v>
      </c>
      <c r="Q53" s="23" t="s">
        <v>32</v>
      </c>
      <c r="R53" s="23" t="s">
        <v>32</v>
      </c>
      <c r="S53" s="23">
        <v>33</v>
      </c>
      <c r="T53" s="23" t="s">
        <v>32</v>
      </c>
      <c r="U53" s="23" t="s">
        <v>32</v>
      </c>
      <c r="V53" s="23" t="s">
        <v>32</v>
      </c>
      <c r="W53" s="23" t="s">
        <v>32</v>
      </c>
      <c r="X53" s="22">
        <f t="shared" si="7"/>
        <v>491.40000000000003</v>
      </c>
      <c r="Y53" s="23">
        <f t="shared" si="8"/>
        <v>537.29999999999995</v>
      </c>
      <c r="Z53" s="24" t="s">
        <v>77</v>
      </c>
    </row>
    <row r="54" spans="1:26" x14ac:dyDescent="0.3">
      <c r="A54" s="10" t="s">
        <v>58</v>
      </c>
      <c r="B54" s="10" t="s">
        <v>242</v>
      </c>
      <c r="C54" s="11" t="s">
        <v>32</v>
      </c>
      <c r="D54" s="22" t="s">
        <v>32</v>
      </c>
      <c r="E54" s="11" t="s">
        <v>38</v>
      </c>
      <c r="F54" s="22">
        <v>20.8</v>
      </c>
      <c r="G54" s="22">
        <v>45.9</v>
      </c>
      <c r="H54" s="22">
        <v>51</v>
      </c>
      <c r="I54" s="22">
        <v>6.2</v>
      </c>
      <c r="J54" s="22">
        <v>36.800000000000004</v>
      </c>
      <c r="K54" s="22">
        <v>59.1</v>
      </c>
      <c r="L54" s="22">
        <v>46.4</v>
      </c>
      <c r="M54" s="22">
        <v>51.900000000000006</v>
      </c>
      <c r="N54" s="22">
        <v>18.400000000000002</v>
      </c>
      <c r="O54" s="22">
        <v>53.5</v>
      </c>
      <c r="P54" s="22">
        <v>6.6000000000000005</v>
      </c>
      <c r="Q54" s="22">
        <v>52.9</v>
      </c>
      <c r="R54" s="22">
        <v>32.599999999999994</v>
      </c>
      <c r="S54" s="22">
        <v>38.1</v>
      </c>
      <c r="T54" s="22">
        <v>38</v>
      </c>
      <c r="U54" s="22">
        <v>78.2</v>
      </c>
      <c r="V54" s="22">
        <v>89.399999999999991</v>
      </c>
      <c r="W54" s="22">
        <v>38</v>
      </c>
      <c r="X54" s="22">
        <v>336.50000000000006</v>
      </c>
      <c r="Y54" s="23">
        <v>763.8</v>
      </c>
      <c r="Z54" s="25" t="s">
        <v>24</v>
      </c>
    </row>
    <row r="55" spans="1:26" s="13" customFormat="1" x14ac:dyDescent="0.3">
      <c r="A55" s="26" t="s">
        <v>428</v>
      </c>
      <c r="B55" s="26"/>
      <c r="C55" s="26" t="s">
        <v>42</v>
      </c>
      <c r="D55" s="20">
        <f>AVERAGE(D56:D58)</f>
        <v>621</v>
      </c>
      <c r="E55" s="26" t="s">
        <v>38</v>
      </c>
      <c r="F55" s="20">
        <f t="shared" ref="F55:T55" si="11">AVERAGE(F56:F58)</f>
        <v>19.366666666666664</v>
      </c>
      <c r="G55" s="20">
        <f t="shared" si="11"/>
        <v>48</v>
      </c>
      <c r="H55" s="20">
        <f t="shared" si="11"/>
        <v>53.800000000000004</v>
      </c>
      <c r="I55" s="20">
        <f t="shared" si="11"/>
        <v>29.8</v>
      </c>
      <c r="J55" s="20">
        <f t="shared" si="11"/>
        <v>29.866666666666664</v>
      </c>
      <c r="K55" s="20">
        <f t="shared" si="11"/>
        <v>56.4</v>
      </c>
      <c r="L55" s="20">
        <f t="shared" si="11"/>
        <v>30.599999999999998</v>
      </c>
      <c r="M55" s="20">
        <f t="shared" si="11"/>
        <v>34.6</v>
      </c>
      <c r="N55" s="20">
        <f t="shared" si="11"/>
        <v>6</v>
      </c>
      <c r="O55" s="20">
        <f t="shared" si="11"/>
        <v>41.5</v>
      </c>
      <c r="P55" s="20">
        <f t="shared" si="11"/>
        <v>11.600000000000001</v>
      </c>
      <c r="Q55" s="20">
        <f t="shared" si="11"/>
        <v>58.666666666666664</v>
      </c>
      <c r="R55" s="20">
        <f t="shared" si="11"/>
        <v>65</v>
      </c>
      <c r="S55" s="20">
        <f t="shared" si="11"/>
        <v>62.266666666666673</v>
      </c>
      <c r="T55" s="20">
        <f t="shared" si="11"/>
        <v>56.6</v>
      </c>
      <c r="U55" s="20" t="s">
        <v>32</v>
      </c>
      <c r="V55" s="20">
        <f>AVERAGE(V56:V58)</f>
        <v>99.666666666666671</v>
      </c>
      <c r="W55" s="20">
        <f>AVERAGE(W56:W58)</f>
        <v>41.9</v>
      </c>
      <c r="X55" s="20">
        <f>AVERAGE(X56:X58)</f>
        <v>308.43333333333334</v>
      </c>
      <c r="Y55" s="20">
        <f>AVERAGE(Y56:Y58)</f>
        <v>723.9666666666667</v>
      </c>
      <c r="Z55" s="29"/>
    </row>
    <row r="56" spans="1:26" s="13" customFormat="1" x14ac:dyDescent="0.3">
      <c r="A56" s="10" t="s">
        <v>97</v>
      </c>
      <c r="B56" s="10" t="s">
        <v>32</v>
      </c>
      <c r="C56" s="11" t="s">
        <v>42</v>
      </c>
      <c r="D56" s="23">
        <v>573</v>
      </c>
      <c r="E56" s="11" t="s">
        <v>38</v>
      </c>
      <c r="F56" s="23">
        <v>19.399999999999999</v>
      </c>
      <c r="G56" s="23">
        <v>48</v>
      </c>
      <c r="H56" s="23">
        <v>53.8</v>
      </c>
      <c r="I56" s="23">
        <v>29.8</v>
      </c>
      <c r="J56" s="23">
        <v>29.9</v>
      </c>
      <c r="K56" s="23">
        <v>56.4</v>
      </c>
      <c r="L56" s="23">
        <v>30.6</v>
      </c>
      <c r="M56" s="23">
        <v>34.6</v>
      </c>
      <c r="N56" s="23">
        <v>6</v>
      </c>
      <c r="O56" s="23">
        <v>41.5</v>
      </c>
      <c r="P56" s="23">
        <v>11.6</v>
      </c>
      <c r="Q56" s="23">
        <v>58.7</v>
      </c>
      <c r="R56" s="23">
        <v>65</v>
      </c>
      <c r="S56" s="23">
        <v>62.3</v>
      </c>
      <c r="T56" s="23">
        <v>56.6</v>
      </c>
      <c r="U56" s="23" t="s">
        <v>32</v>
      </c>
      <c r="V56" s="23">
        <v>99.7</v>
      </c>
      <c r="W56" s="23">
        <v>41.9</v>
      </c>
      <c r="X56" s="22">
        <f>SUM(F56:N56)</f>
        <v>308.50000000000006</v>
      </c>
      <c r="Y56" s="23">
        <f>SUM(F56:W56)</f>
        <v>745.80000000000007</v>
      </c>
      <c r="Z56" s="24" t="s">
        <v>102</v>
      </c>
    </row>
    <row r="57" spans="1:26" x14ac:dyDescent="0.3">
      <c r="A57" s="10" t="s">
        <v>243</v>
      </c>
      <c r="B57" s="10" t="s">
        <v>32</v>
      </c>
      <c r="C57" s="11" t="s">
        <v>42</v>
      </c>
      <c r="D57" s="23">
        <v>656</v>
      </c>
      <c r="E57" s="11" t="s">
        <v>38</v>
      </c>
      <c r="F57" s="23">
        <v>20</v>
      </c>
      <c r="G57" s="23">
        <v>40</v>
      </c>
      <c r="H57" s="23">
        <v>65</v>
      </c>
      <c r="I57" s="23">
        <v>36</v>
      </c>
      <c r="J57" s="23">
        <v>31</v>
      </c>
      <c r="K57" s="23">
        <v>56</v>
      </c>
      <c r="L57" s="23">
        <v>31</v>
      </c>
      <c r="M57" s="23">
        <v>36</v>
      </c>
      <c r="N57" s="23">
        <v>6</v>
      </c>
      <c r="O57" s="23">
        <v>51</v>
      </c>
      <c r="P57" s="23">
        <v>20</v>
      </c>
      <c r="Q57" s="23">
        <v>71</v>
      </c>
      <c r="R57" s="23">
        <v>65</v>
      </c>
      <c r="S57" s="23">
        <v>69</v>
      </c>
      <c r="T57" s="23">
        <v>61</v>
      </c>
      <c r="U57" s="23" t="s">
        <v>32</v>
      </c>
      <c r="V57" s="23">
        <v>130</v>
      </c>
      <c r="W57" s="23">
        <v>45</v>
      </c>
      <c r="X57" s="22">
        <f>SUM(F57:N57)</f>
        <v>321</v>
      </c>
      <c r="Y57" s="23">
        <f>SUM(F57:W57)</f>
        <v>833</v>
      </c>
      <c r="Z57" s="24" t="s">
        <v>75</v>
      </c>
    </row>
    <row r="58" spans="1:26" x14ac:dyDescent="0.3">
      <c r="A58" s="10" t="s">
        <v>244</v>
      </c>
      <c r="B58" s="10" t="s">
        <v>32</v>
      </c>
      <c r="C58" s="11" t="s">
        <v>42</v>
      </c>
      <c r="D58" s="23">
        <v>634</v>
      </c>
      <c r="E58" s="11" t="s">
        <v>38</v>
      </c>
      <c r="F58" s="23">
        <v>18.7</v>
      </c>
      <c r="G58" s="23">
        <v>56</v>
      </c>
      <c r="H58" s="23">
        <v>42.6</v>
      </c>
      <c r="I58" s="23">
        <v>23.6</v>
      </c>
      <c r="J58" s="23">
        <v>28.7</v>
      </c>
      <c r="K58" s="23">
        <v>56.8</v>
      </c>
      <c r="L58" s="23">
        <v>30.2</v>
      </c>
      <c r="M58" s="23">
        <v>33.200000000000003</v>
      </c>
      <c r="N58" s="23">
        <v>6</v>
      </c>
      <c r="O58" s="23">
        <v>32</v>
      </c>
      <c r="P58" s="23">
        <v>3.2</v>
      </c>
      <c r="Q58" s="23">
        <v>46.3</v>
      </c>
      <c r="R58" s="23" t="s">
        <v>32</v>
      </c>
      <c r="S58" s="23">
        <v>55.5</v>
      </c>
      <c r="T58" s="23">
        <v>52.2</v>
      </c>
      <c r="U58" s="23" t="s">
        <v>32</v>
      </c>
      <c r="V58" s="23">
        <v>69.3</v>
      </c>
      <c r="W58" s="23">
        <v>38.799999999999997</v>
      </c>
      <c r="X58" s="22">
        <f>SUM(F58:N58)</f>
        <v>295.79999999999995</v>
      </c>
      <c r="Y58" s="23">
        <f>SUM(F58:W58)</f>
        <v>593.09999999999991</v>
      </c>
      <c r="Z58" s="24" t="s">
        <v>75</v>
      </c>
    </row>
    <row r="59" spans="1:26" x14ac:dyDescent="0.3">
      <c r="A59" s="10" t="s">
        <v>275</v>
      </c>
      <c r="B59" s="10" t="s">
        <v>242</v>
      </c>
      <c r="C59" s="11" t="s">
        <v>32</v>
      </c>
      <c r="D59" s="22" t="s">
        <v>32</v>
      </c>
      <c r="E59" s="11" t="s">
        <v>38</v>
      </c>
      <c r="F59" s="22">
        <v>30.7</v>
      </c>
      <c r="G59" s="22">
        <v>61.6</v>
      </c>
      <c r="H59" s="22">
        <v>49.2</v>
      </c>
      <c r="I59" s="22">
        <v>7.8000000000000007</v>
      </c>
      <c r="J59" s="22">
        <v>43.099999999999994</v>
      </c>
      <c r="K59" s="22">
        <v>77.599999999999994</v>
      </c>
      <c r="L59" s="22">
        <v>44.699999999999996</v>
      </c>
      <c r="M59" s="22">
        <v>42</v>
      </c>
      <c r="N59" s="22">
        <v>23.599999999999998</v>
      </c>
      <c r="O59" s="22">
        <v>69.099999999999994</v>
      </c>
      <c r="P59" s="22">
        <v>4</v>
      </c>
      <c r="Q59" s="22">
        <v>60.099999999999994</v>
      </c>
      <c r="R59" s="22">
        <v>59</v>
      </c>
      <c r="S59" s="22">
        <v>47.599999999999994</v>
      </c>
      <c r="T59" s="22">
        <v>59.3</v>
      </c>
      <c r="U59" s="22">
        <v>68.2</v>
      </c>
      <c r="V59" s="22">
        <v>130</v>
      </c>
      <c r="W59" s="22">
        <v>51</v>
      </c>
      <c r="X59" s="22">
        <v>380.3</v>
      </c>
      <c r="Y59" s="23">
        <v>928.59999999999991</v>
      </c>
      <c r="Z59" s="25" t="s">
        <v>24</v>
      </c>
    </row>
    <row r="60" spans="1:26" x14ac:dyDescent="0.3">
      <c r="A60" s="10" t="s">
        <v>71</v>
      </c>
      <c r="B60" s="10" t="s">
        <v>32</v>
      </c>
      <c r="C60" s="11" t="s">
        <v>42</v>
      </c>
      <c r="D60" s="23">
        <f>AVERAGE(348,204,383.6)</f>
        <v>311.86666666666667</v>
      </c>
      <c r="E60" s="11" t="s">
        <v>38</v>
      </c>
      <c r="F60" s="23">
        <v>51.4</v>
      </c>
      <c r="G60" s="23">
        <v>54.2</v>
      </c>
      <c r="H60" s="23">
        <v>73.3</v>
      </c>
      <c r="I60" s="23">
        <v>7.5</v>
      </c>
      <c r="J60" s="23">
        <v>51.1</v>
      </c>
      <c r="K60" s="23">
        <v>78.3</v>
      </c>
      <c r="L60" s="23">
        <v>43.8</v>
      </c>
      <c r="M60" s="23">
        <v>27.5</v>
      </c>
      <c r="N60" s="23">
        <v>14.3</v>
      </c>
      <c r="O60" s="23">
        <v>69.400000000000006</v>
      </c>
      <c r="P60" s="23">
        <v>18.7</v>
      </c>
      <c r="Q60" s="23" t="s">
        <v>32</v>
      </c>
      <c r="R60" s="23" t="s">
        <v>32</v>
      </c>
      <c r="S60" s="23">
        <v>30.2</v>
      </c>
      <c r="T60" s="23" t="s">
        <v>32</v>
      </c>
      <c r="U60" s="23" t="s">
        <v>32</v>
      </c>
      <c r="V60" s="23" t="s">
        <v>32</v>
      </c>
      <c r="W60" s="23" t="s">
        <v>32</v>
      </c>
      <c r="X60" s="22">
        <f t="shared" ref="X60" si="12">SUM(F60:N60)</f>
        <v>401.4</v>
      </c>
      <c r="Y60" s="23">
        <f t="shared" ref="Y60" si="13">SUM(F60:W60)</f>
        <v>519.69999999999993</v>
      </c>
      <c r="Z60" s="24" t="s">
        <v>77</v>
      </c>
    </row>
    <row r="61" spans="1:26" s="13" customFormat="1" x14ac:dyDescent="0.3">
      <c r="A61" s="26" t="s">
        <v>245</v>
      </c>
      <c r="B61" s="26"/>
      <c r="C61" s="26" t="s">
        <v>42</v>
      </c>
      <c r="D61" s="20">
        <f>AVERAGE(D62:D68)</f>
        <v>350.73499999999996</v>
      </c>
      <c r="E61" s="26" t="s">
        <v>38</v>
      </c>
      <c r="F61" s="20">
        <f>AVERAGE(F62:F68)</f>
        <v>24.2</v>
      </c>
      <c r="G61" s="20">
        <f t="shared" ref="G61:Y61" si="14">AVERAGE(G62:G68)</f>
        <v>45.428571428571431</v>
      </c>
      <c r="H61" s="20">
        <f t="shared" si="14"/>
        <v>44.157142857142858</v>
      </c>
      <c r="I61" s="20">
        <f t="shared" si="14"/>
        <v>18.083333333333332</v>
      </c>
      <c r="J61" s="20">
        <f t="shared" si="14"/>
        <v>43.74285714285714</v>
      </c>
      <c r="K61" s="20">
        <f t="shared" si="14"/>
        <v>59.614285714285707</v>
      </c>
      <c r="L61" s="20">
        <f t="shared" si="14"/>
        <v>47.433333333333337</v>
      </c>
      <c r="M61" s="20">
        <f t="shared" si="14"/>
        <v>32.014285714285712</v>
      </c>
      <c r="N61" s="20">
        <f t="shared" si="14"/>
        <v>12.600000000000001</v>
      </c>
      <c r="O61" s="20">
        <f t="shared" si="14"/>
        <v>52.5</v>
      </c>
      <c r="P61" s="20">
        <f t="shared" si="14"/>
        <v>19.55</v>
      </c>
      <c r="Q61" s="20">
        <f t="shared" si="14"/>
        <v>50.08</v>
      </c>
      <c r="R61" s="20">
        <f t="shared" si="14"/>
        <v>62.659999999999989</v>
      </c>
      <c r="S61" s="20">
        <f t="shared" si="14"/>
        <v>42.116666666666667</v>
      </c>
      <c r="T61" s="20">
        <f t="shared" si="14"/>
        <v>61.760000000000005</v>
      </c>
      <c r="U61" s="20" t="s">
        <v>32</v>
      </c>
      <c r="V61" s="20">
        <f t="shared" si="14"/>
        <v>132.97499999999999</v>
      </c>
      <c r="W61" s="20">
        <f t="shared" si="14"/>
        <v>36.58</v>
      </c>
      <c r="X61" s="20">
        <f t="shared" si="14"/>
        <v>309.05714285714288</v>
      </c>
      <c r="Y61" s="20">
        <f t="shared" si="14"/>
        <v>633.67142857142869</v>
      </c>
      <c r="Z61" s="19"/>
    </row>
    <row r="62" spans="1:26" s="13" customFormat="1" x14ac:dyDescent="0.3">
      <c r="A62" s="10" t="s">
        <v>96</v>
      </c>
      <c r="B62" s="10" t="s">
        <v>32</v>
      </c>
      <c r="C62" s="11" t="s">
        <v>42</v>
      </c>
      <c r="D62" s="23">
        <v>406.9</v>
      </c>
      <c r="E62" s="11" t="s">
        <v>38</v>
      </c>
      <c r="F62" s="23">
        <v>26.3</v>
      </c>
      <c r="G62" s="23">
        <v>50.6</v>
      </c>
      <c r="H62" s="23">
        <v>51.9</v>
      </c>
      <c r="I62" s="23">
        <v>16.2</v>
      </c>
      <c r="J62" s="23">
        <v>45.6</v>
      </c>
      <c r="K62" s="23">
        <v>74.2</v>
      </c>
      <c r="L62" s="23">
        <v>47.1</v>
      </c>
      <c r="M62" s="23">
        <v>35.200000000000003</v>
      </c>
      <c r="N62" s="23">
        <v>10.1</v>
      </c>
      <c r="O62" s="23">
        <v>53.9</v>
      </c>
      <c r="P62" s="23">
        <v>14.6</v>
      </c>
      <c r="Q62" s="23">
        <v>55.2</v>
      </c>
      <c r="R62" s="23">
        <v>64.099999999999994</v>
      </c>
      <c r="S62" s="23">
        <v>55.7</v>
      </c>
      <c r="T62" s="23">
        <v>69.5</v>
      </c>
      <c r="U62" s="23" t="s">
        <v>32</v>
      </c>
      <c r="V62" s="23">
        <v>123.7</v>
      </c>
      <c r="W62" s="23">
        <v>42.6</v>
      </c>
      <c r="X62" s="22">
        <f t="shared" ref="X62:X68" si="15">SUM(F62:N62)</f>
        <v>357.20000000000005</v>
      </c>
      <c r="Y62" s="23">
        <f t="shared" si="8"/>
        <v>836.50000000000011</v>
      </c>
      <c r="Z62" s="24" t="s">
        <v>102</v>
      </c>
    </row>
    <row r="63" spans="1:26" x14ac:dyDescent="0.3">
      <c r="A63" s="10" t="s">
        <v>61</v>
      </c>
      <c r="B63" s="10" t="s">
        <v>32</v>
      </c>
      <c r="C63" s="11" t="s">
        <v>42</v>
      </c>
      <c r="D63" s="23">
        <v>517.4</v>
      </c>
      <c r="E63" s="11" t="s">
        <v>38</v>
      </c>
      <c r="F63" s="23">
        <v>16.100000000000001</v>
      </c>
      <c r="G63" s="23">
        <v>18.8</v>
      </c>
      <c r="H63" s="23">
        <v>29.3</v>
      </c>
      <c r="I63" s="23" t="s">
        <v>32</v>
      </c>
      <c r="J63" s="23">
        <v>32.1</v>
      </c>
      <c r="K63" s="23">
        <v>51.8</v>
      </c>
      <c r="L63" s="23" t="s">
        <v>32</v>
      </c>
      <c r="M63" s="23">
        <v>26.9</v>
      </c>
      <c r="N63" s="23">
        <v>27.1</v>
      </c>
      <c r="O63" s="23">
        <v>32.299999999999997</v>
      </c>
      <c r="P63" s="23" t="s">
        <v>32</v>
      </c>
      <c r="Q63" s="23">
        <v>52.8</v>
      </c>
      <c r="R63" s="23">
        <v>47</v>
      </c>
      <c r="S63" s="23" t="s">
        <v>32</v>
      </c>
      <c r="T63" s="23">
        <v>58.3</v>
      </c>
      <c r="U63" s="23" t="s">
        <v>32</v>
      </c>
      <c r="V63" s="23">
        <v>97.6</v>
      </c>
      <c r="W63" s="23">
        <v>31.3</v>
      </c>
      <c r="X63" s="22">
        <f t="shared" si="15"/>
        <v>202.10000000000002</v>
      </c>
      <c r="Y63" s="23">
        <f t="shared" si="8"/>
        <v>521.4</v>
      </c>
      <c r="Z63" s="24" t="s">
        <v>76</v>
      </c>
    </row>
    <row r="64" spans="1:26" x14ac:dyDescent="0.3">
      <c r="A64" s="10" t="s">
        <v>246</v>
      </c>
      <c r="B64" s="10" t="s">
        <v>247</v>
      </c>
      <c r="C64" s="11" t="s">
        <v>42</v>
      </c>
      <c r="D64" s="23">
        <f>AVERAGE(269,504.8,301.5,578.1)</f>
        <v>413.35</v>
      </c>
      <c r="E64" s="11" t="s">
        <v>38</v>
      </c>
      <c r="F64" s="23">
        <v>38.200000000000003</v>
      </c>
      <c r="G64" s="23">
        <v>44.2</v>
      </c>
      <c r="H64" s="23">
        <v>35</v>
      </c>
      <c r="I64" s="23">
        <v>19.399999999999999</v>
      </c>
      <c r="J64" s="23">
        <v>39.799999999999997</v>
      </c>
      <c r="K64" s="23">
        <v>53</v>
      </c>
      <c r="L64" s="23">
        <v>46.1</v>
      </c>
      <c r="M64" s="23">
        <v>33.4</v>
      </c>
      <c r="N64" s="23" t="s">
        <v>32</v>
      </c>
      <c r="O64" s="23">
        <v>81.599999999999994</v>
      </c>
      <c r="P64" s="23">
        <v>20.2</v>
      </c>
      <c r="Q64" s="23">
        <v>47.2</v>
      </c>
      <c r="R64" s="23">
        <v>50.1</v>
      </c>
      <c r="S64" s="23">
        <v>30.9</v>
      </c>
      <c r="T64" s="23">
        <v>52.5</v>
      </c>
      <c r="U64" s="23" t="s">
        <v>32</v>
      </c>
      <c r="V64" s="23">
        <v>154.6</v>
      </c>
      <c r="W64" s="23">
        <v>37</v>
      </c>
      <c r="X64" s="22">
        <f t="shared" si="15"/>
        <v>309.10000000000002</v>
      </c>
      <c r="Y64" s="23">
        <f t="shared" si="8"/>
        <v>783.2</v>
      </c>
      <c r="Z64" s="24" t="s">
        <v>195</v>
      </c>
    </row>
    <row r="65" spans="1:26" x14ac:dyDescent="0.3">
      <c r="A65" s="10" t="s">
        <v>248</v>
      </c>
      <c r="B65" s="10" t="s">
        <v>247</v>
      </c>
      <c r="C65" s="11" t="s">
        <v>42</v>
      </c>
      <c r="D65" s="23">
        <v>103.3</v>
      </c>
      <c r="E65" s="11" t="s">
        <v>38</v>
      </c>
      <c r="F65" s="23">
        <v>38.9</v>
      </c>
      <c r="G65" s="23">
        <v>45</v>
      </c>
      <c r="H65" s="23">
        <v>35</v>
      </c>
      <c r="I65" s="23">
        <v>19.7</v>
      </c>
      <c r="J65" s="23">
        <v>39</v>
      </c>
      <c r="K65" s="23">
        <v>54.2</v>
      </c>
      <c r="L65" s="23">
        <v>47.5</v>
      </c>
      <c r="M65" s="23">
        <v>30.6</v>
      </c>
      <c r="N65" s="23" t="s">
        <v>32</v>
      </c>
      <c r="O65" s="23">
        <v>79.2</v>
      </c>
      <c r="P65" s="23">
        <v>20.2</v>
      </c>
      <c r="Q65" s="23">
        <v>47.2</v>
      </c>
      <c r="R65" s="23">
        <v>50.1</v>
      </c>
      <c r="S65" s="23">
        <v>29</v>
      </c>
      <c r="T65" s="23">
        <v>52.5</v>
      </c>
      <c r="U65" s="23" t="s">
        <v>32</v>
      </c>
      <c r="V65" s="23">
        <v>156</v>
      </c>
      <c r="W65" s="23">
        <v>39</v>
      </c>
      <c r="X65" s="22">
        <f t="shared" si="15"/>
        <v>309.90000000000003</v>
      </c>
      <c r="Y65" s="23">
        <f t="shared" si="8"/>
        <v>783.1</v>
      </c>
      <c r="Z65" s="24" t="s">
        <v>195</v>
      </c>
    </row>
    <row r="66" spans="1:26" x14ac:dyDescent="0.3">
      <c r="A66" s="10" t="s">
        <v>248</v>
      </c>
      <c r="B66" s="10" t="s">
        <v>32</v>
      </c>
      <c r="C66" s="11" t="s">
        <v>42</v>
      </c>
      <c r="D66" s="23">
        <v>416.9</v>
      </c>
      <c r="E66" s="11" t="s">
        <v>38</v>
      </c>
      <c r="F66" s="23" t="s">
        <v>32</v>
      </c>
      <c r="G66" s="23">
        <v>63.9</v>
      </c>
      <c r="H66" s="23">
        <v>54.9</v>
      </c>
      <c r="I66" s="23">
        <v>12</v>
      </c>
      <c r="J66" s="23">
        <v>77.5</v>
      </c>
      <c r="K66" s="23">
        <v>58.9</v>
      </c>
      <c r="L66" s="23">
        <v>32.799999999999997</v>
      </c>
      <c r="M66" s="23">
        <v>28.6</v>
      </c>
      <c r="N66" s="23">
        <v>5.0999999999999996</v>
      </c>
      <c r="O66" s="23" t="s">
        <v>32</v>
      </c>
      <c r="P66" s="23">
        <v>10.6</v>
      </c>
      <c r="Q66" s="23" t="s">
        <v>32</v>
      </c>
      <c r="R66" s="23" t="s">
        <v>32</v>
      </c>
      <c r="S66" s="23">
        <v>13.6</v>
      </c>
      <c r="T66" s="23" t="s">
        <v>32</v>
      </c>
      <c r="U66" s="23" t="s">
        <v>32</v>
      </c>
      <c r="V66" s="23" t="s">
        <v>32</v>
      </c>
      <c r="W66" s="23" t="s">
        <v>32</v>
      </c>
      <c r="X66" s="22">
        <f t="shared" si="15"/>
        <v>333.70000000000005</v>
      </c>
      <c r="Y66" s="23">
        <f t="shared" si="8"/>
        <v>357.90000000000009</v>
      </c>
      <c r="Z66" s="24" t="s">
        <v>77</v>
      </c>
    </row>
    <row r="67" spans="1:26" x14ac:dyDescent="0.3">
      <c r="A67" s="10" t="s">
        <v>248</v>
      </c>
      <c r="B67" s="10" t="s">
        <v>249</v>
      </c>
      <c r="C67" s="11" t="s">
        <v>42</v>
      </c>
      <c r="D67" s="23">
        <f>AVERAGE(284.2,114.7,356.3,257,220.6)</f>
        <v>246.56</v>
      </c>
      <c r="E67" s="11" t="s">
        <v>38</v>
      </c>
      <c r="F67" s="23">
        <v>11</v>
      </c>
      <c r="G67" s="23">
        <v>42</v>
      </c>
      <c r="H67" s="23">
        <v>41</v>
      </c>
      <c r="I67" s="23">
        <v>21</v>
      </c>
      <c r="J67" s="23">
        <v>24</v>
      </c>
      <c r="K67" s="23">
        <v>47</v>
      </c>
      <c r="L67" s="23">
        <v>65</v>
      </c>
      <c r="M67" s="23">
        <v>29</v>
      </c>
      <c r="N67" s="23" t="s">
        <v>32</v>
      </c>
      <c r="O67" s="23">
        <v>24</v>
      </c>
      <c r="P67" s="23">
        <v>25</v>
      </c>
      <c r="Q67" s="23">
        <v>48</v>
      </c>
      <c r="R67" s="23">
        <v>102</v>
      </c>
      <c r="S67" s="23">
        <v>60</v>
      </c>
      <c r="T67" s="23">
        <v>76</v>
      </c>
      <c r="U67" s="23" t="s">
        <v>32</v>
      </c>
      <c r="V67" s="23" t="s">
        <v>32</v>
      </c>
      <c r="W67" s="23">
        <v>33</v>
      </c>
      <c r="X67" s="22">
        <f t="shared" si="15"/>
        <v>280</v>
      </c>
      <c r="Y67" s="23">
        <f t="shared" si="8"/>
        <v>648</v>
      </c>
      <c r="Z67" s="24" t="s">
        <v>78</v>
      </c>
    </row>
    <row r="68" spans="1:26" x14ac:dyDescent="0.3">
      <c r="A68" s="10" t="s">
        <v>250</v>
      </c>
      <c r="B68" s="10" t="s">
        <v>32</v>
      </c>
      <c r="C68" s="11" t="s">
        <v>32</v>
      </c>
      <c r="D68" s="23" t="s">
        <v>32</v>
      </c>
      <c r="E68" s="11" t="s">
        <v>38</v>
      </c>
      <c r="F68" s="23">
        <v>14.7</v>
      </c>
      <c r="G68" s="23">
        <v>53.5</v>
      </c>
      <c r="H68" s="23">
        <v>62</v>
      </c>
      <c r="I68" s="23">
        <v>20.2</v>
      </c>
      <c r="J68" s="23">
        <v>48.2</v>
      </c>
      <c r="K68" s="23">
        <v>78.2</v>
      </c>
      <c r="L68" s="23">
        <v>46.1</v>
      </c>
      <c r="M68" s="23">
        <v>40.4</v>
      </c>
      <c r="N68" s="23">
        <v>8.1</v>
      </c>
      <c r="O68" s="23">
        <v>44</v>
      </c>
      <c r="P68" s="23">
        <v>26.7</v>
      </c>
      <c r="Q68" s="23" t="s">
        <v>32</v>
      </c>
      <c r="R68" s="23" t="s">
        <v>32</v>
      </c>
      <c r="S68" s="23">
        <v>63.5</v>
      </c>
      <c r="T68" s="23" t="s">
        <v>32</v>
      </c>
      <c r="U68" s="23" t="s">
        <v>32</v>
      </c>
      <c r="V68" s="23" t="s">
        <v>32</v>
      </c>
      <c r="W68" s="23" t="s">
        <v>32</v>
      </c>
      <c r="X68" s="22">
        <f t="shared" si="15"/>
        <v>371.4</v>
      </c>
      <c r="Y68" s="23">
        <f t="shared" si="8"/>
        <v>505.59999999999997</v>
      </c>
      <c r="Z68" s="24" t="s">
        <v>77</v>
      </c>
    </row>
    <row r="69" spans="1:26" x14ac:dyDescent="0.3">
      <c r="A69" s="10" t="s">
        <v>31</v>
      </c>
      <c r="B69" s="10" t="s">
        <v>212</v>
      </c>
      <c r="C69" s="24" t="s">
        <v>42</v>
      </c>
      <c r="D69" s="23">
        <v>467.9</v>
      </c>
      <c r="E69" s="11" t="s">
        <v>38</v>
      </c>
      <c r="F69" s="23">
        <v>30.5</v>
      </c>
      <c r="G69" s="23">
        <v>52.3</v>
      </c>
      <c r="H69" s="23">
        <v>52.3</v>
      </c>
      <c r="I69" s="23">
        <v>10.7</v>
      </c>
      <c r="J69" s="23">
        <v>47.2</v>
      </c>
      <c r="K69" s="23">
        <v>97</v>
      </c>
      <c r="L69" s="23">
        <v>34.5</v>
      </c>
      <c r="M69" s="23">
        <v>39.6</v>
      </c>
      <c r="N69" s="23">
        <v>9.1</v>
      </c>
      <c r="O69" s="23">
        <v>48.7</v>
      </c>
      <c r="P69" s="23">
        <v>7.6</v>
      </c>
      <c r="Q69" s="23">
        <v>48.2</v>
      </c>
      <c r="R69" s="23">
        <v>54.8</v>
      </c>
      <c r="S69" s="23">
        <v>69.5</v>
      </c>
      <c r="T69" s="23">
        <v>72.599999999999994</v>
      </c>
      <c r="U69" s="23" t="s">
        <v>32</v>
      </c>
      <c r="V69" s="23">
        <v>122.8</v>
      </c>
      <c r="W69" s="23">
        <v>46.7</v>
      </c>
      <c r="X69" s="22">
        <f>SUM(F69:N69)</f>
        <v>373.20000000000005</v>
      </c>
      <c r="Y69" s="23">
        <f>SUM(F69:W69)</f>
        <v>844.1</v>
      </c>
      <c r="Z69" s="24" t="s">
        <v>80</v>
      </c>
    </row>
    <row r="70" spans="1:26" x14ac:dyDescent="0.3">
      <c r="A70" s="10" t="s">
        <v>31</v>
      </c>
      <c r="B70" s="10" t="s">
        <v>212</v>
      </c>
      <c r="C70" s="24" t="s">
        <v>33</v>
      </c>
      <c r="D70" s="22">
        <v>197</v>
      </c>
      <c r="E70" s="11" t="s">
        <v>38</v>
      </c>
      <c r="F70" s="22">
        <v>30.456852791878173</v>
      </c>
      <c r="G70" s="22">
        <v>52.28426395939087</v>
      </c>
      <c r="H70" s="22">
        <v>52.28426395939087</v>
      </c>
      <c r="I70" s="22">
        <v>10.659898477157361</v>
      </c>
      <c r="J70" s="22">
        <v>47.208121827411176</v>
      </c>
      <c r="K70" s="22">
        <v>96.954314720812192</v>
      </c>
      <c r="L70" s="22">
        <v>34.517766497461928</v>
      </c>
      <c r="M70" s="22">
        <v>39.593908629441621</v>
      </c>
      <c r="N70" s="22">
        <v>9.1370558375634516</v>
      </c>
      <c r="O70" s="22">
        <v>48.730964467005073</v>
      </c>
      <c r="P70" s="22">
        <v>7.6142131979695433</v>
      </c>
      <c r="Q70" s="22">
        <v>48.223350253807105</v>
      </c>
      <c r="R70" s="22">
        <v>54.82233502538071</v>
      </c>
      <c r="S70" s="22">
        <v>69.543147208121823</v>
      </c>
      <c r="T70" s="22">
        <v>72.588832487309645</v>
      </c>
      <c r="U70" s="22">
        <v>80.203045685279193</v>
      </c>
      <c r="V70" s="22">
        <v>122.84263959390861</v>
      </c>
      <c r="W70" s="22">
        <v>46.700507614213194</v>
      </c>
      <c r="X70" s="22">
        <v>373.09644670050761</v>
      </c>
      <c r="Y70" s="23">
        <v>924.36548223350246</v>
      </c>
      <c r="Z70" s="24" t="s">
        <v>25</v>
      </c>
    </row>
    <row r="71" spans="1:26" x14ac:dyDescent="0.3">
      <c r="A71" s="10" t="s">
        <v>209</v>
      </c>
      <c r="B71" s="10" t="s">
        <v>210</v>
      </c>
      <c r="C71" s="24" t="s">
        <v>42</v>
      </c>
      <c r="D71" s="23">
        <v>558.29999999999995</v>
      </c>
      <c r="E71" s="24" t="s">
        <v>38</v>
      </c>
      <c r="F71" s="22" t="s">
        <v>32</v>
      </c>
      <c r="G71" s="22">
        <v>47.9</v>
      </c>
      <c r="H71" s="22">
        <v>11.7</v>
      </c>
      <c r="I71" s="22">
        <v>31.6</v>
      </c>
      <c r="J71" s="22">
        <v>73.8</v>
      </c>
      <c r="K71" s="22">
        <v>53.099999999999994</v>
      </c>
      <c r="L71" s="22">
        <v>54.800000000000004</v>
      </c>
      <c r="M71" s="22">
        <v>26.299999999999997</v>
      </c>
      <c r="N71" s="22" t="s">
        <v>32</v>
      </c>
      <c r="O71" s="22">
        <v>64.5</v>
      </c>
      <c r="P71" s="22" t="s">
        <v>32</v>
      </c>
      <c r="Q71" s="22">
        <v>65.8</v>
      </c>
      <c r="R71" s="22">
        <v>47.9</v>
      </c>
      <c r="S71" s="22">
        <v>69.2</v>
      </c>
      <c r="T71" s="22">
        <v>81.099999999999994</v>
      </c>
      <c r="U71" s="22">
        <v>77.099999999999994</v>
      </c>
      <c r="V71" s="22">
        <v>115.39999999999999</v>
      </c>
      <c r="W71" s="22">
        <v>42.800000000000004</v>
      </c>
      <c r="X71" s="22">
        <v>299.2</v>
      </c>
      <c r="Y71" s="23">
        <v>862.99999999999977</v>
      </c>
      <c r="Z71" s="24" t="s">
        <v>34</v>
      </c>
    </row>
    <row r="72" spans="1:26" x14ac:dyDescent="0.3">
      <c r="A72" s="10" t="s">
        <v>211</v>
      </c>
      <c r="B72" s="10" t="s">
        <v>186</v>
      </c>
      <c r="C72" s="24" t="s">
        <v>42</v>
      </c>
      <c r="D72" s="23">
        <v>524</v>
      </c>
      <c r="E72" s="24" t="s">
        <v>38</v>
      </c>
      <c r="F72" s="22">
        <v>32.061068702290079</v>
      </c>
      <c r="G72" s="22">
        <v>68.511450381679381</v>
      </c>
      <c r="H72" s="22">
        <v>53.81679389312977</v>
      </c>
      <c r="I72" s="22">
        <v>19.274809160305342</v>
      </c>
      <c r="J72" s="22">
        <v>42.175572519083971</v>
      </c>
      <c r="K72" s="22">
        <v>60.114503816793899</v>
      </c>
      <c r="L72" s="22">
        <v>35.877862595419849</v>
      </c>
      <c r="M72" s="22">
        <v>35.305343511450388</v>
      </c>
      <c r="N72" s="22" t="s">
        <v>32</v>
      </c>
      <c r="O72" s="22">
        <v>53.435114503816791</v>
      </c>
      <c r="P72" s="22">
        <v>23.854961832061072</v>
      </c>
      <c r="Q72" s="22">
        <v>42.175572519083971</v>
      </c>
      <c r="R72" s="22">
        <v>65.458015267175568</v>
      </c>
      <c r="S72" s="22">
        <v>62.595419847328237</v>
      </c>
      <c r="T72" s="22">
        <v>74.236641221374043</v>
      </c>
      <c r="U72" s="22">
        <v>83.396946564885496</v>
      </c>
      <c r="V72" s="22">
        <v>120.03816793893129</v>
      </c>
      <c r="W72" s="22">
        <v>43.320610687022899</v>
      </c>
      <c r="X72" s="22">
        <v>347.13740458015269</v>
      </c>
      <c r="Y72" s="23">
        <v>915.64885496183206</v>
      </c>
      <c r="Z72" s="25" t="s">
        <v>52</v>
      </c>
    </row>
    <row r="73" spans="1:26" x14ac:dyDescent="0.3">
      <c r="A73" s="10" t="s">
        <v>211</v>
      </c>
      <c r="B73" s="10" t="s">
        <v>32</v>
      </c>
      <c r="C73" s="24" t="s">
        <v>42</v>
      </c>
      <c r="D73" s="22">
        <f>AVERAGE(471.8,490.8)</f>
        <v>481.3</v>
      </c>
      <c r="E73" s="11" t="s">
        <v>38</v>
      </c>
      <c r="F73" s="23">
        <v>37.9</v>
      </c>
      <c r="G73" s="23">
        <v>64.900000000000006</v>
      </c>
      <c r="H73" s="23">
        <v>69</v>
      </c>
      <c r="I73" s="23">
        <v>19.5</v>
      </c>
      <c r="J73" s="23">
        <v>49.4</v>
      </c>
      <c r="K73" s="23">
        <v>82.2</v>
      </c>
      <c r="L73" s="23">
        <v>43.7</v>
      </c>
      <c r="M73" s="23">
        <v>40.799999999999997</v>
      </c>
      <c r="N73" s="23">
        <v>10.3</v>
      </c>
      <c r="O73" s="23">
        <v>60.3</v>
      </c>
      <c r="P73" s="23">
        <v>10.9</v>
      </c>
      <c r="Q73" s="23">
        <v>59.8</v>
      </c>
      <c r="R73" s="23">
        <v>74.099999999999994</v>
      </c>
      <c r="S73" s="23">
        <v>79.900000000000006</v>
      </c>
      <c r="T73" s="23">
        <v>80.5</v>
      </c>
      <c r="U73" s="23" t="s">
        <v>32</v>
      </c>
      <c r="V73" s="23">
        <v>132.80000000000001</v>
      </c>
      <c r="W73" s="23">
        <v>54.6</v>
      </c>
      <c r="X73" s="22">
        <f t="shared" ref="X73:X77" si="16">SUM(F73:N73)</f>
        <v>417.70000000000005</v>
      </c>
      <c r="Y73" s="23">
        <f t="shared" ref="Y73:Y77" si="17">SUM(F73:W73)</f>
        <v>970.6</v>
      </c>
      <c r="Z73" s="24" t="s">
        <v>79</v>
      </c>
    </row>
    <row r="74" spans="1:26" x14ac:dyDescent="0.3">
      <c r="A74" s="10" t="s">
        <v>209</v>
      </c>
      <c r="B74" s="10" t="s">
        <v>212</v>
      </c>
      <c r="C74" s="24" t="s">
        <v>42</v>
      </c>
      <c r="D74" s="23">
        <v>494.3</v>
      </c>
      <c r="E74" s="11" t="s">
        <v>38</v>
      </c>
      <c r="F74" s="23">
        <v>35.4</v>
      </c>
      <c r="G74" s="23">
        <v>60.9</v>
      </c>
      <c r="H74" s="23">
        <v>66.3</v>
      </c>
      <c r="I74" s="23">
        <v>14.1</v>
      </c>
      <c r="J74" s="23">
        <v>46.7</v>
      </c>
      <c r="K74" s="23">
        <v>77.7</v>
      </c>
      <c r="L74" s="23">
        <v>40.799999999999997</v>
      </c>
      <c r="M74" s="23">
        <v>34.799999999999997</v>
      </c>
      <c r="N74" s="23">
        <v>9.1999999999999993</v>
      </c>
      <c r="O74" s="23">
        <v>56</v>
      </c>
      <c r="P74" s="23">
        <v>8.1999999999999993</v>
      </c>
      <c r="Q74" s="23">
        <v>53.8</v>
      </c>
      <c r="R74" s="23">
        <v>65.8</v>
      </c>
      <c r="S74" s="23">
        <v>77.7</v>
      </c>
      <c r="T74" s="23">
        <v>74.5</v>
      </c>
      <c r="U74" s="23" t="s">
        <v>32</v>
      </c>
      <c r="V74" s="23">
        <v>123.9</v>
      </c>
      <c r="W74" s="23">
        <v>49.5</v>
      </c>
      <c r="X74" s="22">
        <f t="shared" si="16"/>
        <v>385.9</v>
      </c>
      <c r="Y74" s="23">
        <f t="shared" si="17"/>
        <v>895.3</v>
      </c>
      <c r="Z74" s="24" t="s">
        <v>80</v>
      </c>
    </row>
    <row r="75" spans="1:26" x14ac:dyDescent="0.3">
      <c r="A75" s="10" t="s">
        <v>213</v>
      </c>
      <c r="B75" s="10" t="s">
        <v>212</v>
      </c>
      <c r="C75" s="24" t="s">
        <v>42</v>
      </c>
      <c r="D75" s="23">
        <v>602</v>
      </c>
      <c r="E75" s="11" t="s">
        <v>38</v>
      </c>
      <c r="F75" s="23">
        <v>28.7</v>
      </c>
      <c r="G75" s="23">
        <v>44.3</v>
      </c>
      <c r="H75" s="23">
        <v>63.3</v>
      </c>
      <c r="I75" s="23">
        <v>12.7</v>
      </c>
      <c r="J75" s="23">
        <v>43.5</v>
      </c>
      <c r="K75" s="23">
        <v>82.7</v>
      </c>
      <c r="L75" s="23">
        <v>26.2</v>
      </c>
      <c r="M75" s="23">
        <v>34.200000000000003</v>
      </c>
      <c r="N75" s="23">
        <v>11</v>
      </c>
      <c r="O75" s="23">
        <v>43</v>
      </c>
      <c r="P75" s="23">
        <v>6.8</v>
      </c>
      <c r="Q75" s="23">
        <v>84.4</v>
      </c>
      <c r="R75" s="23">
        <v>63.3</v>
      </c>
      <c r="S75" s="23">
        <v>33.299999999999997</v>
      </c>
      <c r="T75" s="23">
        <v>76.400000000000006</v>
      </c>
      <c r="U75" s="23" t="s">
        <v>32</v>
      </c>
      <c r="V75" s="23">
        <v>89</v>
      </c>
      <c r="W75" s="23">
        <v>41.4</v>
      </c>
      <c r="X75" s="22">
        <f t="shared" si="16"/>
        <v>346.59999999999997</v>
      </c>
      <c r="Y75" s="23">
        <f t="shared" si="17"/>
        <v>784.19999999999982</v>
      </c>
      <c r="Z75" s="24" t="s">
        <v>80</v>
      </c>
    </row>
    <row r="76" spans="1:26" x14ac:dyDescent="0.3">
      <c r="A76" s="10" t="s">
        <v>211</v>
      </c>
      <c r="B76" s="10" t="s">
        <v>212</v>
      </c>
      <c r="C76" s="24" t="s">
        <v>42</v>
      </c>
      <c r="D76" s="23">
        <v>477</v>
      </c>
      <c r="E76" s="11" t="s">
        <v>38</v>
      </c>
      <c r="F76" s="23">
        <v>31.6</v>
      </c>
      <c r="G76" s="23">
        <v>54.5</v>
      </c>
      <c r="H76" s="23">
        <v>58.8</v>
      </c>
      <c r="I76" s="23">
        <v>12.8</v>
      </c>
      <c r="J76" s="23">
        <v>50.3</v>
      </c>
      <c r="K76" s="23">
        <v>106.4</v>
      </c>
      <c r="L76" s="23">
        <v>35.299999999999997</v>
      </c>
      <c r="M76" s="23">
        <v>41.8</v>
      </c>
      <c r="N76" s="23">
        <v>8</v>
      </c>
      <c r="O76" s="23">
        <v>51.9</v>
      </c>
      <c r="P76" s="23">
        <v>8.6</v>
      </c>
      <c r="Q76" s="23">
        <v>55.6</v>
      </c>
      <c r="R76" s="23">
        <v>69.5</v>
      </c>
      <c r="S76" s="23">
        <v>74.5</v>
      </c>
      <c r="T76" s="23">
        <v>82.4</v>
      </c>
      <c r="U76" s="23" t="s">
        <v>32</v>
      </c>
      <c r="V76" s="23">
        <v>112.8</v>
      </c>
      <c r="W76" s="23">
        <v>51.3</v>
      </c>
      <c r="X76" s="22">
        <f t="shared" si="16"/>
        <v>399.5</v>
      </c>
      <c r="Y76" s="23">
        <f t="shared" si="17"/>
        <v>906.09999999999991</v>
      </c>
      <c r="Z76" s="24" t="s">
        <v>80</v>
      </c>
    </row>
    <row r="77" spans="1:26" x14ac:dyDescent="0.3">
      <c r="A77" s="10" t="s">
        <v>211</v>
      </c>
      <c r="B77" s="10" t="s">
        <v>214</v>
      </c>
      <c r="C77" s="24" t="s">
        <v>42</v>
      </c>
      <c r="D77" s="23">
        <v>523.5</v>
      </c>
      <c r="E77" s="11" t="s">
        <v>38</v>
      </c>
      <c r="F77" s="22" t="s">
        <v>32</v>
      </c>
      <c r="G77" s="22" t="s">
        <v>32</v>
      </c>
      <c r="H77" s="22" t="s">
        <v>32</v>
      </c>
      <c r="I77" s="22">
        <v>9.6</v>
      </c>
      <c r="J77" s="22">
        <v>21.4</v>
      </c>
      <c r="K77" s="22">
        <v>26.7</v>
      </c>
      <c r="L77" s="22">
        <v>16.100000000000001</v>
      </c>
      <c r="M77" s="22" t="s">
        <v>32</v>
      </c>
      <c r="N77" s="22" t="s">
        <v>32</v>
      </c>
      <c r="O77" s="22">
        <v>25.6</v>
      </c>
      <c r="P77" s="22" t="s">
        <v>32</v>
      </c>
      <c r="Q77" s="22">
        <v>31.8</v>
      </c>
      <c r="R77" s="22" t="s">
        <v>32</v>
      </c>
      <c r="S77" s="22">
        <v>28.8</v>
      </c>
      <c r="T77" s="22">
        <v>44.3</v>
      </c>
      <c r="U77" s="22" t="s">
        <v>32</v>
      </c>
      <c r="V77" s="22">
        <v>79.7</v>
      </c>
      <c r="W77" s="22" t="s">
        <v>32</v>
      </c>
      <c r="X77" s="22">
        <f t="shared" si="16"/>
        <v>73.800000000000011</v>
      </c>
      <c r="Y77" s="23">
        <f t="shared" si="17"/>
        <v>284</v>
      </c>
      <c r="Z77" s="24" t="s">
        <v>36</v>
      </c>
    </row>
    <row r="78" spans="1:26" x14ac:dyDescent="0.3">
      <c r="A78" s="10" t="s">
        <v>211</v>
      </c>
      <c r="B78" s="10" t="s">
        <v>215</v>
      </c>
      <c r="C78" s="24" t="s">
        <v>42</v>
      </c>
      <c r="D78" s="23">
        <v>447.4</v>
      </c>
      <c r="E78" s="24" t="s">
        <v>38</v>
      </c>
      <c r="F78" s="22" t="s">
        <v>32</v>
      </c>
      <c r="G78" s="22" t="s">
        <v>32</v>
      </c>
      <c r="H78" s="22">
        <v>64.2</v>
      </c>
      <c r="I78" s="22" t="s">
        <v>32</v>
      </c>
      <c r="J78" s="22" t="s">
        <v>32</v>
      </c>
      <c r="K78" s="22">
        <v>61.4</v>
      </c>
      <c r="L78" s="22" t="s">
        <v>32</v>
      </c>
      <c r="M78" s="22">
        <v>45.199999999999996</v>
      </c>
      <c r="N78" s="22" t="s">
        <v>32</v>
      </c>
      <c r="O78" s="22" t="s">
        <v>32</v>
      </c>
      <c r="P78" s="22" t="s">
        <v>32</v>
      </c>
      <c r="Q78" s="22" t="s">
        <v>32</v>
      </c>
      <c r="R78" s="22">
        <v>79.599999999999994</v>
      </c>
      <c r="S78" s="22" t="s">
        <v>32</v>
      </c>
      <c r="T78" s="22" t="s">
        <v>32</v>
      </c>
      <c r="U78" s="22">
        <v>92.100000000000009</v>
      </c>
      <c r="V78" s="22" t="s">
        <v>32</v>
      </c>
      <c r="W78" s="22">
        <v>50.300000000000004</v>
      </c>
      <c r="X78" s="22">
        <v>170.79999999999998</v>
      </c>
      <c r="Y78" s="23">
        <v>392.8</v>
      </c>
      <c r="Z78" s="22" t="s">
        <v>37</v>
      </c>
    </row>
    <row r="79" spans="1:26" x14ac:dyDescent="0.3">
      <c r="A79" s="10" t="s">
        <v>211</v>
      </c>
      <c r="B79" s="10" t="s">
        <v>32</v>
      </c>
      <c r="C79" s="24" t="s">
        <v>32</v>
      </c>
      <c r="D79" s="23" t="s">
        <v>32</v>
      </c>
      <c r="E79" s="24" t="s">
        <v>38</v>
      </c>
      <c r="F79" s="22" t="s">
        <v>32</v>
      </c>
      <c r="G79" s="22">
        <v>29</v>
      </c>
      <c r="H79" s="22" t="s">
        <v>32</v>
      </c>
      <c r="I79" s="22">
        <v>6.7</v>
      </c>
      <c r="J79" s="22">
        <v>35.5</v>
      </c>
      <c r="K79" s="22">
        <v>34</v>
      </c>
      <c r="L79" s="22">
        <v>17.5</v>
      </c>
      <c r="M79" s="22">
        <v>18</v>
      </c>
      <c r="N79" s="22" t="s">
        <v>32</v>
      </c>
      <c r="O79" s="22">
        <v>24.3</v>
      </c>
      <c r="P79" s="22" t="s">
        <v>32</v>
      </c>
      <c r="Q79" s="22">
        <v>24.1</v>
      </c>
      <c r="R79" s="22">
        <v>30.099999999999998</v>
      </c>
      <c r="S79" s="22">
        <v>34.6</v>
      </c>
      <c r="T79" s="22">
        <v>36.800000000000004</v>
      </c>
      <c r="U79" s="22">
        <v>35.9</v>
      </c>
      <c r="V79" s="22">
        <v>56.7</v>
      </c>
      <c r="W79" s="22">
        <v>20.9</v>
      </c>
      <c r="X79" s="22">
        <v>140.69999999999999</v>
      </c>
      <c r="Y79" s="23">
        <v>404.10000000000014</v>
      </c>
      <c r="Z79" s="24" t="s">
        <v>216</v>
      </c>
    </row>
    <row r="80" spans="1:26" x14ac:dyDescent="0.3">
      <c r="A80" s="10" t="s">
        <v>209</v>
      </c>
      <c r="B80" s="10" t="s">
        <v>212</v>
      </c>
      <c r="C80" s="24" t="s">
        <v>33</v>
      </c>
      <c r="D80" s="23">
        <v>187</v>
      </c>
      <c r="E80" s="11" t="s">
        <v>38</v>
      </c>
      <c r="F80" s="22">
        <v>31.550802139037437</v>
      </c>
      <c r="G80" s="22">
        <v>54.54545454545454</v>
      </c>
      <c r="H80" s="22">
        <v>58.823529411764703</v>
      </c>
      <c r="I80" s="22">
        <v>12.834224598930481</v>
      </c>
      <c r="J80" s="22">
        <v>50.267379679144391</v>
      </c>
      <c r="K80" s="22">
        <v>106.41711229946524</v>
      </c>
      <c r="L80" s="22">
        <v>35.294117647058826</v>
      </c>
      <c r="M80" s="22">
        <v>41.176470588235297</v>
      </c>
      <c r="N80" s="22">
        <v>8.0213903743315509</v>
      </c>
      <c r="O80" s="22">
        <v>51.871657754010691</v>
      </c>
      <c r="P80" s="22">
        <v>8.5561497326203213</v>
      </c>
      <c r="Q80" s="22">
        <v>55.614973262032088</v>
      </c>
      <c r="R80" s="22">
        <v>69.518716577540104</v>
      </c>
      <c r="S80" s="22">
        <v>73.262032085561486</v>
      </c>
      <c r="T80" s="22">
        <v>82.352941176470594</v>
      </c>
      <c r="U80" s="22">
        <v>81.283422459893046</v>
      </c>
      <c r="V80" s="22">
        <v>121.92513368983958</v>
      </c>
      <c r="W80" s="22">
        <v>51.336898395721924</v>
      </c>
      <c r="X80" s="22">
        <v>398.93048128342247</v>
      </c>
      <c r="Y80" s="23">
        <v>994.65240641711227</v>
      </c>
      <c r="Z80" s="24" t="s">
        <v>25</v>
      </c>
    </row>
    <row r="81" spans="1:26" x14ac:dyDescent="0.3">
      <c r="A81" s="10" t="s">
        <v>217</v>
      </c>
      <c r="B81" s="10" t="s">
        <v>212</v>
      </c>
      <c r="C81" s="24" t="s">
        <v>33</v>
      </c>
      <c r="D81" s="23">
        <v>237</v>
      </c>
      <c r="E81" s="11" t="s">
        <v>38</v>
      </c>
      <c r="F81" s="22">
        <v>28.691983122362867</v>
      </c>
      <c r="G81" s="22">
        <v>44.303797468354432</v>
      </c>
      <c r="H81" s="22">
        <v>63.291139240506332</v>
      </c>
      <c r="I81" s="22">
        <v>12.658227848101266</v>
      </c>
      <c r="J81" s="22">
        <v>43.459915611814353</v>
      </c>
      <c r="K81" s="22">
        <v>82.70042194092828</v>
      </c>
      <c r="L81" s="22">
        <v>26.160337552742618</v>
      </c>
      <c r="M81" s="22">
        <v>34.177215189873422</v>
      </c>
      <c r="N81" s="22">
        <v>10.970464135021098</v>
      </c>
      <c r="O81" s="22">
        <v>43.037974683544306</v>
      </c>
      <c r="P81" s="22">
        <v>6.7510548523206753</v>
      </c>
      <c r="Q81" s="22">
        <v>84.388185654008439</v>
      </c>
      <c r="R81" s="22">
        <v>63.291139240506332</v>
      </c>
      <c r="S81" s="22">
        <v>33.333333333333336</v>
      </c>
      <c r="T81" s="22">
        <v>76.371308016877634</v>
      </c>
      <c r="U81" s="22">
        <v>70.042194092827017</v>
      </c>
      <c r="V81" s="22">
        <v>89.029535864978911</v>
      </c>
      <c r="W81" s="22">
        <v>41.35021097046414</v>
      </c>
      <c r="X81" s="22">
        <v>346.41350210970455</v>
      </c>
      <c r="Y81" s="23">
        <v>854.0084388185652</v>
      </c>
      <c r="Z81" s="24" t="s">
        <v>25</v>
      </c>
    </row>
    <row r="82" spans="1:26" s="13" customFormat="1" x14ac:dyDescent="0.3">
      <c r="A82" s="26" t="s">
        <v>251</v>
      </c>
      <c r="B82" s="26"/>
      <c r="C82" s="26" t="s">
        <v>42</v>
      </c>
      <c r="D82" s="20">
        <f>AVERAGE(D83:D96)</f>
        <v>465.56249999999994</v>
      </c>
      <c r="E82" s="26" t="s">
        <v>38</v>
      </c>
      <c r="F82" s="20">
        <f>AVERAGE(F83:F96)</f>
        <v>27.041666666666668</v>
      </c>
      <c r="G82" s="20">
        <f t="shared" ref="G82:Y82" si="18">AVERAGE(G83:G96)</f>
        <v>53.75714285714286</v>
      </c>
      <c r="H82" s="20">
        <f t="shared" si="18"/>
        <v>60.485714285714288</v>
      </c>
      <c r="I82" s="20">
        <f t="shared" si="18"/>
        <v>23.823076923076922</v>
      </c>
      <c r="J82" s="20">
        <f t="shared" si="18"/>
        <v>47.807142857142864</v>
      </c>
      <c r="K82" s="20">
        <f t="shared" si="18"/>
        <v>78.399999999999991</v>
      </c>
      <c r="L82" s="20">
        <f t="shared" si="18"/>
        <v>47.53846153846154</v>
      </c>
      <c r="M82" s="20">
        <f t="shared" si="18"/>
        <v>41.699999999999996</v>
      </c>
      <c r="N82" s="20">
        <f t="shared" si="18"/>
        <v>10.338461538461537</v>
      </c>
      <c r="O82" s="20">
        <f t="shared" si="18"/>
        <v>43.524999999999999</v>
      </c>
      <c r="P82" s="20">
        <f t="shared" si="18"/>
        <v>12.916666666666666</v>
      </c>
      <c r="Q82" s="20">
        <f t="shared" si="18"/>
        <v>81.283333333333331</v>
      </c>
      <c r="R82" s="20">
        <f t="shared" si="18"/>
        <v>66.75</v>
      </c>
      <c r="S82" s="20">
        <f t="shared" si="18"/>
        <v>55.327272727272721</v>
      </c>
      <c r="T82" s="20">
        <f t="shared" si="18"/>
        <v>72.316666666666663</v>
      </c>
      <c r="U82" s="20" t="s">
        <v>32</v>
      </c>
      <c r="V82" s="20">
        <f t="shared" si="18"/>
        <v>134.31666666666669</v>
      </c>
      <c r="W82" s="20">
        <f t="shared" si="18"/>
        <v>38.233333333333334</v>
      </c>
      <c r="X82" s="20">
        <f t="shared" si="18"/>
        <v>381.19285714285712</v>
      </c>
      <c r="Y82" s="20">
        <f t="shared" si="18"/>
        <v>623.45714285714291</v>
      </c>
      <c r="Z82" s="19"/>
    </row>
    <row r="83" spans="1:26" s="13" customFormat="1" x14ac:dyDescent="0.3">
      <c r="A83" s="10" t="s">
        <v>94</v>
      </c>
      <c r="B83" s="10" t="s">
        <v>32</v>
      </c>
      <c r="C83" s="11" t="s">
        <v>42</v>
      </c>
      <c r="D83" s="23">
        <v>464.7</v>
      </c>
      <c r="E83" s="11" t="s">
        <v>38</v>
      </c>
      <c r="F83" s="23">
        <v>27</v>
      </c>
      <c r="G83" s="23">
        <v>53.8</v>
      </c>
      <c r="H83" s="23">
        <v>60.5</v>
      </c>
      <c r="I83" s="23">
        <v>23.8</v>
      </c>
      <c r="J83" s="23">
        <v>47.8</v>
      </c>
      <c r="K83" s="23">
        <v>78.400000000000006</v>
      </c>
      <c r="L83" s="23">
        <v>47.5</v>
      </c>
      <c r="M83" s="23">
        <v>41.7</v>
      </c>
      <c r="N83" s="23">
        <v>10.3</v>
      </c>
      <c r="O83" s="23">
        <v>43.5</v>
      </c>
      <c r="P83" s="23">
        <v>12.9</v>
      </c>
      <c r="Q83" s="23">
        <v>81.3</v>
      </c>
      <c r="R83" s="23">
        <v>66.7</v>
      </c>
      <c r="S83" s="23">
        <v>55.3</v>
      </c>
      <c r="T83" s="23">
        <v>72.3</v>
      </c>
      <c r="U83" s="23" t="s">
        <v>32</v>
      </c>
      <c r="V83" s="23">
        <v>134.30000000000001</v>
      </c>
      <c r="W83" s="23">
        <v>38.200000000000003</v>
      </c>
      <c r="X83" s="22">
        <f t="shared" ref="X83:X94" si="19">SUM(F83:N83)</f>
        <v>390.80000000000007</v>
      </c>
      <c r="Y83" s="23">
        <f t="shared" si="8"/>
        <v>895.3</v>
      </c>
      <c r="Z83" s="24" t="s">
        <v>102</v>
      </c>
    </row>
    <row r="84" spans="1:26" x14ac:dyDescent="0.3">
      <c r="A84" s="10" t="s">
        <v>65</v>
      </c>
      <c r="B84" s="10" t="s">
        <v>32</v>
      </c>
      <c r="C84" s="11" t="s">
        <v>42</v>
      </c>
      <c r="D84" s="23">
        <f>AVERAGE(210,520,500,504.2,420,416.8,490,493)</f>
        <v>444.25</v>
      </c>
      <c r="E84" s="11" t="s">
        <v>38</v>
      </c>
      <c r="F84" s="23">
        <v>24</v>
      </c>
      <c r="G84" s="23">
        <v>56</v>
      </c>
      <c r="H84" s="23">
        <v>52</v>
      </c>
      <c r="I84" s="23">
        <v>17</v>
      </c>
      <c r="J84" s="23">
        <v>53</v>
      </c>
      <c r="K84" s="23">
        <v>93</v>
      </c>
      <c r="L84" s="23">
        <v>39</v>
      </c>
      <c r="M84" s="23">
        <v>43</v>
      </c>
      <c r="N84" s="23" t="s">
        <v>32</v>
      </c>
      <c r="O84" s="23">
        <v>51</v>
      </c>
      <c r="P84" s="23" t="s">
        <v>32</v>
      </c>
      <c r="Q84" s="23">
        <v>70</v>
      </c>
      <c r="R84" s="23">
        <v>75</v>
      </c>
      <c r="S84" s="23">
        <v>37</v>
      </c>
      <c r="T84" s="23">
        <v>87</v>
      </c>
      <c r="U84" s="23" t="s">
        <v>32</v>
      </c>
      <c r="V84" s="23">
        <v>126</v>
      </c>
      <c r="W84" s="23">
        <v>53</v>
      </c>
      <c r="X84" s="22">
        <f t="shared" si="19"/>
        <v>377</v>
      </c>
      <c r="Y84" s="23">
        <f t="shared" si="8"/>
        <v>876</v>
      </c>
      <c r="Z84" s="24" t="s">
        <v>195</v>
      </c>
    </row>
    <row r="85" spans="1:26" x14ac:dyDescent="0.3">
      <c r="A85" s="10" t="s">
        <v>66</v>
      </c>
      <c r="B85" s="10" t="s">
        <v>32</v>
      </c>
      <c r="C85" s="11" t="s">
        <v>42</v>
      </c>
      <c r="D85" s="23">
        <v>460</v>
      </c>
      <c r="E85" s="11" t="s">
        <v>38</v>
      </c>
      <c r="F85" s="23">
        <v>25</v>
      </c>
      <c r="G85" s="23">
        <v>49</v>
      </c>
      <c r="H85" s="23">
        <v>64</v>
      </c>
      <c r="I85" s="23">
        <v>34</v>
      </c>
      <c r="J85" s="23">
        <v>53</v>
      </c>
      <c r="K85" s="23">
        <v>80</v>
      </c>
      <c r="L85" s="23">
        <v>88</v>
      </c>
      <c r="M85" s="23">
        <v>43</v>
      </c>
      <c r="N85" s="23">
        <v>6</v>
      </c>
      <c r="O85" s="23" t="s">
        <v>32</v>
      </c>
      <c r="P85" s="23" t="s">
        <v>32</v>
      </c>
      <c r="Q85" s="23" t="s">
        <v>32</v>
      </c>
      <c r="R85" s="23" t="s">
        <v>32</v>
      </c>
      <c r="S85" s="23">
        <v>47</v>
      </c>
      <c r="T85" s="23" t="s">
        <v>32</v>
      </c>
      <c r="U85" s="23" t="s">
        <v>32</v>
      </c>
      <c r="V85" s="23" t="s">
        <v>32</v>
      </c>
      <c r="W85" s="23" t="s">
        <v>32</v>
      </c>
      <c r="X85" s="22">
        <f t="shared" si="19"/>
        <v>442</v>
      </c>
      <c r="Y85" s="23">
        <f t="shared" si="8"/>
        <v>489</v>
      </c>
      <c r="Z85" s="24" t="s">
        <v>81</v>
      </c>
    </row>
    <row r="86" spans="1:26" x14ac:dyDescent="0.3">
      <c r="A86" s="10" t="s">
        <v>252</v>
      </c>
      <c r="B86" s="10" t="s">
        <v>32</v>
      </c>
      <c r="C86" s="11" t="s">
        <v>42</v>
      </c>
      <c r="D86" s="23">
        <v>660</v>
      </c>
      <c r="E86" s="11" t="s">
        <v>38</v>
      </c>
      <c r="F86" s="23" t="s">
        <v>32</v>
      </c>
      <c r="G86" s="23">
        <v>51</v>
      </c>
      <c r="H86" s="23">
        <v>60</v>
      </c>
      <c r="I86" s="23">
        <v>40</v>
      </c>
      <c r="J86" s="23">
        <v>51</v>
      </c>
      <c r="K86" s="23">
        <v>75</v>
      </c>
      <c r="L86" s="23">
        <v>75</v>
      </c>
      <c r="M86" s="23">
        <v>41</v>
      </c>
      <c r="N86" s="23">
        <v>6</v>
      </c>
      <c r="O86" s="23" t="s">
        <v>32</v>
      </c>
      <c r="P86" s="23" t="s">
        <v>32</v>
      </c>
      <c r="Q86" s="23" t="s">
        <v>32</v>
      </c>
      <c r="R86" s="23" t="s">
        <v>32</v>
      </c>
      <c r="S86" s="23" t="s">
        <v>32</v>
      </c>
      <c r="T86" s="23" t="s">
        <v>32</v>
      </c>
      <c r="U86" s="23" t="s">
        <v>32</v>
      </c>
      <c r="V86" s="23" t="s">
        <v>32</v>
      </c>
      <c r="W86" s="23" t="s">
        <v>32</v>
      </c>
      <c r="X86" s="22">
        <f t="shared" si="19"/>
        <v>399</v>
      </c>
      <c r="Y86" s="23">
        <f t="shared" si="8"/>
        <v>399</v>
      </c>
      <c r="Z86" s="24" t="s">
        <v>84</v>
      </c>
    </row>
    <row r="87" spans="1:26" x14ac:dyDescent="0.3">
      <c r="A87" s="11" t="s">
        <v>67</v>
      </c>
      <c r="B87" s="10" t="s">
        <v>253</v>
      </c>
      <c r="C87" s="11" t="s">
        <v>42</v>
      </c>
      <c r="D87" s="23">
        <v>405.2</v>
      </c>
      <c r="E87" s="11" t="s">
        <v>38</v>
      </c>
      <c r="F87" s="23">
        <v>23.4</v>
      </c>
      <c r="G87" s="23">
        <v>61.7</v>
      </c>
      <c r="H87" s="23">
        <v>52.1</v>
      </c>
      <c r="I87" s="23">
        <v>21.3</v>
      </c>
      <c r="J87" s="23">
        <v>45.7</v>
      </c>
      <c r="K87" s="23">
        <v>70.2</v>
      </c>
      <c r="L87" s="23">
        <v>35.1</v>
      </c>
      <c r="M87" s="23">
        <v>33</v>
      </c>
      <c r="N87" s="23">
        <v>9.6</v>
      </c>
      <c r="O87" s="23">
        <v>42.6</v>
      </c>
      <c r="P87" s="23">
        <v>21.3</v>
      </c>
      <c r="Q87" s="23">
        <v>43.6</v>
      </c>
      <c r="R87" s="23">
        <v>60.6</v>
      </c>
      <c r="S87" s="23">
        <v>43.6</v>
      </c>
      <c r="T87" s="23">
        <v>47.9</v>
      </c>
      <c r="U87" s="23" t="s">
        <v>32</v>
      </c>
      <c r="V87" s="23">
        <v>137.19999999999999</v>
      </c>
      <c r="W87" s="23">
        <v>35.1</v>
      </c>
      <c r="X87" s="22">
        <f t="shared" si="19"/>
        <v>352.1</v>
      </c>
      <c r="Y87" s="23">
        <f t="shared" si="8"/>
        <v>784.00000000000011</v>
      </c>
      <c r="Z87" s="24" t="s">
        <v>85</v>
      </c>
    </row>
    <row r="88" spans="1:26" x14ac:dyDescent="0.3">
      <c r="A88" s="10" t="s">
        <v>68</v>
      </c>
      <c r="B88" s="10" t="s">
        <v>32</v>
      </c>
      <c r="C88" s="11" t="s">
        <v>42</v>
      </c>
      <c r="D88" s="23">
        <v>630</v>
      </c>
      <c r="E88" s="11" t="s">
        <v>38</v>
      </c>
      <c r="F88" s="23">
        <v>28</v>
      </c>
      <c r="G88" s="23">
        <v>61</v>
      </c>
      <c r="H88" s="23">
        <v>64</v>
      </c>
      <c r="I88" s="23">
        <v>14</v>
      </c>
      <c r="J88" s="23">
        <v>51</v>
      </c>
      <c r="K88" s="23">
        <v>85</v>
      </c>
      <c r="L88" s="23">
        <v>41</v>
      </c>
      <c r="M88" s="23">
        <v>44</v>
      </c>
      <c r="N88" s="23">
        <v>7</v>
      </c>
      <c r="O88" s="23" t="s">
        <v>32</v>
      </c>
      <c r="P88" s="23" t="s">
        <v>32</v>
      </c>
      <c r="Q88" s="23" t="s">
        <v>32</v>
      </c>
      <c r="R88" s="23" t="s">
        <v>32</v>
      </c>
      <c r="S88" s="23">
        <v>65</v>
      </c>
      <c r="T88" s="23" t="s">
        <v>32</v>
      </c>
      <c r="U88" s="23" t="s">
        <v>32</v>
      </c>
      <c r="V88" s="23" t="s">
        <v>32</v>
      </c>
      <c r="W88" s="23" t="s">
        <v>32</v>
      </c>
      <c r="X88" s="22">
        <f t="shared" si="19"/>
        <v>395</v>
      </c>
      <c r="Y88" s="23">
        <f t="shared" si="8"/>
        <v>460</v>
      </c>
      <c r="Z88" s="24" t="s">
        <v>81</v>
      </c>
    </row>
    <row r="89" spans="1:26" x14ac:dyDescent="0.3">
      <c r="A89" s="10" t="s">
        <v>69</v>
      </c>
      <c r="B89" s="10" t="s">
        <v>32</v>
      </c>
      <c r="C89" s="11" t="s">
        <v>42</v>
      </c>
      <c r="D89" s="23">
        <v>373.3</v>
      </c>
      <c r="E89" s="11" t="s">
        <v>38</v>
      </c>
      <c r="F89" s="23">
        <v>29</v>
      </c>
      <c r="G89" s="23">
        <v>58</v>
      </c>
      <c r="H89" s="23">
        <v>60</v>
      </c>
      <c r="I89" s="23">
        <v>18</v>
      </c>
      <c r="J89" s="23">
        <v>49</v>
      </c>
      <c r="K89" s="23">
        <v>76</v>
      </c>
      <c r="L89" s="23">
        <v>39</v>
      </c>
      <c r="M89" s="23">
        <v>42</v>
      </c>
      <c r="N89" s="23">
        <v>8</v>
      </c>
      <c r="O89" s="23">
        <v>50</v>
      </c>
      <c r="P89" s="23">
        <v>14</v>
      </c>
      <c r="Q89" s="23" t="s">
        <v>32</v>
      </c>
      <c r="R89" s="23" t="s">
        <v>32</v>
      </c>
      <c r="S89" s="23">
        <v>68</v>
      </c>
      <c r="T89" s="23" t="s">
        <v>32</v>
      </c>
      <c r="U89" s="23" t="s">
        <v>32</v>
      </c>
      <c r="V89" s="23" t="s">
        <v>32</v>
      </c>
      <c r="W89" s="23" t="s">
        <v>32</v>
      </c>
      <c r="X89" s="22">
        <f t="shared" si="19"/>
        <v>379</v>
      </c>
      <c r="Y89" s="23">
        <f t="shared" si="8"/>
        <v>511</v>
      </c>
      <c r="Z89" s="24" t="s">
        <v>77</v>
      </c>
    </row>
    <row r="90" spans="1:26" x14ac:dyDescent="0.3">
      <c r="A90" s="10" t="s">
        <v>69</v>
      </c>
      <c r="B90" s="10" t="s">
        <v>32</v>
      </c>
      <c r="C90" s="11" t="s">
        <v>42</v>
      </c>
      <c r="D90" s="23">
        <v>396.7</v>
      </c>
      <c r="E90" s="11" t="s">
        <v>38</v>
      </c>
      <c r="F90" s="23">
        <v>29</v>
      </c>
      <c r="G90" s="23">
        <v>60</v>
      </c>
      <c r="H90" s="23">
        <v>48</v>
      </c>
      <c r="I90" s="23">
        <v>18</v>
      </c>
      <c r="J90" s="23">
        <v>44</v>
      </c>
      <c r="K90" s="23">
        <v>89</v>
      </c>
      <c r="L90" s="23">
        <v>35</v>
      </c>
      <c r="M90" s="23">
        <v>35</v>
      </c>
      <c r="N90" s="23">
        <v>6.2</v>
      </c>
      <c r="O90" s="23" t="s">
        <v>32</v>
      </c>
      <c r="P90" s="23" t="s">
        <v>32</v>
      </c>
      <c r="Q90" s="23" t="s">
        <v>32</v>
      </c>
      <c r="R90" s="23" t="s">
        <v>32</v>
      </c>
      <c r="S90" s="23">
        <v>68</v>
      </c>
      <c r="T90" s="23" t="s">
        <v>32</v>
      </c>
      <c r="U90" s="23" t="s">
        <v>32</v>
      </c>
      <c r="V90" s="23" t="s">
        <v>32</v>
      </c>
      <c r="W90" s="23" t="s">
        <v>32</v>
      </c>
      <c r="X90" s="22">
        <f t="shared" si="19"/>
        <v>364.2</v>
      </c>
      <c r="Y90" s="23">
        <f t="shared" si="8"/>
        <v>432.2</v>
      </c>
      <c r="Z90" s="24" t="s">
        <v>81</v>
      </c>
    </row>
    <row r="91" spans="1:26" x14ac:dyDescent="0.3">
      <c r="A91" s="10" t="s">
        <v>254</v>
      </c>
      <c r="B91" s="10" t="s">
        <v>32</v>
      </c>
      <c r="C91" s="11" t="s">
        <v>42</v>
      </c>
      <c r="D91" s="23">
        <v>409</v>
      </c>
      <c r="E91" s="11" t="s">
        <v>38</v>
      </c>
      <c r="F91" s="23" t="s">
        <v>32</v>
      </c>
      <c r="G91" s="23">
        <v>55</v>
      </c>
      <c r="H91" s="23">
        <v>60</v>
      </c>
      <c r="I91" s="23">
        <v>45</v>
      </c>
      <c r="J91" s="23">
        <v>45</v>
      </c>
      <c r="K91" s="23">
        <v>76</v>
      </c>
      <c r="L91" s="23">
        <v>66</v>
      </c>
      <c r="M91" s="23">
        <v>43</v>
      </c>
      <c r="N91" s="23">
        <v>7</v>
      </c>
      <c r="O91" s="23" t="s">
        <v>32</v>
      </c>
      <c r="P91" s="23" t="s">
        <v>32</v>
      </c>
      <c r="Q91" s="23" t="s">
        <v>32</v>
      </c>
      <c r="R91" s="23" t="s">
        <v>32</v>
      </c>
      <c r="S91" s="23" t="s">
        <v>32</v>
      </c>
      <c r="T91" s="23" t="s">
        <v>32</v>
      </c>
      <c r="U91" s="23" t="s">
        <v>32</v>
      </c>
      <c r="V91" s="23" t="s">
        <v>32</v>
      </c>
      <c r="W91" s="23" t="s">
        <v>32</v>
      </c>
      <c r="X91" s="22">
        <f t="shared" si="19"/>
        <v>397</v>
      </c>
      <c r="Y91" s="23">
        <f t="shared" si="8"/>
        <v>397</v>
      </c>
      <c r="Z91" s="24" t="s">
        <v>84</v>
      </c>
    </row>
    <row r="92" spans="1:26" x14ac:dyDescent="0.3">
      <c r="A92" s="10" t="s">
        <v>255</v>
      </c>
      <c r="B92" s="10" t="s">
        <v>32</v>
      </c>
      <c r="C92" s="11" t="s">
        <v>42</v>
      </c>
      <c r="D92" s="23">
        <v>361.2</v>
      </c>
      <c r="E92" s="11" t="s">
        <v>38</v>
      </c>
      <c r="F92" s="23">
        <v>25.8</v>
      </c>
      <c r="G92" s="23">
        <v>43.7</v>
      </c>
      <c r="H92" s="23">
        <v>68.8</v>
      </c>
      <c r="I92" s="23">
        <v>16.3</v>
      </c>
      <c r="J92" s="23">
        <v>46.5</v>
      </c>
      <c r="K92" s="23">
        <v>69.7</v>
      </c>
      <c r="L92" s="23">
        <v>33.4</v>
      </c>
      <c r="M92" s="23">
        <v>40.200000000000003</v>
      </c>
      <c r="N92" s="23">
        <v>27.4</v>
      </c>
      <c r="O92" s="23">
        <v>35.200000000000003</v>
      </c>
      <c r="P92" s="23">
        <v>7</v>
      </c>
      <c r="Q92" s="23">
        <v>128.6</v>
      </c>
      <c r="R92" s="23">
        <v>73.7</v>
      </c>
      <c r="S92" s="23">
        <v>53.4</v>
      </c>
      <c r="T92" s="23">
        <v>94.8</v>
      </c>
      <c r="U92" s="23" t="s">
        <v>32</v>
      </c>
      <c r="V92" s="23">
        <v>112.1</v>
      </c>
      <c r="W92" s="23">
        <v>48.2</v>
      </c>
      <c r="X92" s="22">
        <f t="shared" si="19"/>
        <v>371.79999999999995</v>
      </c>
      <c r="Y92" s="23">
        <f t="shared" si="8"/>
        <v>924.8</v>
      </c>
      <c r="Z92" s="24" t="s">
        <v>86</v>
      </c>
    </row>
    <row r="93" spans="1:26" x14ac:dyDescent="0.3">
      <c r="A93" s="10" t="s">
        <v>256</v>
      </c>
      <c r="B93" s="10" t="s">
        <v>32</v>
      </c>
      <c r="C93" s="11" t="s">
        <v>42</v>
      </c>
      <c r="D93" s="23">
        <v>454</v>
      </c>
      <c r="E93" s="11" t="s">
        <v>38</v>
      </c>
      <c r="F93" s="23">
        <v>24</v>
      </c>
      <c r="G93" s="23">
        <v>37.4</v>
      </c>
      <c r="H93" s="23">
        <v>82.7</v>
      </c>
      <c r="I93" s="23">
        <v>23.3</v>
      </c>
      <c r="J93" s="23">
        <v>45.7</v>
      </c>
      <c r="K93" s="23">
        <v>69.8</v>
      </c>
      <c r="L93" s="23">
        <v>35</v>
      </c>
      <c r="M93" s="23">
        <v>42.6</v>
      </c>
      <c r="N93" s="23">
        <v>24.6</v>
      </c>
      <c r="O93" s="23">
        <v>37.9</v>
      </c>
      <c r="P93" s="23">
        <v>7.3</v>
      </c>
      <c r="Q93" s="23">
        <v>116</v>
      </c>
      <c r="R93" s="23">
        <v>67.7</v>
      </c>
      <c r="S93" s="23">
        <v>53.3</v>
      </c>
      <c r="T93" s="23">
        <v>88.4</v>
      </c>
      <c r="U93" s="23" t="s">
        <v>32</v>
      </c>
      <c r="V93" s="23">
        <v>115.7</v>
      </c>
      <c r="W93" s="23">
        <v>51.1</v>
      </c>
      <c r="X93" s="22">
        <f t="shared" si="19"/>
        <v>385.10000000000008</v>
      </c>
      <c r="Y93" s="23">
        <f t="shared" si="8"/>
        <v>922.50000000000011</v>
      </c>
      <c r="Z93" s="24" t="s">
        <v>86</v>
      </c>
    </row>
    <row r="94" spans="1:26" x14ac:dyDescent="0.3">
      <c r="A94" s="10" t="s">
        <v>257</v>
      </c>
      <c r="B94" s="10" t="s">
        <v>32</v>
      </c>
      <c r="C94" s="11" t="s">
        <v>42</v>
      </c>
      <c r="D94" s="23">
        <v>528.4</v>
      </c>
      <c r="E94" s="11" t="s">
        <v>38</v>
      </c>
      <c r="F94" s="23">
        <v>35.299999999999997</v>
      </c>
      <c r="G94" s="23">
        <v>59</v>
      </c>
      <c r="H94" s="23">
        <v>53.7</v>
      </c>
      <c r="I94" s="23" t="s">
        <v>32</v>
      </c>
      <c r="J94" s="23">
        <v>42.6</v>
      </c>
      <c r="K94" s="23">
        <v>78.5</v>
      </c>
      <c r="L94" s="23" t="s">
        <v>32</v>
      </c>
      <c r="M94" s="23">
        <v>45.3</v>
      </c>
      <c r="N94" s="23">
        <v>10.1</v>
      </c>
      <c r="O94" s="23">
        <v>41</v>
      </c>
      <c r="P94" s="23" t="s">
        <v>32</v>
      </c>
      <c r="Q94" s="23">
        <v>48.2</v>
      </c>
      <c r="R94" s="23">
        <v>56.8</v>
      </c>
      <c r="S94" s="23" t="s">
        <v>32</v>
      </c>
      <c r="T94" s="23">
        <v>43.5</v>
      </c>
      <c r="U94" s="23" t="s">
        <v>32</v>
      </c>
      <c r="V94" s="23">
        <v>180.6</v>
      </c>
      <c r="W94" s="23">
        <v>3.8</v>
      </c>
      <c r="X94" s="22">
        <f t="shared" si="19"/>
        <v>324.50000000000006</v>
      </c>
      <c r="Y94" s="23">
        <f t="shared" si="8"/>
        <v>698.4</v>
      </c>
      <c r="Z94" s="24" t="s">
        <v>76</v>
      </c>
    </row>
    <row r="95" spans="1:26" x14ac:dyDescent="0.3">
      <c r="A95" s="10" t="s">
        <v>66</v>
      </c>
      <c r="B95" s="10" t="s">
        <v>32</v>
      </c>
      <c r="C95" s="11" t="s">
        <v>32</v>
      </c>
      <c r="D95" s="23" t="s">
        <v>32</v>
      </c>
      <c r="E95" s="11" t="s">
        <v>38</v>
      </c>
      <c r="F95" s="23">
        <v>25</v>
      </c>
      <c r="G95" s="23">
        <v>49</v>
      </c>
      <c r="H95" s="23">
        <v>64</v>
      </c>
      <c r="I95" s="23">
        <v>19</v>
      </c>
      <c r="J95" s="23">
        <v>53</v>
      </c>
      <c r="K95" s="23">
        <v>80</v>
      </c>
      <c r="L95" s="23">
        <v>41</v>
      </c>
      <c r="M95" s="23">
        <v>43</v>
      </c>
      <c r="N95" s="23">
        <v>6</v>
      </c>
      <c r="O95" s="23">
        <v>47</v>
      </c>
      <c r="P95" s="23">
        <v>15</v>
      </c>
      <c r="Q95" s="23" t="s">
        <v>32</v>
      </c>
      <c r="R95" s="23" t="s">
        <v>32</v>
      </c>
      <c r="S95" s="23">
        <v>47</v>
      </c>
      <c r="T95" s="23" t="s">
        <v>32</v>
      </c>
      <c r="U95" s="23" t="s">
        <v>32</v>
      </c>
      <c r="V95" s="23" t="s">
        <v>32</v>
      </c>
      <c r="W95" s="23" t="s">
        <v>32</v>
      </c>
      <c r="X95" s="22">
        <f>SUM(F95:N95)</f>
        <v>380</v>
      </c>
      <c r="Y95" s="23">
        <f>SUM(F95:W95)</f>
        <v>489</v>
      </c>
      <c r="Z95" s="24" t="s">
        <v>77</v>
      </c>
    </row>
    <row r="96" spans="1:26" x14ac:dyDescent="0.3">
      <c r="A96" s="10" t="s">
        <v>70</v>
      </c>
      <c r="B96" s="10" t="s">
        <v>32</v>
      </c>
      <c r="C96" s="11" t="s">
        <v>32</v>
      </c>
      <c r="D96" s="23" t="s">
        <v>32</v>
      </c>
      <c r="E96" s="11" t="s">
        <v>38</v>
      </c>
      <c r="F96" s="23">
        <v>29</v>
      </c>
      <c r="G96" s="23">
        <v>58</v>
      </c>
      <c r="H96" s="23">
        <v>57</v>
      </c>
      <c r="I96" s="23">
        <v>20</v>
      </c>
      <c r="J96" s="23">
        <v>42</v>
      </c>
      <c r="K96" s="23">
        <v>77</v>
      </c>
      <c r="L96" s="23">
        <v>43</v>
      </c>
      <c r="M96" s="23">
        <v>47</v>
      </c>
      <c r="N96" s="23">
        <v>6.2</v>
      </c>
      <c r="O96" s="23" t="s">
        <v>32</v>
      </c>
      <c r="P96" s="23" t="s">
        <v>32</v>
      </c>
      <c r="Q96" s="23" t="s">
        <v>32</v>
      </c>
      <c r="R96" s="23" t="s">
        <v>32</v>
      </c>
      <c r="S96" s="23">
        <v>71</v>
      </c>
      <c r="T96" s="23" t="s">
        <v>32</v>
      </c>
      <c r="U96" s="23" t="s">
        <v>32</v>
      </c>
      <c r="V96" s="23" t="s">
        <v>32</v>
      </c>
      <c r="W96" s="23" t="s">
        <v>32</v>
      </c>
      <c r="X96" s="22">
        <f>SUM(F96:N96)</f>
        <v>379.2</v>
      </c>
      <c r="Y96" s="23">
        <f>SUM(F96:W96)</f>
        <v>450.2</v>
      </c>
      <c r="Z96" s="24" t="s">
        <v>81</v>
      </c>
    </row>
    <row r="97" spans="1:26" s="13" customFormat="1" x14ac:dyDescent="0.3">
      <c r="A97" s="26" t="s">
        <v>258</v>
      </c>
      <c r="B97" s="26"/>
      <c r="C97" s="26" t="s">
        <v>42</v>
      </c>
      <c r="D97" s="20">
        <f>AVERAGE(D98:D119)</f>
        <v>666.99791666666681</v>
      </c>
      <c r="E97" s="26" t="s">
        <v>38</v>
      </c>
      <c r="F97" s="20">
        <f>AVERAGE(F98:F121)</f>
        <v>22.586632879315808</v>
      </c>
      <c r="G97" s="20">
        <f t="shared" ref="G97:Y97" si="20">AVERAGE(G98:G121)</f>
        <v>54.473110020061249</v>
      </c>
      <c r="H97" s="20">
        <f t="shared" si="20"/>
        <v>51.126907137577867</v>
      </c>
      <c r="I97" s="20">
        <f t="shared" si="20"/>
        <v>18.791870878567106</v>
      </c>
      <c r="J97" s="20">
        <f t="shared" si="20"/>
        <v>39.379616724738675</v>
      </c>
      <c r="K97" s="20">
        <f t="shared" si="20"/>
        <v>72.787950058072013</v>
      </c>
      <c r="L97" s="20">
        <f t="shared" si="20"/>
        <v>47.210427045238582</v>
      </c>
      <c r="M97" s="20">
        <f t="shared" si="20"/>
        <v>38.783826945412315</v>
      </c>
      <c r="N97" s="20">
        <f t="shared" si="20"/>
        <v>9.3471031186108799</v>
      </c>
      <c r="O97" s="20">
        <f t="shared" si="20"/>
        <v>56.032480490684492</v>
      </c>
      <c r="P97" s="20">
        <f t="shared" si="20"/>
        <v>12.156712068419385</v>
      </c>
      <c r="Q97" s="20">
        <f t="shared" si="20"/>
        <v>53.817321574446098</v>
      </c>
      <c r="R97" s="20">
        <f t="shared" si="20"/>
        <v>55.927353676134175</v>
      </c>
      <c r="S97" s="20">
        <f t="shared" si="20"/>
        <v>61.008347285699202</v>
      </c>
      <c r="T97" s="20">
        <f t="shared" si="20"/>
        <v>75.692943000516792</v>
      </c>
      <c r="U97" s="20">
        <f t="shared" si="20"/>
        <v>63.47041495090275</v>
      </c>
      <c r="V97" s="20">
        <f t="shared" si="20"/>
        <v>94.138707633829583</v>
      </c>
      <c r="W97" s="20">
        <f t="shared" si="20"/>
        <v>42.800726955970859</v>
      </c>
      <c r="X97" s="20">
        <f t="shared" si="20"/>
        <v>347.26721835075494</v>
      </c>
      <c r="Y97" s="20">
        <f t="shared" si="20"/>
        <v>731.31229542814924</v>
      </c>
      <c r="Z97" s="19"/>
    </row>
    <row r="98" spans="1:26" s="13" customFormat="1" x14ac:dyDescent="0.3">
      <c r="A98" s="10" t="s">
        <v>72</v>
      </c>
      <c r="B98" s="10" t="s">
        <v>32</v>
      </c>
      <c r="C98" s="11" t="s">
        <v>42</v>
      </c>
      <c r="D98" s="23">
        <v>613.20000000000005</v>
      </c>
      <c r="E98" s="11" t="s">
        <v>38</v>
      </c>
      <c r="F98" s="23">
        <v>21.2</v>
      </c>
      <c r="G98" s="23">
        <v>53.9</v>
      </c>
      <c r="H98" s="23">
        <v>50.3</v>
      </c>
      <c r="I98" s="23">
        <v>19.3</v>
      </c>
      <c r="J98" s="23">
        <v>39.6</v>
      </c>
      <c r="K98" s="23">
        <v>74.8</v>
      </c>
      <c r="L98" s="23">
        <v>46.6</v>
      </c>
      <c r="M98" s="23">
        <v>35.799999999999997</v>
      </c>
      <c r="N98" s="23">
        <v>8.1</v>
      </c>
      <c r="O98" s="23">
        <v>53.6</v>
      </c>
      <c r="P98" s="23">
        <v>12.8</v>
      </c>
      <c r="Q98" s="23">
        <v>54</v>
      </c>
      <c r="R98" s="23">
        <v>53.9</v>
      </c>
      <c r="S98" s="23">
        <v>61.5</v>
      </c>
      <c r="T98" s="23">
        <v>77.400000000000006</v>
      </c>
      <c r="U98" s="23" t="s">
        <v>32</v>
      </c>
      <c r="V98" s="23">
        <v>94.5</v>
      </c>
      <c r="W98" s="23">
        <v>41.9</v>
      </c>
      <c r="X98" s="22">
        <f t="shared" ref="X98:X115" si="21">SUM(F98:N98)</f>
        <v>349.6</v>
      </c>
      <c r="Y98" s="23">
        <f t="shared" si="8"/>
        <v>799.2</v>
      </c>
      <c r="Z98" s="24" t="s">
        <v>102</v>
      </c>
    </row>
    <row r="99" spans="1:26" x14ac:dyDescent="0.3">
      <c r="A99" s="10" t="s">
        <v>259</v>
      </c>
      <c r="B99" s="10" t="s">
        <v>32</v>
      </c>
      <c r="C99" s="11" t="s">
        <v>42</v>
      </c>
      <c r="D99" s="23" t="s">
        <v>32</v>
      </c>
      <c r="E99" s="11" t="s">
        <v>38</v>
      </c>
      <c r="F99" s="23">
        <v>22</v>
      </c>
      <c r="G99" s="23">
        <v>54</v>
      </c>
      <c r="H99" s="23">
        <v>49</v>
      </c>
      <c r="I99" s="23">
        <v>15</v>
      </c>
      <c r="J99" s="23">
        <v>37</v>
      </c>
      <c r="K99" s="23">
        <v>68</v>
      </c>
      <c r="L99" s="23">
        <v>33</v>
      </c>
      <c r="M99" s="23">
        <v>43</v>
      </c>
      <c r="N99" s="23" t="s">
        <v>32</v>
      </c>
      <c r="O99" s="23">
        <v>63</v>
      </c>
      <c r="P99" s="23">
        <v>13</v>
      </c>
      <c r="Q99" s="23">
        <v>54</v>
      </c>
      <c r="R99" s="23">
        <v>39</v>
      </c>
      <c r="S99" s="23">
        <v>47</v>
      </c>
      <c r="T99" s="23">
        <v>81</v>
      </c>
      <c r="U99" s="23" t="s">
        <v>32</v>
      </c>
      <c r="V99" s="23">
        <v>104</v>
      </c>
      <c r="W99" s="23">
        <v>48</v>
      </c>
      <c r="X99" s="22">
        <f t="shared" si="21"/>
        <v>321</v>
      </c>
      <c r="Y99" s="23">
        <f t="shared" si="8"/>
        <v>770</v>
      </c>
      <c r="Z99" s="24" t="s">
        <v>89</v>
      </c>
    </row>
    <row r="100" spans="1:26" x14ac:dyDescent="0.3">
      <c r="A100" s="10" t="s">
        <v>73</v>
      </c>
      <c r="B100" s="10" t="s">
        <v>32</v>
      </c>
      <c r="C100" s="11" t="s">
        <v>42</v>
      </c>
      <c r="D100" s="23">
        <v>759.5</v>
      </c>
      <c r="E100" s="11" t="s">
        <v>38</v>
      </c>
      <c r="F100" s="23">
        <v>24</v>
      </c>
      <c r="G100" s="23">
        <v>55</v>
      </c>
      <c r="H100" s="23">
        <v>57</v>
      </c>
      <c r="I100" s="23">
        <v>18</v>
      </c>
      <c r="J100" s="23">
        <v>47</v>
      </c>
      <c r="K100" s="23">
        <v>88</v>
      </c>
      <c r="L100" s="23">
        <v>41</v>
      </c>
      <c r="M100" s="23">
        <v>44</v>
      </c>
      <c r="N100" s="23">
        <v>6</v>
      </c>
      <c r="O100" s="23" t="s">
        <v>32</v>
      </c>
      <c r="P100" s="23" t="s">
        <v>32</v>
      </c>
      <c r="Q100" s="23" t="s">
        <v>32</v>
      </c>
      <c r="R100" s="23" t="s">
        <v>32</v>
      </c>
      <c r="S100" s="23">
        <v>74</v>
      </c>
      <c r="T100" s="23" t="s">
        <v>32</v>
      </c>
      <c r="U100" s="23" t="s">
        <v>32</v>
      </c>
      <c r="V100" s="23" t="s">
        <v>32</v>
      </c>
      <c r="W100" s="23" t="s">
        <v>32</v>
      </c>
      <c r="X100" s="22">
        <f t="shared" si="21"/>
        <v>380</v>
      </c>
      <c r="Y100" s="23">
        <f t="shared" si="8"/>
        <v>454</v>
      </c>
      <c r="Z100" s="24" t="s">
        <v>81</v>
      </c>
    </row>
    <row r="101" spans="1:26" x14ac:dyDescent="0.3">
      <c r="A101" s="10" t="s">
        <v>73</v>
      </c>
      <c r="B101" s="10" t="s">
        <v>32</v>
      </c>
      <c r="C101" s="11" t="s">
        <v>42</v>
      </c>
      <c r="D101" s="23">
        <v>593</v>
      </c>
      <c r="E101" s="11" t="s">
        <v>38</v>
      </c>
      <c r="F101" s="23">
        <v>24</v>
      </c>
      <c r="G101" s="23">
        <v>55</v>
      </c>
      <c r="H101" s="23">
        <v>57</v>
      </c>
      <c r="I101" s="23">
        <v>18</v>
      </c>
      <c r="J101" s="23">
        <v>47</v>
      </c>
      <c r="K101" s="23">
        <v>88</v>
      </c>
      <c r="L101" s="23">
        <v>41</v>
      </c>
      <c r="M101" s="23">
        <v>44</v>
      </c>
      <c r="N101" s="23">
        <v>6</v>
      </c>
      <c r="O101" s="23">
        <v>43</v>
      </c>
      <c r="P101" s="23">
        <v>20</v>
      </c>
      <c r="Q101" s="23">
        <v>75</v>
      </c>
      <c r="R101" s="23">
        <v>68</v>
      </c>
      <c r="S101" s="23">
        <v>74</v>
      </c>
      <c r="T101" s="23">
        <v>59</v>
      </c>
      <c r="U101" s="23" t="s">
        <v>32</v>
      </c>
      <c r="V101" s="23">
        <v>154</v>
      </c>
      <c r="W101" s="23">
        <v>43</v>
      </c>
      <c r="X101" s="22">
        <f t="shared" si="21"/>
        <v>380</v>
      </c>
      <c r="Y101" s="23">
        <f t="shared" si="8"/>
        <v>916</v>
      </c>
      <c r="Z101" s="24" t="s">
        <v>75</v>
      </c>
    </row>
    <row r="102" spans="1:26" x14ac:dyDescent="0.3">
      <c r="A102" s="10" t="s">
        <v>260</v>
      </c>
      <c r="B102" s="10" t="s">
        <v>32</v>
      </c>
      <c r="C102" s="11" t="s">
        <v>42</v>
      </c>
      <c r="D102" s="23">
        <v>612</v>
      </c>
      <c r="E102" s="11" t="s">
        <v>38</v>
      </c>
      <c r="F102" s="23">
        <v>20.8</v>
      </c>
      <c r="G102" s="23">
        <v>59.8</v>
      </c>
      <c r="H102" s="23">
        <v>40.4</v>
      </c>
      <c r="I102" s="23">
        <v>7.9</v>
      </c>
      <c r="J102" s="23">
        <v>27.1</v>
      </c>
      <c r="K102" s="23">
        <v>61.4</v>
      </c>
      <c r="L102" s="23">
        <v>24.1</v>
      </c>
      <c r="M102" s="23">
        <v>38.6</v>
      </c>
      <c r="N102" s="23">
        <v>5.5</v>
      </c>
      <c r="O102" s="23">
        <v>31.1</v>
      </c>
      <c r="P102" s="23">
        <v>14</v>
      </c>
      <c r="Q102" s="23">
        <v>50.9</v>
      </c>
      <c r="R102" s="23" t="s">
        <v>32</v>
      </c>
      <c r="S102" s="23">
        <v>92.8</v>
      </c>
      <c r="T102" s="23">
        <v>62</v>
      </c>
      <c r="U102" s="23" t="s">
        <v>32</v>
      </c>
      <c r="V102" s="23">
        <v>73.099999999999994</v>
      </c>
      <c r="W102" s="23">
        <v>38.5</v>
      </c>
      <c r="X102" s="22">
        <f t="shared" si="21"/>
        <v>285.60000000000002</v>
      </c>
      <c r="Y102" s="23">
        <f t="shared" si="8"/>
        <v>648.00000000000011</v>
      </c>
      <c r="Z102" s="24" t="s">
        <v>75</v>
      </c>
    </row>
    <row r="103" spans="1:26" x14ac:dyDescent="0.3">
      <c r="A103" s="10" t="s">
        <v>261</v>
      </c>
      <c r="B103" s="10" t="s">
        <v>32</v>
      </c>
      <c r="C103" s="11" t="s">
        <v>42</v>
      </c>
      <c r="D103" s="23" t="s">
        <v>32</v>
      </c>
      <c r="E103" s="11" t="s">
        <v>38</v>
      </c>
      <c r="F103" s="23">
        <v>13.5</v>
      </c>
      <c r="G103" s="23">
        <v>35.700000000000003</v>
      </c>
      <c r="H103" s="23">
        <v>35.6</v>
      </c>
      <c r="I103" s="23" t="s">
        <v>32</v>
      </c>
      <c r="J103" s="23">
        <v>32.700000000000003</v>
      </c>
      <c r="K103" s="23">
        <v>59.5</v>
      </c>
      <c r="L103" s="23" t="s">
        <v>32</v>
      </c>
      <c r="M103" s="23">
        <v>22.3</v>
      </c>
      <c r="N103" s="23">
        <v>17.3</v>
      </c>
      <c r="O103" s="23">
        <v>36</v>
      </c>
      <c r="P103" s="23" t="s">
        <v>32</v>
      </c>
      <c r="Q103" s="23">
        <v>48.8</v>
      </c>
      <c r="R103" s="23">
        <v>48.7</v>
      </c>
      <c r="S103" s="23" t="s">
        <v>32</v>
      </c>
      <c r="T103" s="23">
        <v>92.7</v>
      </c>
      <c r="U103" s="23" t="s">
        <v>32</v>
      </c>
      <c r="V103" s="23">
        <v>76.400000000000006</v>
      </c>
      <c r="W103" s="23">
        <v>23.9</v>
      </c>
      <c r="X103" s="22">
        <f t="shared" si="21"/>
        <v>216.60000000000002</v>
      </c>
      <c r="Y103" s="23">
        <f t="shared" si="8"/>
        <v>543.1</v>
      </c>
      <c r="Z103" s="24" t="s">
        <v>76</v>
      </c>
    </row>
    <row r="104" spans="1:26" x14ac:dyDescent="0.3">
      <c r="A104" s="10" t="s">
        <v>262</v>
      </c>
      <c r="B104" s="10" t="s">
        <v>32</v>
      </c>
      <c r="C104" s="11" t="s">
        <v>42</v>
      </c>
      <c r="D104" s="23">
        <f>AVERAGE(770,747.8,711.5)</f>
        <v>743.1</v>
      </c>
      <c r="E104" s="11" t="s">
        <v>38</v>
      </c>
      <c r="F104" s="23">
        <v>19</v>
      </c>
      <c r="G104" s="23">
        <v>57</v>
      </c>
      <c r="H104" s="23">
        <v>51</v>
      </c>
      <c r="I104" s="23">
        <v>20</v>
      </c>
      <c r="J104" s="23">
        <v>53</v>
      </c>
      <c r="K104" s="23">
        <v>87</v>
      </c>
      <c r="L104" s="23">
        <v>117</v>
      </c>
      <c r="M104" s="23">
        <v>40</v>
      </c>
      <c r="N104" s="23">
        <v>6</v>
      </c>
      <c r="O104" s="23">
        <v>66</v>
      </c>
      <c r="P104" s="23">
        <v>13</v>
      </c>
      <c r="Q104" s="23">
        <v>53</v>
      </c>
      <c r="R104" s="23">
        <v>72</v>
      </c>
      <c r="S104" s="23">
        <v>73</v>
      </c>
      <c r="T104" s="23">
        <v>76</v>
      </c>
      <c r="U104" s="23" t="s">
        <v>32</v>
      </c>
      <c r="V104" s="23">
        <v>53</v>
      </c>
      <c r="W104" s="23">
        <v>51</v>
      </c>
      <c r="X104" s="22">
        <f t="shared" si="21"/>
        <v>450</v>
      </c>
      <c r="Y104" s="23">
        <f t="shared" si="8"/>
        <v>907</v>
      </c>
      <c r="Z104" s="24" t="s">
        <v>75</v>
      </c>
    </row>
    <row r="105" spans="1:26" x14ac:dyDescent="0.3">
      <c r="A105" s="10" t="s">
        <v>263</v>
      </c>
      <c r="B105" s="10" t="s">
        <v>32</v>
      </c>
      <c r="C105" s="11" t="s">
        <v>42</v>
      </c>
      <c r="D105" s="23">
        <v>652</v>
      </c>
      <c r="E105" s="11" t="s">
        <v>38</v>
      </c>
      <c r="F105" s="23">
        <v>22</v>
      </c>
      <c r="G105" s="23">
        <v>57</v>
      </c>
      <c r="H105" s="23">
        <v>57</v>
      </c>
      <c r="I105" s="23">
        <v>25</v>
      </c>
      <c r="J105" s="23">
        <v>42</v>
      </c>
      <c r="K105" s="23">
        <v>89</v>
      </c>
      <c r="L105" s="23">
        <v>103</v>
      </c>
      <c r="M105" s="23">
        <v>31</v>
      </c>
      <c r="N105" s="23">
        <v>7</v>
      </c>
      <c r="O105" s="23">
        <v>60</v>
      </c>
      <c r="P105" s="23">
        <v>18</v>
      </c>
      <c r="Q105" s="23">
        <v>68</v>
      </c>
      <c r="R105" s="23">
        <v>62</v>
      </c>
      <c r="S105" s="23">
        <v>63</v>
      </c>
      <c r="T105" s="23">
        <v>64</v>
      </c>
      <c r="U105" s="23" t="s">
        <v>32</v>
      </c>
      <c r="V105" s="23">
        <v>107</v>
      </c>
      <c r="W105" s="23">
        <v>48</v>
      </c>
      <c r="X105" s="22">
        <f t="shared" si="21"/>
        <v>433</v>
      </c>
      <c r="Y105" s="23">
        <f t="shared" si="8"/>
        <v>923</v>
      </c>
      <c r="Z105" s="24" t="s">
        <v>75</v>
      </c>
    </row>
    <row r="106" spans="1:26" x14ac:dyDescent="0.3">
      <c r="A106" s="10" t="s">
        <v>63</v>
      </c>
      <c r="B106" s="10" t="s">
        <v>264</v>
      </c>
      <c r="C106" s="11" t="s">
        <v>42</v>
      </c>
      <c r="D106" s="23">
        <f>AVERAGE(715,560,526)</f>
        <v>600.33333333333337</v>
      </c>
      <c r="E106" s="11" t="s">
        <v>38</v>
      </c>
      <c r="F106" s="23" t="s">
        <v>32</v>
      </c>
      <c r="G106" s="23">
        <v>57</v>
      </c>
      <c r="H106" s="23">
        <v>56</v>
      </c>
      <c r="I106" s="23">
        <v>42</v>
      </c>
      <c r="J106" s="23">
        <v>42</v>
      </c>
      <c r="K106" s="23">
        <v>85</v>
      </c>
      <c r="L106" s="23">
        <v>77</v>
      </c>
      <c r="M106" s="23">
        <v>39</v>
      </c>
      <c r="N106" s="23">
        <v>6</v>
      </c>
      <c r="O106" s="23" t="s">
        <v>32</v>
      </c>
      <c r="P106" s="23" t="s">
        <v>32</v>
      </c>
      <c r="Q106" s="23" t="s">
        <v>32</v>
      </c>
      <c r="R106" s="23" t="s">
        <v>32</v>
      </c>
      <c r="S106" s="23" t="s">
        <v>32</v>
      </c>
      <c r="T106" s="23" t="s">
        <v>32</v>
      </c>
      <c r="U106" s="23" t="s">
        <v>32</v>
      </c>
      <c r="V106" s="23" t="s">
        <v>32</v>
      </c>
      <c r="W106" s="23" t="s">
        <v>32</v>
      </c>
      <c r="X106" s="22">
        <f t="shared" si="21"/>
        <v>404</v>
      </c>
      <c r="Y106" s="23">
        <f t="shared" si="8"/>
        <v>404</v>
      </c>
      <c r="Z106" s="24" t="s">
        <v>84</v>
      </c>
    </row>
    <row r="107" spans="1:26" x14ac:dyDescent="0.3">
      <c r="A107" s="10" t="s">
        <v>265</v>
      </c>
      <c r="B107" s="10" t="s">
        <v>32</v>
      </c>
      <c r="C107" s="11" t="s">
        <v>42</v>
      </c>
      <c r="D107" s="23">
        <v>630</v>
      </c>
      <c r="E107" s="11" t="s">
        <v>38</v>
      </c>
      <c r="F107" s="23">
        <v>14.8</v>
      </c>
      <c r="G107" s="23">
        <v>41.5</v>
      </c>
      <c r="H107" s="23">
        <v>49</v>
      </c>
      <c r="I107" s="23">
        <v>18.899999999999999</v>
      </c>
      <c r="J107" s="23">
        <v>41.2</v>
      </c>
      <c r="K107" s="23">
        <v>42.5</v>
      </c>
      <c r="L107" s="23">
        <v>51.2</v>
      </c>
      <c r="M107" s="23">
        <v>20.6</v>
      </c>
      <c r="N107" s="23">
        <v>5.8</v>
      </c>
      <c r="O107" s="23">
        <v>35.9</v>
      </c>
      <c r="P107" s="23">
        <v>10.7</v>
      </c>
      <c r="Q107" s="23">
        <v>30.6</v>
      </c>
      <c r="R107" s="23" t="s">
        <v>32</v>
      </c>
      <c r="S107" s="23">
        <v>76.400000000000006</v>
      </c>
      <c r="T107" s="23">
        <v>59.5</v>
      </c>
      <c r="U107" s="23" t="s">
        <v>32</v>
      </c>
      <c r="V107" s="23">
        <v>68.3</v>
      </c>
      <c r="W107" s="23">
        <v>32.9</v>
      </c>
      <c r="X107" s="22">
        <f t="shared" si="21"/>
        <v>285.5</v>
      </c>
      <c r="Y107" s="23">
        <f t="shared" si="8"/>
        <v>599.79999999999995</v>
      </c>
      <c r="Z107" s="24" t="s">
        <v>75</v>
      </c>
    </row>
    <row r="108" spans="1:26" x14ac:dyDescent="0.3">
      <c r="A108" s="10" t="s">
        <v>266</v>
      </c>
      <c r="B108" s="10" t="s">
        <v>212</v>
      </c>
      <c r="C108" s="11" t="s">
        <v>42</v>
      </c>
      <c r="D108" s="23">
        <v>672.5</v>
      </c>
      <c r="E108" s="11" t="s">
        <v>38</v>
      </c>
      <c r="F108" s="23">
        <v>22.1</v>
      </c>
      <c r="G108" s="23">
        <v>53.9</v>
      </c>
      <c r="H108" s="23">
        <v>49.4</v>
      </c>
      <c r="I108" s="23">
        <v>13</v>
      </c>
      <c r="J108" s="23">
        <v>42.9</v>
      </c>
      <c r="K108" s="23">
        <v>95.5</v>
      </c>
      <c r="L108" s="23">
        <v>27.9</v>
      </c>
      <c r="M108" s="23">
        <v>35.700000000000003</v>
      </c>
      <c r="N108" s="23">
        <v>5.2</v>
      </c>
      <c r="O108" s="23">
        <v>61</v>
      </c>
      <c r="P108" s="23">
        <v>8.4</v>
      </c>
      <c r="Q108" s="23">
        <v>52.6</v>
      </c>
      <c r="R108" s="23">
        <v>55.2</v>
      </c>
      <c r="S108" s="23">
        <v>55.2</v>
      </c>
      <c r="T108" s="23">
        <v>89</v>
      </c>
      <c r="U108" s="23" t="s">
        <v>32</v>
      </c>
      <c r="V108" s="23">
        <v>103.9</v>
      </c>
      <c r="W108" s="23">
        <v>41.6</v>
      </c>
      <c r="X108" s="22">
        <f t="shared" si="21"/>
        <v>345.59999999999997</v>
      </c>
      <c r="Y108" s="23">
        <f t="shared" ref="Y108:Y115" si="22">SUM(F108:W108)</f>
        <v>812.5</v>
      </c>
      <c r="Z108" s="24" t="s">
        <v>91</v>
      </c>
    </row>
    <row r="109" spans="1:26" x14ac:dyDescent="0.3">
      <c r="A109" s="10" t="s">
        <v>266</v>
      </c>
      <c r="B109" s="10" t="s">
        <v>32</v>
      </c>
      <c r="C109" s="11" t="s">
        <v>42</v>
      </c>
      <c r="D109" s="23">
        <v>705.6</v>
      </c>
      <c r="E109" s="11" t="s">
        <v>38</v>
      </c>
      <c r="F109" s="23">
        <v>25.7</v>
      </c>
      <c r="G109" s="23">
        <v>62.3</v>
      </c>
      <c r="H109" s="23">
        <v>60</v>
      </c>
      <c r="I109" s="23">
        <v>15.4</v>
      </c>
      <c r="J109" s="23">
        <v>40.6</v>
      </c>
      <c r="K109" s="23">
        <v>72.599999999999994</v>
      </c>
      <c r="L109" s="23">
        <v>32</v>
      </c>
      <c r="M109" s="23">
        <v>38.9</v>
      </c>
      <c r="N109" s="23">
        <v>6.3</v>
      </c>
      <c r="O109" s="23">
        <v>70.900000000000006</v>
      </c>
      <c r="P109" s="23">
        <v>9.1</v>
      </c>
      <c r="Q109" s="23">
        <v>60.6</v>
      </c>
      <c r="R109" s="23">
        <v>61.1</v>
      </c>
      <c r="S109" s="23">
        <v>62.9</v>
      </c>
      <c r="T109" s="23">
        <v>101.1</v>
      </c>
      <c r="U109" s="23" t="s">
        <v>32</v>
      </c>
      <c r="V109" s="23">
        <v>117.1</v>
      </c>
      <c r="W109" s="23">
        <v>42.9</v>
      </c>
      <c r="X109" s="22">
        <f t="shared" si="21"/>
        <v>353.8</v>
      </c>
      <c r="Y109" s="23">
        <f t="shared" si="22"/>
        <v>879.50000000000011</v>
      </c>
      <c r="Z109" s="24" t="s">
        <v>79</v>
      </c>
    </row>
    <row r="110" spans="1:26" x14ac:dyDescent="0.3">
      <c r="A110" s="10" t="s">
        <v>267</v>
      </c>
      <c r="B110" s="10" t="s">
        <v>212</v>
      </c>
      <c r="C110" s="11" t="s">
        <v>42</v>
      </c>
      <c r="D110" s="23">
        <v>643.79999999999995</v>
      </c>
      <c r="E110" s="11" t="s">
        <v>38</v>
      </c>
      <c r="F110" s="23">
        <v>23.4</v>
      </c>
      <c r="G110" s="23">
        <v>53.7</v>
      </c>
      <c r="H110" s="23">
        <v>52.2</v>
      </c>
      <c r="I110" s="23">
        <v>14.6</v>
      </c>
      <c r="J110" s="23">
        <v>45.9</v>
      </c>
      <c r="K110" s="23">
        <v>100</v>
      </c>
      <c r="L110" s="23">
        <v>31.7</v>
      </c>
      <c r="M110" s="23">
        <v>36.1</v>
      </c>
      <c r="N110" s="23">
        <v>6.3</v>
      </c>
      <c r="O110" s="23">
        <v>61</v>
      </c>
      <c r="P110" s="23">
        <v>8.3000000000000007</v>
      </c>
      <c r="Q110" s="23">
        <v>50.7</v>
      </c>
      <c r="R110" s="23">
        <v>56.1</v>
      </c>
      <c r="S110" s="23">
        <v>48.8</v>
      </c>
      <c r="T110" s="23">
        <v>87.8</v>
      </c>
      <c r="U110" s="23" t="s">
        <v>32</v>
      </c>
      <c r="V110" s="23">
        <v>104.9</v>
      </c>
      <c r="W110" s="23">
        <v>49.8</v>
      </c>
      <c r="X110" s="22">
        <f t="shared" si="21"/>
        <v>363.90000000000003</v>
      </c>
      <c r="Y110" s="23">
        <f t="shared" si="22"/>
        <v>831.29999999999984</v>
      </c>
      <c r="Z110" s="24" t="s">
        <v>80</v>
      </c>
    </row>
    <row r="111" spans="1:26" x14ac:dyDescent="0.3">
      <c r="A111" s="10" t="s">
        <v>267</v>
      </c>
      <c r="B111" s="10" t="s">
        <v>32</v>
      </c>
      <c r="C111" s="11" t="s">
        <v>42</v>
      </c>
      <c r="D111" s="23">
        <v>665.6</v>
      </c>
      <c r="E111" s="11" t="s">
        <v>38</v>
      </c>
      <c r="F111" s="23">
        <v>22.7</v>
      </c>
      <c r="G111" s="23">
        <v>51.1</v>
      </c>
      <c r="H111" s="23">
        <v>48.4</v>
      </c>
      <c r="I111" s="23">
        <v>19.600000000000001</v>
      </c>
      <c r="J111" s="23">
        <v>36.4</v>
      </c>
      <c r="K111" s="23">
        <v>66.7</v>
      </c>
      <c r="L111" s="23">
        <v>30.2</v>
      </c>
      <c r="M111" s="23">
        <v>31.1</v>
      </c>
      <c r="N111" s="23">
        <v>7.6</v>
      </c>
      <c r="O111" s="23">
        <v>57.3</v>
      </c>
      <c r="P111" s="23">
        <v>9.8000000000000007</v>
      </c>
      <c r="Q111" s="23">
        <v>45.3</v>
      </c>
      <c r="R111" s="23">
        <v>54.2</v>
      </c>
      <c r="S111" s="23">
        <v>44</v>
      </c>
      <c r="T111" s="23">
        <v>76.900000000000006</v>
      </c>
      <c r="U111" s="23" t="s">
        <v>32</v>
      </c>
      <c r="V111" s="23">
        <v>104.4</v>
      </c>
      <c r="W111" s="23">
        <v>52</v>
      </c>
      <c r="X111" s="22">
        <f t="shared" si="21"/>
        <v>313.8</v>
      </c>
      <c r="Y111" s="23">
        <f t="shared" si="22"/>
        <v>757.7</v>
      </c>
      <c r="Z111" s="24" t="s">
        <v>79</v>
      </c>
    </row>
    <row r="112" spans="1:26" x14ac:dyDescent="0.3">
      <c r="A112" s="10" t="s">
        <v>268</v>
      </c>
      <c r="B112" s="10" t="s">
        <v>32</v>
      </c>
      <c r="C112" s="11" t="s">
        <v>42</v>
      </c>
      <c r="D112" s="23">
        <v>641</v>
      </c>
      <c r="E112" s="11" t="s">
        <v>38</v>
      </c>
      <c r="F112" s="23">
        <v>21</v>
      </c>
      <c r="G112" s="23">
        <v>56</v>
      </c>
      <c r="H112" s="23">
        <v>60</v>
      </c>
      <c r="I112" s="23">
        <v>15</v>
      </c>
      <c r="J112" s="23">
        <v>42</v>
      </c>
      <c r="K112" s="23">
        <v>73</v>
      </c>
      <c r="L112" s="23">
        <v>33</v>
      </c>
      <c r="M112" s="23">
        <v>35</v>
      </c>
      <c r="N112" s="23">
        <v>6</v>
      </c>
      <c r="O112" s="23">
        <v>63</v>
      </c>
      <c r="P112" s="23">
        <v>21</v>
      </c>
      <c r="Q112" s="23">
        <v>60</v>
      </c>
      <c r="R112" s="23">
        <v>67</v>
      </c>
      <c r="S112" s="23">
        <v>41</v>
      </c>
      <c r="T112" s="23">
        <v>70</v>
      </c>
      <c r="U112" s="23" t="s">
        <v>32</v>
      </c>
      <c r="V112" s="23">
        <v>80</v>
      </c>
      <c r="W112" s="23">
        <v>49</v>
      </c>
      <c r="X112" s="22">
        <f t="shared" si="21"/>
        <v>341</v>
      </c>
      <c r="Y112" s="23">
        <f t="shared" si="22"/>
        <v>792</v>
      </c>
      <c r="Z112" s="24" t="s">
        <v>75</v>
      </c>
    </row>
    <row r="113" spans="1:26" x14ac:dyDescent="0.3">
      <c r="A113" s="10" t="s">
        <v>269</v>
      </c>
      <c r="B113" s="10" t="s">
        <v>32</v>
      </c>
      <c r="C113" s="11" t="s">
        <v>42</v>
      </c>
      <c r="D113" s="23">
        <v>770</v>
      </c>
      <c r="E113" s="11" t="s">
        <v>38</v>
      </c>
      <c r="F113" s="23">
        <v>23.1</v>
      </c>
      <c r="G113" s="23">
        <v>61.7</v>
      </c>
      <c r="H113" s="23">
        <v>40.9</v>
      </c>
      <c r="I113" s="23">
        <v>29.8</v>
      </c>
      <c r="J113" s="23">
        <v>26.4</v>
      </c>
      <c r="K113" s="23">
        <v>58.2</v>
      </c>
      <c r="L113" s="23">
        <v>22.5</v>
      </c>
      <c r="M113" s="23">
        <v>37</v>
      </c>
      <c r="N113" s="23">
        <v>6.4</v>
      </c>
      <c r="O113" s="23">
        <v>32.1</v>
      </c>
      <c r="P113" s="23">
        <v>11.6</v>
      </c>
      <c r="Q113" s="23" t="s">
        <v>32</v>
      </c>
      <c r="R113" s="23">
        <v>26.6</v>
      </c>
      <c r="S113" s="23">
        <v>56.4</v>
      </c>
      <c r="T113" s="23" t="s">
        <v>32</v>
      </c>
      <c r="U113" s="23" t="s">
        <v>32</v>
      </c>
      <c r="V113" s="23">
        <v>62.6</v>
      </c>
      <c r="W113" s="23">
        <v>29.4</v>
      </c>
      <c r="X113" s="22">
        <f t="shared" si="21"/>
        <v>306</v>
      </c>
      <c r="Y113" s="23">
        <f t="shared" si="22"/>
        <v>524.70000000000005</v>
      </c>
      <c r="Z113" s="24" t="s">
        <v>75</v>
      </c>
    </row>
    <row r="114" spans="1:26" x14ac:dyDescent="0.3">
      <c r="A114" s="10" t="s">
        <v>62</v>
      </c>
      <c r="B114" s="10" t="s">
        <v>32</v>
      </c>
      <c r="C114" s="11" t="s">
        <v>42</v>
      </c>
      <c r="D114" s="23">
        <v>770</v>
      </c>
      <c r="E114" s="11" t="s">
        <v>38</v>
      </c>
      <c r="F114" s="23">
        <v>11</v>
      </c>
      <c r="G114" s="23">
        <v>57</v>
      </c>
      <c r="H114" s="23">
        <v>51</v>
      </c>
      <c r="I114" s="23">
        <v>7</v>
      </c>
      <c r="J114" s="23">
        <v>53</v>
      </c>
      <c r="K114" s="23">
        <v>87</v>
      </c>
      <c r="L114" s="23">
        <v>44</v>
      </c>
      <c r="M114" s="23">
        <v>40</v>
      </c>
      <c r="N114" s="23">
        <v>6</v>
      </c>
      <c r="O114" s="23">
        <v>66</v>
      </c>
      <c r="P114" s="23">
        <v>13</v>
      </c>
      <c r="Q114" s="23" t="s">
        <v>32</v>
      </c>
      <c r="R114" s="23" t="s">
        <v>32</v>
      </c>
      <c r="S114" s="23">
        <v>73</v>
      </c>
      <c r="T114" s="23" t="s">
        <v>32</v>
      </c>
      <c r="U114" s="23" t="s">
        <v>32</v>
      </c>
      <c r="V114" s="23" t="s">
        <v>32</v>
      </c>
      <c r="W114" s="23" t="s">
        <v>32</v>
      </c>
      <c r="X114" s="22">
        <f t="shared" si="21"/>
        <v>356</v>
      </c>
      <c r="Y114" s="23">
        <f t="shared" si="22"/>
        <v>508</v>
      </c>
      <c r="Z114" s="24" t="s">
        <v>77</v>
      </c>
    </row>
    <row r="115" spans="1:26" x14ac:dyDescent="0.3">
      <c r="A115" s="10" t="s">
        <v>63</v>
      </c>
      <c r="B115" s="10" t="s">
        <v>32</v>
      </c>
      <c r="C115" s="11" t="s">
        <v>42</v>
      </c>
      <c r="D115" s="23">
        <f>AVERAGE(715,560,526)</f>
        <v>600.33333333333337</v>
      </c>
      <c r="E115" s="11" t="s">
        <v>38</v>
      </c>
      <c r="F115" s="23">
        <v>22</v>
      </c>
      <c r="G115" s="23">
        <v>57</v>
      </c>
      <c r="H115" s="23">
        <v>57</v>
      </c>
      <c r="I115" s="23">
        <v>25</v>
      </c>
      <c r="J115" s="23">
        <v>42</v>
      </c>
      <c r="K115" s="23">
        <v>89</v>
      </c>
      <c r="L115" s="23">
        <v>103</v>
      </c>
      <c r="M115" s="23">
        <v>38</v>
      </c>
      <c r="N115" s="23">
        <v>6.5</v>
      </c>
      <c r="O115" s="23">
        <v>60</v>
      </c>
      <c r="P115" s="23">
        <v>18</v>
      </c>
      <c r="Q115" s="23" t="s">
        <v>32</v>
      </c>
      <c r="R115" s="23" t="s">
        <v>32</v>
      </c>
      <c r="S115" s="23">
        <v>63</v>
      </c>
      <c r="T115" s="23" t="s">
        <v>32</v>
      </c>
      <c r="U115" s="23" t="s">
        <v>32</v>
      </c>
      <c r="V115" s="23" t="s">
        <v>32</v>
      </c>
      <c r="W115" s="23" t="s">
        <v>32</v>
      </c>
      <c r="X115" s="22">
        <f t="shared" si="21"/>
        <v>439.5</v>
      </c>
      <c r="Y115" s="23">
        <f t="shared" si="22"/>
        <v>580.5</v>
      </c>
      <c r="Z115" s="24" t="s">
        <v>77</v>
      </c>
    </row>
    <row r="116" spans="1:26" x14ac:dyDescent="0.3">
      <c r="A116" s="10" t="s">
        <v>270</v>
      </c>
      <c r="B116" s="10" t="s">
        <v>32</v>
      </c>
      <c r="C116" s="11" t="s">
        <v>32</v>
      </c>
      <c r="D116" s="23" t="s">
        <v>32</v>
      </c>
      <c r="E116" s="11" t="s">
        <v>38</v>
      </c>
      <c r="F116" s="23">
        <v>15.4</v>
      </c>
      <c r="G116" s="23">
        <v>46.1</v>
      </c>
      <c r="H116" s="23">
        <v>34.4</v>
      </c>
      <c r="I116" s="23" t="s">
        <v>32</v>
      </c>
      <c r="J116" s="23">
        <v>29.8</v>
      </c>
      <c r="K116" s="23">
        <v>60.9</v>
      </c>
      <c r="L116" s="23" t="s">
        <v>32</v>
      </c>
      <c r="M116" s="23">
        <v>29</v>
      </c>
      <c r="N116" s="23">
        <v>24.4</v>
      </c>
      <c r="O116" s="23">
        <v>45.1</v>
      </c>
      <c r="P116" s="23" t="s">
        <v>32</v>
      </c>
      <c r="Q116" s="23">
        <v>47.2</v>
      </c>
      <c r="R116" s="23">
        <v>45.2</v>
      </c>
      <c r="S116" s="23" t="s">
        <v>32</v>
      </c>
      <c r="T116" s="23">
        <v>78</v>
      </c>
      <c r="U116" s="23" t="s">
        <v>32</v>
      </c>
      <c r="V116" s="23">
        <v>96.8</v>
      </c>
      <c r="W116" s="23">
        <v>35.9</v>
      </c>
      <c r="X116" s="22">
        <f>SUM(F116:N116)</f>
        <v>240</v>
      </c>
      <c r="Y116" s="23">
        <f>SUM(F116:W116)</f>
        <v>588.19999999999993</v>
      </c>
      <c r="Z116" s="24" t="s">
        <v>76</v>
      </c>
    </row>
    <row r="117" spans="1:26" x14ac:dyDescent="0.3">
      <c r="A117" s="10" t="s">
        <v>60</v>
      </c>
      <c r="B117" s="10" t="s">
        <v>271</v>
      </c>
      <c r="C117" s="11" t="s">
        <v>32</v>
      </c>
      <c r="D117" s="22" t="s">
        <v>32</v>
      </c>
      <c r="E117" s="11" t="s">
        <v>38</v>
      </c>
      <c r="F117" s="22">
        <v>56.1</v>
      </c>
      <c r="G117" s="22">
        <v>63.2</v>
      </c>
      <c r="H117" s="22">
        <v>66.599999999999994</v>
      </c>
      <c r="I117" s="22">
        <v>22.400000000000002</v>
      </c>
      <c r="J117" s="22">
        <v>15.2</v>
      </c>
      <c r="K117" s="22">
        <v>69.900000000000006</v>
      </c>
      <c r="L117" s="22">
        <v>53.099999999999994</v>
      </c>
      <c r="M117" s="22">
        <v>106</v>
      </c>
      <c r="N117" s="22">
        <v>26.400000000000002</v>
      </c>
      <c r="O117" s="22">
        <v>86.300000000000011</v>
      </c>
      <c r="P117" s="22">
        <v>5.3000000000000007</v>
      </c>
      <c r="Q117" s="22">
        <v>69.2</v>
      </c>
      <c r="R117" s="22">
        <v>89.5</v>
      </c>
      <c r="S117" s="22">
        <v>75.900000000000006</v>
      </c>
      <c r="T117" s="22">
        <v>38.700000000000003</v>
      </c>
      <c r="U117" s="22">
        <v>16.7</v>
      </c>
      <c r="V117" s="22">
        <v>56</v>
      </c>
      <c r="W117" s="22">
        <v>55.9</v>
      </c>
      <c r="X117" s="22">
        <v>478.9</v>
      </c>
      <c r="Y117" s="23">
        <v>972.40000000000009</v>
      </c>
      <c r="Z117" s="25" t="s">
        <v>24</v>
      </c>
    </row>
    <row r="118" spans="1:26" x14ac:dyDescent="0.3">
      <c r="A118" s="10" t="s">
        <v>59</v>
      </c>
      <c r="B118" s="10" t="s">
        <v>242</v>
      </c>
      <c r="C118" s="11" t="s">
        <v>32</v>
      </c>
      <c r="D118" s="22" t="s">
        <v>32</v>
      </c>
      <c r="E118" s="11" t="s">
        <v>38</v>
      </c>
      <c r="F118" s="22">
        <v>25.2</v>
      </c>
      <c r="G118" s="22">
        <v>52.9</v>
      </c>
      <c r="H118" s="22">
        <v>46.3</v>
      </c>
      <c r="I118" s="22">
        <v>22.9</v>
      </c>
      <c r="J118" s="22">
        <v>33.6</v>
      </c>
      <c r="K118" s="22">
        <v>66.2</v>
      </c>
      <c r="L118" s="22">
        <v>33.700000000000003</v>
      </c>
      <c r="M118" s="22">
        <v>30.9</v>
      </c>
      <c r="N118" s="22">
        <v>25.299999999999997</v>
      </c>
      <c r="O118" s="22">
        <v>41.4</v>
      </c>
      <c r="P118" s="22">
        <v>11.399999999999999</v>
      </c>
      <c r="Q118" s="22">
        <v>40.300000000000004</v>
      </c>
      <c r="R118" s="22">
        <v>50.9</v>
      </c>
      <c r="S118" s="22">
        <v>42.300000000000004</v>
      </c>
      <c r="T118" s="22">
        <v>62.300000000000004</v>
      </c>
      <c r="U118" s="22">
        <v>82.5</v>
      </c>
      <c r="V118" s="22">
        <v>106</v>
      </c>
      <c r="W118" s="22">
        <v>38</v>
      </c>
      <c r="X118" s="22">
        <v>337</v>
      </c>
      <c r="Y118" s="23">
        <v>812.10000000000014</v>
      </c>
      <c r="Z118" s="25" t="s">
        <v>24</v>
      </c>
    </row>
    <row r="119" spans="1:26" x14ac:dyDescent="0.3">
      <c r="A119" s="10" t="s">
        <v>272</v>
      </c>
      <c r="B119" s="10" t="s">
        <v>32</v>
      </c>
      <c r="C119" s="11" t="s">
        <v>32</v>
      </c>
      <c r="D119" s="23" t="s">
        <v>32</v>
      </c>
      <c r="E119" s="11" t="s">
        <v>38</v>
      </c>
      <c r="F119" s="23">
        <v>25</v>
      </c>
      <c r="G119" s="23">
        <v>59</v>
      </c>
      <c r="H119" s="23">
        <v>57</v>
      </c>
      <c r="I119" s="23">
        <v>17</v>
      </c>
      <c r="J119" s="23">
        <v>40</v>
      </c>
      <c r="K119" s="23">
        <v>76</v>
      </c>
      <c r="L119" s="23">
        <v>34</v>
      </c>
      <c r="M119" s="23">
        <v>43</v>
      </c>
      <c r="N119" s="23" t="s">
        <v>32</v>
      </c>
      <c r="O119" s="23">
        <v>78</v>
      </c>
      <c r="P119" s="23">
        <v>9</v>
      </c>
      <c r="Q119" s="23">
        <v>59</v>
      </c>
      <c r="R119" s="23">
        <v>46</v>
      </c>
      <c r="S119" s="23">
        <v>53</v>
      </c>
      <c r="T119" s="23">
        <v>86</v>
      </c>
      <c r="U119" s="23" t="s">
        <v>32</v>
      </c>
      <c r="V119" s="23">
        <v>112</v>
      </c>
      <c r="W119" s="23">
        <v>43</v>
      </c>
      <c r="X119" s="22">
        <f>SUM(F119:N119)</f>
        <v>351</v>
      </c>
      <c r="Y119" s="23">
        <f>SUM(F119:W119)</f>
        <v>837</v>
      </c>
      <c r="Z119" s="24" t="s">
        <v>89</v>
      </c>
    </row>
    <row r="120" spans="1:26" x14ac:dyDescent="0.3">
      <c r="A120" s="10" t="s">
        <v>273</v>
      </c>
      <c r="B120" s="10" t="s">
        <v>212</v>
      </c>
      <c r="C120" s="24" t="s">
        <v>33</v>
      </c>
      <c r="D120" s="22">
        <v>154</v>
      </c>
      <c r="E120" s="11" t="s">
        <v>38</v>
      </c>
      <c r="F120" s="22">
        <v>22.077922077922079</v>
      </c>
      <c r="G120" s="22">
        <v>53.896103896103902</v>
      </c>
      <c r="H120" s="22">
        <v>49.350649350649348</v>
      </c>
      <c r="I120" s="22">
        <v>12.987012987012989</v>
      </c>
      <c r="J120" s="22">
        <v>42.857142857142854</v>
      </c>
      <c r="K120" s="22">
        <v>42.857142857142854</v>
      </c>
      <c r="L120" s="22">
        <v>27.922077922077921</v>
      </c>
      <c r="M120" s="22">
        <v>35.714285714285715</v>
      </c>
      <c r="N120" s="22">
        <v>5.1948051948051948</v>
      </c>
      <c r="O120" s="22">
        <v>61.038961038961041</v>
      </c>
      <c r="P120" s="22">
        <v>8.4415584415584419</v>
      </c>
      <c r="Q120" s="22">
        <v>52.597402597402592</v>
      </c>
      <c r="R120" s="22">
        <v>55.194805194805191</v>
      </c>
      <c r="S120" s="22">
        <v>55.194805194805191</v>
      </c>
      <c r="T120" s="22">
        <v>88.961038961038966</v>
      </c>
      <c r="U120" s="22">
        <v>70.779220779220779</v>
      </c>
      <c r="V120" s="22">
        <v>103.89610389610391</v>
      </c>
      <c r="W120" s="22">
        <v>41.558441558441558</v>
      </c>
      <c r="X120" s="22">
        <v>292.85714285714283</v>
      </c>
      <c r="Y120" s="23">
        <v>830.51948051948057</v>
      </c>
      <c r="Z120" s="24" t="s">
        <v>25</v>
      </c>
    </row>
    <row r="121" spans="1:26" x14ac:dyDescent="0.3">
      <c r="A121" s="10" t="s">
        <v>274</v>
      </c>
      <c r="B121" s="10" t="s">
        <v>212</v>
      </c>
      <c r="C121" s="24" t="s">
        <v>33</v>
      </c>
      <c r="D121" s="22">
        <v>205</v>
      </c>
      <c r="E121" s="11" t="s">
        <v>38</v>
      </c>
      <c r="F121" s="22">
        <v>23.414634146341463</v>
      </c>
      <c r="G121" s="22">
        <v>53.658536585365852</v>
      </c>
      <c r="H121" s="22">
        <v>52.195121951219512</v>
      </c>
      <c r="I121" s="22">
        <v>14.634146341463415</v>
      </c>
      <c r="J121" s="22">
        <v>45.853658536585364</v>
      </c>
      <c r="K121" s="22">
        <v>45.853658536585364</v>
      </c>
      <c r="L121" s="22">
        <v>31.707317073170731</v>
      </c>
      <c r="M121" s="22">
        <v>36.09756097560976</v>
      </c>
      <c r="N121" s="22">
        <v>6.3414634146341466</v>
      </c>
      <c r="O121" s="22">
        <v>60.975609756097562</v>
      </c>
      <c r="P121" s="22">
        <v>8.2926829268292686</v>
      </c>
      <c r="Q121" s="22">
        <v>50.731707317073173</v>
      </c>
      <c r="R121" s="22">
        <v>56.09756097560976</v>
      </c>
      <c r="S121" s="22">
        <v>48.780487804878049</v>
      </c>
      <c r="T121" s="22">
        <v>87.804878048780481</v>
      </c>
      <c r="U121" s="22">
        <v>83.902439024390233</v>
      </c>
      <c r="V121" s="22">
        <v>104.8780487804878</v>
      </c>
      <c r="W121" s="22">
        <v>49.756097560975604</v>
      </c>
      <c r="X121" s="22">
        <v>309.75609756097555</v>
      </c>
      <c r="Y121" s="23">
        <v>860.97560975609758</v>
      </c>
      <c r="Z121" s="24" t="s">
        <v>25</v>
      </c>
    </row>
    <row r="122" spans="1:26" s="13" customFormat="1" x14ac:dyDescent="0.3">
      <c r="A122" s="17" t="s">
        <v>26</v>
      </c>
      <c r="B122" s="17"/>
      <c r="C122" s="17" t="s">
        <v>276</v>
      </c>
      <c r="D122" s="30">
        <f>AVERAGE(D124:D134)</f>
        <v>207.03571428571431</v>
      </c>
      <c r="E122" s="17" t="s">
        <v>38</v>
      </c>
      <c r="F122" s="31">
        <f t="shared" ref="F122:V122" si="23">AVERAGE(F124:F125,F127,F129,F131,F133:F135)</f>
        <v>25.404791257541596</v>
      </c>
      <c r="G122" s="31">
        <f t="shared" si="23"/>
        <v>46.192918704582112</v>
      </c>
      <c r="H122" s="31">
        <f t="shared" si="23"/>
        <v>35.650251096379648</v>
      </c>
      <c r="I122" s="31">
        <f t="shared" si="23"/>
        <v>21.161293614030267</v>
      </c>
      <c r="J122" s="31">
        <f t="shared" si="23"/>
        <v>39.596087677109068</v>
      </c>
      <c r="K122" s="31">
        <f t="shared" si="23"/>
        <v>59.179066106272664</v>
      </c>
      <c r="L122" s="31">
        <f t="shared" si="23"/>
        <v>24.405807576758772</v>
      </c>
      <c r="M122" s="31">
        <f t="shared" si="23"/>
        <v>35.850706506188835</v>
      </c>
      <c r="N122" s="31" t="s">
        <v>32</v>
      </c>
      <c r="O122" s="31">
        <f t="shared" si="23"/>
        <v>46.425855677865087</v>
      </c>
      <c r="P122" s="31">
        <f t="shared" si="23"/>
        <v>16.479357713361352</v>
      </c>
      <c r="Q122" s="31">
        <f t="shared" si="23"/>
        <v>31.884687366681995</v>
      </c>
      <c r="R122" s="31">
        <f t="shared" si="23"/>
        <v>68.2</v>
      </c>
      <c r="S122" s="31">
        <f t="shared" si="23"/>
        <v>16.283341484964026</v>
      </c>
      <c r="T122" s="31">
        <f t="shared" si="23"/>
        <v>32.168101004557514</v>
      </c>
      <c r="U122" s="31">
        <f t="shared" si="23"/>
        <v>43.134434744878234</v>
      </c>
      <c r="V122" s="31">
        <f t="shared" si="23"/>
        <v>112.3627311421574</v>
      </c>
      <c r="W122" s="31">
        <f>AVERAGE(W124:W125,W127,W129,W131,W133:W135)</f>
        <v>28.368497075714362</v>
      </c>
      <c r="X122" s="31">
        <f t="shared" ref="X122:Y122" si="24">AVERAGE(X124:X125,X127,X129,X131,X133:X135)</f>
        <v>246.46038809458804</v>
      </c>
      <c r="Y122" s="31">
        <f t="shared" si="24"/>
        <v>533.37576728843828</v>
      </c>
      <c r="Z122" s="32" t="s">
        <v>277</v>
      </c>
    </row>
    <row r="123" spans="1:26" s="13" customFormat="1" x14ac:dyDescent="0.3">
      <c r="A123" s="33" t="s">
        <v>278</v>
      </c>
      <c r="B123" s="19"/>
      <c r="C123" s="19"/>
      <c r="D123" s="20"/>
      <c r="E123" s="19"/>
      <c r="F123" s="21">
        <f>AVERAGE(F124:F125)</f>
        <v>6.7070072363881126</v>
      </c>
      <c r="G123" s="21">
        <f t="shared" ref="G123:Y123" si="25">AVERAGE(G124:G125)</f>
        <v>35.252672786204599</v>
      </c>
      <c r="H123" s="21">
        <f t="shared" si="25"/>
        <v>15.261195967662825</v>
      </c>
      <c r="I123" s="21">
        <f t="shared" si="25"/>
        <v>3.5824856258292792</v>
      </c>
      <c r="J123" s="21">
        <f t="shared" si="25"/>
        <v>30.91</v>
      </c>
      <c r="K123" s="21" t="s">
        <v>32</v>
      </c>
      <c r="L123" s="21">
        <f t="shared" si="25"/>
        <v>12.521032163723831</v>
      </c>
      <c r="M123" s="21">
        <f t="shared" si="25"/>
        <v>11.414019903716222</v>
      </c>
      <c r="N123" s="21" t="s">
        <v>32</v>
      </c>
      <c r="O123" s="21">
        <f t="shared" si="25"/>
        <v>13.976642884806708</v>
      </c>
      <c r="P123" s="21" t="s">
        <v>32</v>
      </c>
      <c r="Q123" s="21">
        <f t="shared" si="25"/>
        <v>12.872872217109972</v>
      </c>
      <c r="R123" s="21" t="e">
        <f t="shared" si="25"/>
        <v>#DIV/0!</v>
      </c>
      <c r="S123" s="21">
        <f t="shared" si="25"/>
        <v>3.6436006724861456</v>
      </c>
      <c r="T123" s="21">
        <f t="shared" si="25"/>
        <v>14.756491925040809</v>
      </c>
      <c r="U123" s="21">
        <f t="shared" si="25"/>
        <v>24.666124477823605</v>
      </c>
      <c r="V123" s="21">
        <f t="shared" si="25"/>
        <v>35.015425566761017</v>
      </c>
      <c r="W123" s="21">
        <f t="shared" si="25"/>
        <v>11.798428625398538</v>
      </c>
      <c r="X123" s="21">
        <f t="shared" si="25"/>
        <v>113.86176153217679</v>
      </c>
      <c r="Y123" s="21">
        <f t="shared" si="25"/>
        <v>230.59134790160357</v>
      </c>
      <c r="Z123" s="29" t="s">
        <v>161</v>
      </c>
    </row>
    <row r="124" spans="1:26" x14ac:dyDescent="0.3">
      <c r="A124" s="10" t="s">
        <v>157</v>
      </c>
      <c r="B124" s="10" t="s">
        <v>279</v>
      </c>
      <c r="C124" s="11" t="s">
        <v>33</v>
      </c>
      <c r="D124" s="22">
        <v>226.1</v>
      </c>
      <c r="E124" s="11" t="s">
        <v>38</v>
      </c>
      <c r="F124" s="22">
        <v>9.7302078726227332</v>
      </c>
      <c r="G124" s="23">
        <v>46.483856700574968</v>
      </c>
      <c r="H124" s="22">
        <v>23.30827067669173</v>
      </c>
      <c r="I124" s="22">
        <v>3.5824856258292792</v>
      </c>
      <c r="J124" s="22">
        <v>47.32</v>
      </c>
      <c r="K124" s="22" t="s">
        <v>32</v>
      </c>
      <c r="L124" s="22">
        <v>19.593100398053956</v>
      </c>
      <c r="M124" s="22">
        <v>17.072091994692613</v>
      </c>
      <c r="N124" s="22" t="s">
        <v>32</v>
      </c>
      <c r="O124" s="22">
        <v>21.583370190181338</v>
      </c>
      <c r="P124" s="22" t="s">
        <v>32</v>
      </c>
      <c r="Q124" s="22">
        <v>18.531623175586024</v>
      </c>
      <c r="R124" s="22" t="s">
        <v>32</v>
      </c>
      <c r="S124" s="22">
        <v>6.0592658115877942</v>
      </c>
      <c r="T124" s="22">
        <v>23.21981424148607</v>
      </c>
      <c r="U124" s="22">
        <v>38.434321096859797</v>
      </c>
      <c r="V124" s="22">
        <v>53.91419725785051</v>
      </c>
      <c r="W124" s="22">
        <v>18.531623175586024</v>
      </c>
      <c r="X124" s="22">
        <v>167.09420610349403</v>
      </c>
      <c r="Y124" s="23">
        <v>347.36842105263156</v>
      </c>
      <c r="Z124" s="25" t="s">
        <v>161</v>
      </c>
    </row>
    <row r="125" spans="1:26" x14ac:dyDescent="0.3">
      <c r="A125" s="10" t="s">
        <v>160</v>
      </c>
      <c r="B125" s="10" t="s">
        <v>280</v>
      </c>
      <c r="C125" s="11" t="s">
        <v>33</v>
      </c>
      <c r="D125" s="22">
        <v>130.30000000000001</v>
      </c>
      <c r="E125" s="11" t="s">
        <v>38</v>
      </c>
      <c r="F125" s="22">
        <v>3.6838066001534915</v>
      </c>
      <c r="G125" s="23">
        <v>24.021488871834226</v>
      </c>
      <c r="H125" s="22">
        <v>7.2141212586339201</v>
      </c>
      <c r="I125" s="22" t="s">
        <v>32</v>
      </c>
      <c r="J125" s="22">
        <v>14.5</v>
      </c>
      <c r="K125" s="22" t="s">
        <v>32</v>
      </c>
      <c r="L125" s="22">
        <v>5.448963929393706</v>
      </c>
      <c r="M125" s="22">
        <v>5.75594781273983</v>
      </c>
      <c r="N125" s="22" t="s">
        <v>32</v>
      </c>
      <c r="O125" s="22">
        <v>6.369915579432079</v>
      </c>
      <c r="P125" s="22" t="s">
        <v>32</v>
      </c>
      <c r="Q125" s="22">
        <v>7.2141212586339201</v>
      </c>
      <c r="R125" s="22" t="s">
        <v>32</v>
      </c>
      <c r="S125" s="22">
        <v>1.2279355333844972</v>
      </c>
      <c r="T125" s="22">
        <v>6.293169608595548</v>
      </c>
      <c r="U125" s="22">
        <v>10.897927858787412</v>
      </c>
      <c r="V125" s="22">
        <v>16.116653875671528</v>
      </c>
      <c r="W125" s="22">
        <v>5.065234075211051</v>
      </c>
      <c r="X125" s="22">
        <v>60.629316960859548</v>
      </c>
      <c r="Y125" s="23">
        <v>113.81427475057556</v>
      </c>
      <c r="Z125" s="25" t="s">
        <v>161</v>
      </c>
    </row>
    <row r="126" spans="1:26" x14ac:dyDescent="0.3">
      <c r="A126" s="33" t="s">
        <v>281</v>
      </c>
      <c r="B126" s="19"/>
      <c r="C126" s="19"/>
      <c r="D126" s="20"/>
      <c r="E126" s="19"/>
      <c r="F126" s="21">
        <f>AVERAGE(F127)</f>
        <v>12.772108843537413</v>
      </c>
      <c r="G126" s="21">
        <f t="shared" ref="G126:Y126" si="26">AVERAGE(G127)</f>
        <v>39.064625850340136</v>
      </c>
      <c r="H126" s="21">
        <f t="shared" si="26"/>
        <v>58.673469387755105</v>
      </c>
      <c r="I126" s="21">
        <f t="shared" si="26"/>
        <v>18.044217687074831</v>
      </c>
      <c r="J126" s="21">
        <f t="shared" si="26"/>
        <v>50.697278911564624</v>
      </c>
      <c r="K126" s="21">
        <f t="shared" si="26"/>
        <v>80.323129251700678</v>
      </c>
      <c r="L126" s="21" t="s">
        <v>32</v>
      </c>
      <c r="M126" s="21">
        <f t="shared" si="26"/>
        <v>43.826530612244895</v>
      </c>
      <c r="N126" s="21" t="s">
        <v>32</v>
      </c>
      <c r="O126" s="21">
        <f t="shared" si="26"/>
        <v>67.89115646258503</v>
      </c>
      <c r="P126" s="21">
        <f t="shared" si="26"/>
        <v>7.7040816326530619</v>
      </c>
      <c r="Q126" s="21" t="s">
        <v>32</v>
      </c>
      <c r="R126" s="21" t="s">
        <v>32</v>
      </c>
      <c r="S126" s="21" t="s">
        <v>32</v>
      </c>
      <c r="T126" s="21" t="s">
        <v>32</v>
      </c>
      <c r="U126" s="21" t="s">
        <v>32</v>
      </c>
      <c r="V126" s="21" t="s">
        <v>32</v>
      </c>
      <c r="W126" s="21" t="s">
        <v>32</v>
      </c>
      <c r="X126" s="21">
        <f t="shared" si="26"/>
        <v>303.40136054421765</v>
      </c>
      <c r="Y126" s="21">
        <f t="shared" si="26"/>
        <v>378.99659863945578</v>
      </c>
      <c r="Z126" s="34" t="s">
        <v>182</v>
      </c>
    </row>
    <row r="127" spans="1:26" x14ac:dyDescent="0.3">
      <c r="A127" s="10" t="s">
        <v>48</v>
      </c>
      <c r="B127" s="10" t="s">
        <v>282</v>
      </c>
      <c r="C127" s="11" t="s">
        <v>42</v>
      </c>
      <c r="D127" s="22">
        <v>588</v>
      </c>
      <c r="E127" s="11" t="s">
        <v>38</v>
      </c>
      <c r="F127" s="22">
        <v>12.772108843537413</v>
      </c>
      <c r="G127" s="23">
        <v>39.064625850340136</v>
      </c>
      <c r="H127" s="22">
        <v>58.673469387755105</v>
      </c>
      <c r="I127" s="22">
        <v>18.044217687074831</v>
      </c>
      <c r="J127" s="22">
        <v>50.697278911564624</v>
      </c>
      <c r="K127" s="22">
        <v>80.323129251700678</v>
      </c>
      <c r="L127" s="22" t="s">
        <v>32</v>
      </c>
      <c r="M127" s="22">
        <v>43.826530612244895</v>
      </c>
      <c r="N127" s="22" t="s">
        <v>32</v>
      </c>
      <c r="O127" s="22">
        <v>67.89115646258503</v>
      </c>
      <c r="P127" s="22">
        <v>7.7040816326530619</v>
      </c>
      <c r="Q127" s="22" t="s">
        <v>32</v>
      </c>
      <c r="R127" s="22" t="s">
        <v>32</v>
      </c>
      <c r="S127" s="22" t="s">
        <v>32</v>
      </c>
      <c r="T127" s="22" t="s">
        <v>32</v>
      </c>
      <c r="U127" s="22" t="s">
        <v>32</v>
      </c>
      <c r="V127" s="22" t="s">
        <v>32</v>
      </c>
      <c r="W127" s="22" t="s">
        <v>32</v>
      </c>
      <c r="X127" s="22">
        <v>303.40136054421765</v>
      </c>
      <c r="Y127" s="23">
        <v>378.99659863945578</v>
      </c>
      <c r="Z127" s="25" t="s">
        <v>182</v>
      </c>
    </row>
    <row r="128" spans="1:26" x14ac:dyDescent="0.3">
      <c r="A128" s="33" t="s">
        <v>283</v>
      </c>
      <c r="B128" s="19"/>
      <c r="C128" s="19"/>
      <c r="D128" s="20"/>
      <c r="E128" s="19"/>
      <c r="F128" s="21">
        <f>AVERAGE(F129)</f>
        <v>9.0599123234291294</v>
      </c>
      <c r="G128" s="21">
        <f t="shared" ref="G128:Y128" si="27">AVERAGE(G129)</f>
        <v>30.248416950803701</v>
      </c>
      <c r="H128" s="21">
        <f t="shared" si="27"/>
        <v>19.629810034096444</v>
      </c>
      <c r="I128" s="21" t="s">
        <v>32</v>
      </c>
      <c r="J128" s="21">
        <f t="shared" si="27"/>
        <v>39.799999999999997</v>
      </c>
      <c r="K128" s="21" t="s">
        <v>32</v>
      </c>
      <c r="L128" s="21">
        <f t="shared" si="27"/>
        <v>16.512420847540184</v>
      </c>
      <c r="M128" s="21">
        <f t="shared" si="27"/>
        <v>14.710180224062347</v>
      </c>
      <c r="N128" s="21" t="s">
        <v>32</v>
      </c>
      <c r="O128" s="21">
        <f t="shared" si="27"/>
        <v>16.512420847540184</v>
      </c>
      <c r="P128" s="21" t="s">
        <v>32</v>
      </c>
      <c r="Q128" s="21">
        <f t="shared" si="27"/>
        <v>15.245981490501704</v>
      </c>
      <c r="R128" s="21" t="s">
        <v>32</v>
      </c>
      <c r="S128" s="21">
        <f t="shared" si="27"/>
        <v>3.896736483195324</v>
      </c>
      <c r="T128" s="21">
        <f t="shared" si="27"/>
        <v>18.265952264978079</v>
      </c>
      <c r="U128" s="21">
        <f t="shared" si="27"/>
        <v>29.761324890404286</v>
      </c>
      <c r="V128" s="21">
        <f t="shared" si="27"/>
        <v>40.428641013151491</v>
      </c>
      <c r="W128" s="21">
        <f t="shared" si="27"/>
        <v>14.369215781782758</v>
      </c>
      <c r="X128" s="21">
        <f t="shared" si="27"/>
        <v>129.95616171456408</v>
      </c>
      <c r="Y128" s="21">
        <f t="shared" si="27"/>
        <v>268.43643448611789</v>
      </c>
      <c r="Z128" s="34" t="s">
        <v>161</v>
      </c>
    </row>
    <row r="129" spans="1:26" x14ac:dyDescent="0.3">
      <c r="A129" s="10" t="s">
        <v>158</v>
      </c>
      <c r="B129" s="10" t="s">
        <v>279</v>
      </c>
      <c r="C129" s="11" t="s">
        <v>33</v>
      </c>
      <c r="D129" s="22">
        <v>205.3</v>
      </c>
      <c r="E129" s="11" t="s">
        <v>38</v>
      </c>
      <c r="F129" s="22">
        <v>9.0599123234291294</v>
      </c>
      <c r="G129" s="23">
        <v>30.248416950803701</v>
      </c>
      <c r="H129" s="22">
        <v>19.629810034096444</v>
      </c>
      <c r="I129" s="22" t="s">
        <v>32</v>
      </c>
      <c r="J129" s="22">
        <v>39.799999999999997</v>
      </c>
      <c r="K129" s="22" t="s">
        <v>32</v>
      </c>
      <c r="L129" s="22">
        <v>16.512420847540184</v>
      </c>
      <c r="M129" s="22">
        <v>14.710180224062347</v>
      </c>
      <c r="N129" s="22" t="s">
        <v>32</v>
      </c>
      <c r="O129" s="22">
        <v>16.512420847540184</v>
      </c>
      <c r="P129" s="22" t="s">
        <v>32</v>
      </c>
      <c r="Q129" s="22">
        <v>15.245981490501704</v>
      </c>
      <c r="R129" s="22" t="s">
        <v>32</v>
      </c>
      <c r="S129" s="22">
        <v>3.896736483195324</v>
      </c>
      <c r="T129" s="22">
        <v>18.265952264978079</v>
      </c>
      <c r="U129" s="22">
        <v>29.761324890404286</v>
      </c>
      <c r="V129" s="22">
        <v>40.428641013151491</v>
      </c>
      <c r="W129" s="22">
        <v>14.369215781782758</v>
      </c>
      <c r="X129" s="22">
        <v>129.95616171456408</v>
      </c>
      <c r="Y129" s="23">
        <v>268.43643448611789</v>
      </c>
      <c r="Z129" s="25" t="s">
        <v>161</v>
      </c>
    </row>
    <row r="130" spans="1:26" x14ac:dyDescent="0.3">
      <c r="A130" s="33" t="s">
        <v>284</v>
      </c>
      <c r="B130" s="19"/>
      <c r="C130" s="19"/>
      <c r="D130" s="20"/>
      <c r="E130" s="19"/>
      <c r="F130" s="21">
        <f>AVERAGE(F131)</f>
        <v>10.081466395112017</v>
      </c>
      <c r="G130" s="21">
        <f t="shared" ref="G130:Y130" si="28">AVERAGE(G131)</f>
        <v>51.323828920570264</v>
      </c>
      <c r="H130" s="21">
        <f t="shared" si="28"/>
        <v>23.828920570264764</v>
      </c>
      <c r="I130" s="21">
        <f t="shared" si="28"/>
        <v>2.3930753564154785</v>
      </c>
      <c r="J130" s="21">
        <f t="shared" si="28"/>
        <v>48.42</v>
      </c>
      <c r="K130" s="21" t="s">
        <v>32</v>
      </c>
      <c r="L130" s="21">
        <f t="shared" si="28"/>
        <v>20.417515274949082</v>
      </c>
      <c r="M130" s="21">
        <f t="shared" si="28"/>
        <v>18.431771894093689</v>
      </c>
      <c r="N130" s="21" t="s">
        <v>32</v>
      </c>
      <c r="O130" s="21">
        <f t="shared" si="28"/>
        <v>25.254582484725049</v>
      </c>
      <c r="P130" s="21" t="s">
        <v>32</v>
      </c>
      <c r="Q130" s="21">
        <f t="shared" si="28"/>
        <v>20.061099796334013</v>
      </c>
      <c r="R130" s="21" t="s">
        <v>32</v>
      </c>
      <c r="S130" s="21">
        <f t="shared" si="28"/>
        <v>7.382892057026476</v>
      </c>
      <c r="T130" s="21">
        <f t="shared" si="28"/>
        <v>26.527494908350302</v>
      </c>
      <c r="U130" s="21">
        <f t="shared" si="28"/>
        <v>39.613034623217921</v>
      </c>
      <c r="V130" s="21">
        <f t="shared" si="28"/>
        <v>56.619144602851321</v>
      </c>
      <c r="W130" s="21">
        <f t="shared" si="28"/>
        <v>16.90427698574338</v>
      </c>
      <c r="X130" s="21">
        <f t="shared" si="28"/>
        <v>174.89816700610993</v>
      </c>
      <c r="Y130" s="21">
        <f t="shared" si="28"/>
        <v>367.26069246435844</v>
      </c>
      <c r="Z130" s="34" t="s">
        <v>161</v>
      </c>
    </row>
    <row r="131" spans="1:26" x14ac:dyDescent="0.3">
      <c r="A131" s="10" t="s">
        <v>159</v>
      </c>
      <c r="B131" s="10" t="s">
        <v>279</v>
      </c>
      <c r="C131" s="11" t="s">
        <v>33</v>
      </c>
      <c r="D131" s="22">
        <v>196.4</v>
      </c>
      <c r="E131" s="11" t="s">
        <v>38</v>
      </c>
      <c r="F131" s="22">
        <v>10.081466395112017</v>
      </c>
      <c r="G131" s="23">
        <v>51.323828920570264</v>
      </c>
      <c r="H131" s="22">
        <v>23.828920570264764</v>
      </c>
      <c r="I131" s="22">
        <v>2.3930753564154785</v>
      </c>
      <c r="J131" s="22">
        <v>48.42</v>
      </c>
      <c r="K131" s="22" t="s">
        <v>32</v>
      </c>
      <c r="L131" s="22">
        <v>20.417515274949082</v>
      </c>
      <c r="M131" s="22">
        <v>18.431771894093689</v>
      </c>
      <c r="N131" s="22" t="s">
        <v>32</v>
      </c>
      <c r="O131" s="22">
        <v>25.254582484725049</v>
      </c>
      <c r="P131" s="22" t="s">
        <v>32</v>
      </c>
      <c r="Q131" s="22">
        <v>20.061099796334013</v>
      </c>
      <c r="R131" s="22" t="s">
        <v>32</v>
      </c>
      <c r="S131" s="22">
        <v>7.382892057026476</v>
      </c>
      <c r="T131" s="22">
        <v>26.527494908350302</v>
      </c>
      <c r="U131" s="22">
        <v>39.613034623217921</v>
      </c>
      <c r="V131" s="22">
        <v>56.619144602851321</v>
      </c>
      <c r="W131" s="22">
        <v>16.90427698574338</v>
      </c>
      <c r="X131" s="22">
        <v>174.89816700610993</v>
      </c>
      <c r="Y131" s="23">
        <v>367.26069246435844</v>
      </c>
      <c r="Z131" s="25" t="s">
        <v>161</v>
      </c>
    </row>
    <row r="132" spans="1:26" x14ac:dyDescent="0.3">
      <c r="A132" s="33" t="s">
        <v>285</v>
      </c>
      <c r="B132" s="19"/>
      <c r="C132" s="19"/>
      <c r="D132" s="20"/>
      <c r="E132" s="19"/>
      <c r="F132" s="21">
        <f>AVERAGE(F133:F135)</f>
        <v>52.636942675159332</v>
      </c>
      <c r="G132" s="21">
        <f t="shared" ref="G132:Y132" si="29">AVERAGE(G133:G135)</f>
        <v>59.467044114177867</v>
      </c>
      <c r="H132" s="21">
        <f t="shared" si="29"/>
        <v>50.849138947865065</v>
      </c>
      <c r="I132" s="21">
        <f t="shared" si="29"/>
        <v>34.315994338287332</v>
      </c>
      <c r="J132" s="21">
        <f t="shared" si="29"/>
        <v>38.677140835102634</v>
      </c>
      <c r="K132" s="21">
        <f t="shared" si="29"/>
        <v>52.131045057796662</v>
      </c>
      <c r="L132" s="21">
        <f t="shared" si="29"/>
        <v>42.231422505307847</v>
      </c>
      <c r="M132" s="21">
        <f t="shared" si="29"/>
        <v>62.336376503892438</v>
      </c>
      <c r="N132" s="21" t="s">
        <v>32</v>
      </c>
      <c r="O132" s="21">
        <f t="shared" si="29"/>
        <v>77.931799952818992</v>
      </c>
      <c r="P132" s="21">
        <f t="shared" si="29"/>
        <v>20.8669957537155</v>
      </c>
      <c r="Q132" s="21">
        <f t="shared" si="29"/>
        <v>54.046661948572762</v>
      </c>
      <c r="R132" s="21">
        <f t="shared" si="29"/>
        <v>68.2</v>
      </c>
      <c r="S132" s="21">
        <f t="shared" si="29"/>
        <v>31.805520169851366</v>
      </c>
      <c r="T132" s="21">
        <f t="shared" si="29"/>
        <v>50.290092002830868</v>
      </c>
      <c r="U132" s="21">
        <f t="shared" si="29"/>
        <v>70.050000000000011</v>
      </c>
      <c r="V132" s="21">
        <f t="shared" si="29"/>
        <v>206.48682708185902</v>
      </c>
      <c r="W132" s="21">
        <f t="shared" si="29"/>
        <v>47.903043170559101</v>
      </c>
      <c r="X132" s="21">
        <f t="shared" si="29"/>
        <v>378.56796414248629</v>
      </c>
      <c r="Y132" s="21">
        <f t="shared" si="29"/>
        <v>930.37657230478897</v>
      </c>
      <c r="Z132" s="34" t="s">
        <v>286</v>
      </c>
    </row>
    <row r="133" spans="1:26" x14ac:dyDescent="0.3">
      <c r="A133" s="10" t="s">
        <v>287</v>
      </c>
      <c r="B133" s="10" t="s">
        <v>288</v>
      </c>
      <c r="C133" s="11" t="s">
        <v>33</v>
      </c>
      <c r="D133" s="22">
        <v>32.5</v>
      </c>
      <c r="E133" s="11" t="s">
        <v>38</v>
      </c>
      <c r="F133" s="22">
        <v>32</v>
      </c>
      <c r="G133" s="23">
        <v>75</v>
      </c>
      <c r="H133" s="22">
        <v>50.9</v>
      </c>
      <c r="I133" s="22">
        <v>29</v>
      </c>
      <c r="J133" s="22">
        <v>48.5</v>
      </c>
      <c r="K133" s="22">
        <v>67.5</v>
      </c>
      <c r="L133" s="22" t="s">
        <v>32</v>
      </c>
      <c r="M133" s="22">
        <v>47.5</v>
      </c>
      <c r="N133" s="22" t="s">
        <v>32</v>
      </c>
      <c r="O133" s="22">
        <v>69.2</v>
      </c>
      <c r="P133" s="22">
        <v>12.010000000000002</v>
      </c>
      <c r="Q133" s="22">
        <v>41.5</v>
      </c>
      <c r="R133" s="22" t="s">
        <v>32</v>
      </c>
      <c r="S133" s="22">
        <v>43.5</v>
      </c>
      <c r="T133" s="22">
        <v>59.2</v>
      </c>
      <c r="U133" s="22">
        <v>42</v>
      </c>
      <c r="V133" s="22">
        <v>129.01999999999998</v>
      </c>
      <c r="W133" s="22">
        <v>53.5</v>
      </c>
      <c r="X133" s="22">
        <v>350.4</v>
      </c>
      <c r="Y133" s="23">
        <v>800.33</v>
      </c>
      <c r="Z133" s="25" t="s">
        <v>289</v>
      </c>
    </row>
    <row r="134" spans="1:26" x14ac:dyDescent="0.3">
      <c r="A134" s="10" t="s">
        <v>287</v>
      </c>
      <c r="B134" s="10" t="s">
        <v>288</v>
      </c>
      <c r="C134" s="11" t="s">
        <v>276</v>
      </c>
      <c r="D134" s="22">
        <v>70.650000000000006</v>
      </c>
      <c r="E134" s="11" t="s">
        <v>38</v>
      </c>
      <c r="F134" s="22">
        <v>101.910828025478</v>
      </c>
      <c r="G134" s="23">
        <v>36.801132342533599</v>
      </c>
      <c r="H134" s="22">
        <v>41.047416843595201</v>
      </c>
      <c r="I134" s="22">
        <v>59.447983014861997</v>
      </c>
      <c r="J134" s="22">
        <v>21.231422505307901</v>
      </c>
      <c r="K134" s="22">
        <v>26.89313517339</v>
      </c>
      <c r="L134" s="22">
        <v>42.462845010615702</v>
      </c>
      <c r="M134" s="22">
        <v>46.709129511677297</v>
      </c>
      <c r="N134" s="22" t="s">
        <v>32</v>
      </c>
      <c r="O134" s="22">
        <v>100.49539985845701</v>
      </c>
      <c r="P134" s="22">
        <v>29.723991507430998</v>
      </c>
      <c r="Q134" s="22">
        <v>49.539985845718299</v>
      </c>
      <c r="R134" s="22" t="s">
        <v>32</v>
      </c>
      <c r="S134" s="22">
        <v>38.2165605095541</v>
      </c>
      <c r="T134" s="22">
        <v>33.970276008492597</v>
      </c>
      <c r="U134" s="22" t="s">
        <v>32</v>
      </c>
      <c r="V134" s="22">
        <v>315.64048124557701</v>
      </c>
      <c r="W134" s="22">
        <v>46.709129511677297</v>
      </c>
      <c r="X134" s="22">
        <v>376.50389242745899</v>
      </c>
      <c r="Y134" s="23">
        <v>990.79971691436697</v>
      </c>
      <c r="Z134" s="25" t="s">
        <v>290</v>
      </c>
    </row>
    <row r="135" spans="1:26" x14ac:dyDescent="0.3">
      <c r="A135" s="10" t="s">
        <v>162</v>
      </c>
      <c r="B135" s="10" t="s">
        <v>291</v>
      </c>
      <c r="C135" s="11" t="s">
        <v>42</v>
      </c>
      <c r="D135" s="22">
        <v>420</v>
      </c>
      <c r="E135" s="11" t="s">
        <v>38</v>
      </c>
      <c r="F135" s="22">
        <v>24</v>
      </c>
      <c r="G135" s="23">
        <v>66.599999999999994</v>
      </c>
      <c r="H135" s="22">
        <v>60.599999999999994</v>
      </c>
      <c r="I135" s="22">
        <v>14.5</v>
      </c>
      <c r="J135" s="22">
        <v>46.3</v>
      </c>
      <c r="K135" s="22">
        <v>62</v>
      </c>
      <c r="L135" s="22">
        <v>42</v>
      </c>
      <c r="M135" s="22">
        <v>92.8</v>
      </c>
      <c r="N135" s="22" t="s">
        <v>32</v>
      </c>
      <c r="O135" s="22">
        <v>64.099999999999994</v>
      </c>
      <c r="P135" s="22" t="s">
        <v>32</v>
      </c>
      <c r="Q135" s="22">
        <v>71.100000000000009</v>
      </c>
      <c r="R135" s="22">
        <v>68.2</v>
      </c>
      <c r="S135" s="22">
        <v>13.700000000000001</v>
      </c>
      <c r="T135" s="22">
        <v>57.699999999999996</v>
      </c>
      <c r="U135" s="22">
        <v>98.100000000000009</v>
      </c>
      <c r="V135" s="22">
        <v>174.8</v>
      </c>
      <c r="W135" s="22">
        <v>43.5</v>
      </c>
      <c r="X135" s="22">
        <v>408.79999999999995</v>
      </c>
      <c r="Y135" s="23">
        <v>999.99999999999989</v>
      </c>
      <c r="Z135" s="25" t="s">
        <v>292</v>
      </c>
    </row>
    <row r="136" spans="1:26" s="13" customFormat="1" x14ac:dyDescent="0.3">
      <c r="A136" s="35" t="s">
        <v>293</v>
      </c>
      <c r="B136" s="35"/>
      <c r="C136" s="35"/>
      <c r="D136" s="36"/>
      <c r="E136" s="35"/>
      <c r="F136" s="36"/>
      <c r="G136" s="36"/>
      <c r="H136" s="36"/>
      <c r="I136" s="36"/>
      <c r="J136" s="36"/>
      <c r="K136" s="36"/>
      <c r="L136" s="36"/>
      <c r="M136" s="36"/>
      <c r="N136" s="36"/>
      <c r="O136" s="36"/>
      <c r="P136" s="36"/>
      <c r="Q136" s="36"/>
      <c r="R136" s="36"/>
      <c r="S136" s="36"/>
      <c r="T136" s="36"/>
      <c r="U136" s="36"/>
      <c r="V136" s="36"/>
      <c r="W136" s="36"/>
      <c r="X136" s="36"/>
      <c r="Y136" s="36"/>
      <c r="Z136" s="35"/>
    </row>
    <row r="137" spans="1:26" s="13" customFormat="1" x14ac:dyDescent="0.3">
      <c r="A137" s="17" t="s">
        <v>294</v>
      </c>
      <c r="B137" s="17"/>
      <c r="C137" s="17"/>
      <c r="D137" s="30"/>
      <c r="E137" s="17"/>
      <c r="F137" s="31"/>
      <c r="G137" s="31"/>
      <c r="H137" s="31"/>
      <c r="I137" s="31"/>
      <c r="J137" s="31"/>
      <c r="K137" s="31"/>
      <c r="L137" s="31"/>
      <c r="M137" s="31"/>
      <c r="N137" s="31"/>
      <c r="O137" s="31"/>
      <c r="P137" s="31"/>
      <c r="Q137" s="31"/>
      <c r="R137" s="31"/>
      <c r="S137" s="31"/>
      <c r="T137" s="31"/>
      <c r="U137" s="31"/>
      <c r="V137" s="31"/>
      <c r="W137" s="31"/>
      <c r="X137" s="31"/>
      <c r="Y137" s="31"/>
      <c r="Z137" s="17"/>
    </row>
    <row r="138" spans="1:26" s="38" customFormat="1" x14ac:dyDescent="0.3">
      <c r="A138" s="27" t="s">
        <v>295</v>
      </c>
      <c r="B138" s="27"/>
      <c r="C138" s="26" t="s">
        <v>33</v>
      </c>
      <c r="D138" s="21">
        <f>AVERAGE(D144:D154)</f>
        <v>405.48200000000003</v>
      </c>
      <c r="E138" s="26" t="s">
        <v>38</v>
      </c>
      <c r="F138" s="21">
        <f>AVERAGE(F139:F154)</f>
        <v>25.916217598513477</v>
      </c>
      <c r="G138" s="21">
        <f t="shared" ref="G138:Y138" si="30">AVERAGE(G139:G154)</f>
        <v>62.740883505788958</v>
      </c>
      <c r="H138" s="21">
        <f t="shared" si="30"/>
        <v>50.638958367761269</v>
      </c>
      <c r="I138" s="21">
        <f t="shared" si="30"/>
        <v>14.059716622787928</v>
      </c>
      <c r="J138" s="21">
        <f t="shared" si="30"/>
        <v>48.370130983501134</v>
      </c>
      <c r="K138" s="21">
        <f t="shared" si="30"/>
        <v>75.766660345656348</v>
      </c>
      <c r="L138" s="21">
        <f t="shared" si="30"/>
        <v>50.027840622465035</v>
      </c>
      <c r="M138" s="21">
        <f t="shared" si="30"/>
        <v>39.230705194476577</v>
      </c>
      <c r="N138" s="21">
        <f t="shared" si="30"/>
        <v>12.68947951887144</v>
      </c>
      <c r="O138" s="21">
        <f t="shared" si="30"/>
        <v>70.224288566255723</v>
      </c>
      <c r="P138" s="21">
        <f t="shared" si="30"/>
        <v>15.074998387478731</v>
      </c>
      <c r="Q138" s="21">
        <f t="shared" si="30"/>
        <v>40.566842230898608</v>
      </c>
      <c r="R138" s="21">
        <f t="shared" si="30"/>
        <v>49.148594511133119</v>
      </c>
      <c r="S138" s="21">
        <f t="shared" si="30"/>
        <v>34.776766077487352</v>
      </c>
      <c r="T138" s="21">
        <f t="shared" si="30"/>
        <v>40.5025549753448</v>
      </c>
      <c r="U138" s="21">
        <f t="shared" si="30"/>
        <v>73.953380028274012</v>
      </c>
      <c r="V138" s="21">
        <f t="shared" si="30"/>
        <v>173.42191787462488</v>
      </c>
      <c r="W138" s="21">
        <f t="shared" si="30"/>
        <v>46.9232752352221</v>
      </c>
      <c r="X138" s="21">
        <f t="shared" si="30"/>
        <v>295.41752354973011</v>
      </c>
      <c r="Y138" s="21">
        <f t="shared" si="30"/>
        <v>459.64146678321879</v>
      </c>
      <c r="Z138" s="37"/>
    </row>
    <row r="139" spans="1:26" x14ac:dyDescent="0.3">
      <c r="A139" s="11" t="s">
        <v>296</v>
      </c>
      <c r="B139" s="24" t="s">
        <v>32</v>
      </c>
      <c r="C139" s="24" t="s">
        <v>42</v>
      </c>
      <c r="D139" s="22">
        <f>AVERAGE(610,910)</f>
        <v>760</v>
      </c>
      <c r="E139" s="24" t="s">
        <v>38</v>
      </c>
      <c r="F139" s="22">
        <v>19.736842105263158</v>
      </c>
      <c r="G139" s="23">
        <v>44.736842105263158</v>
      </c>
      <c r="H139" s="22">
        <v>28.94736842105263</v>
      </c>
      <c r="I139" s="22">
        <v>3.9473684210526319</v>
      </c>
      <c r="J139" s="22">
        <v>25</v>
      </c>
      <c r="K139" s="22">
        <v>65.78947368421052</v>
      </c>
      <c r="L139" s="22">
        <v>42.105263157894733</v>
      </c>
      <c r="M139" s="22">
        <v>30.263157894736842</v>
      </c>
      <c r="N139" s="23">
        <v>0</v>
      </c>
      <c r="O139" s="22">
        <v>63.15789473684211</v>
      </c>
      <c r="P139" s="22">
        <v>2.6315789473684208</v>
      </c>
      <c r="Q139" s="22">
        <v>35.526315789473685</v>
      </c>
      <c r="R139" s="22">
        <v>43.421052631578952</v>
      </c>
      <c r="S139" s="22">
        <v>28.94736842105263</v>
      </c>
      <c r="T139" s="22">
        <v>36.84210526315789</v>
      </c>
      <c r="U139" s="23">
        <v>0</v>
      </c>
      <c r="V139" s="22">
        <v>163.15789473684211</v>
      </c>
      <c r="W139" s="22">
        <v>44.736842105263158</v>
      </c>
      <c r="X139" s="22">
        <v>260.52631578947364</v>
      </c>
      <c r="Y139" s="23">
        <v>678.9473684210526</v>
      </c>
      <c r="Z139" s="25" t="s">
        <v>27</v>
      </c>
    </row>
    <row r="140" spans="1:26" x14ac:dyDescent="0.3">
      <c r="A140" s="11" t="s">
        <v>297</v>
      </c>
      <c r="B140" s="24" t="s">
        <v>32</v>
      </c>
      <c r="C140" s="24" t="s">
        <v>42</v>
      </c>
      <c r="D140" s="22">
        <f>475*0.88</f>
        <v>418</v>
      </c>
      <c r="E140" s="11" t="s">
        <v>38</v>
      </c>
      <c r="F140" s="22" t="s">
        <v>32</v>
      </c>
      <c r="G140" s="23">
        <v>53.110047846889962</v>
      </c>
      <c r="H140" s="22" t="s">
        <v>32</v>
      </c>
      <c r="I140" s="22">
        <v>11.483253588516746</v>
      </c>
      <c r="J140" s="22" t="s">
        <v>32</v>
      </c>
      <c r="K140" s="22" t="s">
        <v>32</v>
      </c>
      <c r="L140" s="22" t="s">
        <v>32</v>
      </c>
      <c r="M140" s="22">
        <v>31.81818181818182</v>
      </c>
      <c r="N140" s="23">
        <v>11.244019138755981</v>
      </c>
      <c r="O140" s="22" t="s">
        <v>32</v>
      </c>
      <c r="P140" s="22">
        <v>12.679425837320576</v>
      </c>
      <c r="Q140" s="22" t="s">
        <v>32</v>
      </c>
      <c r="R140" s="22" t="s">
        <v>32</v>
      </c>
      <c r="S140" s="22" t="s">
        <v>32</v>
      </c>
      <c r="T140" s="22" t="s">
        <v>32</v>
      </c>
      <c r="U140" s="22" t="s">
        <v>32</v>
      </c>
      <c r="V140" s="22" t="s">
        <v>32</v>
      </c>
      <c r="W140" s="22" t="s">
        <v>32</v>
      </c>
      <c r="X140" s="22">
        <v>107.6555023923445</v>
      </c>
      <c r="Y140" s="23">
        <v>120.33492822966508</v>
      </c>
      <c r="Z140" s="25" t="s">
        <v>103</v>
      </c>
    </row>
    <row r="141" spans="1:26" x14ac:dyDescent="0.3">
      <c r="A141" s="11" t="s">
        <v>297</v>
      </c>
      <c r="B141" s="24" t="s">
        <v>32</v>
      </c>
      <c r="C141" s="24" t="s">
        <v>42</v>
      </c>
      <c r="D141" s="22">
        <f>459*0.88</f>
        <v>403.92</v>
      </c>
      <c r="E141" s="11" t="s">
        <v>38</v>
      </c>
      <c r="F141" s="22" t="s">
        <v>32</v>
      </c>
      <c r="G141" s="23">
        <v>54.96137849079026</v>
      </c>
      <c r="H141" s="22" t="s">
        <v>32</v>
      </c>
      <c r="I141" s="22">
        <v>11.635967518320456</v>
      </c>
      <c r="J141" s="22" t="s">
        <v>32</v>
      </c>
      <c r="K141" s="22" t="s">
        <v>32</v>
      </c>
      <c r="L141" s="22" t="s">
        <v>32</v>
      </c>
      <c r="M141" s="22">
        <v>33.174886116062581</v>
      </c>
      <c r="N141" s="23">
        <v>11.883541295306001</v>
      </c>
      <c r="O141" s="22" t="s">
        <v>32</v>
      </c>
      <c r="P141" s="22">
        <v>12.626262626262625</v>
      </c>
      <c r="Q141" s="22" t="s">
        <v>32</v>
      </c>
      <c r="R141" s="22" t="s">
        <v>32</v>
      </c>
      <c r="S141" s="22" t="s">
        <v>32</v>
      </c>
      <c r="T141" s="22" t="s">
        <v>32</v>
      </c>
      <c r="U141" s="22" t="s">
        <v>32</v>
      </c>
      <c r="V141" s="22" t="s">
        <v>32</v>
      </c>
      <c r="W141" s="22" t="s">
        <v>32</v>
      </c>
      <c r="X141" s="22">
        <v>111.65577342047929</v>
      </c>
      <c r="Y141" s="23">
        <v>124.28203604674191</v>
      </c>
      <c r="Z141" s="25" t="s">
        <v>103</v>
      </c>
    </row>
    <row r="142" spans="1:26" x14ac:dyDescent="0.3">
      <c r="A142" s="11" t="s">
        <v>297</v>
      </c>
      <c r="B142" s="24" t="s">
        <v>32</v>
      </c>
      <c r="C142" s="24" t="s">
        <v>42</v>
      </c>
      <c r="D142" s="22">
        <f>488*0.88</f>
        <v>429.44</v>
      </c>
      <c r="E142" s="11" t="s">
        <v>38</v>
      </c>
      <c r="F142" s="22" t="s">
        <v>32</v>
      </c>
      <c r="G142" s="23">
        <v>50.298062593144564</v>
      </c>
      <c r="H142" s="22" t="s">
        <v>32</v>
      </c>
      <c r="I142" s="22">
        <v>10.944485842026824</v>
      </c>
      <c r="J142" s="22" t="s">
        <v>32</v>
      </c>
      <c r="K142" s="22" t="s">
        <v>32</v>
      </c>
      <c r="L142" s="22" t="s">
        <v>32</v>
      </c>
      <c r="M142" s="22">
        <v>31.203427719821164</v>
      </c>
      <c r="N142" s="23">
        <v>11.177347242921014</v>
      </c>
      <c r="O142" s="22" t="s">
        <v>32</v>
      </c>
      <c r="P142" s="22">
        <v>11.875931445603577</v>
      </c>
      <c r="Q142" s="22" t="s">
        <v>32</v>
      </c>
      <c r="R142" s="22" t="s">
        <v>32</v>
      </c>
      <c r="S142" s="22" t="s">
        <v>32</v>
      </c>
      <c r="T142" s="22" t="s">
        <v>32</v>
      </c>
      <c r="U142" s="22" t="s">
        <v>32</v>
      </c>
      <c r="V142" s="22" t="s">
        <v>32</v>
      </c>
      <c r="W142" s="22" t="s">
        <v>32</v>
      </c>
      <c r="X142" s="22">
        <v>103.62332339791355</v>
      </c>
      <c r="Y142" s="23">
        <v>115.49925484351712</v>
      </c>
      <c r="Z142" s="25" t="s">
        <v>103</v>
      </c>
    </row>
    <row r="143" spans="1:26" x14ac:dyDescent="0.3">
      <c r="A143" s="11" t="s">
        <v>297</v>
      </c>
      <c r="B143" s="24" t="s">
        <v>32</v>
      </c>
      <c r="C143" s="24" t="s">
        <v>42</v>
      </c>
      <c r="D143" s="22">
        <f>466*0.88</f>
        <v>410.08</v>
      </c>
      <c r="E143" s="11" t="s">
        <v>38</v>
      </c>
      <c r="F143" s="22" t="s">
        <v>32</v>
      </c>
      <c r="G143" s="23">
        <v>58.037456106125632</v>
      </c>
      <c r="H143" s="22" t="s">
        <v>32</v>
      </c>
      <c r="I143" s="22">
        <v>12.192742879438159</v>
      </c>
      <c r="J143" s="22" t="s">
        <v>32</v>
      </c>
      <c r="K143" s="22" t="s">
        <v>32</v>
      </c>
      <c r="L143" s="22" t="s">
        <v>32</v>
      </c>
      <c r="M143" s="22">
        <v>33.40811548966056</v>
      </c>
      <c r="N143" s="23">
        <v>11.461178306671867</v>
      </c>
      <c r="O143" s="22" t="s">
        <v>32</v>
      </c>
      <c r="P143" s="22">
        <v>13.655872024970739</v>
      </c>
      <c r="Q143" s="22" t="s">
        <v>32</v>
      </c>
      <c r="R143" s="22" t="s">
        <v>32</v>
      </c>
      <c r="S143" s="22" t="s">
        <v>32</v>
      </c>
      <c r="T143" s="22" t="s">
        <v>32</v>
      </c>
      <c r="U143" s="22" t="s">
        <v>32</v>
      </c>
      <c r="V143" s="22" t="s">
        <v>32</v>
      </c>
      <c r="W143" s="22" t="s">
        <v>32</v>
      </c>
      <c r="X143" s="22">
        <v>115.09949278189622</v>
      </c>
      <c r="Y143" s="23">
        <v>128.75536480686694</v>
      </c>
      <c r="Z143" s="25" t="s">
        <v>103</v>
      </c>
    </row>
    <row r="144" spans="1:26" x14ac:dyDescent="0.3">
      <c r="A144" s="11" t="s">
        <v>298</v>
      </c>
      <c r="B144" s="24" t="s">
        <v>32</v>
      </c>
      <c r="C144" s="11" t="s">
        <v>276</v>
      </c>
      <c r="D144" s="22">
        <v>496</v>
      </c>
      <c r="E144" s="11" t="s">
        <v>38</v>
      </c>
      <c r="F144" s="22">
        <v>25</v>
      </c>
      <c r="G144" s="23">
        <v>60.685483870967744</v>
      </c>
      <c r="H144" s="22">
        <v>48.387096774193544</v>
      </c>
      <c r="I144" s="22">
        <v>14.516129032258064</v>
      </c>
      <c r="J144" s="22">
        <v>43.346774193548391</v>
      </c>
      <c r="K144" s="22">
        <v>75.403225806451616</v>
      </c>
      <c r="L144" s="22">
        <v>48.991935483870968</v>
      </c>
      <c r="M144" s="22">
        <v>37.096774193548391</v>
      </c>
      <c r="N144" s="23">
        <v>14.112903225806452</v>
      </c>
      <c r="O144" s="22">
        <v>71.572580645161295</v>
      </c>
      <c r="P144" s="22">
        <v>15.927419354838708</v>
      </c>
      <c r="Q144" s="22">
        <v>39.91935483870968</v>
      </c>
      <c r="R144" s="22">
        <v>48.387096774193544</v>
      </c>
      <c r="S144" s="22">
        <v>34.072580645161288</v>
      </c>
      <c r="T144" s="22">
        <v>41.532258064516128</v>
      </c>
      <c r="U144" s="22">
        <v>112.29838709677421</v>
      </c>
      <c r="V144" s="22">
        <v>178.02419354838707</v>
      </c>
      <c r="W144" s="22">
        <v>42.540322580645153</v>
      </c>
      <c r="X144" s="22">
        <v>367.54032258064518</v>
      </c>
      <c r="Y144" s="23">
        <v>951.81451612903209</v>
      </c>
      <c r="Z144" s="25" t="s">
        <v>104</v>
      </c>
    </row>
    <row r="145" spans="1:26" x14ac:dyDescent="0.3">
      <c r="A145" s="11" t="s">
        <v>299</v>
      </c>
      <c r="B145" s="24" t="s">
        <v>32</v>
      </c>
      <c r="C145" s="11" t="s">
        <v>276</v>
      </c>
      <c r="D145" s="22">
        <v>502</v>
      </c>
      <c r="E145" s="11" t="s">
        <v>38</v>
      </c>
      <c r="F145" s="22">
        <v>24.103585657370516</v>
      </c>
      <c r="G145" s="23">
        <v>59.362549800796813</v>
      </c>
      <c r="H145" s="22">
        <v>46.21513944223107</v>
      </c>
      <c r="I145" s="22">
        <v>14.741035856573706</v>
      </c>
      <c r="J145" s="22">
        <v>41.43426294820717</v>
      </c>
      <c r="K145" s="22">
        <v>72.908366533864537</v>
      </c>
      <c r="L145" s="22">
        <v>47.410358565737049</v>
      </c>
      <c r="M145" s="22">
        <v>36.852589641434264</v>
      </c>
      <c r="N145" s="23">
        <v>18.127490039840637</v>
      </c>
      <c r="O145" s="22">
        <v>69.920318725099591</v>
      </c>
      <c r="P145" s="22">
        <v>15.936254980079681</v>
      </c>
      <c r="Q145" s="22">
        <v>38.446215139442238</v>
      </c>
      <c r="R145" s="22">
        <v>47.609561752988057</v>
      </c>
      <c r="S145" s="22">
        <v>33.067729083665334</v>
      </c>
      <c r="T145" s="22">
        <v>41.035856573705182</v>
      </c>
      <c r="U145" s="22">
        <v>109.56175298804781</v>
      </c>
      <c r="V145" s="22">
        <v>179.08366533864543</v>
      </c>
      <c r="W145" s="22">
        <v>46.015936254980076</v>
      </c>
      <c r="X145" s="22">
        <v>361.15537848605578</v>
      </c>
      <c r="Y145" s="23">
        <v>941.83266932270931</v>
      </c>
      <c r="Z145" s="25" t="s">
        <v>104</v>
      </c>
    </row>
    <row r="146" spans="1:26" x14ac:dyDescent="0.3">
      <c r="A146" s="11" t="s">
        <v>300</v>
      </c>
      <c r="B146" s="24" t="s">
        <v>32</v>
      </c>
      <c r="C146" s="11" t="s">
        <v>276</v>
      </c>
      <c r="D146" s="22">
        <v>536</v>
      </c>
      <c r="E146" s="11" t="s">
        <v>38</v>
      </c>
      <c r="F146" s="22">
        <v>25.5</v>
      </c>
      <c r="G146" s="23">
        <v>59.1</v>
      </c>
      <c r="H146" s="22">
        <v>37.599999999999994</v>
      </c>
      <c r="I146" s="22">
        <v>15.5</v>
      </c>
      <c r="J146" s="22">
        <v>38.9</v>
      </c>
      <c r="K146" s="22">
        <v>75.199999999999989</v>
      </c>
      <c r="L146" s="22">
        <v>50.199999999999996</v>
      </c>
      <c r="M146" s="22">
        <v>40.700000000000003</v>
      </c>
      <c r="N146" s="23" t="s">
        <v>32</v>
      </c>
      <c r="O146" s="22" t="s">
        <v>32</v>
      </c>
      <c r="P146" s="22" t="s">
        <v>32</v>
      </c>
      <c r="Q146" s="22">
        <v>42.1</v>
      </c>
      <c r="R146" s="22">
        <v>50.7</v>
      </c>
      <c r="S146" s="22">
        <v>36.6</v>
      </c>
      <c r="T146" s="22">
        <v>42.599999999999994</v>
      </c>
      <c r="U146" s="22" t="s">
        <v>32</v>
      </c>
      <c r="V146" s="22" t="s">
        <v>32</v>
      </c>
      <c r="W146" s="22">
        <v>54.400000000000006</v>
      </c>
      <c r="X146" s="22">
        <v>342.69999999999993</v>
      </c>
      <c r="Y146" s="23">
        <v>569.09999999999991</v>
      </c>
      <c r="Z146" s="25" t="s">
        <v>105</v>
      </c>
    </row>
    <row r="147" spans="1:26" x14ac:dyDescent="0.3">
      <c r="A147" s="11" t="s">
        <v>297</v>
      </c>
      <c r="B147" s="24" t="s">
        <v>32</v>
      </c>
      <c r="C147" s="11" t="s">
        <v>33</v>
      </c>
      <c r="D147" s="22">
        <v>455</v>
      </c>
      <c r="E147" s="11" t="s">
        <v>38</v>
      </c>
      <c r="F147" s="22">
        <v>27.3</v>
      </c>
      <c r="G147" s="23">
        <v>61.6</v>
      </c>
      <c r="H147" s="22">
        <v>47.800000000000004</v>
      </c>
      <c r="I147" s="22">
        <v>13.600000000000001</v>
      </c>
      <c r="J147" s="22">
        <v>45.4</v>
      </c>
      <c r="K147" s="22">
        <v>76.599999999999994</v>
      </c>
      <c r="L147" s="22">
        <v>50.9</v>
      </c>
      <c r="M147" s="22">
        <v>38.5</v>
      </c>
      <c r="N147" s="23">
        <v>14</v>
      </c>
      <c r="O147" s="22">
        <v>72.8</v>
      </c>
      <c r="P147" s="22">
        <v>14.399999999999999</v>
      </c>
      <c r="Q147" s="22" t="s">
        <v>32</v>
      </c>
      <c r="R147" s="22" t="s">
        <v>32</v>
      </c>
      <c r="S147" s="22" t="s">
        <v>32</v>
      </c>
      <c r="T147" s="22" t="s">
        <v>32</v>
      </c>
      <c r="U147" s="22" t="s">
        <v>32</v>
      </c>
      <c r="V147" s="22" t="s">
        <v>32</v>
      </c>
      <c r="W147" s="22" t="s">
        <v>32</v>
      </c>
      <c r="X147" s="22">
        <v>375.7</v>
      </c>
      <c r="Y147" s="23">
        <v>462.9</v>
      </c>
      <c r="Z147" s="25" t="s">
        <v>107</v>
      </c>
    </row>
    <row r="148" spans="1:26" x14ac:dyDescent="0.3">
      <c r="A148" s="11" t="s">
        <v>297</v>
      </c>
      <c r="B148" s="24" t="s">
        <v>32</v>
      </c>
      <c r="C148" s="11" t="s">
        <v>33</v>
      </c>
      <c r="D148" s="22">
        <v>470</v>
      </c>
      <c r="E148" s="11" t="s">
        <v>38</v>
      </c>
      <c r="F148" s="22">
        <v>27.5</v>
      </c>
      <c r="G148" s="23">
        <v>61.900000000000006</v>
      </c>
      <c r="H148" s="22">
        <v>48.2</v>
      </c>
      <c r="I148" s="22">
        <v>13.700000000000001</v>
      </c>
      <c r="J148" s="22">
        <v>45.5</v>
      </c>
      <c r="K148" s="22">
        <v>76.3</v>
      </c>
      <c r="L148" s="22">
        <v>50.8</v>
      </c>
      <c r="M148" s="22">
        <v>38.9</v>
      </c>
      <c r="N148" s="23">
        <v>13.899999999999999</v>
      </c>
      <c r="O148" s="22">
        <v>72.5</v>
      </c>
      <c r="P148" s="22">
        <v>14.5</v>
      </c>
      <c r="Q148" s="22" t="s">
        <v>32</v>
      </c>
      <c r="R148" s="22" t="s">
        <v>32</v>
      </c>
      <c r="S148" s="22" t="s">
        <v>32</v>
      </c>
      <c r="T148" s="22" t="s">
        <v>32</v>
      </c>
      <c r="U148" s="22" t="s">
        <v>32</v>
      </c>
      <c r="V148" s="22" t="s">
        <v>32</v>
      </c>
      <c r="W148" s="22" t="s">
        <v>32</v>
      </c>
      <c r="X148" s="22">
        <v>376.70000000000005</v>
      </c>
      <c r="Y148" s="23">
        <v>463.70000000000005</v>
      </c>
      <c r="Z148" s="25" t="s">
        <v>107</v>
      </c>
    </row>
    <row r="149" spans="1:26" x14ac:dyDescent="0.3">
      <c r="A149" s="11" t="s">
        <v>297</v>
      </c>
      <c r="B149" s="24" t="s">
        <v>32</v>
      </c>
      <c r="C149" s="11" t="s">
        <v>33</v>
      </c>
      <c r="D149" s="22">
        <v>464</v>
      </c>
      <c r="E149" s="11" t="s">
        <v>38</v>
      </c>
      <c r="F149" s="22">
        <v>27.1</v>
      </c>
      <c r="G149" s="23">
        <v>61.2</v>
      </c>
      <c r="H149" s="22">
        <v>47.800000000000004</v>
      </c>
      <c r="I149" s="22">
        <v>13.3</v>
      </c>
      <c r="J149" s="22">
        <v>45.8</v>
      </c>
      <c r="K149" s="22">
        <v>76.5</v>
      </c>
      <c r="L149" s="22">
        <v>51.5</v>
      </c>
      <c r="M149" s="22">
        <v>38.4</v>
      </c>
      <c r="N149" s="23">
        <v>13.700000000000001</v>
      </c>
      <c r="O149" s="22">
        <v>73</v>
      </c>
      <c r="P149" s="22">
        <v>14.2</v>
      </c>
      <c r="Q149" s="22" t="s">
        <v>32</v>
      </c>
      <c r="R149" s="22" t="s">
        <v>32</v>
      </c>
      <c r="S149" s="22" t="s">
        <v>32</v>
      </c>
      <c r="T149" s="22" t="s">
        <v>32</v>
      </c>
      <c r="U149" s="22" t="s">
        <v>32</v>
      </c>
      <c r="V149" s="22" t="s">
        <v>32</v>
      </c>
      <c r="W149" s="22" t="s">
        <v>32</v>
      </c>
      <c r="X149" s="22">
        <v>375.29999999999995</v>
      </c>
      <c r="Y149" s="23">
        <v>462.49999999999994</v>
      </c>
      <c r="Z149" s="25" t="s">
        <v>107</v>
      </c>
    </row>
    <row r="150" spans="1:26" x14ac:dyDescent="0.3">
      <c r="A150" s="11" t="s">
        <v>297</v>
      </c>
      <c r="B150" s="24" t="s">
        <v>32</v>
      </c>
      <c r="C150" s="11" t="s">
        <v>33</v>
      </c>
      <c r="D150" s="22">
        <v>463</v>
      </c>
      <c r="E150" s="11" t="s">
        <v>38</v>
      </c>
      <c r="F150" s="22">
        <v>27.3</v>
      </c>
      <c r="G150" s="23">
        <v>62.300000000000004</v>
      </c>
      <c r="H150" s="22">
        <v>47.800000000000004</v>
      </c>
      <c r="I150" s="22">
        <v>13.799999999999999</v>
      </c>
      <c r="J150" s="22">
        <v>45.300000000000004</v>
      </c>
      <c r="K150" s="22">
        <v>76.100000000000009</v>
      </c>
      <c r="L150" s="22">
        <v>50.4</v>
      </c>
      <c r="M150" s="22">
        <v>38.799999999999997</v>
      </c>
      <c r="N150" s="23">
        <v>14.1</v>
      </c>
      <c r="O150" s="22">
        <v>72.900000000000006</v>
      </c>
      <c r="P150" s="22">
        <v>14.7</v>
      </c>
      <c r="Q150" s="22" t="s">
        <v>32</v>
      </c>
      <c r="R150" s="22" t="s">
        <v>32</v>
      </c>
      <c r="S150" s="22" t="s">
        <v>32</v>
      </c>
      <c r="T150" s="22" t="s">
        <v>32</v>
      </c>
      <c r="U150" s="22" t="s">
        <v>32</v>
      </c>
      <c r="V150" s="22" t="s">
        <v>32</v>
      </c>
      <c r="W150" s="22" t="s">
        <v>32</v>
      </c>
      <c r="X150" s="22">
        <v>375.90000000000003</v>
      </c>
      <c r="Y150" s="23">
        <v>463.5</v>
      </c>
      <c r="Z150" s="25" t="s">
        <v>107</v>
      </c>
    </row>
    <row r="151" spans="1:26" x14ac:dyDescent="0.3">
      <c r="A151" s="11" t="s">
        <v>297</v>
      </c>
      <c r="B151" s="24" t="s">
        <v>32</v>
      </c>
      <c r="C151" s="11" t="s">
        <v>276</v>
      </c>
      <c r="D151" s="22">
        <v>181</v>
      </c>
      <c r="E151" s="11" t="s">
        <v>38</v>
      </c>
      <c r="F151" s="22" t="s">
        <v>32</v>
      </c>
      <c r="G151" s="23">
        <v>161.32596685082873</v>
      </c>
      <c r="H151" s="22">
        <v>116.57458563535911</v>
      </c>
      <c r="I151" s="22">
        <v>33.701657458563538</v>
      </c>
      <c r="J151" s="22">
        <v>127.0718232044199</v>
      </c>
      <c r="K151" s="22" t="s">
        <v>32</v>
      </c>
      <c r="L151" s="22" t="s">
        <v>32</v>
      </c>
      <c r="M151" s="22">
        <v>96.132596685082859</v>
      </c>
      <c r="N151" s="23" t="s">
        <v>32</v>
      </c>
      <c r="O151" s="22" t="s">
        <v>32</v>
      </c>
      <c r="P151" s="22">
        <v>39.779005524861873</v>
      </c>
      <c r="Q151" s="22" t="s">
        <v>32</v>
      </c>
      <c r="R151" s="22" t="s">
        <v>32</v>
      </c>
      <c r="S151" s="22" t="s">
        <v>32</v>
      </c>
      <c r="T151" s="22" t="s">
        <v>32</v>
      </c>
      <c r="U151" s="23" t="s">
        <v>32</v>
      </c>
      <c r="V151" s="22" t="s">
        <v>32</v>
      </c>
      <c r="W151" s="22" t="s">
        <v>32</v>
      </c>
      <c r="X151" s="22">
        <v>534.80662983425407</v>
      </c>
      <c r="Y151" s="23">
        <v>574.58563535911605</v>
      </c>
      <c r="Z151" s="25" t="s">
        <v>54</v>
      </c>
    </row>
    <row r="152" spans="1:26" x14ac:dyDescent="0.3">
      <c r="A152" s="11" t="s">
        <v>297</v>
      </c>
      <c r="B152" s="24" t="s">
        <v>32</v>
      </c>
      <c r="C152" s="11" t="s">
        <v>33</v>
      </c>
      <c r="D152" s="22">
        <v>440</v>
      </c>
      <c r="E152" s="11" t="s">
        <v>38</v>
      </c>
      <c r="F152" s="22" t="s">
        <v>32</v>
      </c>
      <c r="G152" s="23">
        <v>22.727272727272727</v>
      </c>
      <c r="H152" s="22">
        <v>36.36363636363636</v>
      </c>
      <c r="I152" s="22">
        <v>13.636363636363635</v>
      </c>
      <c r="J152" s="22">
        <v>22.727272727272727</v>
      </c>
      <c r="K152" s="22" t="s">
        <v>32</v>
      </c>
      <c r="L152" s="22" t="s">
        <v>32</v>
      </c>
      <c r="M152" s="22">
        <v>23.863636363636363</v>
      </c>
      <c r="N152" s="23" t="s">
        <v>32</v>
      </c>
      <c r="O152" s="22">
        <v>52.272727272727266</v>
      </c>
      <c r="P152" s="22" t="s">
        <v>32</v>
      </c>
      <c r="Q152" s="22" t="s">
        <v>32</v>
      </c>
      <c r="R152" s="22" t="s">
        <v>32</v>
      </c>
      <c r="S152" s="22" t="s">
        <v>32</v>
      </c>
      <c r="T152" s="22" t="s">
        <v>32</v>
      </c>
      <c r="U152" s="23" t="s">
        <v>32</v>
      </c>
      <c r="V152" s="22" t="s">
        <v>32</v>
      </c>
      <c r="W152" s="22" t="s">
        <v>32</v>
      </c>
      <c r="X152" s="22">
        <v>119.31818181818183</v>
      </c>
      <c r="Y152" s="23">
        <v>171.59090909090909</v>
      </c>
      <c r="Z152" s="25" t="s">
        <v>49</v>
      </c>
    </row>
    <row r="153" spans="1:26" ht="15" customHeight="1" x14ac:dyDescent="0.3">
      <c r="A153" s="11" t="s">
        <v>297</v>
      </c>
      <c r="B153" s="24" t="s">
        <v>32</v>
      </c>
      <c r="C153" s="11" t="s">
        <v>33</v>
      </c>
      <c r="D153" s="23">
        <v>47.82</v>
      </c>
      <c r="E153" s="11" t="s">
        <v>38</v>
      </c>
      <c r="F153" s="23">
        <v>28.021748222501049</v>
      </c>
      <c r="G153" s="23">
        <v>71.309075700543701</v>
      </c>
      <c r="H153" s="23">
        <v>54.579673776662482</v>
      </c>
      <c r="I153" s="23">
        <v>15.0564617314931</v>
      </c>
      <c r="J153" s="23">
        <v>54.16143872856545</v>
      </c>
      <c r="K153" s="23">
        <v>86.365537432036803</v>
      </c>
      <c r="L153" s="23">
        <v>56.670849017147631</v>
      </c>
      <c r="M153" s="23">
        <v>40.777917189460481</v>
      </c>
      <c r="N153" s="23">
        <v>17.356754496026767</v>
      </c>
      <c r="O153" s="23">
        <v>80.719364282726886</v>
      </c>
      <c r="P153" s="23">
        <v>14.638226683396068</v>
      </c>
      <c r="Q153" s="23">
        <v>46.842325386867422</v>
      </c>
      <c r="R153" s="23">
        <v>55.625261396905067</v>
      </c>
      <c r="S153" s="23">
        <v>41.196152237557506</v>
      </c>
      <c r="T153" s="22" t="s">
        <v>32</v>
      </c>
      <c r="U153" s="22" t="s">
        <v>32</v>
      </c>
      <c r="V153" s="22" t="s">
        <v>32</v>
      </c>
      <c r="W153" s="22" t="s">
        <v>32</v>
      </c>
      <c r="X153" s="22">
        <v>424.29945629443745</v>
      </c>
      <c r="Y153" s="23">
        <v>663.32078628189026</v>
      </c>
      <c r="Z153" s="23" t="s">
        <v>28</v>
      </c>
    </row>
    <row r="154" spans="1:26" x14ac:dyDescent="0.3">
      <c r="A154" s="11" t="s">
        <v>297</v>
      </c>
      <c r="B154" s="24" t="s">
        <v>32</v>
      </c>
      <c r="C154" s="11" t="s">
        <v>32</v>
      </c>
      <c r="D154" s="22" t="s">
        <v>32</v>
      </c>
      <c r="E154" s="11" t="s">
        <v>38</v>
      </c>
      <c r="F154" s="22">
        <v>27.599999999999998</v>
      </c>
      <c r="G154" s="23">
        <v>61.2</v>
      </c>
      <c r="H154" s="22">
        <v>47.400000000000006</v>
      </c>
      <c r="I154" s="22">
        <v>13.200000000000001</v>
      </c>
      <c r="J154" s="22">
        <v>45.8</v>
      </c>
      <c r="K154" s="22">
        <v>76.5</v>
      </c>
      <c r="L154" s="22">
        <v>51.3</v>
      </c>
      <c r="M154" s="22">
        <v>37.799999999999997</v>
      </c>
      <c r="N154" s="23">
        <v>13.899999999999999</v>
      </c>
      <c r="O154" s="22">
        <v>73.400000000000006</v>
      </c>
      <c r="P154" s="22">
        <v>13.5</v>
      </c>
      <c r="Q154" s="22" t="s">
        <v>32</v>
      </c>
      <c r="R154" s="22" t="s">
        <v>32</v>
      </c>
      <c r="S154" s="22" t="s">
        <v>32</v>
      </c>
      <c r="T154" s="22" t="s">
        <v>32</v>
      </c>
      <c r="U154" s="22" t="s">
        <v>32</v>
      </c>
      <c r="V154" s="22" t="s">
        <v>32</v>
      </c>
      <c r="W154" s="22" t="s">
        <v>32</v>
      </c>
      <c r="X154" s="22">
        <v>374.70000000000005</v>
      </c>
      <c r="Y154" s="23">
        <v>461.6</v>
      </c>
      <c r="Z154" s="25" t="s">
        <v>107</v>
      </c>
    </row>
    <row r="155" spans="1:26" x14ac:dyDescent="0.3">
      <c r="A155" s="26" t="s">
        <v>301</v>
      </c>
      <c r="B155" s="26"/>
      <c r="C155" s="26" t="s">
        <v>33</v>
      </c>
      <c r="D155" s="21">
        <f>AVERAGE(D156:D164)</f>
        <v>393.77777777777777</v>
      </c>
      <c r="E155" s="26" t="s">
        <v>38</v>
      </c>
      <c r="F155" s="21">
        <f>AVERAGE(F156:F164)</f>
        <v>23.826385249661946</v>
      </c>
      <c r="G155" s="21">
        <f t="shared" ref="G155:Y155" si="31">AVERAGE(G156:G164)</f>
        <v>33.522626463379247</v>
      </c>
      <c r="H155" s="21">
        <f t="shared" si="31"/>
        <v>49.098628406461913</v>
      </c>
      <c r="I155" s="21">
        <f t="shared" si="31"/>
        <v>22.164962183136236</v>
      </c>
      <c r="J155" s="21">
        <f t="shared" si="31"/>
        <v>37.181553408440692</v>
      </c>
      <c r="K155" s="21">
        <f t="shared" si="31"/>
        <v>59.975605299467894</v>
      </c>
      <c r="L155" s="21">
        <f t="shared" si="31"/>
        <v>41.667165859554522</v>
      </c>
      <c r="M155" s="21">
        <f t="shared" si="31"/>
        <v>34.710294360957889</v>
      </c>
      <c r="N155" s="21">
        <f t="shared" si="31"/>
        <v>10.015168095578561</v>
      </c>
      <c r="O155" s="21">
        <f t="shared" si="31"/>
        <v>99.144603724526576</v>
      </c>
      <c r="P155" s="21">
        <f t="shared" si="31"/>
        <v>17.736101777232982</v>
      </c>
      <c r="Q155" s="21">
        <f t="shared" si="31"/>
        <v>42.343167470658777</v>
      </c>
      <c r="R155" s="21">
        <f t="shared" si="31"/>
        <v>40.683814110392269</v>
      </c>
      <c r="S155" s="21">
        <f t="shared" si="31"/>
        <v>29.600327392315407</v>
      </c>
      <c r="T155" s="21">
        <f t="shared" si="31"/>
        <v>41.196169081376851</v>
      </c>
      <c r="U155" s="21">
        <f t="shared" si="31"/>
        <v>93.472000519921679</v>
      </c>
      <c r="V155" s="21">
        <f t="shared" si="31"/>
        <v>153.35658667553946</v>
      </c>
      <c r="W155" s="21">
        <f t="shared" si="31"/>
        <v>44.260237222630664</v>
      </c>
      <c r="X155" s="21">
        <f t="shared" si="31"/>
        <v>312.16238932663896</v>
      </c>
      <c r="Y155" s="21">
        <f t="shared" si="31"/>
        <v>873.95539730123335</v>
      </c>
      <c r="Z155" s="34"/>
    </row>
    <row r="156" spans="1:26" x14ac:dyDescent="0.3">
      <c r="A156" s="11" t="s">
        <v>302</v>
      </c>
      <c r="B156" s="24" t="s">
        <v>32</v>
      </c>
      <c r="C156" s="11" t="s">
        <v>33</v>
      </c>
      <c r="D156" s="22">
        <v>315</v>
      </c>
      <c r="E156" s="11" t="s">
        <v>38</v>
      </c>
      <c r="F156" s="22">
        <v>24.761904761904763</v>
      </c>
      <c r="G156" s="23">
        <v>32.698412698412696</v>
      </c>
      <c r="H156" s="22">
        <v>48.253968253968253</v>
      </c>
      <c r="I156" s="22">
        <v>16.825396825396826</v>
      </c>
      <c r="J156" s="22">
        <v>41.587301587301589</v>
      </c>
      <c r="K156" s="22">
        <v>70.158730158730151</v>
      </c>
      <c r="L156" s="22">
        <v>53.015873015873019</v>
      </c>
      <c r="M156" s="22">
        <v>34.603174603174601</v>
      </c>
      <c r="N156" s="23">
        <v>8.2539682539682548</v>
      </c>
      <c r="O156" s="22">
        <v>107.93650793650794</v>
      </c>
      <c r="P156" s="22">
        <v>19.682539682539684</v>
      </c>
      <c r="Q156" s="22">
        <v>40.317460317460316</v>
      </c>
      <c r="R156" s="22">
        <v>42.222222222222221</v>
      </c>
      <c r="S156" s="22">
        <v>38.412698412698411</v>
      </c>
      <c r="T156" s="22">
        <v>33.333333333333336</v>
      </c>
      <c r="U156" s="23">
        <v>96.507936507936506</v>
      </c>
      <c r="V156" s="22">
        <v>151.11111111111109</v>
      </c>
      <c r="W156" s="22">
        <v>42.857142857142854</v>
      </c>
      <c r="X156" s="22">
        <v>330.15873015873018</v>
      </c>
      <c r="Y156" s="23">
        <v>902.53968253968253</v>
      </c>
      <c r="Z156" s="25" t="s">
        <v>109</v>
      </c>
    </row>
    <row r="157" spans="1:26" x14ac:dyDescent="0.3">
      <c r="A157" s="11" t="s">
        <v>302</v>
      </c>
      <c r="B157" s="24" t="s">
        <v>32</v>
      </c>
      <c r="C157" s="11" t="s">
        <v>33</v>
      </c>
      <c r="D157" s="22">
        <v>443</v>
      </c>
      <c r="E157" s="11" t="s">
        <v>38</v>
      </c>
      <c r="F157" s="22">
        <v>25.507900677200901</v>
      </c>
      <c r="G157" s="23">
        <v>34.311512415349888</v>
      </c>
      <c r="H157" s="22">
        <v>47.404063205417607</v>
      </c>
      <c r="I157" s="22">
        <v>24.379232505643344</v>
      </c>
      <c r="J157" s="22">
        <v>36.117381489841982</v>
      </c>
      <c r="K157" s="22">
        <v>55.981941309255077</v>
      </c>
      <c r="L157" s="22">
        <v>39.729119638826184</v>
      </c>
      <c r="M157" s="22">
        <v>30.248306997742667</v>
      </c>
      <c r="N157" s="23">
        <v>10.609480812641083</v>
      </c>
      <c r="O157" s="22">
        <v>105.64334085778781</v>
      </c>
      <c r="P157" s="22">
        <v>18.735891647855528</v>
      </c>
      <c r="Q157" s="22">
        <v>42.212189616252829</v>
      </c>
      <c r="R157" s="22">
        <v>36.794582392776519</v>
      </c>
      <c r="S157" s="22">
        <v>24.830699774266364</v>
      </c>
      <c r="T157" s="22">
        <v>40.632054176072231</v>
      </c>
      <c r="U157" s="23">
        <v>93.227990970654616</v>
      </c>
      <c r="V157" s="22">
        <v>159.8194130925508</v>
      </c>
      <c r="W157" s="22">
        <v>42.889390519187359</v>
      </c>
      <c r="X157" s="22">
        <v>304.28893905191876</v>
      </c>
      <c r="Y157" s="23">
        <v>869.0744920993227</v>
      </c>
      <c r="Z157" s="25" t="s">
        <v>109</v>
      </c>
    </row>
    <row r="158" spans="1:26" x14ac:dyDescent="0.3">
      <c r="A158" s="11" t="s">
        <v>302</v>
      </c>
      <c r="B158" s="24" t="s">
        <v>32</v>
      </c>
      <c r="C158" s="11" t="s">
        <v>33</v>
      </c>
      <c r="D158" s="22">
        <v>447</v>
      </c>
      <c r="E158" s="11" t="s">
        <v>38</v>
      </c>
      <c r="F158" s="22">
        <v>21.476510067114091</v>
      </c>
      <c r="G158" s="23">
        <v>29.082774049217001</v>
      </c>
      <c r="H158" s="22">
        <v>40.939597315436238</v>
      </c>
      <c r="I158" s="22">
        <v>21.700223713646533</v>
      </c>
      <c r="J158" s="22">
        <v>31.096196868008946</v>
      </c>
      <c r="K158" s="22">
        <v>50.111856823266223</v>
      </c>
      <c r="L158" s="22">
        <v>35.346756152125288</v>
      </c>
      <c r="M158" s="22">
        <v>32.885906040268452</v>
      </c>
      <c r="N158" s="23">
        <v>9.8434004474272943</v>
      </c>
      <c r="O158" s="22">
        <v>87.919463087248332</v>
      </c>
      <c r="P158" s="22">
        <v>17.449664429530202</v>
      </c>
      <c r="Q158" s="22">
        <v>39.597315436241608</v>
      </c>
      <c r="R158" s="22">
        <v>40.044742729306485</v>
      </c>
      <c r="S158" s="22">
        <v>21.923937360178972</v>
      </c>
      <c r="T158" s="22">
        <v>35.570469798657719</v>
      </c>
      <c r="U158" s="23">
        <v>85.234899328859072</v>
      </c>
      <c r="V158" s="22">
        <v>144.07158836689038</v>
      </c>
      <c r="W158" s="22">
        <v>41.61073825503356</v>
      </c>
      <c r="X158" s="22">
        <v>272.48322147651004</v>
      </c>
      <c r="Y158" s="23">
        <v>785.9060402684562</v>
      </c>
      <c r="Z158" s="25" t="s">
        <v>109</v>
      </c>
    </row>
    <row r="159" spans="1:26" x14ac:dyDescent="0.3">
      <c r="A159" s="11" t="s">
        <v>302</v>
      </c>
      <c r="B159" s="24" t="s">
        <v>32</v>
      </c>
      <c r="C159" s="11" t="s">
        <v>33</v>
      </c>
      <c r="D159" s="22">
        <v>533</v>
      </c>
      <c r="E159" s="11" t="s">
        <v>38</v>
      </c>
      <c r="F159" s="22">
        <v>23.076923076923077</v>
      </c>
      <c r="G159" s="23">
        <v>33.02063789868668</v>
      </c>
      <c r="H159" s="22">
        <v>44.652908067542207</v>
      </c>
      <c r="I159" s="22">
        <v>24.765478424015011</v>
      </c>
      <c r="J159" s="22">
        <v>32.833020637898692</v>
      </c>
      <c r="K159" s="22">
        <v>59.287054409005634</v>
      </c>
      <c r="L159" s="22">
        <v>39.024390243902438</v>
      </c>
      <c r="M159" s="22">
        <v>32.645403377110696</v>
      </c>
      <c r="N159" s="23">
        <v>10.318949343339586</v>
      </c>
      <c r="O159" s="22">
        <v>100.75046904315198</v>
      </c>
      <c r="P159" s="22">
        <v>17.448405253283305</v>
      </c>
      <c r="Q159" s="22">
        <v>40.150093808630395</v>
      </c>
      <c r="R159" s="22">
        <v>36.585365853658537</v>
      </c>
      <c r="S159" s="22">
        <v>27.392120075046904</v>
      </c>
      <c r="T159" s="22">
        <v>38.461538461538467</v>
      </c>
      <c r="U159" s="23">
        <v>90.056285178236394</v>
      </c>
      <c r="V159" s="22">
        <v>149.71857410881802</v>
      </c>
      <c r="W159" s="22">
        <v>42.213883677298305</v>
      </c>
      <c r="X159" s="22">
        <v>299.62476547842402</v>
      </c>
      <c r="Y159" s="23">
        <v>842.40150093808643</v>
      </c>
      <c r="Z159" s="25" t="s">
        <v>109</v>
      </c>
    </row>
    <row r="160" spans="1:26" x14ac:dyDescent="0.3">
      <c r="A160" s="11" t="s">
        <v>302</v>
      </c>
      <c r="B160" s="24" t="s">
        <v>32</v>
      </c>
      <c r="C160" s="11" t="s">
        <v>33</v>
      </c>
      <c r="D160" s="22">
        <v>477</v>
      </c>
      <c r="E160" s="11" t="s">
        <v>38</v>
      </c>
      <c r="F160" s="22">
        <v>23.899371069182386</v>
      </c>
      <c r="G160" s="23">
        <v>34.591194968553459</v>
      </c>
      <c r="H160" s="22">
        <v>48.008385744234801</v>
      </c>
      <c r="I160" s="22">
        <v>22.851153039832287</v>
      </c>
      <c r="J160" s="22">
        <v>37.106918238993707</v>
      </c>
      <c r="K160" s="22">
        <v>62.683438155136272</v>
      </c>
      <c r="L160" s="22">
        <v>42.55765199161425</v>
      </c>
      <c r="M160" s="22">
        <v>32.704402515723267</v>
      </c>
      <c r="N160" s="23">
        <v>9.6436058700209664</v>
      </c>
      <c r="O160" s="22">
        <v>104.40251572327044</v>
      </c>
      <c r="P160" s="22">
        <v>17.400419287211736</v>
      </c>
      <c r="Q160" s="22">
        <v>44.44444444444445</v>
      </c>
      <c r="R160" s="22">
        <v>41.509433962264154</v>
      </c>
      <c r="S160" s="22">
        <v>34.171907756813411</v>
      </c>
      <c r="T160" s="22">
        <v>42.767295597484271</v>
      </c>
      <c r="U160" s="23">
        <v>93.291404612159326</v>
      </c>
      <c r="V160" s="22">
        <v>155.97484276729563</v>
      </c>
      <c r="W160" s="22">
        <v>43.186582809224319</v>
      </c>
      <c r="X160" s="22">
        <v>314.04612159329145</v>
      </c>
      <c r="Y160" s="23">
        <v>891.19496855345903</v>
      </c>
      <c r="Z160" s="25" t="s">
        <v>109</v>
      </c>
    </row>
    <row r="161" spans="1:26" x14ac:dyDescent="0.3">
      <c r="A161" s="11" t="s">
        <v>302</v>
      </c>
      <c r="B161" s="24" t="s">
        <v>32</v>
      </c>
      <c r="C161" s="11" t="s">
        <v>33</v>
      </c>
      <c r="D161" s="22">
        <v>331</v>
      </c>
      <c r="E161" s="11" t="s">
        <v>38</v>
      </c>
      <c r="F161" s="22">
        <v>26.888217522658611</v>
      </c>
      <c r="G161" s="23">
        <v>31.117824773413901</v>
      </c>
      <c r="H161" s="22">
        <v>60.422960725075534</v>
      </c>
      <c r="I161" s="22">
        <v>22.658610271903321</v>
      </c>
      <c r="J161" s="22">
        <v>41.993957703927492</v>
      </c>
      <c r="K161" s="22">
        <v>54.984894259818731</v>
      </c>
      <c r="L161" s="22">
        <v>36.253776435045317</v>
      </c>
      <c r="M161" s="22">
        <v>32.628398791540789</v>
      </c>
      <c r="N161" s="23">
        <v>8.1570996978851973</v>
      </c>
      <c r="O161" s="22">
        <v>88.51963746223565</v>
      </c>
      <c r="P161" s="22">
        <v>16.61631419939577</v>
      </c>
      <c r="Q161" s="22">
        <v>35.347432024169187</v>
      </c>
      <c r="R161" s="22">
        <v>42.598187311178243</v>
      </c>
      <c r="S161" s="22">
        <v>33.534743202416919</v>
      </c>
      <c r="T161" s="22">
        <v>48.036253776435046</v>
      </c>
      <c r="U161" s="23">
        <v>93.051359516616316</v>
      </c>
      <c r="V161" s="22">
        <v>141.69184290030213</v>
      </c>
      <c r="W161" s="22">
        <v>40.483383685800611</v>
      </c>
      <c r="X161" s="22">
        <v>315.10574018126886</v>
      </c>
      <c r="Y161" s="23">
        <v>854.9848942598187</v>
      </c>
      <c r="Z161" s="25" t="s">
        <v>109</v>
      </c>
    </row>
    <row r="162" spans="1:26" x14ac:dyDescent="0.3">
      <c r="A162" s="11" t="s">
        <v>302</v>
      </c>
      <c r="B162" s="24" t="s">
        <v>32</v>
      </c>
      <c r="C162" s="11" t="s">
        <v>33</v>
      </c>
      <c r="D162" s="22">
        <v>351</v>
      </c>
      <c r="E162" s="11" t="s">
        <v>38</v>
      </c>
      <c r="F162" s="22">
        <v>22.507122507122507</v>
      </c>
      <c r="G162" s="23">
        <v>34.472934472934476</v>
      </c>
      <c r="H162" s="22">
        <v>48.148148148148138</v>
      </c>
      <c r="I162" s="22">
        <v>20.7977207977208</v>
      </c>
      <c r="J162" s="22">
        <v>37.891737891737897</v>
      </c>
      <c r="K162" s="22">
        <v>60.683760683760674</v>
      </c>
      <c r="L162" s="22">
        <v>42.450142450142451</v>
      </c>
      <c r="M162" s="22">
        <v>31.623931623931629</v>
      </c>
      <c r="N162" s="23">
        <v>9.4017094017094038</v>
      </c>
      <c r="O162" s="22">
        <v>98.290598290598282</v>
      </c>
      <c r="P162" s="22">
        <v>17.094017094017097</v>
      </c>
      <c r="Q162" s="22">
        <v>44.729344729344731</v>
      </c>
      <c r="R162" s="22">
        <v>37.606837606837615</v>
      </c>
      <c r="S162" s="22">
        <v>31.90883190883191</v>
      </c>
      <c r="T162" s="22">
        <v>41.880341880341881</v>
      </c>
      <c r="U162" s="23">
        <v>87.749287749287745</v>
      </c>
      <c r="V162" s="22">
        <v>149.57264957264957</v>
      </c>
      <c r="W162" s="22">
        <v>42.165242165242162</v>
      </c>
      <c r="X162" s="22">
        <v>307.97720797720797</v>
      </c>
      <c r="Y162" s="23">
        <v>858.97435897435878</v>
      </c>
      <c r="Z162" s="25" t="s">
        <v>109</v>
      </c>
    </row>
    <row r="163" spans="1:26" x14ac:dyDescent="0.3">
      <c r="A163" s="11" t="s">
        <v>302</v>
      </c>
      <c r="B163" s="24" t="s">
        <v>32</v>
      </c>
      <c r="C163" s="11" t="s">
        <v>33</v>
      </c>
      <c r="D163" s="22">
        <v>337</v>
      </c>
      <c r="E163" s="11" t="s">
        <v>38</v>
      </c>
      <c r="F163" s="22">
        <v>23.738872403560833</v>
      </c>
      <c r="G163" s="23">
        <v>35.311572700296729</v>
      </c>
      <c r="H163" s="22">
        <v>53.412462908011868</v>
      </c>
      <c r="I163" s="22">
        <v>21.958456973293771</v>
      </c>
      <c r="J163" s="22">
        <v>42.136498516320472</v>
      </c>
      <c r="K163" s="22">
        <v>62.017804154302667</v>
      </c>
      <c r="L163" s="22">
        <v>42.433234421364986</v>
      </c>
      <c r="M163" s="22">
        <v>38.27893175074184</v>
      </c>
      <c r="N163" s="23">
        <v>10.682492581602371</v>
      </c>
      <c r="O163" s="22">
        <v>98.51632047477743</v>
      </c>
      <c r="P163" s="22">
        <v>18.100890207715132</v>
      </c>
      <c r="Q163" s="22">
        <v>50.741839762611285</v>
      </c>
      <c r="R163" s="22">
        <v>54.599406528189917</v>
      </c>
      <c r="S163" s="22">
        <v>32.937685459940653</v>
      </c>
      <c r="T163" s="22">
        <v>47.181008902077153</v>
      </c>
      <c r="U163" s="23">
        <v>101.48367952522257</v>
      </c>
      <c r="V163" s="22">
        <v>168.24925816023739</v>
      </c>
      <c r="W163" s="22">
        <v>47.774480712166174</v>
      </c>
      <c r="X163" s="22">
        <v>329.9703264094955</v>
      </c>
      <c r="Y163" s="23">
        <v>949.55489614243322</v>
      </c>
      <c r="Z163" s="25" t="s">
        <v>109</v>
      </c>
    </row>
    <row r="164" spans="1:26" x14ac:dyDescent="0.3">
      <c r="A164" s="11" t="s">
        <v>302</v>
      </c>
      <c r="B164" s="24" t="s">
        <v>32</v>
      </c>
      <c r="C164" s="11" t="s">
        <v>33</v>
      </c>
      <c r="D164" s="22">
        <v>310</v>
      </c>
      <c r="E164" s="11" t="s">
        <v>38</v>
      </c>
      <c r="F164" s="22">
        <v>22.58064516129032</v>
      </c>
      <c r="G164" s="23">
        <v>37.096774193548384</v>
      </c>
      <c r="H164" s="22">
        <v>50.645161290322584</v>
      </c>
      <c r="I164" s="22">
        <v>23.548387096774192</v>
      </c>
      <c r="J164" s="22">
        <v>33.870967741935488</v>
      </c>
      <c r="K164" s="22">
        <v>63.870967741935488</v>
      </c>
      <c r="L164" s="22">
        <v>44.193548387096776</v>
      </c>
      <c r="M164" s="22">
        <v>46.774193548387096</v>
      </c>
      <c r="N164" s="23">
        <v>13.225806451612902</v>
      </c>
      <c r="O164" s="22">
        <v>100.32258064516128</v>
      </c>
      <c r="P164" s="22">
        <v>17.096774193548388</v>
      </c>
      <c r="Q164" s="22">
        <v>43.548387096774192</v>
      </c>
      <c r="R164" s="22">
        <v>34.193548387096776</v>
      </c>
      <c r="S164" s="22">
        <v>21.290322580645164</v>
      </c>
      <c r="T164" s="22">
        <v>42.903225806451616</v>
      </c>
      <c r="U164" s="23">
        <v>100.64516129032259</v>
      </c>
      <c r="V164" s="22">
        <v>160</v>
      </c>
      <c r="W164" s="22">
        <v>55.161290322580655</v>
      </c>
      <c r="X164" s="22">
        <v>335.80645161290323</v>
      </c>
      <c r="Y164" s="23">
        <v>910.96774193548379</v>
      </c>
      <c r="Z164" s="25" t="s">
        <v>109</v>
      </c>
    </row>
    <row r="165" spans="1:26" s="13" customFormat="1" x14ac:dyDescent="0.3">
      <c r="A165" s="26" t="s">
        <v>303</v>
      </c>
      <c r="B165" s="26"/>
      <c r="C165" s="26" t="s">
        <v>33</v>
      </c>
      <c r="D165" s="21">
        <f>AVERAGE(D166:D174)</f>
        <v>200.03333333333333</v>
      </c>
      <c r="E165" s="26" t="s">
        <v>38</v>
      </c>
      <c r="F165" s="21">
        <f>AVERAGE(F166:F174)</f>
        <v>25.451685882250839</v>
      </c>
      <c r="G165" s="21">
        <f t="shared" ref="G165:Y165" si="32">AVERAGE(G166:G174)</f>
        <v>73.612680833883942</v>
      </c>
      <c r="H165" s="21">
        <f t="shared" si="32"/>
        <v>47.519879519425515</v>
      </c>
      <c r="I165" s="21">
        <f t="shared" si="32"/>
        <v>9.1094215739220203</v>
      </c>
      <c r="J165" s="21">
        <f t="shared" si="32"/>
        <v>41.500787763087928</v>
      </c>
      <c r="K165" s="21">
        <f t="shared" si="32"/>
        <v>72.463517636162294</v>
      </c>
      <c r="L165" s="21">
        <f t="shared" si="32"/>
        <v>56.08567448942771</v>
      </c>
      <c r="M165" s="21">
        <f t="shared" si="32"/>
        <v>38.413900389450959</v>
      </c>
      <c r="N165" s="21">
        <f t="shared" si="32"/>
        <v>9.2964383014622616</v>
      </c>
      <c r="O165" s="21">
        <f t="shared" si="32"/>
        <v>87.592379800361627</v>
      </c>
      <c r="P165" s="21">
        <f t="shared" si="32"/>
        <v>14.292596422274958</v>
      </c>
      <c r="Q165" s="21">
        <f t="shared" si="32"/>
        <v>41.854475209272373</v>
      </c>
      <c r="R165" s="21">
        <f t="shared" si="32"/>
        <v>41.854475209272373</v>
      </c>
      <c r="S165" s="21">
        <f t="shared" si="32"/>
        <v>26.400515132002571</v>
      </c>
      <c r="T165" s="21">
        <f t="shared" si="32"/>
        <v>42.498390212491948</v>
      </c>
      <c r="U165" s="21">
        <f t="shared" si="32"/>
        <v>100.45074050225369</v>
      </c>
      <c r="V165" s="21">
        <f t="shared" si="32"/>
        <v>161.62266580811331</v>
      </c>
      <c r="W165" s="21">
        <f t="shared" si="32"/>
        <v>47.00579523502897</v>
      </c>
      <c r="X165" s="21">
        <f t="shared" si="32"/>
        <v>372.42104880002211</v>
      </c>
      <c r="Y165" s="21">
        <f t="shared" si="32"/>
        <v>525.60458694581814</v>
      </c>
      <c r="Z165" s="39"/>
    </row>
    <row r="166" spans="1:26" x14ac:dyDescent="0.3">
      <c r="A166" s="10" t="s">
        <v>117</v>
      </c>
      <c r="B166" s="24" t="s">
        <v>32</v>
      </c>
      <c r="C166" s="11" t="s">
        <v>33</v>
      </c>
      <c r="D166" s="22">
        <v>155.30000000000001</v>
      </c>
      <c r="E166" s="11" t="s">
        <v>38</v>
      </c>
      <c r="F166" s="22">
        <v>19.961365099806823</v>
      </c>
      <c r="G166" s="23">
        <v>64.391500321957494</v>
      </c>
      <c r="H166" s="22">
        <v>39.922730199613646</v>
      </c>
      <c r="I166" s="22">
        <v>7.0830650354153253</v>
      </c>
      <c r="J166" s="22">
        <v>32.839665164198315</v>
      </c>
      <c r="K166" s="22">
        <v>64.391500321957494</v>
      </c>
      <c r="L166" s="22">
        <v>39.922730199613646</v>
      </c>
      <c r="M166" s="22">
        <v>34.771410173857049</v>
      </c>
      <c r="N166" s="23" t="s">
        <v>32</v>
      </c>
      <c r="O166" s="22">
        <v>68.898905344494509</v>
      </c>
      <c r="P166" s="22">
        <v>16.741790083708949</v>
      </c>
      <c r="Q166" s="22">
        <v>41.854475209272373</v>
      </c>
      <c r="R166" s="22">
        <v>41.854475209272373</v>
      </c>
      <c r="S166" s="22">
        <v>26.400515132002571</v>
      </c>
      <c r="T166" s="22">
        <v>42.498390212491948</v>
      </c>
      <c r="U166" s="23">
        <v>100.45074050225369</v>
      </c>
      <c r="V166" s="22">
        <v>161.62266580811331</v>
      </c>
      <c r="W166" s="22">
        <v>47.00579523502897</v>
      </c>
      <c r="X166" s="22">
        <v>303.28396651641981</v>
      </c>
      <c r="Y166" s="23">
        <v>850.61171925305848</v>
      </c>
      <c r="Z166" s="25" t="s">
        <v>116</v>
      </c>
    </row>
    <row r="167" spans="1:26" x14ac:dyDescent="0.3">
      <c r="A167" s="10" t="s">
        <v>120</v>
      </c>
      <c r="B167" s="24" t="s">
        <v>32</v>
      </c>
      <c r="C167" s="11" t="s">
        <v>33</v>
      </c>
      <c r="D167" s="22">
        <v>214</v>
      </c>
      <c r="E167" s="11" t="s">
        <v>38</v>
      </c>
      <c r="F167" s="22">
        <v>26.168224299065418</v>
      </c>
      <c r="G167" s="23">
        <v>73.364485981308405</v>
      </c>
      <c r="H167" s="22">
        <v>47.663551401869157</v>
      </c>
      <c r="I167" s="22">
        <v>9.3457943925233646</v>
      </c>
      <c r="J167" s="22">
        <v>41.121495327102807</v>
      </c>
      <c r="K167" s="22">
        <v>72.429906542056074</v>
      </c>
      <c r="L167" s="22">
        <v>47.196261682242991</v>
      </c>
      <c r="M167" s="22">
        <v>38.31775700934579</v>
      </c>
      <c r="N167" s="23">
        <v>9.8130841121495322</v>
      </c>
      <c r="O167" s="22">
        <v>100.46728971962617</v>
      </c>
      <c r="P167" s="22">
        <v>13.084112149532709</v>
      </c>
      <c r="Q167" s="22" t="s">
        <v>32</v>
      </c>
      <c r="R167" s="22" t="s">
        <v>32</v>
      </c>
      <c r="S167" s="22" t="s">
        <v>32</v>
      </c>
      <c r="T167" s="22" t="s">
        <v>32</v>
      </c>
      <c r="U167" s="23" t="s">
        <v>32</v>
      </c>
      <c r="V167" s="22" t="s">
        <v>32</v>
      </c>
      <c r="W167" s="22" t="s">
        <v>32</v>
      </c>
      <c r="X167" s="22">
        <v>365.4205607476635</v>
      </c>
      <c r="Y167" s="23">
        <v>478.97196261682234</v>
      </c>
      <c r="Z167" s="25" t="s">
        <v>119</v>
      </c>
    </row>
    <row r="168" spans="1:26" x14ac:dyDescent="0.3">
      <c r="A168" s="10" t="s">
        <v>121</v>
      </c>
      <c r="B168" s="24" t="s">
        <v>32</v>
      </c>
      <c r="C168" s="11" t="s">
        <v>33</v>
      </c>
      <c r="D168" s="22">
        <v>214</v>
      </c>
      <c r="E168" s="11" t="s">
        <v>38</v>
      </c>
      <c r="F168" s="22">
        <v>25.233644859813086</v>
      </c>
      <c r="G168" s="23">
        <v>68.691588785046719</v>
      </c>
      <c r="H168" s="22">
        <v>45.794392523364486</v>
      </c>
      <c r="I168" s="22">
        <v>8.8785046728971952</v>
      </c>
      <c r="J168" s="22">
        <v>39.719626168224295</v>
      </c>
      <c r="K168" s="22">
        <v>68.691588785046719</v>
      </c>
      <c r="L168" s="22">
        <v>88.317757009345783</v>
      </c>
      <c r="M168" s="22">
        <v>35.981308411214954</v>
      </c>
      <c r="N168" s="23">
        <v>8.8785046728971952</v>
      </c>
      <c r="O168" s="22">
        <v>92.523364485981304</v>
      </c>
      <c r="P168" s="22">
        <v>13.084112149532709</v>
      </c>
      <c r="Q168" s="22" t="s">
        <v>32</v>
      </c>
      <c r="R168" s="22" t="s">
        <v>32</v>
      </c>
      <c r="S168" s="22" t="s">
        <v>32</v>
      </c>
      <c r="T168" s="22" t="s">
        <v>32</v>
      </c>
      <c r="U168" s="23" t="s">
        <v>32</v>
      </c>
      <c r="V168" s="22" t="s">
        <v>32</v>
      </c>
      <c r="W168" s="22" t="s">
        <v>32</v>
      </c>
      <c r="X168" s="22">
        <v>390.18691588785055</v>
      </c>
      <c r="Y168" s="23">
        <v>495.79439252336454</v>
      </c>
      <c r="Z168" s="25" t="s">
        <v>119</v>
      </c>
    </row>
    <row r="169" spans="1:26" x14ac:dyDescent="0.3">
      <c r="A169" s="10" t="s">
        <v>122</v>
      </c>
      <c r="B169" s="24" t="s">
        <v>32</v>
      </c>
      <c r="C169" s="11" t="s">
        <v>33</v>
      </c>
      <c r="D169" s="22">
        <v>207</v>
      </c>
      <c r="E169" s="11" t="s">
        <v>38</v>
      </c>
      <c r="F169" s="22">
        <v>26.570048309178745</v>
      </c>
      <c r="G169" s="23">
        <v>77.777777777777786</v>
      </c>
      <c r="H169" s="22">
        <v>49.75845410628019</v>
      </c>
      <c r="I169" s="22">
        <v>9.1787439613526569</v>
      </c>
      <c r="J169" s="22">
        <v>44.444444444444436</v>
      </c>
      <c r="K169" s="22">
        <v>76.811594202898561</v>
      </c>
      <c r="L169" s="22">
        <v>50.241545893719803</v>
      </c>
      <c r="M169" s="22">
        <v>39.6135265700483</v>
      </c>
      <c r="N169" s="23">
        <v>9.1787439613526569</v>
      </c>
      <c r="O169" s="22">
        <v>89.371980676328491</v>
      </c>
      <c r="P169" s="22">
        <v>14.492753623188406</v>
      </c>
      <c r="Q169" s="22" t="s">
        <v>32</v>
      </c>
      <c r="R169" s="22" t="s">
        <v>32</v>
      </c>
      <c r="S169" s="22" t="s">
        <v>32</v>
      </c>
      <c r="T169" s="22" t="s">
        <v>32</v>
      </c>
      <c r="U169" s="23" t="s">
        <v>32</v>
      </c>
      <c r="V169" s="22" t="s">
        <v>32</v>
      </c>
      <c r="W169" s="22" t="s">
        <v>32</v>
      </c>
      <c r="X169" s="22">
        <v>383.5748792270532</v>
      </c>
      <c r="Y169" s="23">
        <v>487.43961352657004</v>
      </c>
      <c r="Z169" s="25" t="s">
        <v>119</v>
      </c>
    </row>
    <row r="170" spans="1:26" x14ac:dyDescent="0.3">
      <c r="A170" s="10" t="s">
        <v>123</v>
      </c>
      <c r="B170" s="24" t="s">
        <v>32</v>
      </c>
      <c r="C170" s="11" t="s">
        <v>33</v>
      </c>
      <c r="D170" s="22">
        <v>215</v>
      </c>
      <c r="E170" s="11" t="s">
        <v>38</v>
      </c>
      <c r="F170" s="22">
        <v>26.976744186046513</v>
      </c>
      <c r="G170" s="23">
        <v>73.95348837209302</v>
      </c>
      <c r="H170" s="22">
        <v>48.837209302325583</v>
      </c>
      <c r="I170" s="22">
        <v>9.7674418604651176</v>
      </c>
      <c r="J170" s="22">
        <v>42.325581395348841</v>
      </c>
      <c r="K170" s="22">
        <v>72.558139534883708</v>
      </c>
      <c r="L170" s="22">
        <v>47.906976744186053</v>
      </c>
      <c r="M170" s="22">
        <v>39.069767441860471</v>
      </c>
      <c r="N170" s="23">
        <v>9.7674418604651176</v>
      </c>
      <c r="O170" s="22">
        <v>93.488372093023258</v>
      </c>
      <c r="P170" s="22">
        <v>14.88372093023256</v>
      </c>
      <c r="Q170" s="22" t="s">
        <v>32</v>
      </c>
      <c r="R170" s="22" t="s">
        <v>32</v>
      </c>
      <c r="S170" s="22" t="s">
        <v>32</v>
      </c>
      <c r="T170" s="22" t="s">
        <v>32</v>
      </c>
      <c r="U170" s="23" t="s">
        <v>32</v>
      </c>
      <c r="V170" s="22" t="s">
        <v>32</v>
      </c>
      <c r="W170" s="22" t="s">
        <v>32</v>
      </c>
      <c r="X170" s="22">
        <v>371.1627906976745</v>
      </c>
      <c r="Y170" s="23">
        <v>479.53488372093028</v>
      </c>
      <c r="Z170" s="25" t="s">
        <v>119</v>
      </c>
    </row>
    <row r="171" spans="1:26" x14ac:dyDescent="0.3">
      <c r="A171" s="10" t="s">
        <v>124</v>
      </c>
      <c r="B171" s="24" t="s">
        <v>32</v>
      </c>
      <c r="C171" s="11" t="s">
        <v>33</v>
      </c>
      <c r="D171" s="22">
        <v>195</v>
      </c>
      <c r="E171" s="11" t="s">
        <v>38</v>
      </c>
      <c r="F171" s="22">
        <v>26.153846153846153</v>
      </c>
      <c r="G171" s="23">
        <v>74.358974358974365</v>
      </c>
      <c r="H171" s="22">
        <v>48.205128205128204</v>
      </c>
      <c r="I171" s="22">
        <v>9.2307692307692317</v>
      </c>
      <c r="J171" s="22">
        <v>42.564102564102569</v>
      </c>
      <c r="K171" s="22">
        <v>72.307692307692307</v>
      </c>
      <c r="L171" s="22">
        <v>64.615384615384613</v>
      </c>
      <c r="M171" s="22">
        <v>38.974358974358971</v>
      </c>
      <c r="N171" s="23">
        <v>9.2307692307692317</v>
      </c>
      <c r="O171" s="22">
        <v>83.589743589743591</v>
      </c>
      <c r="P171" s="22">
        <v>13.846153846153847</v>
      </c>
      <c r="Q171" s="22" t="s">
        <v>32</v>
      </c>
      <c r="R171" s="22" t="s">
        <v>32</v>
      </c>
      <c r="S171" s="22" t="s">
        <v>32</v>
      </c>
      <c r="T171" s="22" t="s">
        <v>32</v>
      </c>
      <c r="U171" s="23" t="s">
        <v>32</v>
      </c>
      <c r="V171" s="22" t="s">
        <v>32</v>
      </c>
      <c r="W171" s="22" t="s">
        <v>32</v>
      </c>
      <c r="X171" s="22">
        <v>385.64102564102558</v>
      </c>
      <c r="Y171" s="23">
        <v>483.07692307692304</v>
      </c>
      <c r="Z171" s="25" t="s">
        <v>119</v>
      </c>
    </row>
    <row r="172" spans="1:26" x14ac:dyDescent="0.3">
      <c r="A172" s="10" t="s">
        <v>125</v>
      </c>
      <c r="B172" s="24" t="s">
        <v>32</v>
      </c>
      <c r="C172" s="11" t="s">
        <v>33</v>
      </c>
      <c r="D172" s="22">
        <v>200</v>
      </c>
      <c r="E172" s="11" t="s">
        <v>38</v>
      </c>
      <c r="F172" s="22">
        <v>26.000000000000004</v>
      </c>
      <c r="G172" s="23">
        <v>77.5</v>
      </c>
      <c r="H172" s="22">
        <v>49.5</v>
      </c>
      <c r="I172" s="22">
        <v>9.5</v>
      </c>
      <c r="J172" s="22">
        <v>43.5</v>
      </c>
      <c r="K172" s="22">
        <v>75.5</v>
      </c>
      <c r="L172" s="22">
        <v>50</v>
      </c>
      <c r="M172" s="22">
        <v>40</v>
      </c>
      <c r="N172" s="23">
        <v>9.0000000000000018</v>
      </c>
      <c r="O172" s="22">
        <v>89.5</v>
      </c>
      <c r="P172" s="22">
        <v>13.500000000000002</v>
      </c>
      <c r="Q172" s="22" t="s">
        <v>32</v>
      </c>
      <c r="R172" s="22" t="s">
        <v>32</v>
      </c>
      <c r="S172" s="22" t="s">
        <v>32</v>
      </c>
      <c r="T172" s="22" t="s">
        <v>32</v>
      </c>
      <c r="U172" s="23" t="s">
        <v>32</v>
      </c>
      <c r="V172" s="22" t="s">
        <v>32</v>
      </c>
      <c r="W172" s="22" t="s">
        <v>32</v>
      </c>
      <c r="X172" s="22">
        <v>380.50000000000006</v>
      </c>
      <c r="Y172" s="23">
        <v>483.50000000000006</v>
      </c>
      <c r="Z172" s="25" t="s">
        <v>119</v>
      </c>
    </row>
    <row r="173" spans="1:26" x14ac:dyDescent="0.3">
      <c r="A173" s="10" t="s">
        <v>126</v>
      </c>
      <c r="B173" s="24" t="s">
        <v>32</v>
      </c>
      <c r="C173" s="11" t="s">
        <v>33</v>
      </c>
      <c r="D173" s="22">
        <v>199</v>
      </c>
      <c r="E173" s="11" t="s">
        <v>38</v>
      </c>
      <c r="F173" s="22">
        <v>26.13065326633166</v>
      </c>
      <c r="G173" s="23">
        <v>73.869346733668337</v>
      </c>
      <c r="H173" s="22">
        <v>48.743718592964818</v>
      </c>
      <c r="I173" s="22">
        <v>9.5477386934673358</v>
      </c>
      <c r="J173" s="22">
        <v>42.713567839195974</v>
      </c>
      <c r="K173" s="22">
        <v>72.8643216080402</v>
      </c>
      <c r="L173" s="22">
        <v>65.326633165829151</v>
      </c>
      <c r="M173" s="22">
        <v>39.195979899497488</v>
      </c>
      <c r="N173" s="23">
        <v>9.5477386934673358</v>
      </c>
      <c r="O173" s="22">
        <v>84.422110552763826</v>
      </c>
      <c r="P173" s="22">
        <v>14.572864321608041</v>
      </c>
      <c r="Q173" s="22" t="s">
        <v>32</v>
      </c>
      <c r="R173" s="22" t="s">
        <v>32</v>
      </c>
      <c r="S173" s="22" t="s">
        <v>32</v>
      </c>
      <c r="T173" s="22" t="s">
        <v>32</v>
      </c>
      <c r="U173" s="23" t="s">
        <v>32</v>
      </c>
      <c r="V173" s="22" t="s">
        <v>32</v>
      </c>
      <c r="W173" s="22" t="s">
        <v>32</v>
      </c>
      <c r="X173" s="22">
        <v>387.93969849246236</v>
      </c>
      <c r="Y173" s="23">
        <v>486.9346733668342</v>
      </c>
      <c r="Z173" s="25" t="s">
        <v>119</v>
      </c>
    </row>
    <row r="174" spans="1:26" x14ac:dyDescent="0.3">
      <c r="A174" s="10" t="s">
        <v>127</v>
      </c>
      <c r="B174" s="24" t="s">
        <v>32</v>
      </c>
      <c r="C174" s="11" t="s">
        <v>33</v>
      </c>
      <c r="D174" s="22">
        <v>201</v>
      </c>
      <c r="E174" s="11" t="s">
        <v>38</v>
      </c>
      <c r="F174" s="22">
        <v>25.870646766169155</v>
      </c>
      <c r="G174" s="23">
        <v>78.606965174129357</v>
      </c>
      <c r="H174" s="22">
        <v>49.253731343283583</v>
      </c>
      <c r="I174" s="22">
        <v>9.4527363184079594</v>
      </c>
      <c r="J174" s="22">
        <v>44.278606965174134</v>
      </c>
      <c r="K174" s="22">
        <v>76.616915422885569</v>
      </c>
      <c r="L174" s="22">
        <v>51.243781094527364</v>
      </c>
      <c r="M174" s="22">
        <v>39.800995024875618</v>
      </c>
      <c r="N174" s="23">
        <v>8.9552238805970159</v>
      </c>
      <c r="O174" s="22">
        <v>86.069651741293541</v>
      </c>
      <c r="P174" s="22">
        <v>14.427860696517412</v>
      </c>
      <c r="Q174" s="22" t="s">
        <v>32</v>
      </c>
      <c r="R174" s="22" t="s">
        <v>32</v>
      </c>
      <c r="S174" s="22" t="s">
        <v>32</v>
      </c>
      <c r="T174" s="22" t="s">
        <v>32</v>
      </c>
      <c r="U174" s="23" t="s">
        <v>32</v>
      </c>
      <c r="V174" s="22" t="s">
        <v>32</v>
      </c>
      <c r="W174" s="22" t="s">
        <v>32</v>
      </c>
      <c r="X174" s="22">
        <v>384.0796019900497</v>
      </c>
      <c r="Y174" s="23">
        <v>484.57711442786069</v>
      </c>
      <c r="Z174" s="25" t="s">
        <v>119</v>
      </c>
    </row>
    <row r="175" spans="1:26" s="41" customFormat="1" x14ac:dyDescent="0.3">
      <c r="A175" s="40" t="s">
        <v>113</v>
      </c>
      <c r="B175" s="41" t="s">
        <v>32</v>
      </c>
      <c r="C175" s="9" t="s">
        <v>304</v>
      </c>
      <c r="D175" s="42" t="s">
        <v>305</v>
      </c>
      <c r="E175" s="9" t="s">
        <v>111</v>
      </c>
      <c r="F175" s="42">
        <v>2.9</v>
      </c>
      <c r="G175" s="43">
        <v>6</v>
      </c>
      <c r="H175" s="42">
        <v>5.0999999999999996</v>
      </c>
      <c r="I175" s="42">
        <v>2.6</v>
      </c>
      <c r="J175" s="42">
        <v>4.5</v>
      </c>
      <c r="K175" s="42">
        <v>7.6</v>
      </c>
      <c r="L175" s="42">
        <v>4.8</v>
      </c>
      <c r="M175" s="42">
        <v>4.3</v>
      </c>
      <c r="N175" s="43">
        <v>1.1000000000000001</v>
      </c>
      <c r="O175" s="42">
        <v>8.9</v>
      </c>
      <c r="P175" s="42">
        <v>1.8</v>
      </c>
      <c r="Q175" s="42">
        <v>4.3</v>
      </c>
      <c r="R175" s="42">
        <v>4.4000000000000004</v>
      </c>
      <c r="S175" s="42">
        <v>3.4</v>
      </c>
      <c r="T175" s="42">
        <v>4.3</v>
      </c>
      <c r="U175" s="43">
        <v>11.7</v>
      </c>
      <c r="V175" s="42">
        <v>17.2</v>
      </c>
      <c r="W175" s="42">
        <v>5.3</v>
      </c>
      <c r="X175" s="42">
        <f t="shared" ref="X175:X176" si="33">SUM(F175:N175)</f>
        <v>38.9</v>
      </c>
      <c r="Y175" s="43">
        <f t="shared" ref="Y175:Y176" si="34">SUM(F175:W175)</f>
        <v>100.19999999999999</v>
      </c>
      <c r="Z175" s="44" t="s">
        <v>115</v>
      </c>
    </row>
    <row r="176" spans="1:26" s="41" customFormat="1" x14ac:dyDescent="0.3">
      <c r="A176" s="40" t="s">
        <v>113</v>
      </c>
      <c r="B176" s="41" t="s">
        <v>32</v>
      </c>
      <c r="C176" s="9" t="s">
        <v>304</v>
      </c>
      <c r="D176" s="42" t="s">
        <v>306</v>
      </c>
      <c r="E176" s="9" t="s">
        <v>111</v>
      </c>
      <c r="F176" s="42">
        <v>2.6</v>
      </c>
      <c r="G176" s="43">
        <v>6</v>
      </c>
      <c r="H176" s="42">
        <v>5</v>
      </c>
      <c r="I176" s="42">
        <v>3.5</v>
      </c>
      <c r="J176" s="42">
        <v>4.5</v>
      </c>
      <c r="K176" s="42">
        <v>7.5</v>
      </c>
      <c r="L176" s="42">
        <v>4.8</v>
      </c>
      <c r="M176" s="42">
        <v>4.4000000000000004</v>
      </c>
      <c r="N176" s="43">
        <v>1.4</v>
      </c>
      <c r="O176" s="42">
        <v>9.3000000000000007</v>
      </c>
      <c r="P176" s="42">
        <v>1.3</v>
      </c>
      <c r="Q176" s="42">
        <v>4.0999999999999996</v>
      </c>
      <c r="R176" s="42">
        <v>3.9</v>
      </c>
      <c r="S176" s="42">
        <v>3.3</v>
      </c>
      <c r="T176" s="42">
        <v>4.3</v>
      </c>
      <c r="U176" s="43">
        <v>11.2</v>
      </c>
      <c r="V176" s="42">
        <v>17.100000000000001</v>
      </c>
      <c r="W176" s="42">
        <v>5.2</v>
      </c>
      <c r="X176" s="42">
        <f t="shared" si="33"/>
        <v>39.699999999999996</v>
      </c>
      <c r="Y176" s="43">
        <f t="shared" si="34"/>
        <v>99.399999999999991</v>
      </c>
      <c r="Z176" s="44" t="s">
        <v>115</v>
      </c>
    </row>
    <row r="177" spans="1:26" s="13" customFormat="1" x14ac:dyDescent="0.3">
      <c r="A177" s="26" t="s">
        <v>307</v>
      </c>
      <c r="B177" s="26"/>
      <c r="C177" s="26" t="s">
        <v>33</v>
      </c>
      <c r="D177" s="21">
        <f>AVERAGE(D178:D186)</f>
        <v>69.411111111111097</v>
      </c>
      <c r="E177" s="26" t="s">
        <v>38</v>
      </c>
      <c r="F177" s="21">
        <f>AVERAGE(F178:F187)</f>
        <v>31.190836552607571</v>
      </c>
      <c r="G177" s="21">
        <f t="shared" ref="G177:Y177" si="35">AVERAGE(G178:G187)</f>
        <v>45.138873253783416</v>
      </c>
      <c r="H177" s="21">
        <f t="shared" si="35"/>
        <v>54.208788804713642</v>
      </c>
      <c r="I177" s="21">
        <f t="shared" si="35"/>
        <v>24.558673542258795</v>
      </c>
      <c r="J177" s="21">
        <f t="shared" si="35"/>
        <v>38.602285589313553</v>
      </c>
      <c r="K177" s="21">
        <f t="shared" si="35"/>
        <v>89.474506321340002</v>
      </c>
      <c r="L177" s="21">
        <f t="shared" si="35"/>
        <v>56.174906116271075</v>
      </c>
      <c r="M177" s="21">
        <f t="shared" si="35"/>
        <v>50.071546742684546</v>
      </c>
      <c r="N177" s="21">
        <f t="shared" si="35"/>
        <v>22.421507190284103</v>
      </c>
      <c r="O177" s="21">
        <f t="shared" si="35"/>
        <v>71.107616923456547</v>
      </c>
      <c r="P177" s="21">
        <f t="shared" si="35"/>
        <v>24.806620218844412</v>
      </c>
      <c r="Q177" s="21">
        <f t="shared" si="35"/>
        <v>46.974279620108987</v>
      </c>
      <c r="R177" s="21">
        <f t="shared" si="35"/>
        <v>60.211123603923859</v>
      </c>
      <c r="S177" s="21">
        <f t="shared" si="35"/>
        <v>22.825946316790837</v>
      </c>
      <c r="T177" s="21">
        <f t="shared" si="35"/>
        <v>61.83739847667389</v>
      </c>
      <c r="U177" s="21">
        <f t="shared" si="35"/>
        <v>90.439389310553892</v>
      </c>
      <c r="V177" s="21">
        <f t="shared" si="35"/>
        <v>201.39853975391421</v>
      </c>
      <c r="W177" s="21">
        <f t="shared" si="35"/>
        <v>54.918738364193423</v>
      </c>
      <c r="X177" s="21">
        <f t="shared" si="35"/>
        <v>407.35762267519988</v>
      </c>
      <c r="Y177" s="21">
        <f t="shared" si="35"/>
        <v>925.85248518235676</v>
      </c>
      <c r="Z177" s="39"/>
    </row>
    <row r="178" spans="1:26" x14ac:dyDescent="0.3">
      <c r="A178" s="10" t="s">
        <v>308</v>
      </c>
      <c r="B178" s="24" t="s">
        <v>32</v>
      </c>
      <c r="C178" s="11" t="s">
        <v>33</v>
      </c>
      <c r="D178" s="22">
        <v>66.099999999999994</v>
      </c>
      <c r="E178" s="11" t="s">
        <v>38</v>
      </c>
      <c r="F178" s="22">
        <v>28.744326777609682</v>
      </c>
      <c r="G178" s="23">
        <v>46.898638426626334</v>
      </c>
      <c r="H178" s="22">
        <v>63.540090771558255</v>
      </c>
      <c r="I178" s="22">
        <v>24.205748865355527</v>
      </c>
      <c r="J178" s="22">
        <v>40.847201210287444</v>
      </c>
      <c r="K178" s="22">
        <v>93.797276853252669</v>
      </c>
      <c r="L178" s="22">
        <v>59.001512859304093</v>
      </c>
      <c r="M178" s="22">
        <v>42.360060514372165</v>
      </c>
      <c r="N178" s="23" t="s">
        <v>32</v>
      </c>
      <c r="O178" s="22">
        <v>101.36157337367625</v>
      </c>
      <c r="P178" s="22">
        <v>16.641452344931924</v>
      </c>
      <c r="Q178" s="22" t="s">
        <v>32</v>
      </c>
      <c r="R178" s="22" t="s">
        <v>32</v>
      </c>
      <c r="S178" s="22" t="s">
        <v>32</v>
      </c>
      <c r="T178" s="22" t="s">
        <v>32</v>
      </c>
      <c r="U178" s="22" t="s">
        <v>32</v>
      </c>
      <c r="V178" s="22" t="s">
        <v>32</v>
      </c>
      <c r="W178" s="22" t="s">
        <v>32</v>
      </c>
      <c r="X178" s="22">
        <v>399.39485627836615</v>
      </c>
      <c r="Y178" s="23">
        <v>517.39788199697421</v>
      </c>
      <c r="Z178" s="25" t="s">
        <v>309</v>
      </c>
    </row>
    <row r="179" spans="1:26" x14ac:dyDescent="0.3">
      <c r="A179" s="10" t="s">
        <v>310</v>
      </c>
      <c r="B179" s="24" t="s">
        <v>32</v>
      </c>
      <c r="C179" s="11" t="s">
        <v>33</v>
      </c>
      <c r="D179" s="22">
        <v>63.9</v>
      </c>
      <c r="E179" s="11" t="s">
        <v>38</v>
      </c>
      <c r="F179" s="22">
        <v>26.604068857589986</v>
      </c>
      <c r="G179" s="23">
        <v>42.253521126760567</v>
      </c>
      <c r="H179" s="22">
        <v>61.032863849765263</v>
      </c>
      <c r="I179" s="22">
        <v>23.474178403755868</v>
      </c>
      <c r="J179" s="22">
        <v>40.688575899843507</v>
      </c>
      <c r="K179" s="22">
        <v>100.1564945226917</v>
      </c>
      <c r="L179" s="22">
        <v>53.208137715179973</v>
      </c>
      <c r="M179" s="22">
        <v>40.688575899843507</v>
      </c>
      <c r="N179" s="23" t="s">
        <v>32</v>
      </c>
      <c r="O179" s="22">
        <v>93.896713615023472</v>
      </c>
      <c r="P179" s="22">
        <v>20.344287949921753</v>
      </c>
      <c r="Q179" s="22" t="s">
        <v>32</v>
      </c>
      <c r="R179" s="22" t="s">
        <v>32</v>
      </c>
      <c r="S179" s="22" t="s">
        <v>32</v>
      </c>
      <c r="T179" s="22" t="s">
        <v>32</v>
      </c>
      <c r="U179" s="22" t="s">
        <v>32</v>
      </c>
      <c r="V179" s="22" t="s">
        <v>32</v>
      </c>
      <c r="W179" s="22" t="s">
        <v>32</v>
      </c>
      <c r="X179" s="22">
        <v>388.10641627543043</v>
      </c>
      <c r="Y179" s="23">
        <v>502.34741784037561</v>
      </c>
      <c r="Z179" s="25" t="s">
        <v>309</v>
      </c>
    </row>
    <row r="180" spans="1:26" x14ac:dyDescent="0.3">
      <c r="A180" s="10" t="s">
        <v>311</v>
      </c>
      <c r="B180" s="24" t="s">
        <v>32</v>
      </c>
      <c r="C180" s="11" t="s">
        <v>33</v>
      </c>
      <c r="D180" s="22">
        <v>70.3</v>
      </c>
      <c r="E180" s="11" t="s">
        <v>38</v>
      </c>
      <c r="F180" s="23">
        <v>21.337126600284495</v>
      </c>
      <c r="G180" s="23">
        <v>39.829302987197728</v>
      </c>
      <c r="H180" s="22">
        <v>42.674253200568991</v>
      </c>
      <c r="I180" s="22">
        <v>31.294452347083933</v>
      </c>
      <c r="J180" s="22">
        <v>35.561877667140827</v>
      </c>
      <c r="K180" s="22">
        <v>68.278805120910391</v>
      </c>
      <c r="L180" s="22">
        <v>51.209103840682786</v>
      </c>
      <c r="M180" s="22">
        <v>51.209103840682786</v>
      </c>
      <c r="N180" s="23">
        <v>17.069701280227598</v>
      </c>
      <c r="O180" s="22">
        <v>62.588904694167866</v>
      </c>
      <c r="P180" s="22">
        <v>25.604551920341393</v>
      </c>
      <c r="Q180" s="22">
        <v>44.096728307254629</v>
      </c>
      <c r="R180" s="22">
        <v>55.476529160739695</v>
      </c>
      <c r="S180" s="22">
        <v>25.604551920341393</v>
      </c>
      <c r="T180" s="22">
        <v>51.209103840682786</v>
      </c>
      <c r="U180" s="22">
        <v>89.615931721194883</v>
      </c>
      <c r="V180" s="22">
        <v>180.65433854907539</v>
      </c>
      <c r="W180" s="22">
        <v>51.209103840682786</v>
      </c>
      <c r="X180" s="22">
        <v>358.46372688477953</v>
      </c>
      <c r="Y180" s="23">
        <v>944.52347083926054</v>
      </c>
      <c r="Z180" s="25" t="s">
        <v>312</v>
      </c>
    </row>
    <row r="181" spans="1:26" x14ac:dyDescent="0.3">
      <c r="A181" s="10" t="s">
        <v>311</v>
      </c>
      <c r="B181" s="24" t="s">
        <v>32</v>
      </c>
      <c r="C181" s="11" t="s">
        <v>33</v>
      </c>
      <c r="D181" s="22">
        <v>69.2</v>
      </c>
      <c r="E181" s="11" t="s">
        <v>38</v>
      </c>
      <c r="F181" s="22">
        <v>30.346820809248555</v>
      </c>
      <c r="G181" s="23">
        <v>49.132947976878619</v>
      </c>
      <c r="H181" s="22">
        <v>54.913294797687854</v>
      </c>
      <c r="I181" s="22">
        <v>23.121387283236992</v>
      </c>
      <c r="J181" s="22">
        <v>40.462427745664741</v>
      </c>
      <c r="K181" s="22">
        <v>88.150289017341038</v>
      </c>
      <c r="L181" s="22">
        <v>56.358381502890175</v>
      </c>
      <c r="M181" s="22">
        <v>56.358381502890175</v>
      </c>
      <c r="N181" s="23">
        <v>23.121387283236992</v>
      </c>
      <c r="O181" s="22">
        <v>66.473988439306368</v>
      </c>
      <c r="P181" s="22">
        <v>15.895953757225433</v>
      </c>
      <c r="Q181" s="22">
        <v>47.687861271676304</v>
      </c>
      <c r="R181" s="22">
        <v>83.815028901734109</v>
      </c>
      <c r="S181" s="22">
        <v>20.23121387283237</v>
      </c>
      <c r="T181" s="22">
        <v>62.138728323699418</v>
      </c>
      <c r="U181" s="22">
        <v>92.485549132947966</v>
      </c>
      <c r="V181" s="22">
        <v>209.53757225433526</v>
      </c>
      <c r="W181" s="22">
        <v>54.913294797687854</v>
      </c>
      <c r="X181" s="22">
        <v>421.96531791907518</v>
      </c>
      <c r="Y181" s="23">
        <v>1075.1445086705201</v>
      </c>
      <c r="Z181" s="25" t="s">
        <v>312</v>
      </c>
    </row>
    <row r="182" spans="1:26" x14ac:dyDescent="0.3">
      <c r="A182" s="10" t="s">
        <v>311</v>
      </c>
      <c r="B182" s="24" t="s">
        <v>32</v>
      </c>
      <c r="C182" s="11" t="s">
        <v>33</v>
      </c>
      <c r="D182" s="22">
        <v>67.400000000000006</v>
      </c>
      <c r="E182" s="11" t="s">
        <v>38</v>
      </c>
      <c r="F182" s="22">
        <v>19.287833827893174</v>
      </c>
      <c r="G182" s="23">
        <v>43.026706231454</v>
      </c>
      <c r="H182" s="22">
        <v>44.510385756676556</v>
      </c>
      <c r="I182" s="22">
        <v>26.70623145400593</v>
      </c>
      <c r="J182" s="22">
        <v>32.640949554896146</v>
      </c>
      <c r="K182" s="22">
        <v>66.765578635014819</v>
      </c>
      <c r="L182" s="22">
        <v>50.445103857566764</v>
      </c>
      <c r="M182" s="22">
        <v>50.445103857566764</v>
      </c>
      <c r="N182" s="23">
        <v>28.189910979228483</v>
      </c>
      <c r="O182" s="22">
        <v>56.379821958456965</v>
      </c>
      <c r="P182" s="22">
        <v>25.222551928783382</v>
      </c>
      <c r="Q182" s="22">
        <v>43.026706231454</v>
      </c>
      <c r="R182" s="22">
        <v>57.863501483679528</v>
      </c>
      <c r="S182" s="22">
        <v>23.738872403560833</v>
      </c>
      <c r="T182" s="22">
        <v>48.961424332344208</v>
      </c>
      <c r="U182" s="22">
        <v>84.569732937685444</v>
      </c>
      <c r="V182" s="22">
        <v>178.04154302670622</v>
      </c>
      <c r="W182" s="22">
        <v>51.928783382789312</v>
      </c>
      <c r="X182" s="22">
        <v>362.01780415430261</v>
      </c>
      <c r="Y182" s="23">
        <v>931.75074183976255</v>
      </c>
      <c r="Z182" s="25" t="s">
        <v>312</v>
      </c>
    </row>
    <row r="183" spans="1:26" x14ac:dyDescent="0.3">
      <c r="A183" s="10" t="s">
        <v>311</v>
      </c>
      <c r="B183" s="24" t="s">
        <v>32</v>
      </c>
      <c r="C183" s="11" t="s">
        <v>33</v>
      </c>
      <c r="D183" s="22">
        <v>69.7</v>
      </c>
      <c r="E183" s="11" t="s">
        <v>38</v>
      </c>
      <c r="F183" s="22">
        <v>41.60688665710186</v>
      </c>
      <c r="G183" s="23">
        <v>53.08464849354376</v>
      </c>
      <c r="H183" s="22">
        <v>63.127690100430414</v>
      </c>
      <c r="I183" s="22">
        <v>20.086083213773318</v>
      </c>
      <c r="J183" s="22">
        <v>44.476327116212339</v>
      </c>
      <c r="K183" s="22">
        <v>93.256814921090381</v>
      </c>
      <c r="L183" s="22">
        <v>63.127690100430414</v>
      </c>
      <c r="M183" s="22">
        <v>63.127690100430414</v>
      </c>
      <c r="N183" s="23">
        <v>17.216642754662839</v>
      </c>
      <c r="O183" s="22">
        <v>77.474892395982792</v>
      </c>
      <c r="P183" s="22">
        <v>24.390243902439025</v>
      </c>
      <c r="Q183" s="22">
        <v>53.08464849354376</v>
      </c>
      <c r="R183" s="22">
        <v>64.562410329985653</v>
      </c>
      <c r="S183" s="22">
        <v>25.824964131994257</v>
      </c>
      <c r="T183" s="22">
        <v>67.431850789096103</v>
      </c>
      <c r="U183" s="22">
        <v>101.8651362984218</v>
      </c>
      <c r="V183" s="22">
        <v>222.38163558106169</v>
      </c>
      <c r="W183" s="22">
        <v>60.258249641319942</v>
      </c>
      <c r="X183" s="22">
        <v>459.11047345767571</v>
      </c>
      <c r="Y183" s="23">
        <v>1156.3845050215207</v>
      </c>
      <c r="Z183" s="25" t="s">
        <v>312</v>
      </c>
    </row>
    <row r="184" spans="1:26" x14ac:dyDescent="0.3">
      <c r="A184" s="10" t="s">
        <v>311</v>
      </c>
      <c r="B184" s="24" t="s">
        <v>32</v>
      </c>
      <c r="C184" s="11" t="s">
        <v>33</v>
      </c>
      <c r="D184" s="22">
        <v>71.599999999999994</v>
      </c>
      <c r="E184" s="11" t="s">
        <v>38</v>
      </c>
      <c r="F184" s="22">
        <v>27.932960893854752</v>
      </c>
      <c r="G184" s="23">
        <v>51.675977653631293</v>
      </c>
      <c r="H184" s="22">
        <v>55.865921787709503</v>
      </c>
      <c r="I184" s="22">
        <v>22.346368715083802</v>
      </c>
      <c r="J184" s="22">
        <v>39.106145251396654</v>
      </c>
      <c r="K184" s="22">
        <v>83.798882681564251</v>
      </c>
      <c r="L184" s="22">
        <v>54.469273743016771</v>
      </c>
      <c r="M184" s="22">
        <v>54.469273743016771</v>
      </c>
      <c r="N184" s="23">
        <v>15.363128491620115</v>
      </c>
      <c r="O184" s="22">
        <v>64.245810055865931</v>
      </c>
      <c r="P184" s="22">
        <v>18.156424581005588</v>
      </c>
      <c r="Q184" s="22">
        <v>47.486033519553075</v>
      </c>
      <c r="R184" s="22">
        <v>60.055865921787706</v>
      </c>
      <c r="S184" s="22">
        <v>16.759776536312849</v>
      </c>
      <c r="T184" s="22">
        <v>61.45251396648046</v>
      </c>
      <c r="U184" s="22">
        <v>96.368715083798875</v>
      </c>
      <c r="V184" s="22">
        <v>196.92737430167597</v>
      </c>
      <c r="W184" s="22">
        <v>51.675977653631293</v>
      </c>
      <c r="X184" s="22">
        <v>405.02793296089396</v>
      </c>
      <c r="Y184" s="23">
        <v>1018.1564245810057</v>
      </c>
      <c r="Z184" s="25" t="s">
        <v>312</v>
      </c>
    </row>
    <row r="185" spans="1:26" x14ac:dyDescent="0.3">
      <c r="A185" s="10" t="s">
        <v>311</v>
      </c>
      <c r="B185" s="24" t="s">
        <v>32</v>
      </c>
      <c r="C185" s="11" t="s">
        <v>33</v>
      </c>
      <c r="D185" s="22">
        <v>71.099999999999994</v>
      </c>
      <c r="E185" s="11" t="s">
        <v>38</v>
      </c>
      <c r="F185" s="22">
        <v>43.600562587904363</v>
      </c>
      <c r="G185" s="23">
        <v>50.632911392405063</v>
      </c>
      <c r="H185" s="22">
        <v>59.071729957805914</v>
      </c>
      <c r="I185" s="22">
        <v>21.097046413502113</v>
      </c>
      <c r="J185" s="22">
        <v>42.194092827004226</v>
      </c>
      <c r="K185" s="22">
        <v>90.014064697609015</v>
      </c>
      <c r="L185" s="22">
        <v>60.478199718706051</v>
      </c>
      <c r="M185" s="22">
        <v>60.478199718706051</v>
      </c>
      <c r="N185" s="23">
        <v>15.471167369901549</v>
      </c>
      <c r="O185" s="22">
        <v>73.136427566807328</v>
      </c>
      <c r="P185" s="22">
        <v>19.690576652601973</v>
      </c>
      <c r="Q185" s="22">
        <v>52.039381153305214</v>
      </c>
      <c r="R185" s="22">
        <v>50.632911392405063</v>
      </c>
      <c r="S185" s="22">
        <v>21.097046413502113</v>
      </c>
      <c r="T185" s="22">
        <v>64.697609001406491</v>
      </c>
      <c r="U185" s="22">
        <v>99.859353023909989</v>
      </c>
      <c r="V185" s="22">
        <v>219.40928270042198</v>
      </c>
      <c r="W185" s="22">
        <v>57.665260196905763</v>
      </c>
      <c r="X185" s="22">
        <v>443.03797468354435</v>
      </c>
      <c r="Y185" s="23">
        <v>1101.2658227848103</v>
      </c>
      <c r="Z185" s="25" t="s">
        <v>312</v>
      </c>
    </row>
    <row r="186" spans="1:26" x14ac:dyDescent="0.3">
      <c r="A186" s="10" t="s">
        <v>311</v>
      </c>
      <c r="B186" s="24" t="s">
        <v>32</v>
      </c>
      <c r="C186" s="11" t="s">
        <v>33</v>
      </c>
      <c r="D186" s="22">
        <v>75.400000000000006</v>
      </c>
      <c r="E186" s="11" t="s">
        <v>38</v>
      </c>
      <c r="F186" s="22">
        <v>37.135278514588862</v>
      </c>
      <c r="G186" s="23">
        <v>43.766578249336874</v>
      </c>
      <c r="H186" s="22">
        <v>54.37665782493368</v>
      </c>
      <c r="I186" s="22">
        <v>31.830238726790444</v>
      </c>
      <c r="J186" s="22">
        <v>34.482758620689651</v>
      </c>
      <c r="K186" s="22">
        <v>80.901856763925721</v>
      </c>
      <c r="L186" s="22">
        <v>54.37665782493368</v>
      </c>
      <c r="M186" s="22">
        <v>43.766578249336874</v>
      </c>
      <c r="N186" s="23">
        <v>15.915119363395222</v>
      </c>
      <c r="O186" s="22">
        <v>71.618037135278513</v>
      </c>
      <c r="P186" s="22">
        <v>21.220159151193634</v>
      </c>
      <c r="Q186" s="22">
        <v>50.397877984084879</v>
      </c>
      <c r="R186" s="22">
        <v>49.071618037135281</v>
      </c>
      <c r="S186" s="22">
        <v>26.525198938992041</v>
      </c>
      <c r="T186" s="22">
        <v>61.007957559681699</v>
      </c>
      <c r="U186" s="22">
        <v>92.83819628647214</v>
      </c>
      <c r="V186" s="22">
        <v>209.54907161803712</v>
      </c>
      <c r="W186" s="22">
        <v>64.986737400530501</v>
      </c>
      <c r="X186" s="22">
        <v>396.55172413793105</v>
      </c>
      <c r="Y186" s="23">
        <v>1043.766578249337</v>
      </c>
      <c r="Z186" s="25" t="s">
        <v>312</v>
      </c>
    </row>
    <row r="187" spans="1:26" x14ac:dyDescent="0.3">
      <c r="A187" s="10" t="s">
        <v>311</v>
      </c>
      <c r="B187" s="24" t="s">
        <v>32</v>
      </c>
      <c r="C187" s="11" t="s">
        <v>42</v>
      </c>
      <c r="D187" s="22">
        <v>80</v>
      </c>
      <c r="E187" s="11" t="s">
        <v>38</v>
      </c>
      <c r="F187" s="22">
        <v>35.3125</v>
      </c>
      <c r="G187" s="23">
        <v>31.087500000000002</v>
      </c>
      <c r="H187" s="22">
        <v>42.975000000000001</v>
      </c>
      <c r="I187" s="22">
        <v>21.425000000000001</v>
      </c>
      <c r="J187" s="22">
        <v>35.5625</v>
      </c>
      <c r="K187" s="22">
        <v>129.625</v>
      </c>
      <c r="L187" s="22">
        <v>59.075000000000003</v>
      </c>
      <c r="M187" s="22">
        <v>37.8125</v>
      </c>
      <c r="N187" s="23">
        <v>47.024999999999999</v>
      </c>
      <c r="O187" s="22">
        <v>43.9</v>
      </c>
      <c r="P187" s="22">
        <v>60.9</v>
      </c>
      <c r="Q187" s="22">
        <v>37.975000000000001</v>
      </c>
      <c r="R187" s="22" t="s">
        <v>32</v>
      </c>
      <c r="S187" s="22" t="s">
        <v>32</v>
      </c>
      <c r="T187" s="22">
        <v>77.8</v>
      </c>
      <c r="U187" s="23">
        <v>65.912499999999994</v>
      </c>
      <c r="V187" s="22">
        <v>194.6875</v>
      </c>
      <c r="W187" s="22">
        <v>46.712499999999999</v>
      </c>
      <c r="X187" s="22">
        <v>439.89999999999992</v>
      </c>
      <c r="Y187" s="23">
        <v>967.78750000000002</v>
      </c>
      <c r="Z187" s="25" t="s">
        <v>129</v>
      </c>
    </row>
    <row r="188" spans="1:26" s="13" customFormat="1" x14ac:dyDescent="0.3">
      <c r="A188" s="17" t="s">
        <v>313</v>
      </c>
      <c r="B188" s="17"/>
      <c r="C188" s="17" t="s">
        <v>33</v>
      </c>
      <c r="D188" s="30">
        <f>AVERAGE(D189:D194)</f>
        <v>466.7166666666667</v>
      </c>
      <c r="E188" s="17" t="s">
        <v>38</v>
      </c>
      <c r="F188" s="31">
        <f>AVERAGE(F189:F194)</f>
        <v>22.046767594601416</v>
      </c>
      <c r="G188" s="31">
        <f t="shared" ref="G188:Y188" si="36">AVERAGE(G189:G194)</f>
        <v>54.462644224732031</v>
      </c>
      <c r="H188" s="31">
        <f t="shared" si="36"/>
        <v>49.950857457686176</v>
      </c>
      <c r="I188" s="31">
        <f t="shared" si="36"/>
        <v>17.948771534990847</v>
      </c>
      <c r="J188" s="31">
        <f t="shared" si="36"/>
        <v>38.53630760762497</v>
      </c>
      <c r="K188" s="31">
        <f t="shared" si="36"/>
        <v>74.169500166551813</v>
      </c>
      <c r="L188" s="31">
        <f t="shared" si="36"/>
        <v>40.437919218812759</v>
      </c>
      <c r="M188" s="31">
        <f t="shared" si="36"/>
        <v>38.758250607876839</v>
      </c>
      <c r="N188" s="31">
        <f t="shared" si="36"/>
        <v>9.2921645214230821</v>
      </c>
      <c r="O188" s="31">
        <f t="shared" si="36"/>
        <v>66.036201182301326</v>
      </c>
      <c r="P188" s="31">
        <f t="shared" si="36"/>
        <v>16.056165833663318</v>
      </c>
      <c r="Q188" s="31">
        <f t="shared" si="36"/>
        <v>90.098779266064398</v>
      </c>
      <c r="R188" s="31">
        <f t="shared" si="36"/>
        <v>70.362984938661768</v>
      </c>
      <c r="S188" s="31">
        <f t="shared" si="36"/>
        <v>34.625741867021603</v>
      </c>
      <c r="T188" s="31">
        <f t="shared" si="36"/>
        <v>61.281640025142401</v>
      </c>
      <c r="U188" s="31">
        <f t="shared" si="36"/>
        <v>78.457384413245634</v>
      </c>
      <c r="V188" s="31">
        <f t="shared" si="36"/>
        <v>144.81477838804716</v>
      </c>
      <c r="W188" s="31">
        <f t="shared" si="36"/>
        <v>58.752170543252177</v>
      </c>
      <c r="X188" s="31">
        <f t="shared" si="36"/>
        <v>344.05448884739599</v>
      </c>
      <c r="Y188" s="31">
        <f t="shared" si="36"/>
        <v>827.02118293688579</v>
      </c>
      <c r="Z188" s="17"/>
    </row>
    <row r="189" spans="1:26" x14ac:dyDescent="0.3">
      <c r="A189" s="11" t="s">
        <v>314</v>
      </c>
      <c r="B189" s="11" t="s">
        <v>32</v>
      </c>
      <c r="C189" s="11" t="s">
        <v>33</v>
      </c>
      <c r="D189" s="23">
        <v>676.6</v>
      </c>
      <c r="E189" s="11" t="s">
        <v>38</v>
      </c>
      <c r="F189" s="23">
        <v>20.839491575524701</v>
      </c>
      <c r="G189" s="23">
        <v>67.8391959798995</v>
      </c>
      <c r="H189" s="23">
        <v>50.103458468814701</v>
      </c>
      <c r="I189" s="23">
        <v>20.3960981377476</v>
      </c>
      <c r="J189" s="23">
        <v>41.235589713272198</v>
      </c>
      <c r="K189" s="23">
        <v>75.376884422110507</v>
      </c>
      <c r="L189" s="23">
        <v>41.826780963641703</v>
      </c>
      <c r="M189" s="23">
        <v>40.792196275495101</v>
      </c>
      <c r="N189" s="23">
        <v>10.7892403192433</v>
      </c>
      <c r="O189" s="23">
        <v>70.942950044339298</v>
      </c>
      <c r="P189" s="23">
        <v>14.0407921962755</v>
      </c>
      <c r="Q189" s="23">
        <v>104.493053502808</v>
      </c>
      <c r="R189" s="23">
        <v>61.0404966006503</v>
      </c>
      <c r="S189" s="23">
        <v>36.062666272539197</v>
      </c>
      <c r="T189" s="23" t="s">
        <v>32</v>
      </c>
      <c r="U189" s="23" t="s">
        <v>32</v>
      </c>
      <c r="V189" s="23" t="s">
        <v>32</v>
      </c>
      <c r="W189" s="23" t="s">
        <v>32</v>
      </c>
      <c r="X189" s="22">
        <v>369.19893585574903</v>
      </c>
      <c r="Y189" s="23">
        <v>655.77889447236203</v>
      </c>
      <c r="Z189" s="23" t="s">
        <v>28</v>
      </c>
    </row>
    <row r="190" spans="1:26" x14ac:dyDescent="0.3">
      <c r="A190" s="24" t="s">
        <v>315</v>
      </c>
      <c r="B190" s="24" t="s">
        <v>32</v>
      </c>
      <c r="C190" s="11" t="s">
        <v>33</v>
      </c>
      <c r="D190" s="23">
        <v>668.9</v>
      </c>
      <c r="E190" s="11" t="s">
        <v>38</v>
      </c>
      <c r="F190" s="23">
        <v>19.434893108087898</v>
      </c>
      <c r="G190" s="23">
        <v>65.181641500971807</v>
      </c>
      <c r="H190" s="23">
        <v>45.298250859620303</v>
      </c>
      <c r="I190" s="23">
        <v>20.182388996860499</v>
      </c>
      <c r="J190" s="23">
        <v>38.271789505157699</v>
      </c>
      <c r="K190" s="23">
        <v>68.620122589325803</v>
      </c>
      <c r="L190" s="23">
        <v>37.9727911496487</v>
      </c>
      <c r="M190" s="23">
        <v>35.580804305576301</v>
      </c>
      <c r="N190" s="23">
        <v>8.3719539542532502</v>
      </c>
      <c r="O190" s="23">
        <v>66.975631634026001</v>
      </c>
      <c r="P190" s="23">
        <v>9.4184481985349109</v>
      </c>
      <c r="Q190" s="23">
        <v>97.772462251457597</v>
      </c>
      <c r="R190" s="23">
        <v>62.341157123635803</v>
      </c>
      <c r="S190" s="23">
        <v>33.188817461504001</v>
      </c>
      <c r="T190" s="23" t="s">
        <v>32</v>
      </c>
      <c r="U190" s="23" t="s">
        <v>32</v>
      </c>
      <c r="V190" s="23" t="s">
        <v>32</v>
      </c>
      <c r="W190" s="23" t="s">
        <v>32</v>
      </c>
      <c r="X190" s="22">
        <v>338.914635969502</v>
      </c>
      <c r="Y190" s="23">
        <v>608.61115263865997</v>
      </c>
      <c r="Z190" s="23" t="s">
        <v>28</v>
      </c>
    </row>
    <row r="191" spans="1:26" ht="15" customHeight="1" x14ac:dyDescent="0.3">
      <c r="A191" s="24" t="s">
        <v>316</v>
      </c>
      <c r="B191" s="24" t="s">
        <v>32</v>
      </c>
      <c r="C191" s="24" t="s">
        <v>33</v>
      </c>
      <c r="D191" s="23">
        <v>231.5</v>
      </c>
      <c r="E191" s="11" t="s">
        <v>38</v>
      </c>
      <c r="F191" s="23">
        <v>31.101511879049674</v>
      </c>
      <c r="G191" s="23">
        <v>56.587473002159825</v>
      </c>
      <c r="H191" s="23">
        <v>48.38012958963283</v>
      </c>
      <c r="I191" s="23">
        <v>20.302375809935207</v>
      </c>
      <c r="J191" s="23">
        <v>41.036717062634985</v>
      </c>
      <c r="K191" s="23">
        <v>82.937365010799141</v>
      </c>
      <c r="L191" s="23">
        <v>43.628509719222464</v>
      </c>
      <c r="M191" s="23">
        <v>37.149028077753776</v>
      </c>
      <c r="N191" s="23">
        <v>11.23110151187905</v>
      </c>
      <c r="O191" s="23">
        <v>57.45140388768899</v>
      </c>
      <c r="P191" s="23">
        <v>13.390928725701945</v>
      </c>
      <c r="Q191" s="23">
        <v>49.244060475161987</v>
      </c>
      <c r="R191" s="23">
        <v>60.043196544276455</v>
      </c>
      <c r="S191" s="23" t="s">
        <v>32</v>
      </c>
      <c r="T191" s="23">
        <v>57.45140388768899</v>
      </c>
      <c r="U191" s="23">
        <v>85.529157667386613</v>
      </c>
      <c r="V191" s="23">
        <v>169.33045356371494</v>
      </c>
      <c r="W191" s="23">
        <v>41.900647948164142</v>
      </c>
      <c r="X191" s="22">
        <v>372.35421166306691</v>
      </c>
      <c r="Y191" s="23">
        <v>906.69546436285088</v>
      </c>
      <c r="Z191" s="23" t="s">
        <v>317</v>
      </c>
    </row>
    <row r="192" spans="1:26" ht="15" customHeight="1" x14ac:dyDescent="0.3">
      <c r="A192" s="24" t="s">
        <v>318</v>
      </c>
      <c r="B192" s="24" t="s">
        <v>32</v>
      </c>
      <c r="C192" s="24" t="s">
        <v>33</v>
      </c>
      <c r="D192" s="23">
        <v>400.9</v>
      </c>
      <c r="E192" s="11" t="s">
        <v>38</v>
      </c>
      <c r="F192" s="23">
        <v>24.694437515589925</v>
      </c>
      <c r="G192" s="23">
        <v>62.858568221501628</v>
      </c>
      <c r="H192" s="23">
        <v>43.402344724370167</v>
      </c>
      <c r="I192" s="23">
        <v>25.193315041157398</v>
      </c>
      <c r="J192" s="23">
        <v>35.420304315290601</v>
      </c>
      <c r="K192" s="23">
        <v>69.094537291095037</v>
      </c>
      <c r="L192" s="23">
        <v>36.418059366425545</v>
      </c>
      <c r="M192" s="23">
        <v>39.91020204539786</v>
      </c>
      <c r="N192" s="23">
        <v>8.9797954602145182</v>
      </c>
      <c r="O192" s="23">
        <v>65.352955849338997</v>
      </c>
      <c r="P192" s="23">
        <v>9.4786729857819907</v>
      </c>
      <c r="Q192" s="23">
        <v>91.544025941631347</v>
      </c>
      <c r="R192" s="23">
        <v>60.613619356447998</v>
      </c>
      <c r="S192" s="23" t="s">
        <v>32</v>
      </c>
      <c r="T192" s="23">
        <v>67.847343477176352</v>
      </c>
      <c r="U192" s="23">
        <v>84.809179346470444</v>
      </c>
      <c r="V192" s="23">
        <v>140.93290097281118</v>
      </c>
      <c r="W192" s="23">
        <v>44.898977301072591</v>
      </c>
      <c r="X192" s="22">
        <v>345.97156398104261</v>
      </c>
      <c r="Y192" s="23">
        <v>911.44923921177349</v>
      </c>
      <c r="Z192" s="23" t="s">
        <v>317</v>
      </c>
    </row>
    <row r="193" spans="1:26" ht="15" customHeight="1" x14ac:dyDescent="0.3">
      <c r="A193" s="24" t="s">
        <v>319</v>
      </c>
      <c r="B193" s="24" t="s">
        <v>32</v>
      </c>
      <c r="C193" s="24" t="s">
        <v>33</v>
      </c>
      <c r="D193" s="23">
        <v>413.3</v>
      </c>
      <c r="E193" s="11" t="s">
        <v>38</v>
      </c>
      <c r="F193" s="23">
        <v>20.566174691507378</v>
      </c>
      <c r="G193" s="23">
        <v>47.66513428502298</v>
      </c>
      <c r="H193" s="23">
        <v>39.922574401161384</v>
      </c>
      <c r="I193" s="23">
        <v>13.307524800387128</v>
      </c>
      <c r="J193" s="23">
        <v>27.098959593515602</v>
      </c>
      <c r="K193" s="23">
        <v>59.27897411081539</v>
      </c>
      <c r="L193" s="23">
        <v>31.938059520929102</v>
      </c>
      <c r="M193" s="23">
        <v>31.696104524558429</v>
      </c>
      <c r="N193" s="23" t="s">
        <v>32</v>
      </c>
      <c r="O193" s="23">
        <v>64.118074038228883</v>
      </c>
      <c r="P193" s="23">
        <v>9.920154851197676</v>
      </c>
      <c r="Q193" s="23">
        <v>115.89644326155334</v>
      </c>
      <c r="R193" s="23">
        <v>76.941688845874666</v>
      </c>
      <c r="S193" s="23" t="s">
        <v>32</v>
      </c>
      <c r="T193" s="23">
        <v>66.295669005564946</v>
      </c>
      <c r="U193" s="23">
        <v>70.892813936607794</v>
      </c>
      <c r="V193" s="23">
        <v>131.86547302201791</v>
      </c>
      <c r="W193" s="23">
        <v>39.922574401161384</v>
      </c>
      <c r="X193" s="22">
        <v>271.47350592789741</v>
      </c>
      <c r="Y193" s="23">
        <v>847.32639729010396</v>
      </c>
      <c r="Z193" s="23" t="s">
        <v>317</v>
      </c>
    </row>
    <row r="194" spans="1:26" ht="15" customHeight="1" x14ac:dyDescent="0.3">
      <c r="A194" s="24" t="s">
        <v>320</v>
      </c>
      <c r="B194" s="24" t="s">
        <v>32</v>
      </c>
      <c r="C194" s="24" t="s">
        <v>33</v>
      </c>
      <c r="D194" s="23">
        <v>409.1</v>
      </c>
      <c r="E194" s="11" t="s">
        <v>38</v>
      </c>
      <c r="F194" s="23">
        <v>15.644096797848936</v>
      </c>
      <c r="G194" s="23">
        <v>26.643852358836469</v>
      </c>
      <c r="H194" s="23">
        <v>72.598386702517715</v>
      </c>
      <c r="I194" s="23">
        <v>8.3109264238572482</v>
      </c>
      <c r="J194" s="23">
        <v>48.154485455878756</v>
      </c>
      <c r="K194" s="23">
        <v>89.70911757516501</v>
      </c>
      <c r="L194" s="23">
        <v>50.843314593009048</v>
      </c>
      <c r="M194" s="23">
        <v>47.421168418479581</v>
      </c>
      <c r="N194" s="23">
        <v>7.0887313615252987</v>
      </c>
      <c r="O194" s="23">
        <v>71.376191640185766</v>
      </c>
      <c r="P194" s="23">
        <v>40.08799804448789</v>
      </c>
      <c r="Q194" s="23">
        <v>81.642630163774129</v>
      </c>
      <c r="R194" s="23">
        <v>101.19775116108531</v>
      </c>
      <c r="S194" s="23" t="s">
        <v>32</v>
      </c>
      <c r="T194" s="23">
        <v>53.532143730139325</v>
      </c>
      <c r="U194" s="23">
        <v>72.598386702517715</v>
      </c>
      <c r="V194" s="23">
        <v>137.13028599364458</v>
      </c>
      <c r="W194" s="23">
        <v>108.2864825226106</v>
      </c>
      <c r="X194" s="22">
        <v>366.41407968711803</v>
      </c>
      <c r="Y194" s="23">
        <v>1032.2659496455635</v>
      </c>
      <c r="Z194" s="23" t="s">
        <v>317</v>
      </c>
    </row>
    <row r="195" spans="1:26" s="13" customFormat="1" x14ac:dyDescent="0.3">
      <c r="A195" s="45" t="s">
        <v>166</v>
      </c>
      <c r="B195" s="45"/>
      <c r="C195" s="45"/>
      <c r="D195" s="46"/>
      <c r="E195" s="45"/>
      <c r="F195" s="47"/>
      <c r="G195" s="47"/>
      <c r="H195" s="47"/>
      <c r="I195" s="47"/>
      <c r="J195" s="47"/>
      <c r="K195" s="47"/>
      <c r="L195" s="47"/>
      <c r="M195" s="47"/>
      <c r="N195" s="47"/>
      <c r="O195" s="47"/>
      <c r="P195" s="47"/>
      <c r="Q195" s="47"/>
      <c r="R195" s="47"/>
      <c r="S195" s="47"/>
      <c r="T195" s="47"/>
      <c r="U195" s="47"/>
      <c r="V195" s="47"/>
      <c r="W195" s="47"/>
      <c r="X195" s="47"/>
      <c r="Y195" s="47"/>
      <c r="Z195" s="45"/>
    </row>
    <row r="196" spans="1:26" s="13" customFormat="1" ht="15" customHeight="1" x14ac:dyDescent="0.3">
      <c r="A196" s="94" t="s">
        <v>442</v>
      </c>
      <c r="B196" s="48"/>
      <c r="C196" s="49" t="s">
        <v>42</v>
      </c>
      <c r="D196" s="50">
        <f>AVERAGE(D197:D202)</f>
        <v>499.94499999999999</v>
      </c>
      <c r="E196" s="49" t="s">
        <v>38</v>
      </c>
      <c r="F196" s="50">
        <f>AVERAGE(F197:F199)</f>
        <v>30</v>
      </c>
      <c r="G196" s="50">
        <f t="shared" ref="G196:Y196" si="37">AVERAGE(G197:G199)</f>
        <v>69.333333333333329</v>
      </c>
      <c r="H196" s="50">
        <f t="shared" si="37"/>
        <v>52.9</v>
      </c>
      <c r="I196" s="50">
        <f t="shared" si="37"/>
        <v>22.15</v>
      </c>
      <c r="J196" s="50">
        <f t="shared" si="37"/>
        <v>44.533333333333331</v>
      </c>
      <c r="K196" s="50">
        <f t="shared" si="37"/>
        <v>67.36666666666666</v>
      </c>
      <c r="L196" s="50">
        <f t="shared" si="37"/>
        <v>52.05</v>
      </c>
      <c r="M196" s="50">
        <f t="shared" si="37"/>
        <v>45.866666666666667</v>
      </c>
      <c r="N196" s="50">
        <f t="shared" si="37"/>
        <v>19</v>
      </c>
      <c r="O196" s="50">
        <f t="shared" si="37"/>
        <v>49.933333333333337</v>
      </c>
      <c r="P196" s="50">
        <f t="shared" si="37"/>
        <v>5.25</v>
      </c>
      <c r="Q196" s="50">
        <f t="shared" si="37"/>
        <v>45.166666666666664</v>
      </c>
      <c r="R196" s="50">
        <f t="shared" si="37"/>
        <v>56.43333333333333</v>
      </c>
      <c r="S196" s="50">
        <f t="shared" si="37"/>
        <v>58.6</v>
      </c>
      <c r="T196" s="50">
        <f t="shared" si="37"/>
        <v>53.766666666666673</v>
      </c>
      <c r="U196" s="50" t="s">
        <v>32</v>
      </c>
      <c r="V196" s="50">
        <f t="shared" si="37"/>
        <v>121.76666666666667</v>
      </c>
      <c r="W196" s="50">
        <f t="shared" si="37"/>
        <v>46</v>
      </c>
      <c r="X196" s="50">
        <f t="shared" si="37"/>
        <v>365.79999999999995</v>
      </c>
      <c r="Y196" s="50">
        <f t="shared" si="37"/>
        <v>781.43333333333339</v>
      </c>
      <c r="Z196" s="48"/>
    </row>
    <row r="197" spans="1:26" x14ac:dyDescent="0.3">
      <c r="A197" s="10" t="s">
        <v>231</v>
      </c>
      <c r="B197" s="10" t="s">
        <v>232</v>
      </c>
      <c r="C197" s="11" t="s">
        <v>42</v>
      </c>
      <c r="D197" s="23">
        <f>AVERAGE(542,540)</f>
        <v>541</v>
      </c>
      <c r="E197" s="11" t="s">
        <v>38</v>
      </c>
      <c r="F197" s="23">
        <v>27.9</v>
      </c>
      <c r="G197" s="23">
        <v>65.400000000000006</v>
      </c>
      <c r="H197" s="23">
        <v>52.9</v>
      </c>
      <c r="I197" s="23">
        <v>21.2</v>
      </c>
      <c r="J197" s="23">
        <v>43.3</v>
      </c>
      <c r="K197" s="23">
        <v>65.2</v>
      </c>
      <c r="L197" s="23">
        <v>51.7</v>
      </c>
      <c r="M197" s="23">
        <v>44.8</v>
      </c>
      <c r="N197" s="23" t="s">
        <v>32</v>
      </c>
      <c r="O197" s="23">
        <v>46.9</v>
      </c>
      <c r="P197" s="23">
        <v>5.2</v>
      </c>
      <c r="Q197" s="23">
        <v>56.4</v>
      </c>
      <c r="R197" s="23">
        <v>60.3</v>
      </c>
      <c r="S197" s="23">
        <v>63.2</v>
      </c>
      <c r="T197" s="23">
        <v>60.5</v>
      </c>
      <c r="U197" s="23" t="s">
        <v>32</v>
      </c>
      <c r="V197" s="23">
        <v>129</v>
      </c>
      <c r="W197" s="23">
        <v>47.6</v>
      </c>
      <c r="X197" s="22">
        <f>SUM(F197:N197)</f>
        <v>372.4</v>
      </c>
      <c r="Y197" s="23">
        <f>SUM(F197:W197)</f>
        <v>841.5</v>
      </c>
      <c r="Z197" s="24" t="s">
        <v>90</v>
      </c>
    </row>
    <row r="198" spans="1:26" x14ac:dyDescent="0.3">
      <c r="A198" s="10" t="s">
        <v>233</v>
      </c>
      <c r="B198" s="10" t="s">
        <v>232</v>
      </c>
      <c r="C198" s="11" t="s">
        <v>42</v>
      </c>
      <c r="D198" s="23">
        <f>AVERAGE(546,548)</f>
        <v>547</v>
      </c>
      <c r="E198" s="11" t="s">
        <v>38</v>
      </c>
      <c r="F198" s="23">
        <v>26.7</v>
      </c>
      <c r="G198" s="23">
        <v>65.400000000000006</v>
      </c>
      <c r="H198" s="23">
        <v>53.6</v>
      </c>
      <c r="I198" s="23">
        <v>23.1</v>
      </c>
      <c r="J198" s="23">
        <v>44.2</v>
      </c>
      <c r="K198" s="23">
        <v>66.3</v>
      </c>
      <c r="L198" s="23">
        <v>52.4</v>
      </c>
      <c r="M198" s="23">
        <v>47.5</v>
      </c>
      <c r="N198" s="23" t="s">
        <v>32</v>
      </c>
      <c r="O198" s="23">
        <v>44.1</v>
      </c>
      <c r="P198" s="23">
        <v>5.3</v>
      </c>
      <c r="Q198" s="23">
        <v>49.4</v>
      </c>
      <c r="R198" s="23">
        <v>64.599999999999994</v>
      </c>
      <c r="S198" s="23">
        <v>54</v>
      </c>
      <c r="T198" s="23">
        <v>61.4</v>
      </c>
      <c r="U198" s="23" t="s">
        <v>32</v>
      </c>
      <c r="V198" s="23">
        <v>129</v>
      </c>
      <c r="W198" s="23">
        <v>52.5</v>
      </c>
      <c r="X198" s="22">
        <f>SUM(F198:N198)</f>
        <v>379.2</v>
      </c>
      <c r="Y198" s="23">
        <f>SUM(F198:W198)</f>
        <v>839.5</v>
      </c>
      <c r="Z198" s="24" t="s">
        <v>90</v>
      </c>
    </row>
    <row r="199" spans="1:26" x14ac:dyDescent="0.3">
      <c r="A199" s="10" t="s">
        <v>239</v>
      </c>
      <c r="B199" s="10" t="s">
        <v>32</v>
      </c>
      <c r="C199" s="11" t="s">
        <v>32</v>
      </c>
      <c r="D199" s="23" t="s">
        <v>32</v>
      </c>
      <c r="E199" s="11" t="s">
        <v>38</v>
      </c>
      <c r="F199" s="23">
        <v>35.4</v>
      </c>
      <c r="G199" s="23">
        <v>77.2</v>
      </c>
      <c r="H199" s="23">
        <v>52.2</v>
      </c>
      <c r="I199" s="23" t="s">
        <v>32</v>
      </c>
      <c r="J199" s="23">
        <v>46.1</v>
      </c>
      <c r="K199" s="23">
        <v>70.599999999999994</v>
      </c>
      <c r="L199" s="23" t="s">
        <v>32</v>
      </c>
      <c r="M199" s="23">
        <v>45.3</v>
      </c>
      <c r="N199" s="23">
        <v>19</v>
      </c>
      <c r="O199" s="23">
        <v>58.8</v>
      </c>
      <c r="P199" s="23" t="s">
        <v>32</v>
      </c>
      <c r="Q199" s="23">
        <v>29.7</v>
      </c>
      <c r="R199" s="23">
        <v>44.4</v>
      </c>
      <c r="S199" s="23" t="s">
        <v>32</v>
      </c>
      <c r="T199" s="23">
        <v>39.4</v>
      </c>
      <c r="U199" s="23" t="s">
        <v>32</v>
      </c>
      <c r="V199" s="23">
        <v>107.3</v>
      </c>
      <c r="W199" s="23">
        <v>37.9</v>
      </c>
      <c r="X199" s="22">
        <f>SUM(F199:N199)</f>
        <v>345.8</v>
      </c>
      <c r="Y199" s="23">
        <f>SUM(F199:W199)</f>
        <v>663.3</v>
      </c>
      <c r="Z199" s="24" t="s">
        <v>76</v>
      </c>
    </row>
    <row r="200" spans="1:26" s="13" customFormat="1" ht="15" customHeight="1" x14ac:dyDescent="0.3">
      <c r="A200" s="94" t="s">
        <v>440</v>
      </c>
      <c r="B200" s="48"/>
      <c r="C200" s="49" t="s">
        <v>42</v>
      </c>
      <c r="D200" s="50">
        <f>AVERAGE(D201:D205)</f>
        <v>481.78000000000003</v>
      </c>
      <c r="E200" s="49" t="s">
        <v>38</v>
      </c>
      <c r="F200" s="50">
        <f>AVERAGE(F201:F202)</f>
        <v>43.7</v>
      </c>
      <c r="G200" s="50">
        <f t="shared" ref="G200:Y200" si="38">AVERAGE(G201:G202)</f>
        <v>67.400000000000006</v>
      </c>
      <c r="H200" s="50">
        <f t="shared" si="38"/>
        <v>56.55</v>
      </c>
      <c r="I200" s="50">
        <f t="shared" si="38"/>
        <v>27.300000000000004</v>
      </c>
      <c r="J200" s="50">
        <f t="shared" si="38"/>
        <v>52.099999999999994</v>
      </c>
      <c r="K200" s="50">
        <f t="shared" si="38"/>
        <v>86.5</v>
      </c>
      <c r="L200" s="50">
        <f t="shared" si="38"/>
        <v>61.400000000000006</v>
      </c>
      <c r="M200" s="50">
        <f t="shared" si="38"/>
        <v>43.800000000000004</v>
      </c>
      <c r="N200" s="50">
        <f t="shared" si="38"/>
        <v>12.05</v>
      </c>
      <c r="O200" s="50">
        <f t="shared" si="38"/>
        <v>54.3</v>
      </c>
      <c r="P200" s="50">
        <f t="shared" si="38"/>
        <v>8.8000000000000007</v>
      </c>
      <c r="Q200" s="50">
        <f t="shared" si="38"/>
        <v>43.050000000000004</v>
      </c>
      <c r="R200" s="50">
        <f t="shared" si="38"/>
        <v>46.099999999999994</v>
      </c>
      <c r="S200" s="50">
        <f t="shared" si="38"/>
        <v>75.900000000000006</v>
      </c>
      <c r="T200" s="50">
        <f t="shared" si="38"/>
        <v>55.45</v>
      </c>
      <c r="U200" s="50">
        <f t="shared" si="38"/>
        <v>109.55</v>
      </c>
      <c r="V200" s="50">
        <f t="shared" si="38"/>
        <v>117.35</v>
      </c>
      <c r="W200" s="50">
        <f t="shared" si="38"/>
        <v>38.799999999999997</v>
      </c>
      <c r="X200" s="50">
        <f t="shared" si="38"/>
        <v>450.79999999999995</v>
      </c>
      <c r="Y200" s="50">
        <f t="shared" si="38"/>
        <v>1000.0999999999999</v>
      </c>
      <c r="Z200" s="48"/>
    </row>
    <row r="201" spans="1:26" x14ac:dyDescent="0.3">
      <c r="A201" s="10" t="s">
        <v>176</v>
      </c>
      <c r="B201" s="10" t="s">
        <v>32</v>
      </c>
      <c r="C201" s="11" t="s">
        <v>42</v>
      </c>
      <c r="D201" s="22">
        <v>430</v>
      </c>
      <c r="E201" s="11" t="s">
        <v>38</v>
      </c>
      <c r="F201" s="22">
        <v>41.1</v>
      </c>
      <c r="G201" s="22">
        <v>64.5</v>
      </c>
      <c r="H201" s="22">
        <v>58</v>
      </c>
      <c r="I201" s="22">
        <v>27.200000000000003</v>
      </c>
      <c r="J201" s="22">
        <v>50.8</v>
      </c>
      <c r="K201" s="22">
        <v>88</v>
      </c>
      <c r="L201" s="22">
        <v>62.400000000000006</v>
      </c>
      <c r="M201" s="22">
        <v>44.800000000000004</v>
      </c>
      <c r="N201" s="22">
        <v>13.200000000000001</v>
      </c>
      <c r="O201" s="22">
        <v>52.199999999999996</v>
      </c>
      <c r="P201" s="22">
        <v>11</v>
      </c>
      <c r="Q201" s="22">
        <v>44.900000000000006</v>
      </c>
      <c r="R201" s="22">
        <v>47.9</v>
      </c>
      <c r="S201" s="22">
        <v>76.7</v>
      </c>
      <c r="T201" s="22">
        <v>58.5</v>
      </c>
      <c r="U201" s="22">
        <v>110.1</v>
      </c>
      <c r="V201" s="22">
        <v>108.2</v>
      </c>
      <c r="W201" s="22">
        <v>40.700000000000003</v>
      </c>
      <c r="X201" s="22">
        <v>449.99999999999994</v>
      </c>
      <c r="Y201" s="23">
        <v>1000.1999999999998</v>
      </c>
      <c r="Z201" s="24" t="s">
        <v>45</v>
      </c>
    </row>
    <row r="202" spans="1:26" x14ac:dyDescent="0.3">
      <c r="A202" s="10" t="s">
        <v>177</v>
      </c>
      <c r="B202" s="10" t="s">
        <v>32</v>
      </c>
      <c r="C202" s="11" t="s">
        <v>32</v>
      </c>
      <c r="D202" s="22" t="s">
        <v>32</v>
      </c>
      <c r="E202" s="11" t="s">
        <v>38</v>
      </c>
      <c r="F202" s="22">
        <v>46.3</v>
      </c>
      <c r="G202" s="22">
        <v>70.3</v>
      </c>
      <c r="H202" s="22">
        <v>55.099999999999994</v>
      </c>
      <c r="I202" s="22">
        <v>27.400000000000002</v>
      </c>
      <c r="J202" s="22">
        <v>53.4</v>
      </c>
      <c r="K202" s="22">
        <v>85</v>
      </c>
      <c r="L202" s="22">
        <v>60.4</v>
      </c>
      <c r="M202" s="22">
        <v>42.800000000000004</v>
      </c>
      <c r="N202" s="22">
        <v>10.9</v>
      </c>
      <c r="O202" s="22">
        <v>56.4</v>
      </c>
      <c r="P202" s="22">
        <v>6.6000000000000005</v>
      </c>
      <c r="Q202" s="22">
        <v>41.2</v>
      </c>
      <c r="R202" s="22">
        <v>44.3</v>
      </c>
      <c r="S202" s="22">
        <v>75.099999999999994</v>
      </c>
      <c r="T202" s="22">
        <v>52.400000000000006</v>
      </c>
      <c r="U202" s="22">
        <v>109</v>
      </c>
      <c r="V202" s="22">
        <v>126.5</v>
      </c>
      <c r="W202" s="22">
        <v>36.9</v>
      </c>
      <c r="X202" s="22">
        <v>451.6</v>
      </c>
      <c r="Y202" s="23">
        <v>1000</v>
      </c>
      <c r="Z202" s="24" t="s">
        <v>45</v>
      </c>
    </row>
    <row r="203" spans="1:26" s="13" customFormat="1" ht="15" customHeight="1" x14ac:dyDescent="0.3">
      <c r="A203" s="48" t="s">
        <v>441</v>
      </c>
      <c r="B203" s="48"/>
      <c r="C203" s="49" t="s">
        <v>42</v>
      </c>
      <c r="D203" s="50">
        <f>AVERAGE(D204:D208)</f>
        <v>456.32000000000005</v>
      </c>
      <c r="E203" s="49" t="s">
        <v>38</v>
      </c>
      <c r="F203" s="50">
        <f>AVERAGE(F204:F208)</f>
        <v>24.1</v>
      </c>
      <c r="G203" s="50">
        <f t="shared" ref="G203:Y203" si="39">AVERAGE(G204:G208)</f>
        <v>48.383878241262678</v>
      </c>
      <c r="H203" s="50">
        <f t="shared" si="39"/>
        <v>62.695267790101944</v>
      </c>
      <c r="I203" s="50">
        <f t="shared" si="39"/>
        <v>19.465198584349192</v>
      </c>
      <c r="J203" s="50">
        <f t="shared" si="39"/>
        <v>49.159787794245631</v>
      </c>
      <c r="K203" s="50">
        <f t="shared" si="39"/>
        <v>84.624065669630539</v>
      </c>
      <c r="L203" s="50">
        <f t="shared" si="39"/>
        <v>25.284645621059969</v>
      </c>
      <c r="M203" s="50">
        <f t="shared" si="39"/>
        <v>38.702582621377537</v>
      </c>
      <c r="N203" s="50" t="s">
        <v>32</v>
      </c>
      <c r="O203" s="50">
        <f t="shared" si="39"/>
        <v>52.325615177434905</v>
      </c>
      <c r="P203" s="50" t="s">
        <v>32</v>
      </c>
      <c r="Q203" s="50">
        <f t="shared" si="39"/>
        <v>67.209041524486096</v>
      </c>
      <c r="R203" s="50">
        <f t="shared" si="39"/>
        <v>52.255201046817483</v>
      </c>
      <c r="S203" s="50">
        <f t="shared" si="39"/>
        <v>64.825253664036069</v>
      </c>
      <c r="T203" s="50">
        <f t="shared" si="39"/>
        <v>80.904606392004155</v>
      </c>
      <c r="U203" s="50">
        <f t="shared" si="39"/>
        <v>78.928089664977719</v>
      </c>
      <c r="V203" s="50">
        <f t="shared" si="39"/>
        <v>118.70289364900414</v>
      </c>
      <c r="W203" s="50">
        <f t="shared" si="39"/>
        <v>45.726928107994333</v>
      </c>
      <c r="X203" s="50">
        <f t="shared" si="39"/>
        <v>179.28947158701229</v>
      </c>
      <c r="Y203" s="50">
        <f t="shared" si="39"/>
        <v>466.14536892764988</v>
      </c>
      <c r="Z203" s="48"/>
    </row>
    <row r="204" spans="1:26" x14ac:dyDescent="0.3">
      <c r="A204" s="10" t="s">
        <v>321</v>
      </c>
      <c r="B204" s="10" t="s">
        <v>32</v>
      </c>
      <c r="C204" s="24" t="s">
        <v>42</v>
      </c>
      <c r="D204" s="23">
        <v>508.6</v>
      </c>
      <c r="E204" s="24" t="s">
        <v>38</v>
      </c>
      <c r="F204" s="22" t="s">
        <v>32</v>
      </c>
      <c r="G204" s="22" t="s">
        <v>32</v>
      </c>
      <c r="H204" s="22" t="s">
        <v>32</v>
      </c>
      <c r="I204" s="22">
        <v>19.465198584349192</v>
      </c>
      <c r="J204" s="22">
        <v>59.575304758159646</v>
      </c>
      <c r="K204" s="22" t="s">
        <v>32</v>
      </c>
      <c r="L204" s="22">
        <v>17.499016909162407</v>
      </c>
      <c r="M204" s="22" t="s">
        <v>32</v>
      </c>
      <c r="N204" s="22" t="s">
        <v>32</v>
      </c>
      <c r="O204" s="22">
        <v>59.575304758159646</v>
      </c>
      <c r="P204" s="22" t="s">
        <v>32</v>
      </c>
      <c r="Q204" s="22" t="s">
        <v>32</v>
      </c>
      <c r="R204" s="22" t="s">
        <v>32</v>
      </c>
      <c r="S204" s="22" t="s">
        <v>32</v>
      </c>
      <c r="T204" s="22" t="s">
        <v>32</v>
      </c>
      <c r="U204" s="22" t="s">
        <v>32</v>
      </c>
      <c r="V204" s="22" t="s">
        <v>32</v>
      </c>
      <c r="W204" s="22" t="s">
        <v>32</v>
      </c>
      <c r="X204" s="22">
        <v>96.539520251671249</v>
      </c>
      <c r="Y204" s="23">
        <v>156.11482500983087</v>
      </c>
      <c r="Z204" s="24" t="s">
        <v>35</v>
      </c>
    </row>
    <row r="205" spans="1:26" x14ac:dyDescent="0.3">
      <c r="A205" s="10" t="s">
        <v>209</v>
      </c>
      <c r="B205" s="10" t="s">
        <v>32</v>
      </c>
      <c r="C205" s="24" t="s">
        <v>42</v>
      </c>
      <c r="D205" s="23">
        <v>532.20000000000005</v>
      </c>
      <c r="E205" s="24" t="s">
        <v>38</v>
      </c>
      <c r="F205" s="22" t="s">
        <v>32</v>
      </c>
      <c r="G205" s="22">
        <v>37.767756482525357</v>
      </c>
      <c r="H205" s="22" t="s">
        <v>32</v>
      </c>
      <c r="I205" s="22" t="s">
        <v>32</v>
      </c>
      <c r="J205" s="22">
        <v>37.204058624577222</v>
      </c>
      <c r="K205" s="22" t="s">
        <v>32</v>
      </c>
      <c r="L205" s="22">
        <v>33.070274332957531</v>
      </c>
      <c r="M205" s="22" t="s">
        <v>32</v>
      </c>
      <c r="N205" s="22" t="s">
        <v>32</v>
      </c>
      <c r="O205" s="22">
        <v>41.901540774145055</v>
      </c>
      <c r="P205" s="22" t="s">
        <v>32</v>
      </c>
      <c r="Q205" s="22">
        <v>49.041713641488158</v>
      </c>
      <c r="R205" s="22">
        <v>31.191281473130395</v>
      </c>
      <c r="S205" s="22" t="s">
        <v>32</v>
      </c>
      <c r="T205" s="22">
        <v>74.408117249154444</v>
      </c>
      <c r="U205" s="22">
        <v>51.860202931228855</v>
      </c>
      <c r="V205" s="22">
        <v>108.60578729800827</v>
      </c>
      <c r="W205" s="22">
        <v>41.337842916196919</v>
      </c>
      <c r="X205" s="22">
        <v>108.04208944006012</v>
      </c>
      <c r="Y205" s="23">
        <v>506.3885757234122</v>
      </c>
      <c r="Z205" s="24" t="s">
        <v>322</v>
      </c>
    </row>
    <row r="206" spans="1:26" x14ac:dyDescent="0.3">
      <c r="A206" s="10" t="s">
        <v>323</v>
      </c>
      <c r="B206" s="10" t="s">
        <v>32</v>
      </c>
      <c r="C206" s="24" t="s">
        <v>42</v>
      </c>
      <c r="D206" s="23">
        <v>508.6</v>
      </c>
      <c r="E206" s="24" t="s">
        <v>38</v>
      </c>
      <c r="F206" s="22" t="s">
        <v>32</v>
      </c>
      <c r="G206" s="22" t="s">
        <v>32</v>
      </c>
      <c r="H206" s="22">
        <v>67.243413291388123</v>
      </c>
      <c r="I206" s="22" t="s">
        <v>32</v>
      </c>
      <c r="J206" s="22" t="s">
        <v>32</v>
      </c>
      <c r="K206" s="22">
        <v>107.55013763271724</v>
      </c>
      <c r="L206" s="22" t="s">
        <v>32</v>
      </c>
      <c r="M206" s="22">
        <v>45.222178529296102</v>
      </c>
      <c r="N206" s="22" t="s">
        <v>32</v>
      </c>
      <c r="O206" s="22" t="s">
        <v>32</v>
      </c>
      <c r="P206" s="22" t="s">
        <v>32</v>
      </c>
      <c r="Q206" s="22">
        <v>99.685410931970111</v>
      </c>
      <c r="R206" s="22">
        <v>77.074321667322053</v>
      </c>
      <c r="S206" s="22" t="s">
        <v>32</v>
      </c>
      <c r="T206" s="22">
        <v>98.505701926858023</v>
      </c>
      <c r="U206" s="22">
        <v>91.624066063704277</v>
      </c>
      <c r="V206" s="22" t="s">
        <v>32</v>
      </c>
      <c r="W206" s="22">
        <v>55.642941407786076</v>
      </c>
      <c r="X206" s="22">
        <v>220.01572945340149</v>
      </c>
      <c r="Y206" s="23">
        <v>642.54817145104209</v>
      </c>
      <c r="Z206" s="24" t="s">
        <v>35</v>
      </c>
    </row>
    <row r="207" spans="1:26" x14ac:dyDescent="0.3">
      <c r="A207" s="10" t="s">
        <v>211</v>
      </c>
      <c r="B207" s="10" t="s">
        <v>32</v>
      </c>
      <c r="C207" s="24" t="s">
        <v>42</v>
      </c>
      <c r="D207" s="23">
        <v>532.20000000000005</v>
      </c>
      <c r="E207" s="24" t="s">
        <v>38</v>
      </c>
      <c r="F207" s="22" t="s">
        <v>32</v>
      </c>
      <c r="G207" s="22" t="s">
        <v>32</v>
      </c>
      <c r="H207" s="22">
        <v>55.242390078917694</v>
      </c>
      <c r="I207" s="22" t="s">
        <v>32</v>
      </c>
      <c r="J207" s="22" t="s">
        <v>32</v>
      </c>
      <c r="K207" s="22">
        <v>63.322059376174373</v>
      </c>
      <c r="L207" s="22" t="s">
        <v>32</v>
      </c>
      <c r="M207" s="22">
        <v>34.385569334836525</v>
      </c>
      <c r="N207" s="22" t="s">
        <v>32</v>
      </c>
      <c r="O207" s="22" t="s">
        <v>32</v>
      </c>
      <c r="P207" s="22" t="s">
        <v>32</v>
      </c>
      <c r="Q207" s="22" t="s">
        <v>32</v>
      </c>
      <c r="R207" s="22" t="s">
        <v>32</v>
      </c>
      <c r="S207" s="22">
        <v>64.825253664036069</v>
      </c>
      <c r="T207" s="22" t="s">
        <v>32</v>
      </c>
      <c r="U207" s="22" t="s">
        <v>32</v>
      </c>
      <c r="V207" s="22" t="s">
        <v>32</v>
      </c>
      <c r="W207" s="22" t="s">
        <v>32</v>
      </c>
      <c r="X207" s="22">
        <v>152.95001878992858</v>
      </c>
      <c r="Y207" s="23">
        <v>217.77527245396467</v>
      </c>
      <c r="Z207" s="24" t="s">
        <v>322</v>
      </c>
    </row>
    <row r="208" spans="1:26" x14ac:dyDescent="0.3">
      <c r="A208" s="10" t="s">
        <v>321</v>
      </c>
      <c r="B208" s="10" t="s">
        <v>32</v>
      </c>
      <c r="C208" s="24" t="s">
        <v>42</v>
      </c>
      <c r="D208" s="23">
        <v>200</v>
      </c>
      <c r="E208" s="24" t="s">
        <v>38</v>
      </c>
      <c r="F208" s="22">
        <v>24.1</v>
      </c>
      <c r="G208" s="22">
        <v>59</v>
      </c>
      <c r="H208" s="22">
        <v>65.599999999999994</v>
      </c>
      <c r="I208" s="22" t="s">
        <v>151</v>
      </c>
      <c r="J208" s="22">
        <v>50.7</v>
      </c>
      <c r="K208" s="22">
        <v>83</v>
      </c>
      <c r="L208" s="22" t="s">
        <v>152</v>
      </c>
      <c r="M208" s="22">
        <v>36.5</v>
      </c>
      <c r="N208" s="22" t="s">
        <v>32</v>
      </c>
      <c r="O208" s="22">
        <v>55.5</v>
      </c>
      <c r="P208" s="22" t="s">
        <v>32</v>
      </c>
      <c r="Q208" s="22">
        <v>52.9</v>
      </c>
      <c r="R208" s="22">
        <v>48.5</v>
      </c>
      <c r="S208" s="22" t="s">
        <v>32</v>
      </c>
      <c r="T208" s="22">
        <v>69.8</v>
      </c>
      <c r="U208" s="22">
        <v>93.3</v>
      </c>
      <c r="V208" s="22">
        <v>128.80000000000001</v>
      </c>
      <c r="W208" s="22">
        <v>40.200000000000003</v>
      </c>
      <c r="X208" s="22">
        <f t="shared" ref="X208" si="40">SUM(F208:N208)</f>
        <v>318.89999999999998</v>
      </c>
      <c r="Y208" s="23">
        <f>SUM(F208:W208)</f>
        <v>807.89999999999986</v>
      </c>
      <c r="Z208" s="22" t="s">
        <v>39</v>
      </c>
    </row>
    <row r="209" spans="1:26" s="13" customFormat="1" x14ac:dyDescent="0.3">
      <c r="A209" s="48" t="s">
        <v>430</v>
      </c>
      <c r="B209" s="48"/>
      <c r="C209" s="49" t="s">
        <v>42</v>
      </c>
      <c r="D209" s="51">
        <f>AVERAGE(D210:D211)</f>
        <v>491.48</v>
      </c>
      <c r="E209" s="49" t="s">
        <v>38</v>
      </c>
      <c r="F209" s="50">
        <f>AVERAGE(F210:F211)</f>
        <v>37.481741404388323</v>
      </c>
      <c r="G209" s="50">
        <f t="shared" ref="G209:Y209" si="41">AVERAGE(G210:G211)</f>
        <v>58.870004332621548</v>
      </c>
      <c r="H209" s="50">
        <f t="shared" si="41"/>
        <v>63.221716337077957</v>
      </c>
      <c r="I209" s="50">
        <f t="shared" si="41"/>
        <v>5.2022546653049861</v>
      </c>
      <c r="J209" s="50">
        <f t="shared" si="41"/>
        <v>51.955596663881408</v>
      </c>
      <c r="K209" s="50">
        <f t="shared" si="41"/>
        <v>87.859405657165851</v>
      </c>
      <c r="L209" s="50">
        <f t="shared" si="41"/>
        <v>53.54708847832142</v>
      </c>
      <c r="M209" s="50">
        <f t="shared" si="41"/>
        <v>50.879449911800208</v>
      </c>
      <c r="N209" s="50">
        <f t="shared" si="41"/>
        <v>9.0072107201435951</v>
      </c>
      <c r="O209" s="50">
        <f t="shared" si="41"/>
        <v>72.593659208368138</v>
      </c>
      <c r="P209" s="50">
        <f t="shared" si="41"/>
        <v>4.9422832915544825</v>
      </c>
      <c r="Q209" s="50">
        <f t="shared" si="41"/>
        <v>56.589258812242754</v>
      </c>
      <c r="R209" s="50">
        <f t="shared" si="41"/>
        <v>54.203948101383347</v>
      </c>
      <c r="S209" s="50">
        <f t="shared" si="41"/>
        <v>62.389037074861506</v>
      </c>
      <c r="T209" s="50">
        <f t="shared" si="41"/>
        <v>77.266334602172492</v>
      </c>
      <c r="U209" s="50">
        <f t="shared" si="41"/>
        <v>85.873038869804716</v>
      </c>
      <c r="V209" s="50">
        <f t="shared" si="41"/>
        <v>123.83033670658868</v>
      </c>
      <c r="W209" s="50">
        <f t="shared" si="41"/>
        <v>50.400499953579057</v>
      </c>
      <c r="X209" s="50">
        <f t="shared" si="41"/>
        <v>413.5208628106335</v>
      </c>
      <c r="Y209" s="50">
        <f t="shared" si="41"/>
        <v>999.1381177854114</v>
      </c>
      <c r="Z209" s="48"/>
    </row>
    <row r="210" spans="1:26" x14ac:dyDescent="0.3">
      <c r="A210" s="10" t="s">
        <v>324</v>
      </c>
      <c r="B210" s="10" t="s">
        <v>32</v>
      </c>
      <c r="C210" s="11" t="s">
        <v>42</v>
      </c>
      <c r="D210" s="22">
        <v>646.26</v>
      </c>
      <c r="E210" s="11" t="s">
        <v>38</v>
      </c>
      <c r="F210" s="22">
        <v>32.423482808776654</v>
      </c>
      <c r="G210" s="22">
        <v>64.440008665243099</v>
      </c>
      <c r="H210" s="22">
        <v>63.163432674155914</v>
      </c>
      <c r="I210" s="22">
        <v>7.334509330609972</v>
      </c>
      <c r="J210" s="22">
        <v>52.881193327762816</v>
      </c>
      <c r="K210" s="22">
        <v>90.568811314331697</v>
      </c>
      <c r="L210" s="22">
        <v>46.314176956642839</v>
      </c>
      <c r="M210" s="22">
        <v>52.348899823600412</v>
      </c>
      <c r="N210" s="22">
        <v>9.0072107201435951</v>
      </c>
      <c r="O210" s="22">
        <v>67.047318416736289</v>
      </c>
      <c r="P210" s="22">
        <v>4.9422832915544825</v>
      </c>
      <c r="Q210" s="22">
        <v>58.298517624485505</v>
      </c>
      <c r="R210" s="22">
        <v>58.457896202766698</v>
      </c>
      <c r="S210" s="22">
        <v>40.708074149723025</v>
      </c>
      <c r="T210" s="22">
        <v>83.752669204344997</v>
      </c>
      <c r="U210" s="22">
        <v>70.976077739609437</v>
      </c>
      <c r="V210" s="22">
        <v>136.48067341317736</v>
      </c>
      <c r="W210" s="22">
        <v>59.130999907158106</v>
      </c>
      <c r="X210" s="22">
        <v>418.48172562126706</v>
      </c>
      <c r="Y210" s="23">
        <v>998.27623557082279</v>
      </c>
      <c r="Z210" s="25" t="s">
        <v>325</v>
      </c>
    </row>
    <row r="211" spans="1:26" x14ac:dyDescent="0.3">
      <c r="A211" s="10" t="s">
        <v>326</v>
      </c>
      <c r="B211" s="10" t="s">
        <v>32</v>
      </c>
      <c r="C211" s="11" t="s">
        <v>42</v>
      </c>
      <c r="D211" s="22">
        <v>336.7</v>
      </c>
      <c r="E211" s="11" t="s">
        <v>38</v>
      </c>
      <c r="F211" s="22">
        <v>42.539999999999992</v>
      </c>
      <c r="G211" s="22">
        <v>53.3</v>
      </c>
      <c r="H211" s="22">
        <v>63.28</v>
      </c>
      <c r="I211" s="22">
        <v>3.07</v>
      </c>
      <c r="J211" s="22">
        <v>51.03</v>
      </c>
      <c r="K211" s="22">
        <v>85.15</v>
      </c>
      <c r="L211" s="22">
        <v>60.78</v>
      </c>
      <c r="M211" s="22">
        <v>49.41</v>
      </c>
      <c r="N211" s="22" t="s">
        <v>32</v>
      </c>
      <c r="O211" s="22">
        <v>78.14</v>
      </c>
      <c r="P211" s="22" t="s">
        <v>32</v>
      </c>
      <c r="Q211" s="22">
        <v>54.88</v>
      </c>
      <c r="R211" s="22">
        <v>49.95</v>
      </c>
      <c r="S211" s="22">
        <v>84.07</v>
      </c>
      <c r="T211" s="22">
        <v>70.78</v>
      </c>
      <c r="U211" s="22">
        <v>100.77</v>
      </c>
      <c r="V211" s="22">
        <v>111.18</v>
      </c>
      <c r="W211" s="22">
        <v>41.67</v>
      </c>
      <c r="X211" s="22">
        <v>408.56</v>
      </c>
      <c r="Y211" s="23">
        <v>1000</v>
      </c>
      <c r="Z211" s="25" t="s">
        <v>56</v>
      </c>
    </row>
    <row r="212" spans="1:26" s="13" customFormat="1" x14ac:dyDescent="0.3">
      <c r="A212" s="52" t="s">
        <v>439</v>
      </c>
      <c r="B212" s="52"/>
      <c r="C212" s="52"/>
      <c r="D212" s="53"/>
      <c r="E212" s="52"/>
      <c r="F212" s="54"/>
      <c r="G212" s="54"/>
      <c r="H212" s="54"/>
      <c r="I212" s="54"/>
      <c r="J212" s="54"/>
      <c r="K212" s="54"/>
      <c r="L212" s="54"/>
      <c r="M212" s="54"/>
      <c r="N212" s="54"/>
      <c r="O212" s="54"/>
      <c r="P212" s="54"/>
      <c r="Q212" s="54"/>
      <c r="R212" s="54"/>
      <c r="S212" s="54"/>
      <c r="T212" s="54"/>
      <c r="U212" s="54"/>
      <c r="V212" s="54"/>
      <c r="W212" s="54"/>
      <c r="X212" s="54"/>
      <c r="Y212" s="54"/>
      <c r="Z212" s="52"/>
    </row>
    <row r="213" spans="1:26" s="13" customFormat="1" x14ac:dyDescent="0.3">
      <c r="A213" s="52" t="s">
        <v>431</v>
      </c>
      <c r="B213" s="52"/>
      <c r="C213" s="52" t="s">
        <v>276</v>
      </c>
      <c r="D213" s="53">
        <v>110</v>
      </c>
      <c r="E213" s="52" t="s">
        <v>38</v>
      </c>
      <c r="F213" s="54">
        <f>AVERAGE(F214:F216)</f>
        <v>35.336700336700339</v>
      </c>
      <c r="G213" s="54">
        <f t="shared" ref="G213:Y213" si="42">AVERAGE(G214:G216)</f>
        <v>83.390572390572387</v>
      </c>
      <c r="H213" s="54">
        <f t="shared" si="42"/>
        <v>59.589225589225585</v>
      </c>
      <c r="I213" s="54">
        <f t="shared" si="42"/>
        <v>21.377104377104377</v>
      </c>
      <c r="J213" s="54">
        <f t="shared" si="42"/>
        <v>52.383838383838388</v>
      </c>
      <c r="K213" s="54">
        <f t="shared" si="42"/>
        <v>86.343434343434353</v>
      </c>
      <c r="L213" s="54">
        <f t="shared" si="42"/>
        <v>49.734006734006734</v>
      </c>
      <c r="M213" s="54">
        <f t="shared" si="42"/>
        <v>55.336700336700339</v>
      </c>
      <c r="N213" s="54">
        <f t="shared" si="42"/>
        <v>16.713804713804713</v>
      </c>
      <c r="O213" s="54">
        <f t="shared" si="42"/>
        <v>73.166666666666657</v>
      </c>
      <c r="P213" s="54">
        <f t="shared" si="42"/>
        <v>8.4444444444444446</v>
      </c>
      <c r="Q213" s="54">
        <f t="shared" si="42"/>
        <v>43.222222222222221</v>
      </c>
      <c r="R213" s="54">
        <f t="shared" si="42"/>
        <v>44.222222222222221</v>
      </c>
      <c r="S213" s="54">
        <f t="shared" si="42"/>
        <v>35</v>
      </c>
      <c r="T213" s="54">
        <f t="shared" si="42"/>
        <v>62.111111111111114</v>
      </c>
      <c r="U213" s="54">
        <f t="shared" si="42"/>
        <v>102.61111111111111</v>
      </c>
      <c r="V213" s="54">
        <f t="shared" si="42"/>
        <v>124.72222222222223</v>
      </c>
      <c r="W213" s="54">
        <f t="shared" si="42"/>
        <v>51.055555555555557</v>
      </c>
      <c r="X213" s="54">
        <f t="shared" si="42"/>
        <v>460.20538720538724</v>
      </c>
      <c r="Y213" s="54">
        <f t="shared" si="42"/>
        <v>823.24242424242414</v>
      </c>
      <c r="Z213" s="52"/>
    </row>
    <row r="214" spans="1:26" x14ac:dyDescent="0.3">
      <c r="A214" s="10" t="s">
        <v>328</v>
      </c>
      <c r="B214" s="10" t="s">
        <v>291</v>
      </c>
      <c r="C214" s="11" t="s">
        <v>42</v>
      </c>
      <c r="D214" s="22">
        <v>440</v>
      </c>
      <c r="E214" s="11" t="s">
        <v>38</v>
      </c>
      <c r="F214" s="22">
        <v>35</v>
      </c>
      <c r="G214" s="23">
        <v>83</v>
      </c>
      <c r="H214" s="22">
        <v>62</v>
      </c>
      <c r="I214" s="22">
        <v>21</v>
      </c>
      <c r="J214" s="22">
        <v>52</v>
      </c>
      <c r="K214" s="22">
        <v>86</v>
      </c>
      <c r="L214" s="22">
        <v>49</v>
      </c>
      <c r="M214" s="22">
        <v>55</v>
      </c>
      <c r="N214" s="22">
        <v>16</v>
      </c>
      <c r="O214" s="22">
        <v>73</v>
      </c>
      <c r="P214" s="22">
        <v>8</v>
      </c>
      <c r="Q214" s="22">
        <v>42</v>
      </c>
      <c r="R214" s="22">
        <v>44</v>
      </c>
      <c r="S214" s="22">
        <v>30</v>
      </c>
      <c r="T214" s="22">
        <v>62</v>
      </c>
      <c r="U214" s="22">
        <v>103</v>
      </c>
      <c r="V214" s="22">
        <v>125</v>
      </c>
      <c r="W214" s="22">
        <v>51</v>
      </c>
      <c r="X214" s="22">
        <v>459</v>
      </c>
      <c r="Y214" s="23">
        <v>996.99999999999989</v>
      </c>
      <c r="Z214" s="25" t="s">
        <v>292</v>
      </c>
    </row>
    <row r="215" spans="1:26" x14ac:dyDescent="0.3">
      <c r="A215" s="10" t="s">
        <v>328</v>
      </c>
      <c r="B215" s="10" t="s">
        <v>291</v>
      </c>
      <c r="C215" s="11" t="s">
        <v>33</v>
      </c>
      <c r="D215" s="22">
        <v>110</v>
      </c>
      <c r="E215" s="11" t="s">
        <v>38</v>
      </c>
      <c r="F215" s="22">
        <v>35.45454545454546</v>
      </c>
      <c r="G215" s="23">
        <v>82.72727272727272</v>
      </c>
      <c r="H215" s="22">
        <v>54.54545454545454</v>
      </c>
      <c r="I215" s="22">
        <v>20.909090909090914</v>
      </c>
      <c r="J215" s="22">
        <v>51.818181818181813</v>
      </c>
      <c r="K215" s="22">
        <v>86.36363636363636</v>
      </c>
      <c r="L215" s="22">
        <v>49.090909090909093</v>
      </c>
      <c r="M215" s="22">
        <v>55.454545454545453</v>
      </c>
      <c r="N215" s="22">
        <v>16.36363636363636</v>
      </c>
      <c r="O215" s="22" t="s">
        <v>32</v>
      </c>
      <c r="P215" s="22" t="s">
        <v>32</v>
      </c>
      <c r="Q215" s="22" t="s">
        <v>32</v>
      </c>
      <c r="R215" s="22" t="s">
        <v>32</v>
      </c>
      <c r="S215" s="22" t="s">
        <v>32</v>
      </c>
      <c r="T215" s="22" t="s">
        <v>32</v>
      </c>
      <c r="U215" s="22" t="s">
        <v>32</v>
      </c>
      <c r="V215" s="22" t="s">
        <v>32</v>
      </c>
      <c r="W215" s="22" t="s">
        <v>32</v>
      </c>
      <c r="X215" s="22">
        <v>452.72727272727269</v>
      </c>
      <c r="Y215" s="23">
        <v>452.72727272727269</v>
      </c>
      <c r="Z215" s="55" t="s">
        <v>155</v>
      </c>
    </row>
    <row r="216" spans="1:26" x14ac:dyDescent="0.3">
      <c r="A216" s="10" t="s">
        <v>328</v>
      </c>
      <c r="B216" s="10" t="s">
        <v>291</v>
      </c>
      <c r="C216" s="11" t="s">
        <v>33</v>
      </c>
      <c r="D216" s="22">
        <v>450</v>
      </c>
      <c r="E216" s="11" t="s">
        <v>38</v>
      </c>
      <c r="F216" s="22">
        <v>35.555555555555557</v>
      </c>
      <c r="G216" s="23">
        <v>84.444444444444443</v>
      </c>
      <c r="H216" s="22">
        <v>62.222222222222221</v>
      </c>
      <c r="I216" s="22">
        <v>22.222222222222221</v>
      </c>
      <c r="J216" s="22">
        <v>53.333333333333336</v>
      </c>
      <c r="K216" s="22">
        <v>86.666666666666671</v>
      </c>
      <c r="L216" s="22">
        <v>51.111111111111114</v>
      </c>
      <c r="M216" s="22">
        <v>55.55555555555555</v>
      </c>
      <c r="N216" s="22">
        <v>17.777777777777779</v>
      </c>
      <c r="O216" s="22">
        <v>73.333333333333329</v>
      </c>
      <c r="P216" s="22">
        <v>8.8888888888888893</v>
      </c>
      <c r="Q216" s="22">
        <v>44.444444444444443</v>
      </c>
      <c r="R216" s="22">
        <v>44.444444444444443</v>
      </c>
      <c r="S216" s="22">
        <v>40</v>
      </c>
      <c r="T216" s="22">
        <v>62.222222222222221</v>
      </c>
      <c r="U216" s="22">
        <v>102.22222222222223</v>
      </c>
      <c r="V216" s="22">
        <v>124.44444444444444</v>
      </c>
      <c r="W216" s="22">
        <v>51.111111111111114</v>
      </c>
      <c r="X216" s="22">
        <v>468.88888888888891</v>
      </c>
      <c r="Y216" s="23">
        <v>1020</v>
      </c>
      <c r="Z216" s="25" t="s">
        <v>156</v>
      </c>
    </row>
    <row r="217" spans="1:26" s="13" customFormat="1" x14ac:dyDescent="0.3">
      <c r="A217" s="52" t="s">
        <v>432</v>
      </c>
      <c r="B217" s="52"/>
      <c r="C217" s="52"/>
      <c r="D217" s="53"/>
      <c r="E217" s="52"/>
      <c r="F217" s="54"/>
      <c r="G217" s="54"/>
      <c r="H217" s="54"/>
      <c r="I217" s="54"/>
      <c r="J217" s="54"/>
      <c r="K217" s="54"/>
      <c r="L217" s="54"/>
      <c r="M217" s="54"/>
      <c r="N217" s="54"/>
      <c r="O217" s="54"/>
      <c r="P217" s="54"/>
      <c r="Q217" s="54"/>
      <c r="R217" s="54"/>
      <c r="S217" s="54"/>
      <c r="T217" s="54"/>
      <c r="U217" s="54"/>
      <c r="V217" s="54"/>
      <c r="W217" s="54"/>
      <c r="X217" s="54"/>
      <c r="Y217" s="54"/>
      <c r="Z217" s="52"/>
    </row>
    <row r="218" spans="1:26" s="13" customFormat="1" x14ac:dyDescent="0.3">
      <c r="A218" s="56" t="s">
        <v>433</v>
      </c>
      <c r="B218" s="56"/>
      <c r="C218" s="57" t="s">
        <v>276</v>
      </c>
      <c r="D218" s="57">
        <f>AVERAGE(D219:D225)</f>
        <v>219.95714285714283</v>
      </c>
      <c r="E218" s="56" t="s">
        <v>38</v>
      </c>
      <c r="F218" s="57">
        <f>AVERAGE(F219:F225)</f>
        <v>27.848341684985773</v>
      </c>
      <c r="G218" s="57">
        <f t="shared" ref="G218:Y218" si="43">AVERAGE(G219:G225)</f>
        <v>68.380760740036322</v>
      </c>
      <c r="H218" s="57">
        <f t="shared" si="43"/>
        <v>56.586671809470481</v>
      </c>
      <c r="I218" s="57">
        <f t="shared" si="43"/>
        <v>11.298140644791077</v>
      </c>
      <c r="J218" s="57">
        <f t="shared" si="43"/>
        <v>43.788982585613397</v>
      </c>
      <c r="K218" s="57">
        <f t="shared" si="43"/>
        <v>83.49351895897351</v>
      </c>
      <c r="L218" s="57">
        <f t="shared" si="43"/>
        <v>43.110935042523458</v>
      </c>
      <c r="M218" s="57">
        <f t="shared" si="43"/>
        <v>40.354427994540359</v>
      </c>
      <c r="N218" s="57" t="s">
        <v>32</v>
      </c>
      <c r="O218" s="57">
        <f t="shared" si="43"/>
        <v>72.5</v>
      </c>
      <c r="P218" s="57">
        <f t="shared" si="43"/>
        <v>14</v>
      </c>
      <c r="Q218" s="57">
        <f t="shared" si="43"/>
        <v>47</v>
      </c>
      <c r="R218" s="57">
        <f t="shared" si="43"/>
        <v>59.5</v>
      </c>
      <c r="S218" s="57">
        <f t="shared" si="43"/>
        <v>25</v>
      </c>
      <c r="T218" s="57">
        <f t="shared" si="43"/>
        <v>50</v>
      </c>
      <c r="U218" s="57">
        <f t="shared" si="43"/>
        <v>76</v>
      </c>
      <c r="V218" s="57">
        <f t="shared" si="43"/>
        <v>209.25</v>
      </c>
      <c r="W218" s="57">
        <f t="shared" si="43"/>
        <v>44.25</v>
      </c>
      <c r="X218" s="57">
        <f t="shared" si="43"/>
        <v>370.88344493450785</v>
      </c>
      <c r="Y218" s="57">
        <f t="shared" si="43"/>
        <v>712.31201636307935</v>
      </c>
      <c r="Z218" s="58"/>
    </row>
    <row r="219" spans="1:26" x14ac:dyDescent="0.3">
      <c r="A219" s="11" t="s">
        <v>329</v>
      </c>
      <c r="B219" s="11" t="s">
        <v>32</v>
      </c>
      <c r="C219" s="11" t="s">
        <v>33</v>
      </c>
      <c r="D219" s="22">
        <f>AVERAGE(357.6,364.2)</f>
        <v>360.9</v>
      </c>
      <c r="E219" s="11" t="s">
        <v>38</v>
      </c>
      <c r="F219" s="22">
        <v>31.892490994735386</v>
      </c>
      <c r="G219" s="23">
        <v>65.475200886672212</v>
      </c>
      <c r="H219" s="22">
        <v>48.046550290939322</v>
      </c>
      <c r="I219" s="22">
        <v>0</v>
      </c>
      <c r="J219" s="22">
        <v>47.353837628151844</v>
      </c>
      <c r="K219" s="22">
        <v>78.719866999168758</v>
      </c>
      <c r="L219" s="22">
        <v>53.449709060681634</v>
      </c>
      <c r="M219" s="22">
        <v>38.293155998891656</v>
      </c>
      <c r="N219" s="23" t="s">
        <v>32</v>
      </c>
      <c r="O219" s="22" t="s">
        <v>32</v>
      </c>
      <c r="P219" s="22" t="s">
        <v>32</v>
      </c>
      <c r="Q219" s="22" t="s">
        <v>32</v>
      </c>
      <c r="R219" s="22" t="s">
        <v>32</v>
      </c>
      <c r="S219" s="22" t="s">
        <v>32</v>
      </c>
      <c r="T219" s="22" t="s">
        <v>32</v>
      </c>
      <c r="U219" s="22" t="s">
        <v>32</v>
      </c>
      <c r="V219" s="22" t="s">
        <v>32</v>
      </c>
      <c r="W219" s="22" t="s">
        <v>32</v>
      </c>
      <c r="X219" s="22">
        <v>363.23081185924087</v>
      </c>
      <c r="Y219" s="23">
        <v>363.23081185924087</v>
      </c>
      <c r="Z219" s="25" t="s">
        <v>106</v>
      </c>
    </row>
    <row r="220" spans="1:26" x14ac:dyDescent="0.3">
      <c r="A220" s="11" t="s">
        <v>330</v>
      </c>
      <c r="B220" s="11" t="s">
        <v>32</v>
      </c>
      <c r="C220" s="11" t="s">
        <v>33</v>
      </c>
      <c r="D220" s="22">
        <v>131.1</v>
      </c>
      <c r="E220" s="11" t="s">
        <v>38</v>
      </c>
      <c r="F220" s="22">
        <v>31.197559115179253</v>
      </c>
      <c r="G220" s="23">
        <v>67.581998474446991</v>
      </c>
      <c r="H220" s="22">
        <v>51.868802440884828</v>
      </c>
      <c r="I220" s="22">
        <v>15.408085430968725</v>
      </c>
      <c r="J220" s="22">
        <v>11.060259344012206</v>
      </c>
      <c r="K220" s="22">
        <v>86.880244088482073</v>
      </c>
      <c r="L220" s="22">
        <v>11.975591151792525</v>
      </c>
      <c r="M220" s="22">
        <v>39.054157131960338</v>
      </c>
      <c r="N220" s="23" t="s">
        <v>32</v>
      </c>
      <c r="O220" s="22" t="s">
        <v>32</v>
      </c>
      <c r="P220" s="22" t="s">
        <v>32</v>
      </c>
      <c r="Q220" s="22" t="s">
        <v>32</v>
      </c>
      <c r="R220" s="22" t="s">
        <v>32</v>
      </c>
      <c r="S220" s="22" t="s">
        <v>32</v>
      </c>
      <c r="T220" s="22" t="s">
        <v>32</v>
      </c>
      <c r="U220" s="22" t="s">
        <v>32</v>
      </c>
      <c r="V220" s="22" t="s">
        <v>32</v>
      </c>
      <c r="W220" s="22" t="s">
        <v>32</v>
      </c>
      <c r="X220" s="22">
        <v>315.02669717772704</v>
      </c>
      <c r="Y220" s="23">
        <v>315.02669717772704</v>
      </c>
      <c r="Z220" s="25" t="s">
        <v>106</v>
      </c>
    </row>
    <row r="221" spans="1:26" x14ac:dyDescent="0.3">
      <c r="A221" s="11" t="s">
        <v>331</v>
      </c>
      <c r="B221" s="11" t="s">
        <v>32</v>
      </c>
      <c r="C221" s="11" t="s">
        <v>33</v>
      </c>
      <c r="D221" s="22">
        <f>AVERAGE(63.5,89.1)</f>
        <v>76.3</v>
      </c>
      <c r="E221" s="11" t="s">
        <v>38</v>
      </c>
      <c r="F221" s="22" t="s">
        <v>32</v>
      </c>
      <c r="G221" s="23">
        <v>72.608125819135012</v>
      </c>
      <c r="H221" s="22">
        <v>58.191349934469208</v>
      </c>
      <c r="I221" s="22">
        <v>14.67889908256881</v>
      </c>
      <c r="J221" s="22">
        <v>59.108781127129753</v>
      </c>
      <c r="K221" s="22">
        <v>96.854521625163827</v>
      </c>
      <c r="L221" s="22">
        <v>64.351245085190044</v>
      </c>
      <c r="M221" s="22">
        <v>46.133682830930532</v>
      </c>
      <c r="N221" s="23" t="s">
        <v>32</v>
      </c>
      <c r="O221" s="22" t="s">
        <v>32</v>
      </c>
      <c r="P221" s="22" t="s">
        <v>32</v>
      </c>
      <c r="Q221" s="22" t="s">
        <v>32</v>
      </c>
      <c r="R221" s="22" t="s">
        <v>32</v>
      </c>
      <c r="S221" s="22" t="s">
        <v>32</v>
      </c>
      <c r="T221" s="22" t="s">
        <v>32</v>
      </c>
      <c r="U221" s="22" t="s">
        <v>32</v>
      </c>
      <c r="V221" s="22" t="s">
        <v>32</v>
      </c>
      <c r="W221" s="22" t="s">
        <v>32</v>
      </c>
      <c r="X221" s="22">
        <v>411.9266055045872</v>
      </c>
      <c r="Y221" s="23">
        <v>411.9266055045872</v>
      </c>
      <c r="Z221" s="25" t="s">
        <v>106</v>
      </c>
    </row>
    <row r="222" spans="1:26" x14ac:dyDescent="0.3">
      <c r="A222" s="11" t="s">
        <v>332</v>
      </c>
      <c r="B222" s="11" t="s">
        <v>32</v>
      </c>
      <c r="C222" s="11" t="s">
        <v>33</v>
      </c>
      <c r="D222" s="22">
        <v>436</v>
      </c>
      <c r="E222" s="11" t="s">
        <v>38</v>
      </c>
      <c r="F222" s="22">
        <v>24</v>
      </c>
      <c r="G222" s="23">
        <v>63</v>
      </c>
      <c r="H222" s="22">
        <v>60</v>
      </c>
      <c r="I222" s="22">
        <v>15</v>
      </c>
      <c r="J222" s="22">
        <v>43</v>
      </c>
      <c r="K222" s="22">
        <v>72</v>
      </c>
      <c r="L222" s="22">
        <v>50</v>
      </c>
      <c r="M222" s="22">
        <v>42</v>
      </c>
      <c r="N222" s="23" t="s">
        <v>32</v>
      </c>
      <c r="O222" s="22">
        <v>70</v>
      </c>
      <c r="P222" s="22">
        <v>19</v>
      </c>
      <c r="Q222" s="22">
        <v>41</v>
      </c>
      <c r="R222" s="22">
        <v>54</v>
      </c>
      <c r="S222" s="22">
        <v>26</v>
      </c>
      <c r="T222" s="22">
        <v>45</v>
      </c>
      <c r="U222" s="22">
        <v>102</v>
      </c>
      <c r="V222" s="22">
        <v>186</v>
      </c>
      <c r="W222" s="22">
        <v>51</v>
      </c>
      <c r="X222" s="22">
        <v>369.00000000000006</v>
      </c>
      <c r="Y222" s="23">
        <v>963.00000000000011</v>
      </c>
      <c r="Z222" s="25" t="s">
        <v>108</v>
      </c>
    </row>
    <row r="223" spans="1:26" x14ac:dyDescent="0.3">
      <c r="A223" s="11" t="s">
        <v>333</v>
      </c>
      <c r="B223" s="11" t="s">
        <v>32</v>
      </c>
      <c r="C223" s="11" t="s">
        <v>33</v>
      </c>
      <c r="D223" s="22">
        <v>427.7</v>
      </c>
      <c r="E223" s="11" t="s">
        <v>38</v>
      </c>
      <c r="F223" s="22">
        <v>26</v>
      </c>
      <c r="G223" s="23">
        <v>65</v>
      </c>
      <c r="H223" s="22">
        <v>62</v>
      </c>
      <c r="I223" s="22">
        <v>16</v>
      </c>
      <c r="J223" s="22">
        <v>45</v>
      </c>
      <c r="K223" s="22">
        <v>79</v>
      </c>
      <c r="L223" s="22">
        <v>51</v>
      </c>
      <c r="M223" s="22">
        <v>38</v>
      </c>
      <c r="N223" s="23" t="s">
        <v>32</v>
      </c>
      <c r="O223" s="22">
        <v>72</v>
      </c>
      <c r="P223" s="22">
        <v>24</v>
      </c>
      <c r="Q223" s="22">
        <v>43</v>
      </c>
      <c r="R223" s="22">
        <v>56</v>
      </c>
      <c r="S223" s="22">
        <v>28</v>
      </c>
      <c r="T223" s="22">
        <v>43</v>
      </c>
      <c r="U223" s="22">
        <v>110</v>
      </c>
      <c r="V223" s="22">
        <v>192</v>
      </c>
      <c r="W223" s="22">
        <v>54</v>
      </c>
      <c r="X223" s="22">
        <v>382</v>
      </c>
      <c r="Y223" s="23">
        <v>1004</v>
      </c>
      <c r="Z223" s="25" t="s">
        <v>108</v>
      </c>
    </row>
    <row r="224" spans="1:26" x14ac:dyDescent="0.3">
      <c r="A224" s="11" t="s">
        <v>334</v>
      </c>
      <c r="B224" s="11" t="s">
        <v>32</v>
      </c>
      <c r="C224" s="11" t="s">
        <v>33</v>
      </c>
      <c r="D224" s="22">
        <v>55.6</v>
      </c>
      <c r="E224" s="11" t="s">
        <v>38</v>
      </c>
      <c r="F224" s="22">
        <v>28</v>
      </c>
      <c r="G224" s="23">
        <v>69</v>
      </c>
      <c r="H224" s="22">
        <v>54</v>
      </c>
      <c r="I224" s="22">
        <v>10</v>
      </c>
      <c r="J224" s="22">
        <v>51</v>
      </c>
      <c r="K224" s="22">
        <v>87</v>
      </c>
      <c r="L224" s="22">
        <v>36</v>
      </c>
      <c r="M224" s="22">
        <v>40</v>
      </c>
      <c r="N224" s="23" t="s">
        <v>32</v>
      </c>
      <c r="O224" s="22">
        <v>72</v>
      </c>
      <c r="P224" s="22">
        <v>6</v>
      </c>
      <c r="Q224" s="22">
        <v>50</v>
      </c>
      <c r="R224" s="22">
        <v>62</v>
      </c>
      <c r="S224" s="22">
        <v>25</v>
      </c>
      <c r="T224" s="22">
        <v>57</v>
      </c>
      <c r="U224" s="22">
        <v>47</v>
      </c>
      <c r="V224" s="22">
        <v>235</v>
      </c>
      <c r="W224" s="22">
        <v>35</v>
      </c>
      <c r="X224" s="22">
        <v>375</v>
      </c>
      <c r="Y224" s="23">
        <v>964</v>
      </c>
      <c r="Z224" s="25" t="s">
        <v>108</v>
      </c>
    </row>
    <row r="225" spans="1:26" x14ac:dyDescent="0.3">
      <c r="A225" s="11" t="s">
        <v>335</v>
      </c>
      <c r="B225" s="11" t="s">
        <v>32</v>
      </c>
      <c r="C225" s="11" t="s">
        <v>33</v>
      </c>
      <c r="D225" s="22">
        <v>52.1</v>
      </c>
      <c r="E225" s="11" t="s">
        <v>38</v>
      </c>
      <c r="F225" s="22">
        <v>26</v>
      </c>
      <c r="G225" s="23">
        <v>76</v>
      </c>
      <c r="H225" s="22">
        <v>62</v>
      </c>
      <c r="I225" s="22">
        <v>8</v>
      </c>
      <c r="J225" s="22">
        <v>50</v>
      </c>
      <c r="K225" s="22">
        <v>84</v>
      </c>
      <c r="L225" s="22">
        <v>35</v>
      </c>
      <c r="M225" s="22">
        <v>39</v>
      </c>
      <c r="N225" s="23" t="s">
        <v>32</v>
      </c>
      <c r="O225" s="22">
        <v>76</v>
      </c>
      <c r="P225" s="22">
        <v>7</v>
      </c>
      <c r="Q225" s="22">
        <v>54</v>
      </c>
      <c r="R225" s="22">
        <v>66</v>
      </c>
      <c r="S225" s="22">
        <v>21</v>
      </c>
      <c r="T225" s="22">
        <v>55</v>
      </c>
      <c r="U225" s="22">
        <v>45</v>
      </c>
      <c r="V225" s="22">
        <v>224</v>
      </c>
      <c r="W225" s="22">
        <v>37</v>
      </c>
      <c r="X225" s="22">
        <v>380</v>
      </c>
      <c r="Y225" s="23">
        <v>965.00000000000011</v>
      </c>
      <c r="Z225" s="25" t="s">
        <v>108</v>
      </c>
    </row>
    <row r="226" spans="1:26" s="13" customFormat="1" x14ac:dyDescent="0.3">
      <c r="A226" s="56" t="s">
        <v>434</v>
      </c>
      <c r="B226" s="56"/>
      <c r="C226" s="57" t="s">
        <v>276</v>
      </c>
      <c r="D226" s="57">
        <f>AVERAGE(D227:D245)</f>
        <v>302.57894736842104</v>
      </c>
      <c r="E226" s="56" t="s">
        <v>38</v>
      </c>
      <c r="F226" s="57">
        <f>AVERAGE(F227:F245)</f>
        <v>23.33064635856142</v>
      </c>
      <c r="G226" s="59">
        <f>AVERAGE(G227:G245)</f>
        <v>34.086734319933896</v>
      </c>
      <c r="H226" s="59">
        <f t="shared" ref="H226:Y226" si="44">AVERAGE(H227:H245)</f>
        <v>44.957782946081657</v>
      </c>
      <c r="I226" s="59">
        <f t="shared" si="44"/>
        <v>23.205668785081262</v>
      </c>
      <c r="J226" s="59">
        <f t="shared" si="44"/>
        <v>32.084577630352314</v>
      </c>
      <c r="K226" s="59">
        <f t="shared" si="44"/>
        <v>58.33765867183412</v>
      </c>
      <c r="L226" s="59">
        <f t="shared" si="44"/>
        <v>39.867231342991197</v>
      </c>
      <c r="M226" s="59">
        <f t="shared" si="44"/>
        <v>37.235026387303947</v>
      </c>
      <c r="N226" s="59">
        <f t="shared" si="44"/>
        <v>9.9219490083863722</v>
      </c>
      <c r="O226" s="59">
        <f t="shared" si="44"/>
        <v>102.48612318911488</v>
      </c>
      <c r="P226" s="59">
        <f t="shared" si="44"/>
        <v>16.256855500927838</v>
      </c>
      <c r="Q226" s="59">
        <f t="shared" si="44"/>
        <v>42.864194305474577</v>
      </c>
      <c r="R226" s="59">
        <f t="shared" si="44"/>
        <v>38.720001355088399</v>
      </c>
      <c r="S226" s="59">
        <f t="shared" si="44"/>
        <v>29.564047504203593</v>
      </c>
      <c r="T226" s="59">
        <f t="shared" si="44"/>
        <v>39.371035085810711</v>
      </c>
      <c r="U226" s="59">
        <f t="shared" si="44"/>
        <v>96.609153122888472</v>
      </c>
      <c r="V226" s="59">
        <f t="shared" si="44"/>
        <v>155.73506150544847</v>
      </c>
      <c r="W226" s="59">
        <f t="shared" si="44"/>
        <v>46.719471888389364</v>
      </c>
      <c r="X226" s="59">
        <f t="shared" si="44"/>
        <v>301.98285976543286</v>
      </c>
      <c r="Y226" s="59">
        <f t="shared" si="44"/>
        <v>865.22411095315363</v>
      </c>
      <c r="Z226" s="58"/>
    </row>
    <row r="227" spans="1:26" x14ac:dyDescent="0.3">
      <c r="A227" s="11" t="s">
        <v>336</v>
      </c>
      <c r="B227" s="11" t="s">
        <v>32</v>
      </c>
      <c r="C227" s="24" t="s">
        <v>33</v>
      </c>
      <c r="D227" s="23">
        <f>(26/2.7)*54</f>
        <v>520</v>
      </c>
      <c r="E227" s="24" t="s">
        <v>38</v>
      </c>
      <c r="F227" s="22">
        <v>21.153846153846153</v>
      </c>
      <c r="G227" s="23">
        <v>26.923076923076923</v>
      </c>
      <c r="H227" s="22">
        <v>25</v>
      </c>
      <c r="I227" s="22">
        <v>19.230769230769234</v>
      </c>
      <c r="J227" s="22">
        <v>19.230769230769234</v>
      </c>
      <c r="K227" s="22">
        <v>50</v>
      </c>
      <c r="L227" s="22">
        <v>34.61538461538462</v>
      </c>
      <c r="M227" s="22">
        <v>25</v>
      </c>
      <c r="N227" s="23" t="s">
        <v>32</v>
      </c>
      <c r="O227" s="22">
        <v>101.92307692307692</v>
      </c>
      <c r="P227" s="22">
        <v>3.8461538461538463</v>
      </c>
      <c r="Q227" s="22">
        <v>40.384615384615387</v>
      </c>
      <c r="R227" s="22">
        <v>34.61538461538462</v>
      </c>
      <c r="S227" s="22">
        <v>25</v>
      </c>
      <c r="T227" s="22">
        <v>36.53846153846154</v>
      </c>
      <c r="U227" s="23" t="s">
        <v>32</v>
      </c>
      <c r="V227" s="22">
        <v>142.30769230769229</v>
      </c>
      <c r="W227" s="22">
        <v>44.230769230769234</v>
      </c>
      <c r="X227" s="22">
        <v>221.15384615384616</v>
      </c>
      <c r="Y227" s="23">
        <v>650</v>
      </c>
      <c r="Z227" s="25" t="s">
        <v>27</v>
      </c>
    </row>
    <row r="228" spans="1:26" x14ac:dyDescent="0.3">
      <c r="A228" s="11" t="s">
        <v>336</v>
      </c>
      <c r="B228" s="11" t="s">
        <v>32</v>
      </c>
      <c r="C228" s="11" t="s">
        <v>33</v>
      </c>
      <c r="D228" s="22">
        <v>219</v>
      </c>
      <c r="E228" s="11" t="s">
        <v>38</v>
      </c>
      <c r="F228" s="22">
        <v>22.831050228310502</v>
      </c>
      <c r="G228" s="23">
        <v>37.899543378995425</v>
      </c>
      <c r="H228" s="22">
        <v>48.858447488584474</v>
      </c>
      <c r="I228" s="22">
        <v>20.547945205479451</v>
      </c>
      <c r="J228" s="22">
        <v>38.81278538812785</v>
      </c>
      <c r="K228" s="22">
        <v>64.38356164383562</v>
      </c>
      <c r="L228" s="22">
        <v>44.292237442922371</v>
      </c>
      <c r="M228" s="22">
        <v>40.639269406392692</v>
      </c>
      <c r="N228" s="23">
        <v>9.589041095890412</v>
      </c>
      <c r="O228" s="22">
        <v>89.497716894977174</v>
      </c>
      <c r="P228" s="22">
        <v>15.981735159817351</v>
      </c>
      <c r="Q228" s="22">
        <v>45.662100456621005</v>
      </c>
      <c r="R228" s="22">
        <v>45.662100456621005</v>
      </c>
      <c r="S228" s="22">
        <v>32.87671232876712</v>
      </c>
      <c r="T228" s="22">
        <v>44.292237442922371</v>
      </c>
      <c r="U228" s="23">
        <v>102.73972602739725</v>
      </c>
      <c r="V228" s="22">
        <v>162.10045662100455</v>
      </c>
      <c r="W228" s="22">
        <v>49.31506849315069</v>
      </c>
      <c r="X228" s="22">
        <v>327.85388127853884</v>
      </c>
      <c r="Y228" s="23">
        <v>915.98173515981739</v>
      </c>
      <c r="Z228" s="25" t="s">
        <v>109</v>
      </c>
    </row>
    <row r="229" spans="1:26" x14ac:dyDescent="0.3">
      <c r="A229" s="11" t="s">
        <v>336</v>
      </c>
      <c r="B229" s="11" t="s">
        <v>32</v>
      </c>
      <c r="C229" s="11" t="s">
        <v>33</v>
      </c>
      <c r="D229" s="22">
        <v>255</v>
      </c>
      <c r="E229" s="11" t="s">
        <v>38</v>
      </c>
      <c r="F229" s="22">
        <v>19.215686274509807</v>
      </c>
      <c r="G229" s="23">
        <v>30.196078431372548</v>
      </c>
      <c r="H229" s="22">
        <v>39.215686274509807</v>
      </c>
      <c r="I229" s="22">
        <v>20.3921568627451</v>
      </c>
      <c r="J229" s="22">
        <v>26.666666666666668</v>
      </c>
      <c r="K229" s="22">
        <v>54.509803921568626</v>
      </c>
      <c r="L229" s="22">
        <v>38.431372549019613</v>
      </c>
      <c r="M229" s="22">
        <v>43.529411764705884</v>
      </c>
      <c r="N229" s="23">
        <v>9.0196078431372548</v>
      </c>
      <c r="O229" s="22">
        <v>81.17647058823529</v>
      </c>
      <c r="P229" s="22">
        <v>14.509803921568629</v>
      </c>
      <c r="Q229" s="22">
        <v>37.254901960784316</v>
      </c>
      <c r="R229" s="22">
        <v>31.764705882352946</v>
      </c>
      <c r="S229" s="22">
        <v>19.999999999999996</v>
      </c>
      <c r="T229" s="22">
        <v>31.764705882352946</v>
      </c>
      <c r="U229" s="23">
        <v>87.058823529411768</v>
      </c>
      <c r="V229" s="22">
        <v>138.03921568627453</v>
      </c>
      <c r="W229" s="22">
        <v>47.843137254901954</v>
      </c>
      <c r="X229" s="22">
        <v>281.1764705882353</v>
      </c>
      <c r="Y229" s="23">
        <v>770.58823529411768</v>
      </c>
      <c r="Z229" s="25" t="s">
        <v>109</v>
      </c>
    </row>
    <row r="230" spans="1:26" x14ac:dyDescent="0.3">
      <c r="A230" s="11" t="s">
        <v>336</v>
      </c>
      <c r="B230" s="11" t="s">
        <v>32</v>
      </c>
      <c r="C230" s="11" t="s">
        <v>33</v>
      </c>
      <c r="D230" s="22">
        <v>240</v>
      </c>
      <c r="E230" s="11" t="s">
        <v>38</v>
      </c>
      <c r="F230" s="22">
        <v>25</v>
      </c>
      <c r="G230" s="23">
        <v>37.5</v>
      </c>
      <c r="H230" s="22">
        <v>62.083333333333336</v>
      </c>
      <c r="I230" s="22">
        <v>23.749999999999996</v>
      </c>
      <c r="J230" s="22">
        <v>22.500000000000004</v>
      </c>
      <c r="K230" s="22">
        <v>49.583333333333329</v>
      </c>
      <c r="L230" s="22">
        <v>28.333333333333336</v>
      </c>
      <c r="M230" s="22">
        <v>32.916666666666671</v>
      </c>
      <c r="N230" s="23">
        <v>6.25</v>
      </c>
      <c r="O230" s="22">
        <v>88.333333333333343</v>
      </c>
      <c r="P230" s="22">
        <v>16.25</v>
      </c>
      <c r="Q230" s="22">
        <v>51.250000000000007</v>
      </c>
      <c r="R230" s="22">
        <v>46.666666666666671</v>
      </c>
      <c r="S230" s="22">
        <v>19.583333333333332</v>
      </c>
      <c r="T230" s="22">
        <v>42.499999999999993</v>
      </c>
      <c r="U230" s="23">
        <v>104.58333333333331</v>
      </c>
      <c r="V230" s="22">
        <v>157.91666666666666</v>
      </c>
      <c r="W230" s="22">
        <v>42.083333333333336</v>
      </c>
      <c r="X230" s="22">
        <v>287.91666666666663</v>
      </c>
      <c r="Y230" s="23">
        <v>857.08333333333326</v>
      </c>
      <c r="Z230" s="25" t="s">
        <v>109</v>
      </c>
    </row>
    <row r="231" spans="1:26" x14ac:dyDescent="0.3">
      <c r="A231" s="11" t="s">
        <v>336</v>
      </c>
      <c r="B231" s="11" t="s">
        <v>32</v>
      </c>
      <c r="C231" s="11" t="s">
        <v>33</v>
      </c>
      <c r="D231" s="22">
        <v>213</v>
      </c>
      <c r="E231" s="11" t="s">
        <v>38</v>
      </c>
      <c r="F231" s="22">
        <v>22.535211267605632</v>
      </c>
      <c r="G231" s="23">
        <v>35.68075117370892</v>
      </c>
      <c r="H231" s="22">
        <v>46.478873239436624</v>
      </c>
      <c r="I231" s="22">
        <v>26.291079812206576</v>
      </c>
      <c r="J231" s="22">
        <v>37.089201877934279</v>
      </c>
      <c r="K231" s="22">
        <v>65.727699530516432</v>
      </c>
      <c r="L231" s="22">
        <v>44.600938967136152</v>
      </c>
      <c r="M231" s="22">
        <v>38.497652582159617</v>
      </c>
      <c r="N231" s="23">
        <v>8.92018779342723</v>
      </c>
      <c r="O231" s="22">
        <v>96.244131455399057</v>
      </c>
      <c r="P231" s="22">
        <v>19.718309859154932</v>
      </c>
      <c r="Q231" s="22">
        <v>45.539906103286384</v>
      </c>
      <c r="R231" s="22">
        <v>37.089201877934279</v>
      </c>
      <c r="S231" s="22">
        <v>34.741784037558688</v>
      </c>
      <c r="T231" s="22">
        <v>44.600938967136152</v>
      </c>
      <c r="U231" s="23">
        <v>103.28638497652582</v>
      </c>
      <c r="V231" s="22">
        <v>153.99061032863847</v>
      </c>
      <c r="W231" s="22">
        <v>47.887323943661968</v>
      </c>
      <c r="X231" s="22">
        <v>325.82159624413146</v>
      </c>
      <c r="Y231" s="23">
        <v>908.92018779342732</v>
      </c>
      <c r="Z231" s="25" t="s">
        <v>109</v>
      </c>
    </row>
    <row r="232" spans="1:26" x14ac:dyDescent="0.3">
      <c r="A232" s="11" t="s">
        <v>336</v>
      </c>
      <c r="B232" s="11" t="s">
        <v>32</v>
      </c>
      <c r="C232" s="11" t="s">
        <v>33</v>
      </c>
      <c r="D232" s="22">
        <v>219</v>
      </c>
      <c r="E232" s="11" t="s">
        <v>38</v>
      </c>
      <c r="F232" s="22">
        <v>21.917808219178081</v>
      </c>
      <c r="G232" s="23">
        <v>34.703196347031962</v>
      </c>
      <c r="H232" s="22">
        <v>49.31506849315069</v>
      </c>
      <c r="I232" s="22">
        <v>23.744292237442924</v>
      </c>
      <c r="J232" s="22">
        <v>39.726027397260268</v>
      </c>
      <c r="K232" s="22">
        <v>62.100456621004575</v>
      </c>
      <c r="L232" s="22">
        <v>46.118721461187214</v>
      </c>
      <c r="M232" s="22">
        <v>35.159817351598178</v>
      </c>
      <c r="N232" s="23">
        <v>9.589041095890412</v>
      </c>
      <c r="O232" s="22">
        <v>91.780821917808197</v>
      </c>
      <c r="P232" s="22">
        <v>21.461187214611869</v>
      </c>
      <c r="Q232" s="22">
        <v>45.205479452054796</v>
      </c>
      <c r="R232" s="22">
        <v>36.986301369863021</v>
      </c>
      <c r="S232" s="22">
        <v>36.986301369863021</v>
      </c>
      <c r="T232" s="22">
        <v>42.465753424657542</v>
      </c>
      <c r="U232" s="23">
        <v>97.716894977168948</v>
      </c>
      <c r="V232" s="22">
        <v>153.42465753424659</v>
      </c>
      <c r="W232" s="22">
        <v>43.378995433789953</v>
      </c>
      <c r="X232" s="22">
        <v>322.37442922374424</v>
      </c>
      <c r="Y232" s="23">
        <v>891.78082191780823</v>
      </c>
      <c r="Z232" s="25" t="s">
        <v>109</v>
      </c>
    </row>
    <row r="233" spans="1:26" x14ac:dyDescent="0.3">
      <c r="A233" s="11" t="s">
        <v>336</v>
      </c>
      <c r="B233" s="11" t="s">
        <v>32</v>
      </c>
      <c r="C233" s="11" t="s">
        <v>33</v>
      </c>
      <c r="D233" s="22">
        <v>238</v>
      </c>
      <c r="E233" s="11" t="s">
        <v>38</v>
      </c>
      <c r="F233" s="22">
        <v>23.529411764705884</v>
      </c>
      <c r="G233" s="23">
        <v>35.294117647058826</v>
      </c>
      <c r="H233" s="22">
        <v>45.378151260504204</v>
      </c>
      <c r="I233" s="22">
        <v>19.747899159663863</v>
      </c>
      <c r="J233" s="22">
        <v>36.97478991596639</v>
      </c>
      <c r="K233" s="22">
        <v>67.226890756302524</v>
      </c>
      <c r="L233" s="22">
        <v>44.117647058823529</v>
      </c>
      <c r="M233" s="22">
        <v>39.075630252100844</v>
      </c>
      <c r="N233" s="23">
        <v>9.2436974789915975</v>
      </c>
      <c r="O233" s="22">
        <v>99.999999999999986</v>
      </c>
      <c r="P233" s="22">
        <v>16.386554621848742</v>
      </c>
      <c r="Q233" s="22">
        <v>46.638655462184879</v>
      </c>
      <c r="R233" s="22">
        <v>39.075630252100844</v>
      </c>
      <c r="S233" s="22">
        <v>30.672268907563023</v>
      </c>
      <c r="T233" s="22">
        <v>43.69747899159664</v>
      </c>
      <c r="U233" s="23">
        <v>98.319327731092429</v>
      </c>
      <c r="V233" s="22">
        <v>163.8655462184874</v>
      </c>
      <c r="W233" s="22">
        <v>51.680672268907564</v>
      </c>
      <c r="X233" s="22">
        <v>320.58823529411757</v>
      </c>
      <c r="Y233" s="23">
        <v>910.92436974789894</v>
      </c>
      <c r="Z233" s="25" t="s">
        <v>109</v>
      </c>
    </row>
    <row r="234" spans="1:26" x14ac:dyDescent="0.3">
      <c r="A234" s="11" t="s">
        <v>336</v>
      </c>
      <c r="B234" s="11" t="s">
        <v>32</v>
      </c>
      <c r="C234" s="11" t="s">
        <v>33</v>
      </c>
      <c r="D234" s="22">
        <v>232</v>
      </c>
      <c r="E234" s="11" t="s">
        <v>38</v>
      </c>
      <c r="F234" s="22">
        <v>28.879310344827587</v>
      </c>
      <c r="G234" s="23">
        <v>36.206896551724142</v>
      </c>
      <c r="H234" s="22">
        <v>50.862068965517238</v>
      </c>
      <c r="I234" s="22">
        <v>24.137931034482762</v>
      </c>
      <c r="J234" s="22">
        <v>40.08620689655173</v>
      </c>
      <c r="K234" s="22">
        <v>67.24137931034484</v>
      </c>
      <c r="L234" s="22">
        <v>47.844827586206904</v>
      </c>
      <c r="M234" s="22">
        <v>34.482758620689651</v>
      </c>
      <c r="N234" s="23">
        <v>12.068965517241381</v>
      </c>
      <c r="O234" s="22">
        <v>109.05172413793102</v>
      </c>
      <c r="P234" s="22">
        <v>17.241379310344826</v>
      </c>
      <c r="Q234" s="22">
        <v>47.41379310344827</v>
      </c>
      <c r="R234" s="22">
        <v>35.34482758620689</v>
      </c>
      <c r="S234" s="22">
        <v>32.758620689655167</v>
      </c>
      <c r="T234" s="22">
        <v>43.103448275862071</v>
      </c>
      <c r="U234" s="23">
        <v>103.44827586206897</v>
      </c>
      <c r="V234" s="22">
        <v>172.41379310344828</v>
      </c>
      <c r="W234" s="22">
        <v>48.275862068965523</v>
      </c>
      <c r="X234" s="22">
        <v>341.81034482758628</v>
      </c>
      <c r="Y234" s="23">
        <v>950.86206896551744</v>
      </c>
      <c r="Z234" s="25" t="s">
        <v>109</v>
      </c>
    </row>
    <row r="235" spans="1:26" x14ac:dyDescent="0.3">
      <c r="A235" s="11" t="s">
        <v>336</v>
      </c>
      <c r="B235" s="11" t="s">
        <v>32</v>
      </c>
      <c r="C235" s="11" t="s">
        <v>33</v>
      </c>
      <c r="D235" s="22">
        <v>275</v>
      </c>
      <c r="E235" s="11" t="s">
        <v>38</v>
      </c>
      <c r="F235" s="22">
        <v>22.18181818181818</v>
      </c>
      <c r="G235" s="23">
        <v>37.090909090909093</v>
      </c>
      <c r="H235" s="22">
        <v>42.909090909090907</v>
      </c>
      <c r="I235" s="22">
        <v>25.818181818181817</v>
      </c>
      <c r="J235" s="22">
        <v>29.45454545454546</v>
      </c>
      <c r="K235" s="22">
        <v>62.909090909090914</v>
      </c>
      <c r="L235" s="22">
        <v>40.363636363636367</v>
      </c>
      <c r="M235" s="22">
        <v>48.727272727272734</v>
      </c>
      <c r="N235" s="23">
        <v>7.2727272727272725</v>
      </c>
      <c r="O235" s="22">
        <v>100.36363636363635</v>
      </c>
      <c r="P235" s="22">
        <v>16.72727272727273</v>
      </c>
      <c r="Q235" s="22">
        <v>44</v>
      </c>
      <c r="R235" s="22">
        <v>31.636363636363637</v>
      </c>
      <c r="S235" s="22">
        <v>24.72727272727273</v>
      </c>
      <c r="T235" s="22">
        <v>40.727272727272727</v>
      </c>
      <c r="U235" s="23">
        <v>98.909090909090921</v>
      </c>
      <c r="V235" s="22">
        <v>153.09090909090909</v>
      </c>
      <c r="W235" s="22">
        <v>52.363636363636353</v>
      </c>
      <c r="X235" s="22">
        <v>316.72727272727275</v>
      </c>
      <c r="Y235" s="23">
        <v>879.27272727272737</v>
      </c>
      <c r="Z235" s="25" t="s">
        <v>109</v>
      </c>
    </row>
    <row r="236" spans="1:26" x14ac:dyDescent="0.3">
      <c r="A236" s="11" t="s">
        <v>336</v>
      </c>
      <c r="B236" s="11" t="s">
        <v>32</v>
      </c>
      <c r="C236" s="11" t="s">
        <v>33</v>
      </c>
      <c r="D236" s="22">
        <v>233</v>
      </c>
      <c r="E236" s="11" t="s">
        <v>38</v>
      </c>
      <c r="F236" s="22">
        <v>22.317596566523605</v>
      </c>
      <c r="G236" s="23">
        <v>35.622317596566518</v>
      </c>
      <c r="H236" s="22">
        <v>46.781115879828327</v>
      </c>
      <c r="I236" s="22">
        <v>27.89699570815451</v>
      </c>
      <c r="J236" s="22">
        <v>33.476394849785407</v>
      </c>
      <c r="K236" s="22">
        <v>60.515021459227462</v>
      </c>
      <c r="L236" s="22">
        <v>41.630901287553648</v>
      </c>
      <c r="M236" s="22">
        <v>47.639484978540779</v>
      </c>
      <c r="N236" s="23">
        <v>11.158798283261802</v>
      </c>
      <c r="O236" s="22">
        <v>97.424892703862668</v>
      </c>
      <c r="P236" s="22">
        <v>19.313304721030043</v>
      </c>
      <c r="Q236" s="22">
        <v>42.06008583690987</v>
      </c>
      <c r="R236" s="22">
        <v>37.768240343347642</v>
      </c>
      <c r="S236" s="22">
        <v>23.605150214592275</v>
      </c>
      <c r="T236" s="22">
        <v>35.193133047210303</v>
      </c>
      <c r="U236" s="23">
        <v>106.43776824034335</v>
      </c>
      <c r="V236" s="22">
        <v>154.9356223175966</v>
      </c>
      <c r="W236" s="22">
        <v>54.935622317596568</v>
      </c>
      <c r="X236" s="22">
        <v>327.03862660944208</v>
      </c>
      <c r="Y236" s="23">
        <v>898.71244635193136</v>
      </c>
      <c r="Z236" s="25" t="s">
        <v>109</v>
      </c>
    </row>
    <row r="237" spans="1:26" x14ac:dyDescent="0.3">
      <c r="A237" s="11" t="s">
        <v>336</v>
      </c>
      <c r="B237" s="11" t="s">
        <v>32</v>
      </c>
      <c r="C237" s="11" t="s">
        <v>33</v>
      </c>
      <c r="D237" s="22">
        <v>272</v>
      </c>
      <c r="E237" s="11" t="s">
        <v>38</v>
      </c>
      <c r="F237" s="22">
        <v>20.955882352941174</v>
      </c>
      <c r="G237" s="23">
        <v>33.455882352941174</v>
      </c>
      <c r="H237" s="22">
        <v>42.279411764705884</v>
      </c>
      <c r="I237" s="22">
        <v>24.264705882352942</v>
      </c>
      <c r="J237" s="22">
        <v>29.779411764705888</v>
      </c>
      <c r="K237" s="22">
        <v>60.661764705882355</v>
      </c>
      <c r="L237" s="22">
        <v>41.544117647058819</v>
      </c>
      <c r="M237" s="22">
        <v>44.485294117647058</v>
      </c>
      <c r="N237" s="23">
        <v>6.985294117647058</v>
      </c>
      <c r="O237" s="22">
        <v>91.544117647058826</v>
      </c>
      <c r="P237" s="22">
        <v>20.955882352941174</v>
      </c>
      <c r="Q237" s="22">
        <v>37.132352941176471</v>
      </c>
      <c r="R237" s="22">
        <v>33.088235294117645</v>
      </c>
      <c r="S237" s="22">
        <v>26.470588235294112</v>
      </c>
      <c r="T237" s="22">
        <v>31.985294117647058</v>
      </c>
      <c r="U237" s="23">
        <v>89.338235294117652</v>
      </c>
      <c r="V237" s="22">
        <v>142.27941176470591</v>
      </c>
      <c r="W237" s="22">
        <v>47.058823529411761</v>
      </c>
      <c r="X237" s="22">
        <v>304.41176470588232</v>
      </c>
      <c r="Y237" s="23">
        <v>824.26470588235304</v>
      </c>
      <c r="Z237" s="25" t="s">
        <v>109</v>
      </c>
    </row>
    <row r="238" spans="1:26" x14ac:dyDescent="0.3">
      <c r="A238" s="11" t="s">
        <v>336</v>
      </c>
      <c r="B238" s="11" t="s">
        <v>32</v>
      </c>
      <c r="C238" s="11" t="s">
        <v>33</v>
      </c>
      <c r="D238" s="22">
        <v>241</v>
      </c>
      <c r="E238" s="11" t="s">
        <v>38</v>
      </c>
      <c r="F238" s="22">
        <v>23.236514522821576</v>
      </c>
      <c r="G238" s="23">
        <v>39.834024896265561</v>
      </c>
      <c r="H238" s="22">
        <v>48.962655601659741</v>
      </c>
      <c r="I238" s="22">
        <v>21.991701244813278</v>
      </c>
      <c r="J238" s="22">
        <v>34.854771784232369</v>
      </c>
      <c r="K238" s="22">
        <v>68.879668049792528</v>
      </c>
      <c r="L238" s="22">
        <v>55.601659751037346</v>
      </c>
      <c r="M238" s="22">
        <v>54.356846473029051</v>
      </c>
      <c r="N238" s="23">
        <v>15.352697095435685</v>
      </c>
      <c r="O238" s="22">
        <v>100</v>
      </c>
      <c r="P238" s="22">
        <v>14.522821576763485</v>
      </c>
      <c r="Q238" s="22">
        <v>47.302904564315341</v>
      </c>
      <c r="R238" s="22">
        <v>39.834024896265561</v>
      </c>
      <c r="S238" s="22">
        <v>31.120331950207468</v>
      </c>
      <c r="T238" s="22">
        <v>41.078838174273862</v>
      </c>
      <c r="U238" s="23">
        <v>109.12863070539417</v>
      </c>
      <c r="V238" s="22">
        <v>169.29460580912863</v>
      </c>
      <c r="W238" s="22">
        <v>59.336099585062236</v>
      </c>
      <c r="X238" s="22">
        <v>363.07053941908714</v>
      </c>
      <c r="Y238" s="23">
        <v>974.68879668049806</v>
      </c>
      <c r="Z238" s="25" t="s">
        <v>109</v>
      </c>
    </row>
    <row r="239" spans="1:26" x14ac:dyDescent="0.3">
      <c r="A239" s="11" t="s">
        <v>337</v>
      </c>
      <c r="B239" s="11" t="s">
        <v>32</v>
      </c>
      <c r="C239" s="11" t="s">
        <v>33</v>
      </c>
      <c r="D239" s="22">
        <v>385</v>
      </c>
      <c r="E239" s="11" t="s">
        <v>38</v>
      </c>
      <c r="F239" s="22">
        <v>29.610389610389607</v>
      </c>
      <c r="G239" s="23">
        <v>33.506493506493506</v>
      </c>
      <c r="H239" s="22">
        <v>50.38961038961039</v>
      </c>
      <c r="I239" s="22">
        <v>25.454545454545457</v>
      </c>
      <c r="J239" s="22">
        <v>39.740259740259745</v>
      </c>
      <c r="K239" s="22">
        <v>62.077922077922089</v>
      </c>
      <c r="L239" s="22">
        <v>42.337662337662337</v>
      </c>
      <c r="M239" s="22">
        <v>35.584415584415588</v>
      </c>
      <c r="N239" s="23">
        <v>10.129870129870131</v>
      </c>
      <c r="O239" s="22">
        <v>117.14285714285714</v>
      </c>
      <c r="P239" s="22">
        <v>17.662337662337663</v>
      </c>
      <c r="Q239" s="22">
        <v>46.233766233766239</v>
      </c>
      <c r="R239" s="22">
        <v>52.987012987012989</v>
      </c>
      <c r="S239" s="22">
        <v>42.597402597402592</v>
      </c>
      <c r="T239" s="22">
        <v>44.415584415584419</v>
      </c>
      <c r="U239" s="23">
        <v>100.25974025974025</v>
      </c>
      <c r="V239" s="22">
        <v>173.50649350649348</v>
      </c>
      <c r="W239" s="22">
        <v>47.532467532467535</v>
      </c>
      <c r="X239" s="22">
        <v>328.83116883116878</v>
      </c>
      <c r="Y239" s="23">
        <v>971.16883116883116</v>
      </c>
      <c r="Z239" s="25" t="s">
        <v>109</v>
      </c>
    </row>
    <row r="240" spans="1:26" x14ac:dyDescent="0.3">
      <c r="A240" s="11" t="s">
        <v>337</v>
      </c>
      <c r="B240" s="11" t="s">
        <v>32</v>
      </c>
      <c r="C240" s="11" t="s">
        <v>33</v>
      </c>
      <c r="D240" s="22">
        <v>385</v>
      </c>
      <c r="E240" s="11" t="s">
        <v>38</v>
      </c>
      <c r="F240" s="22">
        <v>25.194805194805195</v>
      </c>
      <c r="G240" s="23">
        <v>34.02597402597403</v>
      </c>
      <c r="H240" s="22">
        <v>45.194805194805191</v>
      </c>
      <c r="I240" s="22">
        <v>25.714285714285715</v>
      </c>
      <c r="J240" s="22">
        <v>37.922077922077918</v>
      </c>
      <c r="K240" s="22">
        <v>57.142857142857139</v>
      </c>
      <c r="L240" s="22">
        <v>42.077922077922082</v>
      </c>
      <c r="M240" s="22">
        <v>33.766233766233761</v>
      </c>
      <c r="N240" s="23">
        <v>10.90909090909091</v>
      </c>
      <c r="O240" s="22">
        <v>116.36363636363637</v>
      </c>
      <c r="P240" s="22">
        <v>18.961038961038959</v>
      </c>
      <c r="Q240" s="22">
        <v>41.558441558441558</v>
      </c>
      <c r="R240" s="22">
        <v>37.142857142857139</v>
      </c>
      <c r="S240" s="22">
        <v>30.129870129870127</v>
      </c>
      <c r="T240" s="22">
        <v>40.259740259740262</v>
      </c>
      <c r="U240" s="23">
        <v>98.441558441558442</v>
      </c>
      <c r="V240" s="22">
        <v>169.87012987012989</v>
      </c>
      <c r="W240" s="22">
        <v>45.714285714285722</v>
      </c>
      <c r="X240" s="22">
        <v>311.94805194805201</v>
      </c>
      <c r="Y240" s="23">
        <v>910.38961038961054</v>
      </c>
      <c r="Z240" s="25" t="s">
        <v>109</v>
      </c>
    </row>
    <row r="241" spans="1:26" x14ac:dyDescent="0.3">
      <c r="A241" s="11" t="s">
        <v>337</v>
      </c>
      <c r="B241" s="11" t="s">
        <v>32</v>
      </c>
      <c r="C241" s="11" t="s">
        <v>33</v>
      </c>
      <c r="D241" s="22">
        <v>365</v>
      </c>
      <c r="E241" s="11" t="s">
        <v>38</v>
      </c>
      <c r="F241" s="22">
        <v>27.945205479452053</v>
      </c>
      <c r="G241" s="23">
        <v>33.424657534246577</v>
      </c>
      <c r="H241" s="22">
        <v>53.424657534246577</v>
      </c>
      <c r="I241" s="22">
        <v>30.136986301369863</v>
      </c>
      <c r="J241" s="22">
        <v>41.643835616438359</v>
      </c>
      <c r="K241" s="22">
        <v>63.835616438356169</v>
      </c>
      <c r="L241" s="22">
        <v>44.931506849315063</v>
      </c>
      <c r="M241" s="22">
        <v>38.630136986301366</v>
      </c>
      <c r="N241" s="23">
        <v>12.328767123287671</v>
      </c>
      <c r="O241" s="22">
        <v>129.86301369863014</v>
      </c>
      <c r="P241" s="22">
        <v>18.082191780821919</v>
      </c>
      <c r="Q241" s="22">
        <v>47.397260273972606</v>
      </c>
      <c r="R241" s="22">
        <v>57.534246575342465</v>
      </c>
      <c r="S241" s="22">
        <v>31.780821917808218</v>
      </c>
      <c r="T241" s="22">
        <v>44.931506849315063</v>
      </c>
      <c r="U241" s="23">
        <v>111.23287671232875</v>
      </c>
      <c r="V241" s="22">
        <v>197.53424657534245</v>
      </c>
      <c r="W241" s="22">
        <v>52.054794520547944</v>
      </c>
      <c r="X241" s="22">
        <v>346.30136986301375</v>
      </c>
      <c r="Y241" s="23">
        <v>1036.7123287671234</v>
      </c>
      <c r="Z241" s="25" t="s">
        <v>109</v>
      </c>
    </row>
    <row r="242" spans="1:26" x14ac:dyDescent="0.3">
      <c r="A242" s="11" t="s">
        <v>337</v>
      </c>
      <c r="B242" s="11" t="s">
        <v>32</v>
      </c>
      <c r="C242" s="11" t="s">
        <v>33</v>
      </c>
      <c r="D242" s="22">
        <v>387</v>
      </c>
      <c r="E242" s="11" t="s">
        <v>38</v>
      </c>
      <c r="F242" s="22">
        <v>25.064599483204134</v>
      </c>
      <c r="G242" s="23">
        <v>31.266149870801037</v>
      </c>
      <c r="H242" s="22">
        <v>50.129198966408268</v>
      </c>
      <c r="I242" s="22">
        <v>25.064599483204134</v>
      </c>
      <c r="J242" s="22">
        <v>40.310077519379853</v>
      </c>
      <c r="K242" s="22">
        <v>59.948320413436697</v>
      </c>
      <c r="L242" s="22">
        <v>41.343669250645995</v>
      </c>
      <c r="M242" s="22">
        <v>32.558139534883722</v>
      </c>
      <c r="N242" s="23">
        <v>10.852713178294573</v>
      </c>
      <c r="O242" s="22">
        <v>108.78552971576228</v>
      </c>
      <c r="P242" s="22">
        <v>17.312661498708014</v>
      </c>
      <c r="Q242" s="22">
        <v>41.343669250645995</v>
      </c>
      <c r="R242" s="22">
        <v>34.883720930232556</v>
      </c>
      <c r="S242" s="22">
        <v>37.209302325581397</v>
      </c>
      <c r="T242" s="22">
        <v>36.692506459948312</v>
      </c>
      <c r="U242" s="23">
        <v>99.224806201550393</v>
      </c>
      <c r="V242" s="22">
        <v>162.01550387596896</v>
      </c>
      <c r="W242" s="22">
        <v>43.669250645994829</v>
      </c>
      <c r="X242" s="22">
        <v>316.53746770025839</v>
      </c>
      <c r="Y242" s="23">
        <v>897.67441860465124</v>
      </c>
      <c r="Z242" s="25" t="s">
        <v>109</v>
      </c>
    </row>
    <row r="243" spans="1:26" x14ac:dyDescent="0.3">
      <c r="A243" s="11" t="s">
        <v>337</v>
      </c>
      <c r="B243" s="11" t="s">
        <v>32</v>
      </c>
      <c r="C243" s="11" t="s">
        <v>33</v>
      </c>
      <c r="D243" s="22">
        <v>327</v>
      </c>
      <c r="E243" s="11" t="s">
        <v>38</v>
      </c>
      <c r="F243" s="22">
        <v>26.911314984709481</v>
      </c>
      <c r="G243" s="23">
        <v>40.061162079510709</v>
      </c>
      <c r="H243" s="22">
        <v>46.483180428134553</v>
      </c>
      <c r="I243" s="22">
        <v>25.99388379204893</v>
      </c>
      <c r="J243" s="22">
        <v>26.605504587155963</v>
      </c>
      <c r="K243" s="22">
        <v>56.269113149847101</v>
      </c>
      <c r="L243" s="22">
        <v>28.746177370030576</v>
      </c>
      <c r="M243" s="22">
        <v>35.168195718654431</v>
      </c>
      <c r="N243" s="23">
        <v>10.091743119266056</v>
      </c>
      <c r="O243" s="22">
        <v>162.38532110091742</v>
      </c>
      <c r="P243" s="22">
        <v>17.431192660550455</v>
      </c>
      <c r="Q243" s="22">
        <v>41.590214067278296</v>
      </c>
      <c r="R243" s="22">
        <v>33.027522935779821</v>
      </c>
      <c r="S243" s="22">
        <v>31.498470948012233</v>
      </c>
      <c r="T243" s="22">
        <v>40.366972477064223</v>
      </c>
      <c r="U243" s="23">
        <v>101.52905198776757</v>
      </c>
      <c r="V243" s="22">
        <v>167.88990825688074</v>
      </c>
      <c r="W243" s="22">
        <v>45.565749235474001</v>
      </c>
      <c r="X243" s="22">
        <v>296.33027522935777</v>
      </c>
      <c r="Y243" s="23">
        <v>937.61467889908272</v>
      </c>
      <c r="Z243" s="25" t="s">
        <v>109</v>
      </c>
    </row>
    <row r="244" spans="1:26" x14ac:dyDescent="0.3">
      <c r="A244" s="11" t="s">
        <v>337</v>
      </c>
      <c r="B244" s="11" t="s">
        <v>32</v>
      </c>
      <c r="C244" s="11" t="s">
        <v>33</v>
      </c>
      <c r="D244" s="22">
        <v>303</v>
      </c>
      <c r="E244" s="11" t="s">
        <v>38</v>
      </c>
      <c r="F244" s="22">
        <v>27.39273927392739</v>
      </c>
      <c r="G244" s="23">
        <v>39.933993399339933</v>
      </c>
      <c r="H244" s="22">
        <v>52.475247524752476</v>
      </c>
      <c r="I244" s="22">
        <v>24.752475247524753</v>
      </c>
      <c r="J244" s="22">
        <v>27.39273927392739</v>
      </c>
      <c r="K244" s="22">
        <v>57.42574257425742</v>
      </c>
      <c r="L244" s="22">
        <v>38.613861386138616</v>
      </c>
      <c r="M244" s="22">
        <v>37.293729372937293</v>
      </c>
      <c r="N244" s="23">
        <v>8.9108910891089117</v>
      </c>
      <c r="O244" s="22">
        <v>133.33333333333334</v>
      </c>
      <c r="P244" s="22">
        <v>18.811881188118811</v>
      </c>
      <c r="Q244" s="22">
        <v>51.815181518151824</v>
      </c>
      <c r="R244" s="22">
        <v>57.095709570957098</v>
      </c>
      <c r="S244" s="22">
        <v>41.254125412541256</v>
      </c>
      <c r="T244" s="22">
        <v>48.844884488448848</v>
      </c>
      <c r="U244" s="23">
        <v>102.31023102310232</v>
      </c>
      <c r="V244" s="22">
        <v>170.62706270627064</v>
      </c>
      <c r="W244" s="22">
        <v>49.834983498349835</v>
      </c>
      <c r="X244" s="22">
        <v>314.1914191419142</v>
      </c>
      <c r="Y244" s="23">
        <v>988.11881188118821</v>
      </c>
      <c r="Z244" s="25" t="s">
        <v>109</v>
      </c>
    </row>
    <row r="245" spans="1:26" x14ac:dyDescent="0.3">
      <c r="A245" s="11" t="s">
        <v>336</v>
      </c>
      <c r="B245" s="11" t="s">
        <v>32</v>
      </c>
      <c r="C245" s="11" t="s">
        <v>33</v>
      </c>
      <c r="D245" s="22">
        <v>440</v>
      </c>
      <c r="E245" s="11" t="s">
        <v>38</v>
      </c>
      <c r="F245" s="22">
        <v>7.4090909090909083</v>
      </c>
      <c r="G245" s="23">
        <v>15.022727272727273</v>
      </c>
      <c r="H245" s="22">
        <v>7.9772727272727266</v>
      </c>
      <c r="I245" s="22">
        <v>5.9772727272727266</v>
      </c>
      <c r="J245" s="22">
        <v>7.3409090909090908</v>
      </c>
      <c r="K245" s="22">
        <v>17.977272727272727</v>
      </c>
      <c r="L245" s="22">
        <v>11.931818181818182</v>
      </c>
      <c r="M245" s="22">
        <v>9.9545454545454533</v>
      </c>
      <c r="N245" s="23" t="s">
        <v>32</v>
      </c>
      <c r="O245" s="22">
        <v>32.022727272727273</v>
      </c>
      <c r="P245" s="22">
        <v>3.7045454545454541</v>
      </c>
      <c r="Q245" s="22">
        <v>14.636363636363637</v>
      </c>
      <c r="R245" s="22">
        <v>13.477272727272727</v>
      </c>
      <c r="S245" s="22">
        <v>8.704545454545455</v>
      </c>
      <c r="T245" s="22">
        <v>14.59090909090909</v>
      </c>
      <c r="U245" s="23">
        <v>25</v>
      </c>
      <c r="V245" s="22">
        <v>53.863636363636367</v>
      </c>
      <c r="W245" s="22">
        <v>14.909090909090908</v>
      </c>
      <c r="X245" s="22">
        <v>83.590909090909093</v>
      </c>
      <c r="Y245" s="23">
        <v>264.5</v>
      </c>
      <c r="Z245" s="25" t="s">
        <v>110</v>
      </c>
    </row>
    <row r="246" spans="1:26" s="13" customFormat="1" x14ac:dyDescent="0.3">
      <c r="A246" s="56" t="s">
        <v>435</v>
      </c>
      <c r="B246" s="56"/>
      <c r="C246" s="56" t="s">
        <v>42</v>
      </c>
      <c r="D246" s="57">
        <v>790</v>
      </c>
      <c r="E246" s="56" t="s">
        <v>38</v>
      </c>
      <c r="F246" s="57">
        <f>F247</f>
        <v>20.253164556962027</v>
      </c>
      <c r="G246" s="57">
        <f t="shared" ref="G246:Y246" si="45">G247</f>
        <v>59.493670886075947</v>
      </c>
      <c r="H246" s="57">
        <f t="shared" si="45"/>
        <v>34.177215189873422</v>
      </c>
      <c r="I246" s="57">
        <f t="shared" si="45"/>
        <v>3.7974683544303796</v>
      </c>
      <c r="J246" s="57">
        <f t="shared" si="45"/>
        <v>29.11392405063291</v>
      </c>
      <c r="K246" s="57">
        <f t="shared" si="45"/>
        <v>72.151898734177209</v>
      </c>
      <c r="L246" s="57">
        <f t="shared" si="45"/>
        <v>46.835443037974684</v>
      </c>
      <c r="M246" s="57">
        <f t="shared" si="45"/>
        <v>31.645569620253166</v>
      </c>
      <c r="N246" s="57" t="str">
        <f t="shared" si="45"/>
        <v>NA</v>
      </c>
      <c r="O246" s="57">
        <f t="shared" si="45"/>
        <v>32.911392405063296</v>
      </c>
      <c r="P246" s="57">
        <f t="shared" si="45"/>
        <v>2.5316455696202533</v>
      </c>
      <c r="Q246" s="57">
        <f t="shared" si="45"/>
        <v>35.443037974683548</v>
      </c>
      <c r="R246" s="57">
        <f t="shared" si="45"/>
        <v>39.240506329113927</v>
      </c>
      <c r="S246" s="57">
        <f t="shared" si="45"/>
        <v>32.911392405063296</v>
      </c>
      <c r="T246" s="57">
        <f t="shared" si="45"/>
        <v>40.506329113924053</v>
      </c>
      <c r="U246" s="57" t="str">
        <f t="shared" si="45"/>
        <v>NA</v>
      </c>
      <c r="V246" s="57">
        <f t="shared" si="45"/>
        <v>163.29113924050634</v>
      </c>
      <c r="W246" s="57">
        <f t="shared" si="45"/>
        <v>45.569620253164558</v>
      </c>
      <c r="X246" s="57">
        <f t="shared" si="45"/>
        <v>297.46835443037975</v>
      </c>
      <c r="Y246" s="57">
        <f t="shared" si="45"/>
        <v>545.00000000000011</v>
      </c>
      <c r="Z246" s="58"/>
    </row>
    <row r="247" spans="1:26" x14ac:dyDescent="0.3">
      <c r="A247" s="11" t="s">
        <v>114</v>
      </c>
      <c r="B247" s="11" t="s">
        <v>32</v>
      </c>
      <c r="C247" s="24" t="s">
        <v>42</v>
      </c>
      <c r="D247" s="22">
        <f>AVERAGE(770,810)</f>
        <v>790</v>
      </c>
      <c r="E247" s="24" t="s">
        <v>38</v>
      </c>
      <c r="F247" s="22">
        <v>20.253164556962027</v>
      </c>
      <c r="G247" s="23">
        <v>59.493670886075947</v>
      </c>
      <c r="H247" s="22">
        <v>34.177215189873422</v>
      </c>
      <c r="I247" s="22">
        <v>3.7974683544303796</v>
      </c>
      <c r="J247" s="22">
        <v>29.11392405063291</v>
      </c>
      <c r="K247" s="22">
        <v>72.151898734177209</v>
      </c>
      <c r="L247" s="22">
        <v>46.835443037974684</v>
      </c>
      <c r="M247" s="22">
        <v>31.645569620253166</v>
      </c>
      <c r="N247" s="23" t="s">
        <v>32</v>
      </c>
      <c r="O247" s="22">
        <v>32.911392405063296</v>
      </c>
      <c r="P247" s="22">
        <v>2.5316455696202533</v>
      </c>
      <c r="Q247" s="22">
        <v>35.443037974683548</v>
      </c>
      <c r="R247" s="22">
        <v>39.240506329113927</v>
      </c>
      <c r="S247" s="22">
        <v>32.911392405063296</v>
      </c>
      <c r="T247" s="22">
        <v>40.506329113924053</v>
      </c>
      <c r="U247" s="23" t="s">
        <v>32</v>
      </c>
      <c r="V247" s="22">
        <v>163.29113924050634</v>
      </c>
      <c r="W247" s="22">
        <v>45.569620253164558</v>
      </c>
      <c r="X247" s="22">
        <v>297.46835443037975</v>
      </c>
      <c r="Y247" s="23">
        <v>545.00000000000011</v>
      </c>
      <c r="Z247" s="25" t="s">
        <v>27</v>
      </c>
    </row>
    <row r="248" spans="1:26" s="41" customFormat="1" x14ac:dyDescent="0.3">
      <c r="A248" s="9" t="s">
        <v>114</v>
      </c>
      <c r="B248" s="9" t="s">
        <v>32</v>
      </c>
      <c r="C248" s="41" t="s">
        <v>42</v>
      </c>
      <c r="D248" s="42">
        <f>AVERAGE(202,267)</f>
        <v>234.5</v>
      </c>
      <c r="E248" s="41" t="s">
        <v>111</v>
      </c>
      <c r="F248" s="42">
        <v>2.8</v>
      </c>
      <c r="G248" s="43">
        <v>7.7</v>
      </c>
      <c r="H248" s="42">
        <v>5.2</v>
      </c>
      <c r="I248" s="42">
        <v>3.3</v>
      </c>
      <c r="J248" s="42">
        <v>4.9000000000000004</v>
      </c>
      <c r="K248" s="42">
        <v>7.5</v>
      </c>
      <c r="L248" s="42">
        <v>8.1</v>
      </c>
      <c r="M248" s="42">
        <v>3.8</v>
      </c>
      <c r="N248" s="43">
        <v>0.9</v>
      </c>
      <c r="O248" s="42">
        <v>7.9</v>
      </c>
      <c r="P248" s="42" t="s">
        <v>32</v>
      </c>
      <c r="Q248" s="42">
        <v>4.5</v>
      </c>
      <c r="R248" s="42">
        <v>4.2</v>
      </c>
      <c r="S248" s="42" t="s">
        <v>32</v>
      </c>
      <c r="T248" s="42">
        <v>4.5</v>
      </c>
      <c r="U248" s="43">
        <v>11.9</v>
      </c>
      <c r="V248" s="42">
        <v>16.5</v>
      </c>
      <c r="W248" s="42">
        <v>4.0999999999999996</v>
      </c>
      <c r="X248" s="42">
        <f t="shared" ref="X248" si="46">SUM(F248:N248)</f>
        <v>44.199999999999996</v>
      </c>
      <c r="Y248" s="43">
        <f t="shared" ref="Y248" si="47">SUM(F248:W248)</f>
        <v>97.8</v>
      </c>
      <c r="Z248" s="44" t="s">
        <v>112</v>
      </c>
    </row>
    <row r="249" spans="1:26" s="13" customFormat="1" x14ac:dyDescent="0.3">
      <c r="A249" s="56" t="s">
        <v>436</v>
      </c>
      <c r="B249" s="56"/>
      <c r="C249" s="56" t="s">
        <v>33</v>
      </c>
      <c r="D249" s="57">
        <f>AVERAGE(D250:D252)</f>
        <v>86</v>
      </c>
      <c r="E249" s="56" t="s">
        <v>38</v>
      </c>
      <c r="F249" s="57">
        <f>AVERAGE(F250:F252)</f>
        <v>20.776164991775392</v>
      </c>
      <c r="G249" s="57">
        <f t="shared" ref="G249:Y249" si="48">AVERAGE(G250:G252)</f>
        <v>29.772915650429439</v>
      </c>
      <c r="H249" s="57">
        <f t="shared" si="48"/>
        <v>57.946259114568903</v>
      </c>
      <c r="I249" s="57">
        <f t="shared" si="48"/>
        <v>28.687348336164096</v>
      </c>
      <c r="J249" s="57">
        <f t="shared" si="48"/>
        <v>32.996654953426315</v>
      </c>
      <c r="K249" s="57">
        <f t="shared" si="48"/>
        <v>78.472722392335129</v>
      </c>
      <c r="L249" s="57">
        <f t="shared" si="48"/>
        <v>64.625588883824307</v>
      </c>
      <c r="M249" s="57">
        <f t="shared" si="48"/>
        <v>31.866082856676012</v>
      </c>
      <c r="N249" s="57" t="s">
        <v>32</v>
      </c>
      <c r="O249" s="57">
        <f t="shared" si="48"/>
        <v>66.514059158546658</v>
      </c>
      <c r="P249" s="57">
        <f t="shared" si="48"/>
        <v>25.620314107008127</v>
      </c>
      <c r="Q249" s="57">
        <f t="shared" si="48"/>
        <v>42.346095005352879</v>
      </c>
      <c r="R249" s="57">
        <f t="shared" si="48"/>
        <v>39.961895735915725</v>
      </c>
      <c r="S249" s="57">
        <f t="shared" si="48"/>
        <v>47.490414122431105</v>
      </c>
      <c r="T249" s="57">
        <f t="shared" si="48"/>
        <v>51.934817958315676</v>
      </c>
      <c r="U249" s="57">
        <f t="shared" si="48"/>
        <v>81.846038498524919</v>
      </c>
      <c r="V249" s="57">
        <f t="shared" si="48"/>
        <v>157.87054972062367</v>
      </c>
      <c r="W249" s="57">
        <f t="shared" si="48"/>
        <v>43.019792026416781</v>
      </c>
      <c r="X249" s="57">
        <f t="shared" si="48"/>
        <v>345.1437371791996</v>
      </c>
      <c r="Y249" s="57">
        <f t="shared" si="48"/>
        <v>874.46570067949358</v>
      </c>
      <c r="Z249" s="58"/>
    </row>
    <row r="250" spans="1:26" x14ac:dyDescent="0.3">
      <c r="A250" s="10" t="s">
        <v>311</v>
      </c>
      <c r="B250" s="11" t="s">
        <v>32</v>
      </c>
      <c r="C250" s="11" t="s">
        <v>33</v>
      </c>
      <c r="D250" s="22">
        <v>80.2</v>
      </c>
      <c r="E250" s="11" t="s">
        <v>38</v>
      </c>
      <c r="F250" s="22">
        <v>24.937655860349128</v>
      </c>
      <c r="G250" s="23">
        <v>34.912718204488783</v>
      </c>
      <c r="H250" s="22">
        <v>71.072319201995001</v>
      </c>
      <c r="I250" s="22">
        <v>33.665835411471328</v>
      </c>
      <c r="J250" s="22">
        <v>41.147132169576068</v>
      </c>
      <c r="K250" s="22">
        <v>87.281795511221944</v>
      </c>
      <c r="L250" s="22">
        <v>71.072319201995001</v>
      </c>
      <c r="M250" s="22">
        <v>36.159600997506232</v>
      </c>
      <c r="N250" s="23" t="s">
        <v>32</v>
      </c>
      <c r="O250" s="22">
        <v>67.331670822942655</v>
      </c>
      <c r="P250" s="22">
        <v>39.900249376558612</v>
      </c>
      <c r="Q250" s="22">
        <v>46.134663341645883</v>
      </c>
      <c r="R250" s="22">
        <v>49.875311720698257</v>
      </c>
      <c r="S250" s="22">
        <v>54.862842892768086</v>
      </c>
      <c r="T250" s="22">
        <v>54.862842892768086</v>
      </c>
      <c r="U250" s="23">
        <v>88.528678304239392</v>
      </c>
      <c r="V250" s="22">
        <v>164.58852867830427</v>
      </c>
      <c r="W250" s="22">
        <v>44.88778054862842</v>
      </c>
      <c r="X250" s="22">
        <v>400.2493765586035</v>
      </c>
      <c r="Y250" s="23">
        <v>1011.2219451371573</v>
      </c>
      <c r="Z250" s="25" t="s">
        <v>128</v>
      </c>
    </row>
    <row r="251" spans="1:26" x14ac:dyDescent="0.3">
      <c r="A251" s="10" t="s">
        <v>311</v>
      </c>
      <c r="B251" s="11" t="s">
        <v>32</v>
      </c>
      <c r="C251" s="11" t="s">
        <v>33</v>
      </c>
      <c r="D251" s="22">
        <v>91.8</v>
      </c>
      <c r="E251" s="11" t="s">
        <v>38</v>
      </c>
      <c r="F251" s="22">
        <v>18.518518518518519</v>
      </c>
      <c r="G251" s="23">
        <v>30.501089324618739</v>
      </c>
      <c r="H251" s="22">
        <v>67.53812636165577</v>
      </c>
      <c r="I251" s="22">
        <v>27.233115468409586</v>
      </c>
      <c r="J251" s="22">
        <v>32.679738562091501</v>
      </c>
      <c r="K251" s="22">
        <v>75.163398692810446</v>
      </c>
      <c r="L251" s="22">
        <v>76.252723311546845</v>
      </c>
      <c r="M251" s="22">
        <v>30.501089324618739</v>
      </c>
      <c r="N251" s="23" t="s">
        <v>32</v>
      </c>
      <c r="O251" s="22">
        <v>64.270152505446617</v>
      </c>
      <c r="P251" s="22">
        <v>29.411764705882355</v>
      </c>
      <c r="Q251" s="22">
        <v>38.126361655773422</v>
      </c>
      <c r="R251" s="22">
        <v>27.233115468409586</v>
      </c>
      <c r="S251" s="22">
        <v>43.572984749455344</v>
      </c>
      <c r="T251" s="22">
        <v>46.840958605664497</v>
      </c>
      <c r="U251" s="23">
        <v>75.163398692810446</v>
      </c>
      <c r="V251" s="22">
        <v>149.23747276688454</v>
      </c>
      <c r="W251" s="22">
        <v>41.394335511982575</v>
      </c>
      <c r="X251" s="22">
        <v>358.38779956427015</v>
      </c>
      <c r="Y251" s="23">
        <v>873.63834422657931</v>
      </c>
      <c r="Z251" s="25" t="s">
        <v>128</v>
      </c>
    </row>
    <row r="252" spans="1:26" x14ac:dyDescent="0.3">
      <c r="A252" s="10" t="s">
        <v>311</v>
      </c>
      <c r="B252" s="11" t="s">
        <v>32</v>
      </c>
      <c r="C252" s="24" t="s">
        <v>32</v>
      </c>
      <c r="D252" s="22" t="s">
        <v>32</v>
      </c>
      <c r="E252" s="24" t="s">
        <v>38</v>
      </c>
      <c r="F252" s="22">
        <v>18.872320596458529</v>
      </c>
      <c r="G252" s="23">
        <v>23.904939422180799</v>
      </c>
      <c r="H252" s="22">
        <v>35.228331780055917</v>
      </c>
      <c r="I252" s="22">
        <v>25.163094128611373</v>
      </c>
      <c r="J252" s="22">
        <v>25.163094128611373</v>
      </c>
      <c r="K252" s="22">
        <v>72.972972972972983</v>
      </c>
      <c r="L252" s="22">
        <v>46.551724137931039</v>
      </c>
      <c r="M252" s="22">
        <v>28.937558247903077</v>
      </c>
      <c r="N252" s="23" t="s">
        <v>32</v>
      </c>
      <c r="O252" s="22">
        <v>67.940354147250702</v>
      </c>
      <c r="P252" s="22">
        <v>7.5489282385834118</v>
      </c>
      <c r="Q252" s="22">
        <v>42.777260018639332</v>
      </c>
      <c r="R252" s="22">
        <v>42.777260018639332</v>
      </c>
      <c r="S252" s="22">
        <v>44.035414725069899</v>
      </c>
      <c r="T252" s="22">
        <v>54.100652376514454</v>
      </c>
      <c r="U252" s="23" t="s">
        <v>32</v>
      </c>
      <c r="V252" s="22">
        <v>159.78564771668221</v>
      </c>
      <c r="W252" s="22">
        <v>42.777260018639332</v>
      </c>
      <c r="X252" s="22">
        <v>276.7940354147251</v>
      </c>
      <c r="Y252" s="23">
        <v>738.53681267474371</v>
      </c>
      <c r="Z252" s="25" t="s">
        <v>27</v>
      </c>
    </row>
    <row r="253" spans="1:26" s="13" customFormat="1" x14ac:dyDescent="0.3">
      <c r="A253" s="52" t="s">
        <v>437</v>
      </c>
      <c r="B253" s="52"/>
      <c r="C253" s="52"/>
      <c r="D253" s="53"/>
      <c r="E253" s="52"/>
      <c r="F253" s="54"/>
      <c r="G253" s="54"/>
      <c r="H253" s="54"/>
      <c r="I253" s="54"/>
      <c r="J253" s="54"/>
      <c r="K253" s="54"/>
      <c r="L253" s="54"/>
      <c r="M253" s="54"/>
      <c r="N253" s="54"/>
      <c r="O253" s="54"/>
      <c r="P253" s="54"/>
      <c r="Q253" s="54"/>
      <c r="R253" s="54"/>
      <c r="S253" s="54"/>
      <c r="T253" s="54"/>
      <c r="U253" s="54"/>
      <c r="V253" s="54"/>
      <c r="W253" s="54"/>
      <c r="X253" s="54"/>
      <c r="Y253" s="54"/>
      <c r="Z253" s="52"/>
    </row>
    <row r="254" spans="1:26" s="13" customFormat="1" x14ac:dyDescent="0.3">
      <c r="A254" s="56" t="s">
        <v>438</v>
      </c>
      <c r="B254" s="56"/>
      <c r="C254" s="56" t="s">
        <v>33</v>
      </c>
      <c r="D254" s="57">
        <f>AVERAGE(D255:D280)</f>
        <v>254.43200000000002</v>
      </c>
      <c r="E254" s="56" t="s">
        <v>38</v>
      </c>
      <c r="F254" s="57">
        <f>AVERAGE(F255:F280)</f>
        <v>28.823534963006274</v>
      </c>
      <c r="G254" s="57">
        <f t="shared" ref="G254:Y254" si="49">AVERAGE(G255:G280)</f>
        <v>85.037156596582761</v>
      </c>
      <c r="H254" s="57">
        <f t="shared" si="49"/>
        <v>46.172761399408756</v>
      </c>
      <c r="I254" s="57">
        <f t="shared" si="49"/>
        <v>26.471513187193374</v>
      </c>
      <c r="J254" s="57">
        <f t="shared" si="49"/>
        <v>44.542244235232907</v>
      </c>
      <c r="K254" s="57">
        <f t="shared" si="49"/>
        <v>82.147585390116291</v>
      </c>
      <c r="L254" s="57">
        <f t="shared" si="49"/>
        <v>42.459195009301872</v>
      </c>
      <c r="M254" s="57">
        <f t="shared" si="49"/>
        <v>45.526289762474555</v>
      </c>
      <c r="N254" s="57">
        <f t="shared" si="49"/>
        <v>12.995040956387001</v>
      </c>
      <c r="O254" s="57">
        <f t="shared" si="49"/>
        <v>67.218574274961242</v>
      </c>
      <c r="P254" s="57">
        <f t="shared" si="49"/>
        <v>12.802568076156749</v>
      </c>
      <c r="Q254" s="57">
        <f t="shared" si="49"/>
        <v>88.551250830197048</v>
      </c>
      <c r="R254" s="57">
        <f t="shared" si="49"/>
        <v>64.135122869160952</v>
      </c>
      <c r="S254" s="57">
        <f t="shared" si="49"/>
        <v>35.006508744742099</v>
      </c>
      <c r="T254" s="57">
        <f t="shared" si="49"/>
        <v>66.100000000000009</v>
      </c>
      <c r="U254" s="57">
        <f t="shared" si="49"/>
        <v>43</v>
      </c>
      <c r="V254" s="57">
        <f t="shared" si="49"/>
        <v>82.8</v>
      </c>
      <c r="W254" s="57">
        <f t="shared" si="49"/>
        <v>44.6</v>
      </c>
      <c r="X254" s="57">
        <f t="shared" si="49"/>
        <v>402.17989907842355</v>
      </c>
      <c r="Y254" s="57">
        <f t="shared" si="49"/>
        <v>431.86943944728648</v>
      </c>
      <c r="Z254" s="58"/>
    </row>
    <row r="255" spans="1:26" x14ac:dyDescent="0.3">
      <c r="A255" s="24" t="s">
        <v>338</v>
      </c>
      <c r="B255" s="11" t="s">
        <v>32</v>
      </c>
      <c r="C255" s="24" t="s">
        <v>33</v>
      </c>
      <c r="D255" s="23">
        <v>451.7</v>
      </c>
      <c r="E255" s="11" t="s">
        <v>38</v>
      </c>
      <c r="F255" s="23">
        <v>29.6657073278725</v>
      </c>
      <c r="G255" s="23">
        <v>85.454947974319197</v>
      </c>
      <c r="H255" s="23">
        <v>49.811822005755999</v>
      </c>
      <c r="I255" s="23">
        <v>25.237989816249701</v>
      </c>
      <c r="J255" s="23">
        <v>46.933805623201202</v>
      </c>
      <c r="K255" s="23">
        <v>78.370599955722795</v>
      </c>
      <c r="L255" s="23">
        <v>41.399158733672799</v>
      </c>
      <c r="M255" s="23">
        <v>41.1777728580917</v>
      </c>
      <c r="N255" s="23">
        <v>14.390081912774001</v>
      </c>
      <c r="O255" s="23">
        <v>66.6371485499225</v>
      </c>
      <c r="P255" s="23">
        <v>10.405136152313499</v>
      </c>
      <c r="Q255" s="23">
        <v>61.102501660394097</v>
      </c>
      <c r="R255" s="23">
        <v>43.170245738321903</v>
      </c>
      <c r="S255" s="23">
        <v>43.6130174894842</v>
      </c>
      <c r="T255" s="23" t="s">
        <v>32</v>
      </c>
      <c r="U255" s="23" t="s">
        <v>32</v>
      </c>
      <c r="V255" s="23" t="s">
        <v>32</v>
      </c>
      <c r="W255" s="23" t="s">
        <v>32</v>
      </c>
      <c r="X255" s="22">
        <v>412.44188620765999</v>
      </c>
      <c r="Y255" s="23">
        <v>637.36993579809598</v>
      </c>
      <c r="Z255" s="23" t="s">
        <v>28</v>
      </c>
    </row>
    <row r="256" spans="1:26" x14ac:dyDescent="0.3">
      <c r="A256" s="24" t="s">
        <v>339</v>
      </c>
      <c r="B256" s="11" t="s">
        <v>32</v>
      </c>
      <c r="C256" s="24" t="s">
        <v>33</v>
      </c>
      <c r="D256" s="23">
        <v>168.1</v>
      </c>
      <c r="E256" s="11" t="s">
        <v>38</v>
      </c>
      <c r="F256" s="23">
        <v>27.959547888161804</v>
      </c>
      <c r="G256" s="23">
        <v>85.068411659726351</v>
      </c>
      <c r="H256" s="23">
        <v>47.590719809637122</v>
      </c>
      <c r="I256" s="23">
        <v>26.17489589530042</v>
      </c>
      <c r="J256" s="23">
        <v>46.400951814396201</v>
      </c>
      <c r="K256" s="23">
        <v>84.473527662105894</v>
      </c>
      <c r="L256" s="23">
        <v>43.426531826293868</v>
      </c>
      <c r="M256" s="23">
        <v>45.80606781677573</v>
      </c>
      <c r="N256" s="23" t="s">
        <v>32</v>
      </c>
      <c r="O256" s="23" t="s">
        <v>32</v>
      </c>
      <c r="P256" s="23" t="s">
        <v>32</v>
      </c>
      <c r="Q256" s="23" t="s">
        <v>32</v>
      </c>
      <c r="R256" s="23" t="s">
        <v>32</v>
      </c>
      <c r="S256" s="23" t="s">
        <v>32</v>
      </c>
      <c r="T256" s="23" t="s">
        <v>32</v>
      </c>
      <c r="U256" s="23" t="s">
        <v>32</v>
      </c>
      <c r="V256" s="23" t="s">
        <v>32</v>
      </c>
      <c r="W256" s="23" t="s">
        <v>32</v>
      </c>
      <c r="X256" s="22">
        <v>406.90065437239741</v>
      </c>
      <c r="Y256" s="23">
        <v>406.90065437239741</v>
      </c>
      <c r="Z256" s="23" t="s">
        <v>340</v>
      </c>
    </row>
    <row r="257" spans="1:26" x14ac:dyDescent="0.3">
      <c r="A257" s="24" t="s">
        <v>341</v>
      </c>
      <c r="B257" s="11" t="s">
        <v>32</v>
      </c>
      <c r="C257" s="24" t="s">
        <v>33</v>
      </c>
      <c r="D257" s="23">
        <v>208</v>
      </c>
      <c r="E257" s="11" t="s">
        <v>38</v>
      </c>
      <c r="F257" s="23">
        <v>29.80769230769231</v>
      </c>
      <c r="G257" s="23">
        <v>76.442307692307693</v>
      </c>
      <c r="H257" s="23">
        <v>41.346153846153847</v>
      </c>
      <c r="I257" s="23">
        <v>25.961538461538463</v>
      </c>
      <c r="J257" s="23">
        <v>40.865384615384613</v>
      </c>
      <c r="K257" s="23">
        <v>75.961538461538467</v>
      </c>
      <c r="L257" s="23">
        <v>40.384615384615387</v>
      </c>
      <c r="M257" s="23">
        <v>42.78846153846154</v>
      </c>
      <c r="N257" s="23" t="s">
        <v>32</v>
      </c>
      <c r="O257" s="23" t="s">
        <v>32</v>
      </c>
      <c r="P257" s="23" t="s">
        <v>32</v>
      </c>
      <c r="Q257" s="23" t="s">
        <v>32</v>
      </c>
      <c r="R257" s="23" t="s">
        <v>32</v>
      </c>
      <c r="S257" s="23" t="s">
        <v>32</v>
      </c>
      <c r="T257" s="23" t="s">
        <v>32</v>
      </c>
      <c r="U257" s="23" t="s">
        <v>32</v>
      </c>
      <c r="V257" s="23" t="s">
        <v>32</v>
      </c>
      <c r="W257" s="23" t="s">
        <v>32</v>
      </c>
      <c r="X257" s="22">
        <v>373.55769230769226</v>
      </c>
      <c r="Y257" s="23">
        <v>373.55769230769226</v>
      </c>
      <c r="Z257" s="23" t="s">
        <v>340</v>
      </c>
    </row>
    <row r="258" spans="1:26" x14ac:dyDescent="0.3">
      <c r="A258" s="24" t="s">
        <v>342</v>
      </c>
      <c r="B258" s="11" t="s">
        <v>32</v>
      </c>
      <c r="C258" s="24" t="s">
        <v>33</v>
      </c>
      <c r="D258" s="23">
        <v>169.3</v>
      </c>
      <c r="E258" s="11" t="s">
        <v>38</v>
      </c>
      <c r="F258" s="23">
        <v>30.714707619610159</v>
      </c>
      <c r="G258" s="23">
        <v>101.59480212640283</v>
      </c>
      <c r="H258" s="23">
        <v>51.388068517424685</v>
      </c>
      <c r="I258" s="23">
        <v>29.533372711163612</v>
      </c>
      <c r="J258" s="23">
        <v>52.569403425871236</v>
      </c>
      <c r="K258" s="23">
        <v>96.278795038393355</v>
      </c>
      <c r="L258" s="23">
        <v>47.25339633786178</v>
      </c>
      <c r="M258" s="23">
        <v>51.978735971647964</v>
      </c>
      <c r="N258" s="23" t="s">
        <v>32</v>
      </c>
      <c r="O258" s="23" t="s">
        <v>32</v>
      </c>
      <c r="P258" s="23" t="s">
        <v>32</v>
      </c>
      <c r="Q258" s="23" t="s">
        <v>32</v>
      </c>
      <c r="R258" s="23" t="s">
        <v>32</v>
      </c>
      <c r="S258" s="23" t="s">
        <v>32</v>
      </c>
      <c r="T258" s="23" t="s">
        <v>32</v>
      </c>
      <c r="U258" s="23" t="s">
        <v>32</v>
      </c>
      <c r="V258" s="23" t="s">
        <v>32</v>
      </c>
      <c r="W258" s="23" t="s">
        <v>32</v>
      </c>
      <c r="X258" s="22">
        <v>461.31128174837562</v>
      </c>
      <c r="Y258" s="23">
        <v>461.31128174837562</v>
      </c>
      <c r="Z258" s="23" t="s">
        <v>340</v>
      </c>
    </row>
    <row r="259" spans="1:26" x14ac:dyDescent="0.3">
      <c r="A259" s="24" t="s">
        <v>343</v>
      </c>
      <c r="B259" s="11" t="s">
        <v>32</v>
      </c>
      <c r="C259" s="24" t="s">
        <v>33</v>
      </c>
      <c r="D259" s="23">
        <v>203.9</v>
      </c>
      <c r="E259" s="11" t="s">
        <v>38</v>
      </c>
      <c r="F259" s="23">
        <v>27.464443354585583</v>
      </c>
      <c r="G259" s="23">
        <v>90.240313879352641</v>
      </c>
      <c r="H259" s="23">
        <v>49.534085335948987</v>
      </c>
      <c r="I259" s="23">
        <v>25.993133889161356</v>
      </c>
      <c r="J259" s="23">
        <v>46.59146640510054</v>
      </c>
      <c r="K259" s="23">
        <v>86.316821971554688</v>
      </c>
      <c r="L259" s="23">
        <v>44.139283962726822</v>
      </c>
      <c r="M259" s="23">
        <v>47.081902893575275</v>
      </c>
      <c r="N259" s="23" t="s">
        <v>32</v>
      </c>
      <c r="O259" s="23" t="s">
        <v>32</v>
      </c>
      <c r="P259" s="23" t="s">
        <v>32</v>
      </c>
      <c r="Q259" s="23" t="s">
        <v>32</v>
      </c>
      <c r="R259" s="23" t="s">
        <v>32</v>
      </c>
      <c r="S259" s="23" t="s">
        <v>32</v>
      </c>
      <c r="T259" s="23" t="s">
        <v>32</v>
      </c>
      <c r="U259" s="23" t="s">
        <v>32</v>
      </c>
      <c r="V259" s="23" t="s">
        <v>32</v>
      </c>
      <c r="W259" s="23" t="s">
        <v>32</v>
      </c>
      <c r="X259" s="22">
        <v>417.36145169200603</v>
      </c>
      <c r="Y259" s="23">
        <v>417.36145169200603</v>
      </c>
      <c r="Z259" s="23" t="s">
        <v>340</v>
      </c>
    </row>
    <row r="260" spans="1:26" x14ac:dyDescent="0.3">
      <c r="A260" s="24" t="s">
        <v>344</v>
      </c>
      <c r="B260" s="11" t="s">
        <v>32</v>
      </c>
      <c r="C260" s="24" t="s">
        <v>33</v>
      </c>
      <c r="D260" s="23">
        <v>271.89999999999998</v>
      </c>
      <c r="E260" s="11" t="s">
        <v>38</v>
      </c>
      <c r="F260" s="23">
        <v>30.525928650239059</v>
      </c>
      <c r="G260" s="23">
        <v>81.647664582567145</v>
      </c>
      <c r="H260" s="23">
        <v>44.869437293122473</v>
      </c>
      <c r="I260" s="23">
        <v>27.215888194189045</v>
      </c>
      <c r="J260" s="23">
        <v>44.501655020228029</v>
      </c>
      <c r="K260" s="23">
        <v>80.176535490989338</v>
      </c>
      <c r="L260" s="23">
        <v>42.294961382861352</v>
      </c>
      <c r="M260" s="23">
        <v>45.237219566016925</v>
      </c>
      <c r="N260" s="23" t="s">
        <v>32</v>
      </c>
      <c r="O260" s="23" t="s">
        <v>32</v>
      </c>
      <c r="P260" s="23" t="s">
        <v>32</v>
      </c>
      <c r="Q260" s="23" t="s">
        <v>32</v>
      </c>
      <c r="R260" s="23" t="s">
        <v>32</v>
      </c>
      <c r="S260" s="23" t="s">
        <v>32</v>
      </c>
      <c r="T260" s="23" t="s">
        <v>32</v>
      </c>
      <c r="U260" s="23" t="s">
        <v>32</v>
      </c>
      <c r="V260" s="23" t="s">
        <v>32</v>
      </c>
      <c r="W260" s="23" t="s">
        <v>32</v>
      </c>
      <c r="X260" s="22">
        <v>396.46929018021336</v>
      </c>
      <c r="Y260" s="23">
        <v>396.46929018021336</v>
      </c>
      <c r="Z260" s="23" t="s">
        <v>340</v>
      </c>
    </row>
    <row r="261" spans="1:26" x14ac:dyDescent="0.3">
      <c r="A261" s="24" t="s">
        <v>345</v>
      </c>
      <c r="B261" s="11" t="s">
        <v>32</v>
      </c>
      <c r="C261" s="24" t="s">
        <v>33</v>
      </c>
      <c r="D261" s="23">
        <v>259.89999999999998</v>
      </c>
      <c r="E261" s="11" t="s">
        <v>38</v>
      </c>
      <c r="F261" s="23">
        <v>23.08580223162755</v>
      </c>
      <c r="G261" s="23">
        <v>77.337437475952285</v>
      </c>
      <c r="H261" s="23">
        <v>39.245863793766837</v>
      </c>
      <c r="I261" s="23">
        <v>23.470565602154675</v>
      </c>
      <c r="J261" s="23">
        <v>38.861100423239712</v>
      </c>
      <c r="K261" s="23">
        <v>74.259330511735286</v>
      </c>
      <c r="L261" s="23">
        <v>36.93728357060408</v>
      </c>
      <c r="M261" s="23">
        <v>40.400153905348212</v>
      </c>
      <c r="N261" s="23" t="s">
        <v>32</v>
      </c>
      <c r="O261" s="23" t="s">
        <v>32</v>
      </c>
      <c r="P261" s="23" t="s">
        <v>32</v>
      </c>
      <c r="Q261" s="23" t="s">
        <v>32</v>
      </c>
      <c r="R261" s="23" t="s">
        <v>32</v>
      </c>
      <c r="S261" s="23" t="s">
        <v>32</v>
      </c>
      <c r="T261" s="23" t="s">
        <v>32</v>
      </c>
      <c r="U261" s="23" t="s">
        <v>32</v>
      </c>
      <c r="V261" s="23" t="s">
        <v>32</v>
      </c>
      <c r="W261" s="23" t="s">
        <v>32</v>
      </c>
      <c r="X261" s="22">
        <v>353.59753751442867</v>
      </c>
      <c r="Y261" s="23">
        <v>353.59753751442867</v>
      </c>
      <c r="Z261" s="23" t="s">
        <v>340</v>
      </c>
    </row>
    <row r="262" spans="1:26" x14ac:dyDescent="0.3">
      <c r="A262" s="24" t="s">
        <v>346</v>
      </c>
      <c r="B262" s="11" t="s">
        <v>32</v>
      </c>
      <c r="C262" s="24" t="s">
        <v>33</v>
      </c>
      <c r="D262" s="23">
        <v>220.3</v>
      </c>
      <c r="E262" s="11" t="s">
        <v>38</v>
      </c>
      <c r="F262" s="23">
        <v>28.143440762596459</v>
      </c>
      <c r="G262" s="23">
        <v>85.338175215615053</v>
      </c>
      <c r="H262" s="23">
        <v>47.662278710848838</v>
      </c>
      <c r="I262" s="23">
        <v>25.873808443032225</v>
      </c>
      <c r="J262" s="23">
        <v>45.392646391284607</v>
      </c>
      <c r="K262" s="23">
        <v>82.614616432137979</v>
      </c>
      <c r="L262" s="23">
        <v>43.123014071720384</v>
      </c>
      <c r="M262" s="23">
        <v>44.938719927371764</v>
      </c>
      <c r="N262" s="23" t="s">
        <v>32</v>
      </c>
      <c r="O262" s="23" t="s">
        <v>32</v>
      </c>
      <c r="P262" s="23" t="s">
        <v>32</v>
      </c>
      <c r="Q262" s="23" t="s">
        <v>32</v>
      </c>
      <c r="R262" s="23" t="s">
        <v>32</v>
      </c>
      <c r="S262" s="23" t="s">
        <v>32</v>
      </c>
      <c r="T262" s="23" t="s">
        <v>32</v>
      </c>
      <c r="U262" s="23" t="s">
        <v>32</v>
      </c>
      <c r="V262" s="23" t="s">
        <v>32</v>
      </c>
      <c r="W262" s="23" t="s">
        <v>32</v>
      </c>
      <c r="X262" s="22">
        <v>403.08669995460741</v>
      </c>
      <c r="Y262" s="23">
        <v>403.08669995460741</v>
      </c>
      <c r="Z262" s="23" t="s">
        <v>340</v>
      </c>
    </row>
    <row r="263" spans="1:26" x14ac:dyDescent="0.3">
      <c r="A263" s="24" t="s">
        <v>347</v>
      </c>
      <c r="B263" s="11" t="s">
        <v>32</v>
      </c>
      <c r="C263" s="24" t="s">
        <v>33</v>
      </c>
      <c r="D263" s="23">
        <v>278.3</v>
      </c>
      <c r="E263" s="11" t="s">
        <v>38</v>
      </c>
      <c r="F263" s="23">
        <v>30.542579949694574</v>
      </c>
      <c r="G263" s="23">
        <v>76.176787639238242</v>
      </c>
      <c r="H263" s="23">
        <v>42.040962989579583</v>
      </c>
      <c r="I263" s="23">
        <v>25.152712899748472</v>
      </c>
      <c r="J263" s="23">
        <v>41.32231404958678</v>
      </c>
      <c r="K263" s="23">
        <v>74.739489759252606</v>
      </c>
      <c r="L263" s="23">
        <v>40.603665109593955</v>
      </c>
      <c r="M263" s="23">
        <v>42.759611929572394</v>
      </c>
      <c r="N263" s="23" t="s">
        <v>32</v>
      </c>
      <c r="O263" s="23" t="s">
        <v>32</v>
      </c>
      <c r="P263" s="23" t="s">
        <v>32</v>
      </c>
      <c r="Q263" s="23" t="s">
        <v>32</v>
      </c>
      <c r="R263" s="23" t="s">
        <v>32</v>
      </c>
      <c r="S263" s="23" t="s">
        <v>32</v>
      </c>
      <c r="T263" s="23" t="s">
        <v>32</v>
      </c>
      <c r="U263" s="23" t="s">
        <v>32</v>
      </c>
      <c r="V263" s="23" t="s">
        <v>32</v>
      </c>
      <c r="W263" s="23" t="s">
        <v>32</v>
      </c>
      <c r="X263" s="22">
        <v>373.33812432626655</v>
      </c>
      <c r="Y263" s="23">
        <v>373.33812432626655</v>
      </c>
      <c r="Z263" s="23" t="s">
        <v>340</v>
      </c>
    </row>
    <row r="264" spans="1:26" x14ac:dyDescent="0.3">
      <c r="A264" s="24" t="s">
        <v>348</v>
      </c>
      <c r="B264" s="11" t="s">
        <v>32</v>
      </c>
      <c r="C264" s="24" t="s">
        <v>33</v>
      </c>
      <c r="D264" s="23">
        <v>259.89999999999998</v>
      </c>
      <c r="E264" s="11" t="s">
        <v>38</v>
      </c>
      <c r="F264" s="23">
        <v>26.16390919584456</v>
      </c>
      <c r="G264" s="23">
        <v>87.726048480184687</v>
      </c>
      <c r="H264" s="23">
        <v>45.017314351673718</v>
      </c>
      <c r="I264" s="23">
        <v>26.548672566371682</v>
      </c>
      <c r="J264" s="23">
        <v>43.863024240092344</v>
      </c>
      <c r="K264" s="23">
        <v>83.108888033859188</v>
      </c>
      <c r="L264" s="23">
        <v>41.169680646402476</v>
      </c>
      <c r="M264" s="23">
        <v>45.402077722200843</v>
      </c>
      <c r="N264" s="23" t="s">
        <v>32</v>
      </c>
      <c r="O264" s="23" t="s">
        <v>32</v>
      </c>
      <c r="P264" s="23" t="s">
        <v>32</v>
      </c>
      <c r="Q264" s="23" t="s">
        <v>32</v>
      </c>
      <c r="R264" s="23" t="s">
        <v>32</v>
      </c>
      <c r="S264" s="23" t="s">
        <v>32</v>
      </c>
      <c r="T264" s="23" t="s">
        <v>32</v>
      </c>
      <c r="U264" s="23" t="s">
        <v>32</v>
      </c>
      <c r="V264" s="23" t="s">
        <v>32</v>
      </c>
      <c r="W264" s="23" t="s">
        <v>32</v>
      </c>
      <c r="X264" s="22">
        <v>398.99961523662955</v>
      </c>
      <c r="Y264" s="23">
        <v>398.99961523662955</v>
      </c>
      <c r="Z264" s="23" t="s">
        <v>340</v>
      </c>
    </row>
    <row r="265" spans="1:26" x14ac:dyDescent="0.3">
      <c r="A265" s="24" t="s">
        <v>349</v>
      </c>
      <c r="B265" s="11" t="s">
        <v>32</v>
      </c>
      <c r="C265" s="24" t="s">
        <v>33</v>
      </c>
      <c r="D265" s="23">
        <v>246.1</v>
      </c>
      <c r="E265" s="11" t="s">
        <v>38</v>
      </c>
      <c r="F265" s="23">
        <v>27.224705404307194</v>
      </c>
      <c r="G265" s="23">
        <v>83.705810646078831</v>
      </c>
      <c r="H265" s="23">
        <v>46.728971962616818</v>
      </c>
      <c r="I265" s="23">
        <v>25.599349857781387</v>
      </c>
      <c r="J265" s="23">
        <v>44.697277529459569</v>
      </c>
      <c r="K265" s="23">
        <v>80.861438439658684</v>
      </c>
      <c r="L265" s="23">
        <v>42.259244209670868</v>
      </c>
      <c r="M265" s="23">
        <v>43.884599756196671</v>
      </c>
      <c r="N265" s="23" t="s">
        <v>32</v>
      </c>
      <c r="O265" s="23" t="s">
        <v>32</v>
      </c>
      <c r="P265" s="23" t="s">
        <v>32</v>
      </c>
      <c r="Q265" s="23" t="s">
        <v>32</v>
      </c>
      <c r="R265" s="23" t="s">
        <v>32</v>
      </c>
      <c r="S265" s="23" t="s">
        <v>32</v>
      </c>
      <c r="T265" s="23" t="s">
        <v>32</v>
      </c>
      <c r="U265" s="23" t="s">
        <v>32</v>
      </c>
      <c r="V265" s="23" t="s">
        <v>32</v>
      </c>
      <c r="W265" s="23" t="s">
        <v>32</v>
      </c>
      <c r="X265" s="22">
        <v>394.96139780577005</v>
      </c>
      <c r="Y265" s="23">
        <v>394.96139780577005</v>
      </c>
      <c r="Z265" s="23" t="s">
        <v>340</v>
      </c>
    </row>
    <row r="266" spans="1:26" x14ac:dyDescent="0.3">
      <c r="A266" s="24" t="s">
        <v>350</v>
      </c>
      <c r="B266" s="11" t="s">
        <v>32</v>
      </c>
      <c r="C266" s="24" t="s">
        <v>33</v>
      </c>
      <c r="D266" s="23">
        <v>288</v>
      </c>
      <c r="E266" s="11" t="s">
        <v>38</v>
      </c>
      <c r="F266" s="23">
        <v>32.291666666666671</v>
      </c>
      <c r="G266" s="23">
        <v>77.430555555555557</v>
      </c>
      <c r="H266" s="23">
        <v>43.75</v>
      </c>
      <c r="I266" s="23">
        <v>26.388888888888889</v>
      </c>
      <c r="J266" s="23">
        <v>43.055555555555557</v>
      </c>
      <c r="K266" s="23">
        <v>76.736111111111114</v>
      </c>
      <c r="L266" s="23">
        <v>41.666666666666664</v>
      </c>
      <c r="M266" s="23">
        <v>44.097222222222221</v>
      </c>
      <c r="N266" s="23" t="s">
        <v>32</v>
      </c>
      <c r="O266" s="23" t="s">
        <v>32</v>
      </c>
      <c r="P266" s="23" t="s">
        <v>32</v>
      </c>
      <c r="Q266" s="23" t="s">
        <v>32</v>
      </c>
      <c r="R266" s="23" t="s">
        <v>32</v>
      </c>
      <c r="S266" s="23" t="s">
        <v>32</v>
      </c>
      <c r="T266" s="23" t="s">
        <v>32</v>
      </c>
      <c r="U266" s="23" t="s">
        <v>32</v>
      </c>
      <c r="V266" s="23" t="s">
        <v>32</v>
      </c>
      <c r="W266" s="23" t="s">
        <v>32</v>
      </c>
      <c r="X266" s="22">
        <v>385.41666666666657</v>
      </c>
      <c r="Y266" s="23">
        <v>385.41666666666657</v>
      </c>
      <c r="Z266" s="23" t="s">
        <v>340</v>
      </c>
    </row>
    <row r="267" spans="1:26" x14ac:dyDescent="0.3">
      <c r="A267" s="24" t="s">
        <v>351</v>
      </c>
      <c r="B267" s="11" t="s">
        <v>32</v>
      </c>
      <c r="C267" s="24" t="s">
        <v>33</v>
      </c>
      <c r="D267" s="23">
        <v>254.9</v>
      </c>
      <c r="E267" s="11" t="s">
        <v>38</v>
      </c>
      <c r="F267" s="23">
        <v>27.85406041584935</v>
      </c>
      <c r="G267" s="23">
        <v>91.800706159278135</v>
      </c>
      <c r="H267" s="23">
        <v>47.469595919968611</v>
      </c>
      <c r="I267" s="23">
        <v>27.069438995684582</v>
      </c>
      <c r="J267" s="23">
        <v>44.723420949391915</v>
      </c>
      <c r="K267" s="23">
        <v>82.385249117300901</v>
      </c>
      <c r="L267" s="23">
        <v>41.977245978815226</v>
      </c>
      <c r="M267" s="23">
        <v>46.292663789721452</v>
      </c>
      <c r="N267" s="23" t="s">
        <v>32</v>
      </c>
      <c r="O267" s="23" t="s">
        <v>32</v>
      </c>
      <c r="P267" s="23" t="s">
        <v>32</v>
      </c>
      <c r="Q267" s="23" t="s">
        <v>32</v>
      </c>
      <c r="R267" s="23" t="s">
        <v>32</v>
      </c>
      <c r="S267" s="23" t="s">
        <v>32</v>
      </c>
      <c r="T267" s="23" t="s">
        <v>32</v>
      </c>
      <c r="U267" s="23" t="s">
        <v>32</v>
      </c>
      <c r="V267" s="23" t="s">
        <v>32</v>
      </c>
      <c r="W267" s="23" t="s">
        <v>32</v>
      </c>
      <c r="X267" s="22">
        <v>409.57238132601015</v>
      </c>
      <c r="Y267" s="23">
        <v>409.57238132601015</v>
      </c>
      <c r="Z267" s="23" t="s">
        <v>340</v>
      </c>
    </row>
    <row r="268" spans="1:26" x14ac:dyDescent="0.3">
      <c r="A268" s="24" t="s">
        <v>352</v>
      </c>
      <c r="B268" s="11" t="s">
        <v>32</v>
      </c>
      <c r="C268" s="24" t="s">
        <v>33</v>
      </c>
      <c r="D268" s="23">
        <v>252</v>
      </c>
      <c r="E268" s="11" t="s">
        <v>38</v>
      </c>
      <c r="F268" s="23">
        <v>26.19047619047619</v>
      </c>
      <c r="G268" s="23">
        <v>81.349206349206355</v>
      </c>
      <c r="H268" s="23">
        <v>45.634920634920633</v>
      </c>
      <c r="I268" s="23">
        <v>23.412698412698408</v>
      </c>
      <c r="J268" s="23">
        <v>43.253968253968253</v>
      </c>
      <c r="K268" s="23">
        <v>79.365079365079367</v>
      </c>
      <c r="L268" s="23">
        <v>42.063492063492063</v>
      </c>
      <c r="M268" s="23">
        <v>43.650793650793645</v>
      </c>
      <c r="N268" s="23" t="s">
        <v>32</v>
      </c>
      <c r="O268" s="23" t="s">
        <v>32</v>
      </c>
      <c r="P268" s="23" t="s">
        <v>32</v>
      </c>
      <c r="Q268" s="23" t="s">
        <v>32</v>
      </c>
      <c r="R268" s="23" t="s">
        <v>32</v>
      </c>
      <c r="S268" s="23" t="s">
        <v>32</v>
      </c>
      <c r="T268" s="23" t="s">
        <v>32</v>
      </c>
      <c r="U268" s="23" t="s">
        <v>32</v>
      </c>
      <c r="V268" s="23" t="s">
        <v>32</v>
      </c>
      <c r="W268" s="23" t="s">
        <v>32</v>
      </c>
      <c r="X268" s="22">
        <v>384.92063492063494</v>
      </c>
      <c r="Y268" s="23">
        <v>384.92063492063494</v>
      </c>
      <c r="Z268" s="23" t="s">
        <v>340</v>
      </c>
    </row>
    <row r="269" spans="1:26" x14ac:dyDescent="0.3">
      <c r="A269" s="24" t="s">
        <v>353</v>
      </c>
      <c r="B269" s="11" t="s">
        <v>32</v>
      </c>
      <c r="C269" s="24" t="s">
        <v>33</v>
      </c>
      <c r="D269" s="23">
        <v>284.2</v>
      </c>
      <c r="E269" s="11" t="s">
        <v>38</v>
      </c>
      <c r="F269" s="23">
        <v>32.371569317382132</v>
      </c>
      <c r="G269" s="23">
        <v>80.225193525686137</v>
      </c>
      <c r="H269" s="23">
        <v>46.094299788881074</v>
      </c>
      <c r="I269" s="23">
        <v>27.797325826882481</v>
      </c>
      <c r="J269" s="23">
        <v>44.334975369458128</v>
      </c>
      <c r="K269" s="23">
        <v>79.521463757916948</v>
      </c>
      <c r="L269" s="23">
        <v>42.223786066150595</v>
      </c>
      <c r="M269" s="23">
        <v>45.390570021111898</v>
      </c>
      <c r="N269" s="23" t="s">
        <v>32</v>
      </c>
      <c r="O269" s="23" t="s">
        <v>32</v>
      </c>
      <c r="P269" s="23" t="s">
        <v>32</v>
      </c>
      <c r="Q269" s="23" t="s">
        <v>32</v>
      </c>
      <c r="R269" s="23" t="s">
        <v>32</v>
      </c>
      <c r="S269" s="23" t="s">
        <v>32</v>
      </c>
      <c r="T269" s="23" t="s">
        <v>32</v>
      </c>
      <c r="U269" s="23" t="s">
        <v>32</v>
      </c>
      <c r="V269" s="23" t="s">
        <v>32</v>
      </c>
      <c r="W269" s="23" t="s">
        <v>32</v>
      </c>
      <c r="X269" s="22">
        <v>397.9591836734694</v>
      </c>
      <c r="Y269" s="23">
        <v>397.9591836734694</v>
      </c>
      <c r="Z269" s="23" t="s">
        <v>340</v>
      </c>
    </row>
    <row r="270" spans="1:26" x14ac:dyDescent="0.3">
      <c r="A270" s="24" t="s">
        <v>354</v>
      </c>
      <c r="B270" s="11" t="s">
        <v>32</v>
      </c>
      <c r="C270" s="24" t="s">
        <v>33</v>
      </c>
      <c r="D270" s="23">
        <v>251.9</v>
      </c>
      <c r="E270" s="11" t="s">
        <v>38</v>
      </c>
      <c r="F270" s="23">
        <v>28.185788011115523</v>
      </c>
      <c r="G270" s="23">
        <v>94.878920206431133</v>
      </c>
      <c r="H270" s="23">
        <v>48.828900357284638</v>
      </c>
      <c r="I270" s="23">
        <v>28.185788011115523</v>
      </c>
      <c r="J270" s="23">
        <v>48.034934497816593</v>
      </c>
      <c r="K270" s="23">
        <v>86.542278682016686</v>
      </c>
      <c r="L270" s="23">
        <v>43.271139341008343</v>
      </c>
      <c r="M270" s="23">
        <v>47.63795156808257</v>
      </c>
      <c r="N270" s="23" t="s">
        <v>32</v>
      </c>
      <c r="O270" s="23" t="s">
        <v>32</v>
      </c>
      <c r="P270" s="23" t="s">
        <v>32</v>
      </c>
      <c r="Q270" s="23" t="s">
        <v>32</v>
      </c>
      <c r="R270" s="23" t="s">
        <v>32</v>
      </c>
      <c r="S270" s="23" t="s">
        <v>32</v>
      </c>
      <c r="T270" s="23" t="s">
        <v>32</v>
      </c>
      <c r="U270" s="23" t="s">
        <v>32</v>
      </c>
      <c r="V270" s="23" t="s">
        <v>32</v>
      </c>
      <c r="W270" s="23" t="s">
        <v>32</v>
      </c>
      <c r="X270" s="22">
        <v>425.56570067487093</v>
      </c>
      <c r="Y270" s="23">
        <v>425.56570067487093</v>
      </c>
      <c r="Z270" s="23" t="s">
        <v>340</v>
      </c>
    </row>
    <row r="271" spans="1:26" x14ac:dyDescent="0.3">
      <c r="A271" s="24" t="s">
        <v>355</v>
      </c>
      <c r="B271" s="11" t="s">
        <v>32</v>
      </c>
      <c r="C271" s="24" t="s">
        <v>33</v>
      </c>
      <c r="D271" s="23">
        <v>219.2</v>
      </c>
      <c r="E271" s="11" t="s">
        <v>38</v>
      </c>
      <c r="F271" s="23">
        <v>27.828467153284674</v>
      </c>
      <c r="G271" s="23">
        <v>85.310218978102199</v>
      </c>
      <c r="H271" s="23">
        <v>48.813868613138695</v>
      </c>
      <c r="I271" s="23">
        <v>26.916058394160583</v>
      </c>
      <c r="J271" s="23">
        <v>46.532846715328468</v>
      </c>
      <c r="K271" s="23">
        <v>82.116788321167888</v>
      </c>
      <c r="L271" s="23">
        <v>42.883211678832112</v>
      </c>
      <c r="M271" s="23">
        <v>45.620437956204377</v>
      </c>
      <c r="N271" s="23" t="s">
        <v>32</v>
      </c>
      <c r="O271" s="23" t="s">
        <v>32</v>
      </c>
      <c r="P271" s="23" t="s">
        <v>32</v>
      </c>
      <c r="Q271" s="23" t="s">
        <v>32</v>
      </c>
      <c r="R271" s="23" t="s">
        <v>32</v>
      </c>
      <c r="S271" s="23" t="s">
        <v>32</v>
      </c>
      <c r="T271" s="23" t="s">
        <v>32</v>
      </c>
      <c r="U271" s="23" t="s">
        <v>32</v>
      </c>
      <c r="V271" s="23" t="s">
        <v>32</v>
      </c>
      <c r="W271" s="23" t="s">
        <v>32</v>
      </c>
      <c r="X271" s="22">
        <v>406.021897810219</v>
      </c>
      <c r="Y271" s="23">
        <v>406.021897810219</v>
      </c>
      <c r="Z271" s="23" t="s">
        <v>340</v>
      </c>
    </row>
    <row r="272" spans="1:26" x14ac:dyDescent="0.3">
      <c r="A272" s="24" t="s">
        <v>356</v>
      </c>
      <c r="B272" s="11" t="s">
        <v>32</v>
      </c>
      <c r="C272" s="24" t="s">
        <v>33</v>
      </c>
      <c r="D272" s="23">
        <v>282.3</v>
      </c>
      <c r="E272" s="11" t="s">
        <v>38</v>
      </c>
      <c r="F272" s="23">
        <v>31.172511512575277</v>
      </c>
      <c r="G272" s="23">
        <v>83.599008147360962</v>
      </c>
      <c r="H272" s="23">
        <v>46.758767268862911</v>
      </c>
      <c r="I272" s="23">
        <v>27.630180658873538</v>
      </c>
      <c r="J272" s="23">
        <v>45.341834927382216</v>
      </c>
      <c r="K272" s="23">
        <v>81.827842720510091</v>
      </c>
      <c r="L272" s="23">
        <v>42.862203329791001</v>
      </c>
      <c r="M272" s="23">
        <v>46.404534183492736</v>
      </c>
      <c r="N272" s="23" t="s">
        <v>32</v>
      </c>
      <c r="O272" s="23" t="s">
        <v>32</v>
      </c>
      <c r="P272" s="23" t="s">
        <v>32</v>
      </c>
      <c r="Q272" s="23" t="s">
        <v>32</v>
      </c>
      <c r="R272" s="23" t="s">
        <v>32</v>
      </c>
      <c r="S272" s="23" t="s">
        <v>32</v>
      </c>
      <c r="T272" s="23" t="s">
        <v>32</v>
      </c>
      <c r="U272" s="23" t="s">
        <v>32</v>
      </c>
      <c r="V272" s="23" t="s">
        <v>32</v>
      </c>
      <c r="W272" s="23" t="s">
        <v>32</v>
      </c>
      <c r="X272" s="22">
        <v>405.59688274884877</v>
      </c>
      <c r="Y272" s="23">
        <v>405.59688274884877</v>
      </c>
      <c r="Z272" s="23" t="s">
        <v>340</v>
      </c>
    </row>
    <row r="273" spans="1:26" x14ac:dyDescent="0.3">
      <c r="A273" s="24" t="s">
        <v>357</v>
      </c>
      <c r="B273" s="11" t="s">
        <v>32</v>
      </c>
      <c r="C273" s="24" t="s">
        <v>33</v>
      </c>
      <c r="D273" s="23">
        <v>217.5</v>
      </c>
      <c r="E273" s="11" t="s">
        <v>38</v>
      </c>
      <c r="F273" s="23">
        <v>28.505747126436784</v>
      </c>
      <c r="G273" s="23">
        <v>95.632183908045988</v>
      </c>
      <c r="H273" s="23">
        <v>50.114942528735632</v>
      </c>
      <c r="I273" s="23">
        <v>28.505747126436784</v>
      </c>
      <c r="J273" s="23">
        <v>50.114942528735632</v>
      </c>
      <c r="K273" s="23">
        <v>91.034482758620697</v>
      </c>
      <c r="L273" s="23">
        <v>45.517241379310349</v>
      </c>
      <c r="M273" s="23">
        <v>49.195402298850581</v>
      </c>
      <c r="N273" s="23" t="s">
        <v>32</v>
      </c>
      <c r="O273" s="23" t="s">
        <v>32</v>
      </c>
      <c r="P273" s="23" t="s">
        <v>32</v>
      </c>
      <c r="Q273" s="23" t="s">
        <v>32</v>
      </c>
      <c r="R273" s="23" t="s">
        <v>32</v>
      </c>
      <c r="S273" s="23" t="s">
        <v>32</v>
      </c>
      <c r="T273" s="23" t="s">
        <v>32</v>
      </c>
      <c r="U273" s="23" t="s">
        <v>32</v>
      </c>
      <c r="V273" s="23" t="s">
        <v>32</v>
      </c>
      <c r="W273" s="23" t="s">
        <v>32</v>
      </c>
      <c r="X273" s="22">
        <v>438.62068965517244</v>
      </c>
      <c r="Y273" s="23">
        <v>438.62068965517244</v>
      </c>
      <c r="Z273" s="23" t="s">
        <v>340</v>
      </c>
    </row>
    <row r="274" spans="1:26" x14ac:dyDescent="0.3">
      <c r="A274" s="24" t="s">
        <v>358</v>
      </c>
      <c r="B274" s="11" t="s">
        <v>32</v>
      </c>
      <c r="C274" s="24" t="s">
        <v>33</v>
      </c>
      <c r="D274" s="23">
        <v>223.9</v>
      </c>
      <c r="E274" s="11" t="s">
        <v>38</v>
      </c>
      <c r="F274" s="23">
        <v>26.797677534613666</v>
      </c>
      <c r="G274" s="23">
        <v>84.412684234033051</v>
      </c>
      <c r="H274" s="23">
        <v>42.876284055381866</v>
      </c>
      <c r="I274" s="23">
        <v>24.117909781152303</v>
      </c>
      <c r="J274" s="23">
        <v>39.749888343010269</v>
      </c>
      <c r="K274" s="23">
        <v>80.839660562751234</v>
      </c>
      <c r="L274" s="23">
        <v>41.536400178651185</v>
      </c>
      <c r="M274" s="23">
        <v>45.109423849933002</v>
      </c>
      <c r="N274" s="23" t="s">
        <v>32</v>
      </c>
      <c r="O274" s="23" t="s">
        <v>32</v>
      </c>
      <c r="P274" s="23" t="s">
        <v>32</v>
      </c>
      <c r="Q274" s="23" t="s">
        <v>32</v>
      </c>
      <c r="R274" s="23" t="s">
        <v>32</v>
      </c>
      <c r="S274" s="23" t="s">
        <v>32</v>
      </c>
      <c r="T274" s="23" t="s">
        <v>32</v>
      </c>
      <c r="U274" s="23" t="s">
        <v>32</v>
      </c>
      <c r="V274" s="23" t="s">
        <v>32</v>
      </c>
      <c r="W274" s="23" t="s">
        <v>32</v>
      </c>
      <c r="X274" s="22">
        <v>385.43992853952648</v>
      </c>
      <c r="Y274" s="23">
        <v>385.43992853952648</v>
      </c>
      <c r="Z274" s="23" t="s">
        <v>340</v>
      </c>
    </row>
    <row r="275" spans="1:26" x14ac:dyDescent="0.3">
      <c r="A275" s="24" t="s">
        <v>359</v>
      </c>
      <c r="B275" s="11" t="s">
        <v>32</v>
      </c>
      <c r="C275" s="24" t="s">
        <v>33</v>
      </c>
      <c r="D275" s="23">
        <v>323.60000000000002</v>
      </c>
      <c r="E275" s="11" t="s">
        <v>38</v>
      </c>
      <c r="F275" s="23">
        <v>32.138442521631646</v>
      </c>
      <c r="G275" s="23">
        <v>82.509270704573538</v>
      </c>
      <c r="H275" s="23">
        <v>46.971569839307783</v>
      </c>
      <c r="I275" s="23">
        <v>27.194066749072931</v>
      </c>
      <c r="J275" s="23">
        <v>45.735475896168111</v>
      </c>
      <c r="K275" s="23">
        <v>80.65512978986402</v>
      </c>
      <c r="L275" s="23">
        <v>42.95426452410382</v>
      </c>
      <c r="M275" s="23">
        <v>45.426452410383185</v>
      </c>
      <c r="N275" s="23" t="s">
        <v>32</v>
      </c>
      <c r="O275" s="23" t="s">
        <v>32</v>
      </c>
      <c r="P275" s="23" t="s">
        <v>32</v>
      </c>
      <c r="Q275" s="23" t="s">
        <v>32</v>
      </c>
      <c r="R275" s="23" t="s">
        <v>32</v>
      </c>
      <c r="S275" s="23" t="s">
        <v>32</v>
      </c>
      <c r="T275" s="23" t="s">
        <v>32</v>
      </c>
      <c r="U275" s="23" t="s">
        <v>32</v>
      </c>
      <c r="V275" s="23" t="s">
        <v>32</v>
      </c>
      <c r="W275" s="23" t="s">
        <v>32</v>
      </c>
      <c r="X275" s="22">
        <v>403.58467243510506</v>
      </c>
      <c r="Y275" s="23">
        <v>403.58467243510506</v>
      </c>
      <c r="Z275" s="23" t="s">
        <v>340</v>
      </c>
    </row>
    <row r="276" spans="1:26" x14ac:dyDescent="0.3">
      <c r="A276" s="24" t="s">
        <v>360</v>
      </c>
      <c r="B276" s="11" t="s">
        <v>32</v>
      </c>
      <c r="C276" s="24" t="s">
        <v>33</v>
      </c>
      <c r="D276" s="23">
        <v>258.2</v>
      </c>
      <c r="E276" s="11" t="s">
        <v>38</v>
      </c>
      <c r="F276" s="23">
        <v>30.596436870642915</v>
      </c>
      <c r="G276" s="23">
        <v>94.887683965917901</v>
      </c>
      <c r="H276" s="23">
        <v>50.348567002323783</v>
      </c>
      <c r="I276" s="23">
        <v>30.983733539891556</v>
      </c>
      <c r="J276" s="23">
        <v>48.799380325329203</v>
      </c>
      <c r="K276" s="23">
        <v>90.627420604182802</v>
      </c>
      <c r="L276" s="23">
        <v>45.313710302091401</v>
      </c>
      <c r="M276" s="23">
        <v>50.735863671572439</v>
      </c>
      <c r="N276" s="23" t="s">
        <v>32</v>
      </c>
      <c r="O276" s="23" t="s">
        <v>32</v>
      </c>
      <c r="P276" s="23" t="s">
        <v>32</v>
      </c>
      <c r="Q276" s="23" t="s">
        <v>32</v>
      </c>
      <c r="R276" s="23" t="s">
        <v>32</v>
      </c>
      <c r="S276" s="23" t="s">
        <v>32</v>
      </c>
      <c r="T276" s="23" t="s">
        <v>32</v>
      </c>
      <c r="U276" s="23" t="s">
        <v>32</v>
      </c>
      <c r="V276" s="23" t="s">
        <v>32</v>
      </c>
      <c r="W276" s="23" t="s">
        <v>32</v>
      </c>
      <c r="X276" s="22">
        <v>442.29279628195201</v>
      </c>
      <c r="Y276" s="23">
        <v>442.29279628195201</v>
      </c>
      <c r="Z276" s="23" t="s">
        <v>340</v>
      </c>
    </row>
    <row r="277" spans="1:26" x14ac:dyDescent="0.3">
      <c r="A277" s="24" t="s">
        <v>361</v>
      </c>
      <c r="B277" s="11" t="s">
        <v>32</v>
      </c>
      <c r="C277" s="24" t="s">
        <v>33</v>
      </c>
      <c r="D277" s="23">
        <v>226.7</v>
      </c>
      <c r="E277" s="11" t="s">
        <v>38</v>
      </c>
      <c r="F277" s="23">
        <v>29.55447728275254</v>
      </c>
      <c r="G277" s="23">
        <v>93.074547860608732</v>
      </c>
      <c r="H277" s="23">
        <v>46.757829730921934</v>
      </c>
      <c r="I277" s="23">
        <v>27.348919276576975</v>
      </c>
      <c r="J277" s="23">
        <v>44.111160123511254</v>
      </c>
      <c r="K277" s="23">
        <v>88.663431848257602</v>
      </c>
      <c r="L277" s="23">
        <v>44.993383325981476</v>
      </c>
      <c r="M277" s="23">
        <v>49.404499338332606</v>
      </c>
      <c r="N277" s="23" t="s">
        <v>32</v>
      </c>
      <c r="O277" s="23" t="s">
        <v>32</v>
      </c>
      <c r="P277" s="23" t="s">
        <v>32</v>
      </c>
      <c r="Q277" s="23" t="s">
        <v>32</v>
      </c>
      <c r="R277" s="23" t="s">
        <v>32</v>
      </c>
      <c r="S277" s="23" t="s">
        <v>32</v>
      </c>
      <c r="T277" s="23" t="s">
        <v>32</v>
      </c>
      <c r="U277" s="23" t="s">
        <v>32</v>
      </c>
      <c r="V277" s="23" t="s">
        <v>32</v>
      </c>
      <c r="W277" s="23" t="s">
        <v>32</v>
      </c>
      <c r="X277" s="22">
        <v>423.90824878694309</v>
      </c>
      <c r="Y277" s="23">
        <v>423.90824878694309</v>
      </c>
      <c r="Z277" s="23" t="s">
        <v>340</v>
      </c>
    </row>
    <row r="278" spans="1:26" x14ac:dyDescent="0.3">
      <c r="A278" s="24" t="s">
        <v>362</v>
      </c>
      <c r="B278" s="11" t="s">
        <v>32</v>
      </c>
      <c r="C278" s="24" t="s">
        <v>33</v>
      </c>
      <c r="D278" s="23">
        <v>289.10000000000002</v>
      </c>
      <c r="E278" s="11" t="s">
        <v>38</v>
      </c>
      <c r="F278" s="23">
        <v>33.552404012452435</v>
      </c>
      <c r="G278" s="23">
        <v>83.708059494984425</v>
      </c>
      <c r="H278" s="23">
        <v>43.583535108958834</v>
      </c>
      <c r="I278" s="23">
        <v>28.363887928052574</v>
      </c>
      <c r="J278" s="23">
        <v>42.545831892078859</v>
      </c>
      <c r="K278" s="23">
        <v>82.32445520581112</v>
      </c>
      <c r="L278" s="23">
        <v>43.929436181252157</v>
      </c>
      <c r="M278" s="23">
        <v>47.042545831892085</v>
      </c>
      <c r="N278" s="23" t="s">
        <v>32</v>
      </c>
      <c r="O278" s="23" t="s">
        <v>32</v>
      </c>
      <c r="P278" s="23" t="s">
        <v>32</v>
      </c>
      <c r="Q278" s="23" t="s">
        <v>32</v>
      </c>
      <c r="R278" s="23" t="s">
        <v>32</v>
      </c>
      <c r="S278" s="23" t="s">
        <v>32</v>
      </c>
      <c r="T278" s="23" t="s">
        <v>32</v>
      </c>
      <c r="U278" s="23" t="s">
        <v>32</v>
      </c>
      <c r="V278" s="23" t="s">
        <v>32</v>
      </c>
      <c r="W278" s="23" t="s">
        <v>32</v>
      </c>
      <c r="X278" s="22">
        <v>405.05015565548234</v>
      </c>
      <c r="Y278" s="23">
        <v>405.05015565548234</v>
      </c>
      <c r="Z278" s="23" t="s">
        <v>340</v>
      </c>
    </row>
    <row r="279" spans="1:26" x14ac:dyDescent="0.3">
      <c r="A279" s="24" t="s">
        <v>363</v>
      </c>
      <c r="B279" s="11" t="s">
        <v>32</v>
      </c>
      <c r="C279" s="24" t="s">
        <v>33</v>
      </c>
      <c r="D279" s="23">
        <v>251.9</v>
      </c>
      <c r="E279" s="11" t="s">
        <v>38</v>
      </c>
      <c r="F279" s="23">
        <v>29.773719730051607</v>
      </c>
      <c r="G279" s="23">
        <v>90.115125049622861</v>
      </c>
      <c r="H279" s="23">
        <v>45.653036919412465</v>
      </c>
      <c r="I279" s="23">
        <v>28.582770940849542</v>
      </c>
      <c r="J279" s="23">
        <v>44.065105200476388</v>
      </c>
      <c r="K279" s="23">
        <v>87.336244541484717</v>
      </c>
      <c r="L279" s="23">
        <v>45.256053989678435</v>
      </c>
      <c r="M279" s="23">
        <v>50.019849146486699</v>
      </c>
      <c r="N279" s="23" t="s">
        <v>32</v>
      </c>
      <c r="O279" s="23" t="s">
        <v>32</v>
      </c>
      <c r="P279" s="23" t="s">
        <v>32</v>
      </c>
      <c r="Q279" s="23" t="s">
        <v>32</v>
      </c>
      <c r="R279" s="23" t="s">
        <v>32</v>
      </c>
      <c r="S279" s="23" t="s">
        <v>32</v>
      </c>
      <c r="T279" s="23" t="s">
        <v>32</v>
      </c>
      <c r="U279" s="23" t="s">
        <v>32</v>
      </c>
      <c r="V279" s="23" t="s">
        <v>32</v>
      </c>
      <c r="W279" s="23" t="s">
        <v>32</v>
      </c>
      <c r="X279" s="22">
        <v>420.80190551806271</v>
      </c>
      <c r="Y279" s="23">
        <v>420.80190551806271</v>
      </c>
      <c r="Z279" s="23" t="s">
        <v>340</v>
      </c>
    </row>
    <row r="280" spans="1:26" x14ac:dyDescent="0.3">
      <c r="A280" s="60" t="s">
        <v>364</v>
      </c>
      <c r="B280" s="11" t="s">
        <v>32</v>
      </c>
      <c r="C280" s="24" t="s">
        <v>32</v>
      </c>
      <c r="D280" s="23" t="s">
        <v>32</v>
      </c>
      <c r="E280" s="24" t="s">
        <v>38</v>
      </c>
      <c r="F280" s="23">
        <v>21.299999999999997</v>
      </c>
      <c r="G280" s="23">
        <v>61.3</v>
      </c>
      <c r="H280" s="23">
        <v>41.6</v>
      </c>
      <c r="I280" s="23">
        <v>19</v>
      </c>
      <c r="J280" s="23">
        <v>35.699999999999996</v>
      </c>
      <c r="K280" s="23">
        <v>68.7</v>
      </c>
      <c r="L280" s="23">
        <v>34.5</v>
      </c>
      <c r="M280" s="23">
        <v>36.200000000000003</v>
      </c>
      <c r="N280" s="23">
        <v>11.6</v>
      </c>
      <c r="O280" s="23">
        <v>67.8</v>
      </c>
      <c r="P280" s="23">
        <v>15.2</v>
      </c>
      <c r="Q280" s="23">
        <v>116</v>
      </c>
      <c r="R280" s="23">
        <v>85.1</v>
      </c>
      <c r="S280" s="23">
        <v>26.400000000000002</v>
      </c>
      <c r="T280" s="23">
        <v>66.100000000000009</v>
      </c>
      <c r="U280" s="23">
        <v>43</v>
      </c>
      <c r="V280" s="23">
        <v>82.8</v>
      </c>
      <c r="W280" s="23">
        <v>44.6</v>
      </c>
      <c r="X280" s="22">
        <v>329.90000000000003</v>
      </c>
      <c r="Y280" s="23">
        <v>876.9</v>
      </c>
      <c r="Z280" s="23" t="s">
        <v>365</v>
      </c>
    </row>
    <row r="281" spans="1:26" s="41" customFormat="1" x14ac:dyDescent="0.3">
      <c r="A281" s="41" t="s">
        <v>366</v>
      </c>
      <c r="B281" s="9" t="s">
        <v>32</v>
      </c>
      <c r="C281" s="41" t="s">
        <v>367</v>
      </c>
      <c r="D281" s="43">
        <f>Y281</f>
        <v>89.86</v>
      </c>
      <c r="E281" s="41" t="s">
        <v>367</v>
      </c>
      <c r="F281" s="43">
        <v>3.19</v>
      </c>
      <c r="G281" s="43">
        <v>7.75</v>
      </c>
      <c r="H281" s="43">
        <v>6.03</v>
      </c>
      <c r="I281" s="43">
        <v>2.98</v>
      </c>
      <c r="J281" s="43">
        <v>5.27</v>
      </c>
      <c r="K281" s="43">
        <v>8.4</v>
      </c>
      <c r="L281" s="43">
        <v>4.4000000000000004</v>
      </c>
      <c r="M281" s="43">
        <v>4.7699999999999996</v>
      </c>
      <c r="N281" s="43">
        <v>1.3</v>
      </c>
      <c r="O281" s="43">
        <v>6.85</v>
      </c>
      <c r="P281" s="43">
        <v>1.47</v>
      </c>
      <c r="Q281" s="43">
        <v>4.45</v>
      </c>
      <c r="R281" s="43">
        <v>4.24</v>
      </c>
      <c r="S281" s="43">
        <v>3.84</v>
      </c>
      <c r="T281" s="43">
        <v>5.9</v>
      </c>
      <c r="U281" s="43">
        <v>5.31</v>
      </c>
      <c r="V281" s="43">
        <v>9.27</v>
      </c>
      <c r="W281" s="43">
        <v>4.4400000000000004</v>
      </c>
      <c r="X281" s="42">
        <f t="shared" ref="X281:X282" si="50">SUM(F281:N281)</f>
        <v>44.089999999999989</v>
      </c>
      <c r="Y281" s="43">
        <f t="shared" ref="Y281:Y282" si="51">SUM(F281:W281)</f>
        <v>89.86</v>
      </c>
      <c r="Z281" s="43" t="s">
        <v>365</v>
      </c>
    </row>
    <row r="282" spans="1:26" s="41" customFormat="1" x14ac:dyDescent="0.3">
      <c r="A282" s="41" t="s">
        <v>368</v>
      </c>
      <c r="B282" s="9" t="s">
        <v>32</v>
      </c>
      <c r="C282" s="41" t="s">
        <v>367</v>
      </c>
      <c r="D282" s="43">
        <f>Y282</f>
        <v>89.97</v>
      </c>
      <c r="E282" s="41" t="s">
        <v>367</v>
      </c>
      <c r="F282" s="43">
        <v>3.08</v>
      </c>
      <c r="G282" s="43">
        <v>7.81</v>
      </c>
      <c r="H282" s="43">
        <v>6.02</v>
      </c>
      <c r="I282" s="43">
        <v>3.02</v>
      </c>
      <c r="J282" s="43">
        <v>5.39</v>
      </c>
      <c r="K282" s="43">
        <v>8.57</v>
      </c>
      <c r="L282" s="43">
        <v>4.5599999999999996</v>
      </c>
      <c r="M282" s="43">
        <v>4.6900000000000004</v>
      </c>
      <c r="N282" s="43">
        <v>1.31</v>
      </c>
      <c r="O282" s="43">
        <v>6.94</v>
      </c>
      <c r="P282" s="43">
        <v>1.4</v>
      </c>
      <c r="Q282" s="43">
        <v>4.2300000000000004</v>
      </c>
      <c r="R282" s="43">
        <v>4.12</v>
      </c>
      <c r="S282" s="43">
        <v>3.95</v>
      </c>
      <c r="T282" s="43">
        <v>5.79</v>
      </c>
      <c r="U282" s="43">
        <v>5.32</v>
      </c>
      <c r="V282" s="43">
        <v>9.1999999999999993</v>
      </c>
      <c r="W282" s="43">
        <v>4.57</v>
      </c>
      <c r="X282" s="42">
        <f t="shared" si="50"/>
        <v>44.45</v>
      </c>
      <c r="Y282" s="43">
        <f t="shared" si="51"/>
        <v>89.97</v>
      </c>
      <c r="Z282" s="43" t="s">
        <v>365</v>
      </c>
    </row>
    <row r="283" spans="1:26" s="13" customFormat="1" x14ac:dyDescent="0.3">
      <c r="A283" s="56" t="s">
        <v>417</v>
      </c>
      <c r="B283" s="56"/>
      <c r="C283" s="56" t="s">
        <v>42</v>
      </c>
      <c r="D283" s="57">
        <f>AVERAGE(D284,D286)</f>
        <v>504.75</v>
      </c>
      <c r="E283" s="56" t="s">
        <v>38</v>
      </c>
      <c r="F283" s="57">
        <f>AVERAGE(F284:F285)</f>
        <v>20.83287520615723</v>
      </c>
      <c r="G283" s="57">
        <f t="shared" ref="G283:Y283" si="52">AVERAGE(G284:G285)</f>
        <v>64.881803188565144</v>
      </c>
      <c r="H283" s="57">
        <f t="shared" si="52"/>
        <v>56.009712296133408</v>
      </c>
      <c r="I283" s="57">
        <f t="shared" si="52"/>
        <v>36.435770569910211</v>
      </c>
      <c r="J283" s="57">
        <f t="shared" si="52"/>
        <v>44.144218435037565</v>
      </c>
      <c r="K283" s="57">
        <f t="shared" si="52"/>
        <v>82.957669048927983</v>
      </c>
      <c r="L283" s="57">
        <f t="shared" si="52"/>
        <v>56.474253252702944</v>
      </c>
      <c r="M283" s="57">
        <f t="shared" si="52"/>
        <v>46.103170240058645</v>
      </c>
      <c r="N283" s="57">
        <f t="shared" si="52"/>
        <v>17.570093457943923</v>
      </c>
      <c r="O283" s="57">
        <f t="shared" si="52"/>
        <v>57.779915704599588</v>
      </c>
      <c r="P283" s="57">
        <f t="shared" si="52"/>
        <v>22.94026021623603</v>
      </c>
      <c r="Q283" s="57">
        <f t="shared" si="52"/>
        <v>33.445116364302727</v>
      </c>
      <c r="R283" s="57">
        <f t="shared" si="52"/>
        <v>40.731170973062127</v>
      </c>
      <c r="S283" s="57">
        <f t="shared" si="52"/>
        <v>39.422759758108853</v>
      </c>
      <c r="T283" s="57">
        <f t="shared" si="52"/>
        <v>58.854682059739773</v>
      </c>
      <c r="U283" s="57">
        <f t="shared" si="52"/>
        <v>124.29906542056075</v>
      </c>
      <c r="V283" s="57">
        <f t="shared" si="52"/>
        <v>132.24299065420561</v>
      </c>
      <c r="W283" s="57">
        <f t="shared" si="52"/>
        <v>72.399670148433216</v>
      </c>
      <c r="X283" s="57">
        <f t="shared" si="52"/>
        <v>416.62451896646508</v>
      </c>
      <c r="Y283" s="57">
        <f t="shared" si="52"/>
        <v>936.59061755543325</v>
      </c>
      <c r="Z283" s="58"/>
    </row>
    <row r="284" spans="1:26" x14ac:dyDescent="0.3">
      <c r="A284" s="11" t="s">
        <v>29</v>
      </c>
      <c r="B284" s="11" t="s">
        <v>32</v>
      </c>
      <c r="C284" s="24" t="s">
        <v>42</v>
      </c>
      <c r="D284" s="22">
        <f>510</f>
        <v>510</v>
      </c>
      <c r="E284" s="24" t="s">
        <v>38</v>
      </c>
      <c r="F284" s="23">
        <v>17.647058823529413</v>
      </c>
      <c r="G284" s="23">
        <v>52.941176470588232</v>
      </c>
      <c r="H284" s="23">
        <v>39.215686274509807</v>
      </c>
      <c r="I284" s="23">
        <v>27.450980392156861</v>
      </c>
      <c r="J284" s="23">
        <v>31.372549019607842</v>
      </c>
      <c r="K284" s="23">
        <v>70.588235294117652</v>
      </c>
      <c r="L284" s="23">
        <v>45.098039215686271</v>
      </c>
      <c r="M284" s="23">
        <v>39.215686274509807</v>
      </c>
      <c r="N284" s="23" t="s">
        <v>32</v>
      </c>
      <c r="O284" s="23">
        <v>50.980392156862742</v>
      </c>
      <c r="P284" s="23">
        <v>7.8431372549019605</v>
      </c>
      <c r="Q284" s="23">
        <v>27.450980392156861</v>
      </c>
      <c r="R284" s="23">
        <v>35.294117647058826</v>
      </c>
      <c r="S284" s="23">
        <v>35.294117647058826</v>
      </c>
      <c r="T284" s="23">
        <v>50.980392156862742</v>
      </c>
      <c r="U284" s="23" t="s">
        <v>32</v>
      </c>
      <c r="V284" s="23">
        <v>100</v>
      </c>
      <c r="W284" s="23">
        <v>64.705882352941188</v>
      </c>
      <c r="X284" s="22">
        <v>323.52941176470591</v>
      </c>
      <c r="Y284" s="23">
        <v>696.07843137254895</v>
      </c>
      <c r="Z284" s="25" t="s">
        <v>27</v>
      </c>
    </row>
    <row r="285" spans="1:26" x14ac:dyDescent="0.3">
      <c r="A285" s="11" t="s">
        <v>154</v>
      </c>
      <c r="B285" s="11" t="s">
        <v>32</v>
      </c>
      <c r="C285" s="24" t="s">
        <v>33</v>
      </c>
      <c r="D285" s="23">
        <v>107</v>
      </c>
      <c r="E285" s="11" t="s">
        <v>38</v>
      </c>
      <c r="F285" s="23">
        <v>24.018691588785046</v>
      </c>
      <c r="G285" s="23">
        <v>76.822429906542055</v>
      </c>
      <c r="H285" s="23">
        <v>72.803738317757009</v>
      </c>
      <c r="I285" s="23">
        <v>45.420560747663558</v>
      </c>
      <c r="J285" s="23">
        <v>56.915887850467286</v>
      </c>
      <c r="K285" s="23">
        <v>95.327102803738313</v>
      </c>
      <c r="L285" s="23">
        <v>67.850467289719617</v>
      </c>
      <c r="M285" s="23">
        <v>52.990654205607477</v>
      </c>
      <c r="N285" s="23">
        <v>17.570093457943923</v>
      </c>
      <c r="O285" s="23">
        <v>64.579439252336442</v>
      </c>
      <c r="P285" s="23">
        <v>38.037383177570099</v>
      </c>
      <c r="Q285" s="23">
        <v>39.439252336448597</v>
      </c>
      <c r="R285" s="23">
        <v>46.168224299065429</v>
      </c>
      <c r="S285" s="23">
        <v>43.55140186915888</v>
      </c>
      <c r="T285" s="23">
        <v>66.728971962616811</v>
      </c>
      <c r="U285" s="23">
        <v>124.29906542056075</v>
      </c>
      <c r="V285" s="23">
        <v>164.48598130841123</v>
      </c>
      <c r="W285" s="23">
        <v>80.09345794392523</v>
      </c>
      <c r="X285" s="22">
        <v>509.71962616822429</v>
      </c>
      <c r="Y285" s="23">
        <v>1177.1028037383176</v>
      </c>
      <c r="Z285" s="98" t="s">
        <v>153</v>
      </c>
    </row>
    <row r="286" spans="1:26" s="41" customFormat="1" x14ac:dyDescent="0.3">
      <c r="A286" s="9" t="s">
        <v>369</v>
      </c>
      <c r="B286" s="9" t="s">
        <v>32</v>
      </c>
      <c r="C286" s="41" t="s">
        <v>42</v>
      </c>
      <c r="D286" s="43">
        <v>499.5</v>
      </c>
      <c r="E286" s="9" t="s">
        <v>38</v>
      </c>
      <c r="F286" s="43">
        <v>2.582582582582583</v>
      </c>
      <c r="G286" s="43">
        <v>8.2882882882882871</v>
      </c>
      <c r="H286" s="43">
        <v>7.3073073073073074</v>
      </c>
      <c r="I286" s="43">
        <v>3.4834834834834836</v>
      </c>
      <c r="J286" s="43">
        <v>5.8658658658658664</v>
      </c>
      <c r="K286" s="43">
        <v>9.3493493493493496</v>
      </c>
      <c r="L286" s="43">
        <v>6.0260260260260257</v>
      </c>
      <c r="M286" s="43">
        <v>4.7447447447447448</v>
      </c>
      <c r="N286" s="43">
        <v>1.7417417417417418</v>
      </c>
      <c r="O286" s="43">
        <v>6.546546546546546</v>
      </c>
      <c r="P286" s="43">
        <v>2.2822822822822824</v>
      </c>
      <c r="Q286" s="43">
        <v>3.8238238238238234</v>
      </c>
      <c r="R286" s="43">
        <v>3.8038038038038038</v>
      </c>
      <c r="S286" s="43">
        <v>4.5445445445445438</v>
      </c>
      <c r="T286" s="43" t="s">
        <v>32</v>
      </c>
      <c r="U286" s="43" t="s">
        <v>32</v>
      </c>
      <c r="V286" s="43" t="s">
        <v>32</v>
      </c>
      <c r="W286" s="43">
        <v>6.2862862862862867</v>
      </c>
      <c r="X286" s="42">
        <v>98.877656435213993</v>
      </c>
      <c r="Y286" s="43">
        <v>140.92170248326406</v>
      </c>
      <c r="Z286" s="43" t="s">
        <v>28</v>
      </c>
    </row>
    <row r="287" spans="1:26" s="41" customFormat="1" x14ac:dyDescent="0.3">
      <c r="A287" s="9" t="s">
        <v>370</v>
      </c>
      <c r="B287" s="9" t="s">
        <v>32</v>
      </c>
      <c r="C287" s="41" t="s">
        <v>42</v>
      </c>
      <c r="D287" s="43">
        <v>834.9</v>
      </c>
      <c r="E287" s="9" t="s">
        <v>38</v>
      </c>
      <c r="F287" s="43">
        <v>2.5991136663073422</v>
      </c>
      <c r="G287" s="43">
        <v>7.7494310695891722</v>
      </c>
      <c r="H287" s="43">
        <v>8.0249131632530837</v>
      </c>
      <c r="I287" s="43">
        <v>4.07234399329261</v>
      </c>
      <c r="J287" s="43">
        <v>5.8929213079410712</v>
      </c>
      <c r="K287" s="43">
        <v>9.5340759372379935</v>
      </c>
      <c r="L287" s="43">
        <v>6.839142412264942</v>
      </c>
      <c r="M287" s="43">
        <v>4.7430830039525693</v>
      </c>
      <c r="N287" s="43">
        <v>1.8924422086477424</v>
      </c>
      <c r="O287" s="43">
        <v>6.4079530482692535</v>
      </c>
      <c r="P287" s="43">
        <v>2.8745957599712542</v>
      </c>
      <c r="Q287" s="43">
        <v>3.8567493112947662</v>
      </c>
      <c r="R287" s="43">
        <v>4.4316684632890171</v>
      </c>
      <c r="S287" s="43">
        <v>4.5035333572882976</v>
      </c>
      <c r="T287" s="43" t="s">
        <v>32</v>
      </c>
      <c r="U287" s="43" t="s">
        <v>32</v>
      </c>
      <c r="V287" s="43" t="s">
        <v>32</v>
      </c>
      <c r="W287" s="43">
        <v>6.1204934722721287</v>
      </c>
      <c r="X287" s="42">
        <v>61.357877517252831</v>
      </c>
      <c r="Y287" s="43">
        <v>87.797570821975071</v>
      </c>
      <c r="Z287" s="43" t="s">
        <v>28</v>
      </c>
    </row>
    <row r="288" spans="1:26" s="13" customFormat="1" x14ac:dyDescent="0.3">
      <c r="A288" s="52" t="s">
        <v>371</v>
      </c>
      <c r="B288" s="52"/>
      <c r="C288" s="52" t="s">
        <v>42</v>
      </c>
      <c r="D288" s="53" t="s">
        <v>32</v>
      </c>
      <c r="E288" s="52" t="s">
        <v>38</v>
      </c>
      <c r="F288" s="54">
        <f>AVERAGE(F289:F292)</f>
        <v>15.25</v>
      </c>
      <c r="G288" s="54">
        <f t="shared" ref="G288:Y288" si="53">AVERAGE(G289:G292)</f>
        <v>45.75</v>
      </c>
      <c r="H288" s="54">
        <f t="shared" si="53"/>
        <v>39.25</v>
      </c>
      <c r="I288" s="54">
        <f t="shared" si="53"/>
        <v>16</v>
      </c>
      <c r="J288" s="54">
        <f t="shared" si="53"/>
        <v>30</v>
      </c>
      <c r="K288" s="54">
        <f t="shared" si="53"/>
        <v>59.5</v>
      </c>
      <c r="L288" s="54">
        <v>38</v>
      </c>
      <c r="M288" s="54">
        <f t="shared" si="53"/>
        <v>23.5</v>
      </c>
      <c r="N288" s="54">
        <f t="shared" si="53"/>
        <v>6.2</v>
      </c>
      <c r="O288" s="54" t="s">
        <v>32</v>
      </c>
      <c r="P288" s="54">
        <f t="shared" si="53"/>
        <v>6</v>
      </c>
      <c r="Q288" s="54" t="s">
        <v>32</v>
      </c>
      <c r="R288" s="54" t="s">
        <v>32</v>
      </c>
      <c r="S288" s="54" t="s">
        <v>32</v>
      </c>
      <c r="T288" s="54" t="s">
        <v>32</v>
      </c>
      <c r="U288" s="54" t="s">
        <v>32</v>
      </c>
      <c r="V288" s="54" t="s">
        <v>32</v>
      </c>
      <c r="W288" s="54" t="s">
        <v>32</v>
      </c>
      <c r="X288" s="54">
        <f t="shared" si="53"/>
        <v>225.9</v>
      </c>
      <c r="Y288" s="54">
        <f t="shared" si="53"/>
        <v>227.4</v>
      </c>
      <c r="Z288" s="52"/>
    </row>
    <row r="289" spans="1:26" x14ac:dyDescent="0.3">
      <c r="A289" s="11" t="s">
        <v>41</v>
      </c>
      <c r="B289" s="11"/>
      <c r="C289" s="24" t="s">
        <v>32</v>
      </c>
      <c r="D289" s="24" t="s">
        <v>32</v>
      </c>
      <c r="E289" s="24" t="s">
        <v>38</v>
      </c>
      <c r="F289" s="22">
        <v>15</v>
      </c>
      <c r="G289" s="23">
        <v>45</v>
      </c>
      <c r="H289" s="22">
        <v>39</v>
      </c>
      <c r="I289" s="22" t="s">
        <v>32</v>
      </c>
      <c r="J289" s="22">
        <v>30</v>
      </c>
      <c r="K289" s="22">
        <v>59</v>
      </c>
      <c r="L289" s="22" t="s">
        <v>32</v>
      </c>
      <c r="M289" s="22">
        <v>23</v>
      </c>
      <c r="N289" s="22">
        <v>6</v>
      </c>
      <c r="O289" s="23" t="s">
        <v>32</v>
      </c>
      <c r="P289" s="23" t="s">
        <v>32</v>
      </c>
      <c r="Q289" s="23" t="s">
        <v>32</v>
      </c>
      <c r="R289" s="23" t="s">
        <v>32</v>
      </c>
      <c r="S289" s="23" t="s">
        <v>32</v>
      </c>
      <c r="T289" s="23" t="s">
        <v>32</v>
      </c>
      <c r="U289" s="23" t="s">
        <v>32</v>
      </c>
      <c r="V289" s="23" t="s">
        <v>32</v>
      </c>
      <c r="W289" s="23" t="s">
        <v>32</v>
      </c>
      <c r="X289" s="22">
        <v>217</v>
      </c>
      <c r="Y289" s="23">
        <v>217</v>
      </c>
      <c r="Z289" s="24" t="s">
        <v>44</v>
      </c>
    </row>
    <row r="290" spans="1:26" x14ac:dyDescent="0.3">
      <c r="A290" s="11" t="s">
        <v>43</v>
      </c>
      <c r="B290" s="11"/>
      <c r="C290" s="24" t="s">
        <v>32</v>
      </c>
      <c r="D290" s="24" t="s">
        <v>32</v>
      </c>
      <c r="E290" s="24" t="s">
        <v>38</v>
      </c>
      <c r="F290" s="23">
        <v>16</v>
      </c>
      <c r="G290" s="23">
        <v>48</v>
      </c>
      <c r="H290" s="23">
        <v>40</v>
      </c>
      <c r="I290" s="23" t="s">
        <v>32</v>
      </c>
      <c r="J290" s="23">
        <v>30</v>
      </c>
      <c r="K290" s="23">
        <v>61</v>
      </c>
      <c r="L290" s="23" t="s">
        <v>32</v>
      </c>
      <c r="M290" s="23">
        <v>25</v>
      </c>
      <c r="N290" s="23">
        <v>6.6000000000000005</v>
      </c>
      <c r="O290" s="23" t="s">
        <v>32</v>
      </c>
      <c r="P290" s="23" t="s">
        <v>32</v>
      </c>
      <c r="Q290" s="23" t="s">
        <v>32</v>
      </c>
      <c r="R290" s="23" t="s">
        <v>32</v>
      </c>
      <c r="S290" s="23" t="s">
        <v>32</v>
      </c>
      <c r="T290" s="23" t="s">
        <v>32</v>
      </c>
      <c r="U290" s="23" t="s">
        <v>32</v>
      </c>
      <c r="V290" s="23" t="s">
        <v>32</v>
      </c>
      <c r="W290" s="23" t="s">
        <v>32</v>
      </c>
      <c r="X290" s="22">
        <v>226.6</v>
      </c>
      <c r="Y290" s="23">
        <v>226.6</v>
      </c>
      <c r="Z290" s="25" t="s">
        <v>46</v>
      </c>
    </row>
    <row r="291" spans="1:26" x14ac:dyDescent="0.3">
      <c r="A291" s="11" t="s">
        <v>99</v>
      </c>
      <c r="B291" s="11"/>
      <c r="C291" s="24" t="s">
        <v>32</v>
      </c>
      <c r="D291" s="24" t="s">
        <v>32</v>
      </c>
      <c r="E291" s="24" t="s">
        <v>38</v>
      </c>
      <c r="F291" s="23">
        <v>15</v>
      </c>
      <c r="G291" s="23">
        <v>45</v>
      </c>
      <c r="H291" s="23">
        <v>39</v>
      </c>
      <c r="I291" s="23">
        <v>16</v>
      </c>
      <c r="J291" s="23">
        <v>30</v>
      </c>
      <c r="K291" s="23">
        <v>59</v>
      </c>
      <c r="L291" s="23" t="s">
        <v>40</v>
      </c>
      <c r="M291" s="23">
        <v>23</v>
      </c>
      <c r="N291" s="23" t="s">
        <v>32</v>
      </c>
      <c r="O291" s="23" t="s">
        <v>32</v>
      </c>
      <c r="P291" s="23" t="s">
        <v>32</v>
      </c>
      <c r="Q291" s="23" t="s">
        <v>32</v>
      </c>
      <c r="R291" s="23" t="s">
        <v>32</v>
      </c>
      <c r="S291" s="23" t="s">
        <v>32</v>
      </c>
      <c r="T291" s="23" t="s">
        <v>32</v>
      </c>
      <c r="U291" s="23" t="s">
        <v>32</v>
      </c>
      <c r="V291" s="23" t="s">
        <v>32</v>
      </c>
      <c r="W291" s="23" t="s">
        <v>32</v>
      </c>
      <c r="X291" s="22">
        <f t="shared" ref="X291:X292" si="54">SUM(F291:N291)</f>
        <v>227</v>
      </c>
      <c r="Y291" s="23">
        <f t="shared" ref="Y291:Y292" si="55">SUM(F291:W291)</f>
        <v>227</v>
      </c>
      <c r="Z291" s="25" t="s">
        <v>57</v>
      </c>
    </row>
    <row r="292" spans="1:26" s="13" customFormat="1" x14ac:dyDescent="0.3">
      <c r="A292" s="11" t="s">
        <v>74</v>
      </c>
      <c r="B292" s="11"/>
      <c r="C292" s="24" t="s">
        <v>32</v>
      </c>
      <c r="D292" s="24" t="s">
        <v>32</v>
      </c>
      <c r="E292" s="11" t="s">
        <v>38</v>
      </c>
      <c r="F292" s="23">
        <v>15</v>
      </c>
      <c r="G292" s="23">
        <v>45</v>
      </c>
      <c r="H292" s="23">
        <v>39</v>
      </c>
      <c r="I292" s="23">
        <v>16</v>
      </c>
      <c r="J292" s="23">
        <v>30</v>
      </c>
      <c r="K292" s="23">
        <v>59</v>
      </c>
      <c r="L292" s="23" t="s">
        <v>32</v>
      </c>
      <c r="M292" s="23">
        <v>23</v>
      </c>
      <c r="N292" s="23">
        <v>6</v>
      </c>
      <c r="O292" s="23" t="s">
        <v>32</v>
      </c>
      <c r="P292" s="23">
        <v>6</v>
      </c>
      <c r="Q292" s="23" t="s">
        <v>32</v>
      </c>
      <c r="R292" s="23" t="s">
        <v>32</v>
      </c>
      <c r="S292" s="23" t="s">
        <v>32</v>
      </c>
      <c r="T292" s="23" t="s">
        <v>32</v>
      </c>
      <c r="U292" s="23" t="s">
        <v>32</v>
      </c>
      <c r="V292" s="23" t="s">
        <v>32</v>
      </c>
      <c r="W292" s="23" t="s">
        <v>32</v>
      </c>
      <c r="X292" s="22">
        <f t="shared" si="54"/>
        <v>233</v>
      </c>
      <c r="Y292" s="23">
        <f t="shared" si="55"/>
        <v>239</v>
      </c>
      <c r="Z292" s="24" t="s">
        <v>92</v>
      </c>
    </row>
    <row r="293" spans="1:26" s="13" customFormat="1" x14ac:dyDescent="0.3">
      <c r="F293" s="12"/>
      <c r="G293" s="12"/>
      <c r="H293" s="12"/>
      <c r="I293" s="12"/>
      <c r="J293" s="12"/>
      <c r="K293" s="12"/>
      <c r="L293" s="12"/>
      <c r="M293" s="12"/>
      <c r="N293" s="12"/>
      <c r="O293" s="12"/>
      <c r="P293" s="12"/>
      <c r="Q293" s="12"/>
      <c r="R293" s="12"/>
      <c r="S293" s="12"/>
      <c r="T293" s="12"/>
      <c r="U293" s="12"/>
      <c r="V293" s="12"/>
      <c r="W293" s="12"/>
      <c r="X293" s="12"/>
      <c r="Y293" s="12"/>
    </row>
    <row r="294" spans="1:26" x14ac:dyDescent="0.3">
      <c r="F294" s="23"/>
      <c r="G294" s="23"/>
      <c r="H294" s="23"/>
      <c r="I294" s="23"/>
      <c r="J294" s="23"/>
      <c r="K294" s="23"/>
      <c r="L294" s="23"/>
      <c r="M294" s="23"/>
      <c r="N294" s="23"/>
      <c r="O294" s="23"/>
      <c r="P294" s="23"/>
      <c r="Q294" s="23"/>
      <c r="R294" s="23"/>
      <c r="S294" s="23"/>
      <c r="T294" s="23"/>
      <c r="U294" s="23"/>
      <c r="V294" s="23"/>
      <c r="W294" s="23"/>
      <c r="X294" s="23"/>
    </row>
    <row r="295" spans="1:26" x14ac:dyDescent="0.3">
      <c r="F295" s="23"/>
      <c r="G295" s="23"/>
      <c r="H295" s="23"/>
      <c r="I295" s="23"/>
      <c r="J295" s="23"/>
      <c r="K295" s="23"/>
      <c r="L295" s="23"/>
      <c r="M295" s="23"/>
      <c r="N295" s="23"/>
      <c r="O295" s="23"/>
      <c r="P295" s="23"/>
      <c r="Q295" s="23"/>
      <c r="R295" s="23"/>
      <c r="S295" s="23"/>
      <c r="T295" s="23"/>
      <c r="U295" s="23"/>
      <c r="V295" s="23"/>
      <c r="W295" s="23"/>
      <c r="X295" s="23"/>
    </row>
    <row r="296" spans="1:26" x14ac:dyDescent="0.3">
      <c r="F296" s="23"/>
      <c r="G296" s="23"/>
      <c r="H296" s="23"/>
      <c r="I296" s="23"/>
      <c r="J296" s="23"/>
      <c r="K296" s="23"/>
      <c r="L296" s="23"/>
      <c r="M296" s="23"/>
      <c r="N296" s="23"/>
      <c r="O296" s="23"/>
      <c r="P296" s="23"/>
      <c r="Q296" s="23"/>
      <c r="R296" s="23"/>
      <c r="S296" s="23"/>
      <c r="T296" s="23"/>
      <c r="U296" s="23"/>
      <c r="V296" s="23"/>
      <c r="W296" s="23"/>
      <c r="X296" s="23"/>
    </row>
    <row r="297" spans="1:26" x14ac:dyDescent="0.3">
      <c r="F297" s="23"/>
      <c r="G297" s="23"/>
      <c r="H297" s="23"/>
      <c r="I297" s="23"/>
      <c r="J297" s="23"/>
      <c r="K297" s="23"/>
      <c r="L297" s="23"/>
      <c r="M297" s="23"/>
      <c r="N297" s="23"/>
      <c r="O297" s="23"/>
      <c r="P297" s="23"/>
      <c r="Q297" s="23"/>
      <c r="R297" s="23"/>
      <c r="S297" s="23"/>
      <c r="T297" s="23"/>
      <c r="U297" s="23"/>
      <c r="V297" s="23"/>
      <c r="W297" s="23"/>
      <c r="X297" s="23"/>
    </row>
    <row r="298" spans="1:26" x14ac:dyDescent="0.3">
      <c r="F298" s="23"/>
      <c r="G298" s="23"/>
      <c r="H298" s="23"/>
      <c r="I298" s="23"/>
      <c r="J298" s="23"/>
      <c r="K298" s="23"/>
      <c r="L298" s="23"/>
      <c r="M298" s="23"/>
      <c r="N298" s="23"/>
      <c r="O298" s="23"/>
      <c r="P298" s="23"/>
      <c r="Q298" s="23"/>
      <c r="R298" s="23"/>
      <c r="S298" s="23"/>
      <c r="T298" s="23"/>
      <c r="U298" s="23"/>
      <c r="V298" s="23"/>
      <c r="W298" s="23"/>
      <c r="X298" s="23"/>
    </row>
    <row r="299" spans="1:26" x14ac:dyDescent="0.3">
      <c r="F299" s="23"/>
      <c r="G299" s="23"/>
      <c r="H299" s="23"/>
      <c r="I299" s="23"/>
      <c r="J299" s="23"/>
      <c r="K299" s="23"/>
      <c r="L299" s="23"/>
      <c r="M299" s="23"/>
      <c r="N299" s="23"/>
      <c r="O299" s="23"/>
      <c r="P299" s="23"/>
      <c r="Q299" s="23"/>
      <c r="R299" s="23"/>
      <c r="S299" s="23"/>
      <c r="T299" s="23"/>
      <c r="U299" s="23"/>
      <c r="V299" s="23"/>
      <c r="W299" s="23"/>
      <c r="X299" s="23"/>
    </row>
    <row r="300" spans="1:26" x14ac:dyDescent="0.3">
      <c r="F300" s="23"/>
      <c r="G300" s="23"/>
      <c r="H300" s="23"/>
      <c r="I300" s="23"/>
      <c r="J300" s="23"/>
      <c r="K300" s="23"/>
      <c r="L300" s="23"/>
      <c r="M300" s="23"/>
      <c r="N300" s="23"/>
      <c r="O300" s="23"/>
      <c r="P300" s="23"/>
      <c r="Q300" s="23"/>
      <c r="R300" s="23"/>
      <c r="S300" s="23"/>
      <c r="T300" s="23"/>
      <c r="U300" s="23"/>
      <c r="V300" s="23"/>
      <c r="W300" s="23"/>
      <c r="X300" s="23"/>
    </row>
    <row r="301" spans="1:26" x14ac:dyDescent="0.3">
      <c r="F301" s="23"/>
      <c r="G301" s="23"/>
      <c r="H301" s="23"/>
      <c r="I301" s="23"/>
      <c r="J301" s="23"/>
      <c r="K301" s="23"/>
      <c r="L301" s="23"/>
      <c r="M301" s="23"/>
      <c r="N301" s="23"/>
      <c r="O301" s="23"/>
      <c r="P301" s="23"/>
      <c r="Q301" s="23"/>
      <c r="R301" s="23"/>
      <c r="S301" s="23"/>
      <c r="T301" s="23"/>
      <c r="U301" s="23"/>
      <c r="V301" s="23"/>
      <c r="W301" s="23"/>
      <c r="X301" s="23"/>
    </row>
    <row r="302" spans="1:26" x14ac:dyDescent="0.3">
      <c r="F302" s="23"/>
      <c r="G302" s="23"/>
      <c r="H302" s="23"/>
      <c r="I302" s="23"/>
      <c r="J302" s="23"/>
      <c r="K302" s="23"/>
      <c r="L302" s="23"/>
      <c r="M302" s="23"/>
      <c r="N302" s="23"/>
      <c r="O302" s="23"/>
      <c r="P302" s="23"/>
      <c r="Q302" s="23"/>
      <c r="R302" s="23"/>
      <c r="S302" s="23"/>
      <c r="T302" s="23"/>
      <c r="U302" s="23"/>
      <c r="V302" s="23"/>
      <c r="W302" s="23"/>
      <c r="X302" s="23"/>
    </row>
    <row r="303" spans="1:26" x14ac:dyDescent="0.3">
      <c r="F303" s="23"/>
      <c r="G303" s="23"/>
      <c r="H303" s="23"/>
      <c r="I303" s="23"/>
      <c r="J303" s="23"/>
      <c r="K303" s="23"/>
      <c r="L303" s="23"/>
      <c r="M303" s="23"/>
      <c r="N303" s="23"/>
      <c r="O303" s="23"/>
      <c r="P303" s="23"/>
      <c r="Q303" s="23"/>
      <c r="R303" s="23"/>
      <c r="S303" s="23"/>
      <c r="T303" s="23"/>
      <c r="U303" s="23"/>
      <c r="V303" s="23"/>
      <c r="W303" s="23"/>
      <c r="X303" s="23"/>
    </row>
    <row r="304" spans="1:26" x14ac:dyDescent="0.3">
      <c r="F304" s="23"/>
      <c r="G304" s="23"/>
      <c r="H304" s="23"/>
      <c r="I304" s="23"/>
      <c r="J304" s="23"/>
      <c r="K304" s="23"/>
      <c r="L304" s="23"/>
      <c r="M304" s="23"/>
      <c r="N304" s="23"/>
      <c r="O304" s="23"/>
      <c r="P304" s="23"/>
      <c r="Q304" s="23"/>
      <c r="R304" s="23"/>
      <c r="S304" s="23"/>
      <c r="T304" s="23"/>
      <c r="U304" s="23"/>
      <c r="V304" s="23"/>
      <c r="W304" s="23"/>
      <c r="X304" s="23"/>
    </row>
    <row r="305" spans="6:24" x14ac:dyDescent="0.3">
      <c r="F305" s="23"/>
      <c r="G305" s="23"/>
      <c r="H305" s="23"/>
      <c r="I305" s="23"/>
      <c r="J305" s="23"/>
      <c r="K305" s="23"/>
      <c r="L305" s="23"/>
      <c r="M305" s="23"/>
      <c r="N305" s="23"/>
      <c r="O305" s="23"/>
      <c r="P305" s="23"/>
      <c r="Q305" s="23"/>
      <c r="R305" s="23"/>
      <c r="S305" s="23"/>
      <c r="T305" s="23"/>
      <c r="U305" s="23"/>
      <c r="V305" s="23"/>
      <c r="W305" s="23"/>
      <c r="X305" s="23"/>
    </row>
    <row r="306" spans="6:24" x14ac:dyDescent="0.3">
      <c r="F306" s="23"/>
      <c r="G306" s="23"/>
      <c r="H306" s="23"/>
      <c r="I306" s="23"/>
      <c r="J306" s="23"/>
      <c r="K306" s="23"/>
      <c r="L306" s="23"/>
      <c r="M306" s="23"/>
      <c r="N306" s="23"/>
      <c r="O306" s="23"/>
      <c r="P306" s="23"/>
      <c r="Q306" s="23"/>
      <c r="R306" s="23"/>
      <c r="S306" s="23"/>
      <c r="T306" s="23"/>
      <c r="U306" s="23"/>
      <c r="V306" s="23"/>
      <c r="W306" s="23"/>
      <c r="X306" s="23"/>
    </row>
    <row r="307" spans="6:24" x14ac:dyDescent="0.3">
      <c r="F307" s="23"/>
      <c r="G307" s="23"/>
      <c r="H307" s="23"/>
      <c r="I307" s="23"/>
      <c r="J307" s="23"/>
      <c r="K307" s="23"/>
      <c r="L307" s="23"/>
      <c r="M307" s="23"/>
      <c r="N307" s="23"/>
      <c r="O307" s="23"/>
      <c r="P307" s="23"/>
      <c r="Q307" s="23"/>
      <c r="R307" s="23"/>
      <c r="S307" s="23"/>
      <c r="T307" s="23"/>
      <c r="U307" s="23"/>
      <c r="V307" s="23"/>
      <c r="W307" s="23"/>
      <c r="X307" s="23"/>
    </row>
    <row r="308" spans="6:24" x14ac:dyDescent="0.3">
      <c r="F308" s="23"/>
      <c r="G308" s="23"/>
      <c r="H308" s="23"/>
      <c r="I308" s="23"/>
      <c r="J308" s="23"/>
      <c r="K308" s="23"/>
      <c r="L308" s="23"/>
      <c r="M308" s="23"/>
      <c r="N308" s="23"/>
      <c r="O308" s="23"/>
      <c r="P308" s="23"/>
      <c r="Q308" s="23"/>
      <c r="R308" s="23"/>
      <c r="S308" s="23"/>
      <c r="T308" s="23"/>
      <c r="U308" s="23"/>
      <c r="V308" s="23"/>
      <c r="W308" s="23"/>
      <c r="X308" s="23"/>
    </row>
    <row r="309" spans="6:24" x14ac:dyDescent="0.3">
      <c r="F309" s="23"/>
      <c r="G309" s="23"/>
      <c r="H309" s="23"/>
      <c r="I309" s="23"/>
      <c r="J309" s="23"/>
      <c r="K309" s="23"/>
      <c r="L309" s="23"/>
      <c r="M309" s="23"/>
      <c r="N309" s="23"/>
      <c r="O309" s="23"/>
      <c r="P309" s="23"/>
      <c r="Q309" s="23"/>
      <c r="R309" s="23"/>
      <c r="S309" s="23"/>
      <c r="T309" s="23"/>
      <c r="U309" s="23"/>
      <c r="V309" s="23"/>
      <c r="W309" s="23"/>
      <c r="X309" s="23"/>
    </row>
    <row r="310" spans="6:24" x14ac:dyDescent="0.3">
      <c r="F310" s="23"/>
      <c r="G310" s="23"/>
      <c r="H310" s="23"/>
      <c r="I310" s="23"/>
      <c r="J310" s="23"/>
      <c r="K310" s="23"/>
      <c r="L310" s="23"/>
      <c r="M310" s="23"/>
      <c r="N310" s="23"/>
      <c r="O310" s="23"/>
      <c r="P310" s="23"/>
      <c r="Q310" s="23"/>
      <c r="R310" s="23"/>
      <c r="S310" s="23"/>
      <c r="T310" s="23"/>
      <c r="U310" s="23"/>
      <c r="V310" s="23"/>
      <c r="W310" s="23"/>
      <c r="X310" s="23"/>
    </row>
    <row r="311" spans="6:24" x14ac:dyDescent="0.3">
      <c r="F311" s="23"/>
      <c r="G311" s="23"/>
      <c r="H311" s="23"/>
      <c r="I311" s="23"/>
      <c r="J311" s="23"/>
      <c r="K311" s="23"/>
      <c r="L311" s="23"/>
      <c r="M311" s="23"/>
      <c r="N311" s="23"/>
      <c r="O311" s="23"/>
      <c r="P311" s="23"/>
      <c r="Q311" s="23"/>
      <c r="R311" s="23"/>
      <c r="S311" s="23"/>
      <c r="T311" s="23"/>
      <c r="U311" s="23"/>
      <c r="V311" s="23"/>
      <c r="W311" s="23"/>
      <c r="X311" s="23"/>
    </row>
    <row r="312" spans="6:24" x14ac:dyDescent="0.3">
      <c r="F312" s="23"/>
      <c r="G312" s="23"/>
      <c r="H312" s="23"/>
      <c r="I312" s="23"/>
      <c r="J312" s="23"/>
      <c r="K312" s="23"/>
      <c r="L312" s="23"/>
      <c r="M312" s="23"/>
      <c r="N312" s="23"/>
      <c r="O312" s="23"/>
      <c r="P312" s="23"/>
      <c r="Q312" s="23"/>
      <c r="R312" s="23"/>
      <c r="S312" s="23"/>
      <c r="T312" s="23"/>
      <c r="U312" s="23"/>
      <c r="V312" s="23"/>
      <c r="W312" s="23"/>
      <c r="X312" s="23"/>
    </row>
    <row r="313" spans="6:24" x14ac:dyDescent="0.3">
      <c r="F313" s="23"/>
      <c r="G313" s="23"/>
      <c r="H313" s="23"/>
      <c r="I313" s="23"/>
      <c r="J313" s="23"/>
      <c r="K313" s="23"/>
      <c r="L313" s="23"/>
      <c r="M313" s="23"/>
      <c r="N313" s="23"/>
      <c r="O313" s="23"/>
      <c r="P313" s="23"/>
      <c r="Q313" s="23"/>
      <c r="R313" s="23"/>
      <c r="S313" s="23"/>
      <c r="T313" s="23"/>
      <c r="U313" s="23"/>
      <c r="V313" s="23"/>
      <c r="W313" s="23"/>
      <c r="X313" s="23"/>
    </row>
    <row r="314" spans="6:24" x14ac:dyDescent="0.3">
      <c r="F314" s="23"/>
      <c r="G314" s="23"/>
      <c r="H314" s="23"/>
      <c r="I314" s="23"/>
      <c r="J314" s="23"/>
      <c r="K314" s="23"/>
      <c r="L314" s="23"/>
      <c r="M314" s="23"/>
      <c r="N314" s="23"/>
      <c r="O314" s="23"/>
      <c r="P314" s="23"/>
      <c r="Q314" s="23"/>
      <c r="R314" s="23"/>
      <c r="S314" s="23"/>
      <c r="T314" s="23"/>
      <c r="U314" s="23"/>
      <c r="V314" s="23"/>
      <c r="W314" s="23"/>
      <c r="X314" s="23"/>
    </row>
    <row r="315" spans="6:24" x14ac:dyDescent="0.3">
      <c r="F315" s="23"/>
      <c r="G315" s="23"/>
      <c r="H315" s="23"/>
      <c r="I315" s="23"/>
      <c r="J315" s="23"/>
      <c r="K315" s="23"/>
      <c r="L315" s="23"/>
      <c r="M315" s="23"/>
      <c r="N315" s="23"/>
      <c r="O315" s="23"/>
      <c r="P315" s="23"/>
      <c r="Q315" s="23"/>
      <c r="R315" s="23"/>
      <c r="S315" s="23"/>
      <c r="T315" s="23"/>
      <c r="U315" s="23"/>
      <c r="V315" s="23"/>
      <c r="W315" s="23"/>
      <c r="X315" s="23"/>
    </row>
    <row r="316" spans="6:24" x14ac:dyDescent="0.3">
      <c r="F316" s="23"/>
      <c r="G316" s="23"/>
      <c r="H316" s="23"/>
      <c r="I316" s="23"/>
      <c r="J316" s="23"/>
      <c r="K316" s="23"/>
      <c r="L316" s="23"/>
      <c r="M316" s="23"/>
      <c r="N316" s="23"/>
      <c r="O316" s="23"/>
      <c r="P316" s="23"/>
      <c r="Q316" s="23"/>
      <c r="R316" s="23"/>
      <c r="S316" s="23"/>
      <c r="T316" s="23"/>
      <c r="U316" s="23"/>
      <c r="V316" s="23"/>
      <c r="W316" s="23"/>
      <c r="X316" s="23"/>
    </row>
    <row r="317" spans="6:24" x14ac:dyDescent="0.3">
      <c r="F317" s="23"/>
      <c r="G317" s="23"/>
      <c r="H317" s="23"/>
      <c r="I317" s="23"/>
      <c r="J317" s="23"/>
      <c r="K317" s="23"/>
      <c r="L317" s="23"/>
      <c r="M317" s="23"/>
      <c r="N317" s="23"/>
      <c r="O317" s="23"/>
      <c r="P317" s="23"/>
      <c r="Q317" s="23"/>
      <c r="R317" s="23"/>
      <c r="S317" s="23"/>
      <c r="T317" s="23"/>
      <c r="U317" s="23"/>
      <c r="V317" s="23"/>
      <c r="W317" s="23"/>
      <c r="X317" s="23"/>
    </row>
    <row r="318" spans="6:24" x14ac:dyDescent="0.3">
      <c r="F318" s="23"/>
      <c r="G318" s="23"/>
      <c r="H318" s="23"/>
      <c r="I318" s="23"/>
      <c r="J318" s="23"/>
      <c r="K318" s="23"/>
      <c r="L318" s="23"/>
      <c r="M318" s="23"/>
      <c r="N318" s="23"/>
      <c r="O318" s="23"/>
      <c r="P318" s="23"/>
      <c r="Q318" s="23"/>
      <c r="R318" s="23"/>
      <c r="S318" s="23"/>
      <c r="T318" s="23"/>
      <c r="U318" s="23"/>
      <c r="V318" s="23"/>
      <c r="W318" s="23"/>
      <c r="X318" s="23"/>
    </row>
    <row r="319" spans="6:24" x14ac:dyDescent="0.3">
      <c r="F319" s="23"/>
      <c r="G319" s="23"/>
      <c r="H319" s="23"/>
      <c r="I319" s="23"/>
      <c r="J319" s="23"/>
      <c r="K319" s="23"/>
      <c r="L319" s="23"/>
      <c r="M319" s="23"/>
      <c r="N319" s="23"/>
      <c r="O319" s="23"/>
      <c r="P319" s="23"/>
      <c r="Q319" s="23"/>
      <c r="R319" s="23"/>
      <c r="S319" s="23"/>
      <c r="T319" s="23"/>
      <c r="U319" s="23"/>
      <c r="V319" s="23"/>
      <c r="W319" s="23"/>
      <c r="X319" s="23"/>
    </row>
    <row r="320" spans="6:24" x14ac:dyDescent="0.3">
      <c r="F320" s="23"/>
      <c r="G320" s="23"/>
      <c r="H320" s="23"/>
      <c r="I320" s="23"/>
      <c r="J320" s="23"/>
      <c r="K320" s="23"/>
      <c r="L320" s="23"/>
      <c r="M320" s="23"/>
      <c r="N320" s="23"/>
      <c r="O320" s="23"/>
      <c r="P320" s="23"/>
      <c r="Q320" s="23"/>
      <c r="R320" s="23"/>
      <c r="S320" s="23"/>
      <c r="T320" s="23"/>
      <c r="U320" s="23"/>
      <c r="V320" s="23"/>
      <c r="W320" s="23"/>
      <c r="X320" s="23"/>
    </row>
    <row r="321" spans="6:24" x14ac:dyDescent="0.3">
      <c r="F321" s="23"/>
      <c r="G321" s="23"/>
      <c r="H321" s="23"/>
      <c r="I321" s="23"/>
      <c r="J321" s="23"/>
      <c r="K321" s="23"/>
      <c r="L321" s="23"/>
      <c r="M321" s="23"/>
      <c r="N321" s="23"/>
      <c r="O321" s="23"/>
      <c r="P321" s="23"/>
      <c r="Q321" s="23"/>
      <c r="R321" s="23"/>
      <c r="S321" s="23"/>
      <c r="T321" s="23"/>
      <c r="U321" s="23"/>
      <c r="V321" s="23"/>
      <c r="W321" s="23"/>
      <c r="X321" s="23"/>
    </row>
    <row r="322" spans="6:24" x14ac:dyDescent="0.3">
      <c r="F322" s="23"/>
      <c r="G322" s="23"/>
      <c r="H322" s="23"/>
      <c r="I322" s="23"/>
      <c r="J322" s="23"/>
      <c r="K322" s="23"/>
      <c r="L322" s="23"/>
      <c r="M322" s="23"/>
      <c r="N322" s="23"/>
      <c r="O322" s="23"/>
      <c r="P322" s="23"/>
      <c r="Q322" s="23"/>
      <c r="R322" s="23"/>
      <c r="S322" s="23"/>
      <c r="T322" s="23"/>
      <c r="U322" s="23"/>
      <c r="V322" s="23"/>
      <c r="W322" s="23"/>
      <c r="X322" s="23"/>
    </row>
    <row r="323" spans="6:24" x14ac:dyDescent="0.3">
      <c r="F323" s="23"/>
      <c r="G323" s="23"/>
      <c r="H323" s="23"/>
      <c r="I323" s="23"/>
      <c r="J323" s="23"/>
      <c r="K323" s="23"/>
      <c r="L323" s="23"/>
      <c r="M323" s="23"/>
      <c r="N323" s="23"/>
      <c r="O323" s="23"/>
      <c r="P323" s="23"/>
      <c r="Q323" s="23"/>
      <c r="R323" s="23"/>
      <c r="S323" s="23"/>
      <c r="T323" s="23"/>
      <c r="U323" s="23"/>
      <c r="V323" s="23"/>
      <c r="W323" s="23"/>
      <c r="X323" s="23"/>
    </row>
    <row r="324" spans="6:24" x14ac:dyDescent="0.3">
      <c r="F324" s="23"/>
      <c r="G324" s="23"/>
      <c r="H324" s="23"/>
      <c r="I324" s="23"/>
      <c r="J324" s="23"/>
      <c r="K324" s="23"/>
      <c r="L324" s="23"/>
      <c r="M324" s="23"/>
      <c r="N324" s="23"/>
      <c r="O324" s="23"/>
      <c r="P324" s="23"/>
      <c r="Q324" s="23"/>
      <c r="R324" s="23"/>
      <c r="S324" s="23"/>
      <c r="T324" s="23"/>
      <c r="U324" s="23"/>
      <c r="V324" s="23"/>
      <c r="W324" s="23"/>
      <c r="X324" s="23"/>
    </row>
    <row r="325" spans="6:24" x14ac:dyDescent="0.3">
      <c r="F325" s="23"/>
      <c r="G325" s="23"/>
      <c r="H325" s="23"/>
      <c r="I325" s="23"/>
      <c r="J325" s="23"/>
      <c r="K325" s="23"/>
      <c r="L325" s="23"/>
      <c r="M325" s="23"/>
      <c r="N325" s="23"/>
      <c r="O325" s="23"/>
      <c r="P325" s="23"/>
      <c r="Q325" s="23"/>
      <c r="R325" s="23"/>
      <c r="S325" s="23"/>
      <c r="T325" s="23"/>
      <c r="U325" s="23"/>
      <c r="V325" s="23"/>
      <c r="W325" s="23"/>
      <c r="X325" s="23"/>
    </row>
    <row r="326" spans="6:24" x14ac:dyDescent="0.3">
      <c r="F326" s="23"/>
      <c r="G326" s="23"/>
      <c r="H326" s="23"/>
      <c r="I326" s="23"/>
      <c r="J326" s="23"/>
      <c r="K326" s="23"/>
      <c r="L326" s="23"/>
      <c r="M326" s="23"/>
      <c r="N326" s="23"/>
      <c r="O326" s="23"/>
      <c r="P326" s="23"/>
      <c r="Q326" s="23"/>
      <c r="R326" s="23"/>
      <c r="S326" s="23"/>
      <c r="T326" s="23"/>
      <c r="U326" s="23"/>
      <c r="V326" s="23"/>
      <c r="W326" s="23"/>
      <c r="X326" s="23"/>
    </row>
    <row r="327" spans="6:24" x14ac:dyDescent="0.3">
      <c r="F327" s="23"/>
      <c r="G327" s="23"/>
      <c r="H327" s="23"/>
      <c r="I327" s="23"/>
      <c r="J327" s="23"/>
      <c r="K327" s="23"/>
      <c r="L327" s="23"/>
      <c r="M327" s="23"/>
      <c r="N327" s="23"/>
      <c r="O327" s="23"/>
      <c r="P327" s="23"/>
      <c r="Q327" s="23"/>
      <c r="R327" s="23"/>
      <c r="S327" s="23"/>
      <c r="T327" s="23"/>
      <c r="U327" s="23"/>
      <c r="V327" s="23"/>
      <c r="W327" s="23"/>
      <c r="X327" s="23"/>
    </row>
    <row r="328" spans="6:24" x14ac:dyDescent="0.3">
      <c r="F328" s="23"/>
      <c r="G328" s="23"/>
      <c r="H328" s="23"/>
      <c r="I328" s="23"/>
      <c r="J328" s="23"/>
      <c r="K328" s="23"/>
      <c r="L328" s="23"/>
      <c r="M328" s="23"/>
      <c r="N328" s="23"/>
      <c r="O328" s="23"/>
      <c r="P328" s="23"/>
      <c r="Q328" s="23"/>
      <c r="R328" s="23"/>
      <c r="S328" s="23"/>
      <c r="T328" s="23"/>
      <c r="U328" s="23"/>
      <c r="V328" s="23"/>
      <c r="W328" s="23"/>
      <c r="X328" s="23"/>
    </row>
    <row r="329" spans="6:24" x14ac:dyDescent="0.3">
      <c r="F329" s="23"/>
      <c r="G329" s="23"/>
      <c r="H329" s="23"/>
      <c r="I329" s="23"/>
      <c r="J329" s="23"/>
      <c r="K329" s="23"/>
      <c r="L329" s="23"/>
      <c r="M329" s="23"/>
      <c r="N329" s="23"/>
      <c r="O329" s="23"/>
      <c r="P329" s="23"/>
      <c r="Q329" s="23"/>
      <c r="R329" s="23"/>
      <c r="S329" s="23"/>
      <c r="T329" s="23"/>
      <c r="U329" s="23"/>
      <c r="V329" s="23"/>
      <c r="W329" s="23"/>
      <c r="X329" s="23"/>
    </row>
    <row r="330" spans="6:24" x14ac:dyDescent="0.3">
      <c r="F330" s="23"/>
      <c r="G330" s="23"/>
      <c r="H330" s="23"/>
      <c r="I330" s="23"/>
      <c r="J330" s="23"/>
      <c r="K330" s="23"/>
      <c r="L330" s="23"/>
      <c r="M330" s="23"/>
      <c r="N330" s="23"/>
      <c r="O330" s="23"/>
      <c r="P330" s="23"/>
      <c r="Q330" s="23"/>
      <c r="R330" s="23"/>
      <c r="S330" s="23"/>
      <c r="T330" s="23"/>
      <c r="U330" s="23"/>
      <c r="V330" s="23"/>
      <c r="W330" s="23"/>
      <c r="X330" s="23"/>
    </row>
    <row r="331" spans="6:24" x14ac:dyDescent="0.3">
      <c r="F331" s="23"/>
      <c r="G331" s="23"/>
      <c r="H331" s="23"/>
      <c r="I331" s="23"/>
      <c r="J331" s="23"/>
      <c r="K331" s="23"/>
      <c r="L331" s="23"/>
      <c r="M331" s="23"/>
      <c r="N331" s="23"/>
      <c r="O331" s="23"/>
      <c r="P331" s="23"/>
      <c r="Q331" s="23"/>
      <c r="R331" s="23"/>
      <c r="S331" s="23"/>
      <c r="T331" s="23"/>
      <c r="U331" s="23"/>
      <c r="V331" s="23"/>
      <c r="W331" s="23"/>
      <c r="X331" s="23"/>
    </row>
    <row r="332" spans="6:24" x14ac:dyDescent="0.3">
      <c r="F332" s="23"/>
      <c r="G332" s="23"/>
      <c r="H332" s="23"/>
      <c r="I332" s="23"/>
      <c r="J332" s="23"/>
      <c r="K332" s="23"/>
      <c r="L332" s="23"/>
      <c r="M332" s="23"/>
      <c r="N332" s="23"/>
      <c r="O332" s="23"/>
      <c r="P332" s="23"/>
      <c r="Q332" s="23"/>
      <c r="R332" s="23"/>
      <c r="S332" s="23"/>
      <c r="T332" s="23"/>
      <c r="U332" s="23"/>
      <c r="V332" s="23"/>
      <c r="W332" s="23"/>
      <c r="X332" s="23"/>
    </row>
    <row r="333" spans="6:24" x14ac:dyDescent="0.3">
      <c r="F333" s="23"/>
      <c r="G333" s="23"/>
      <c r="H333" s="23"/>
      <c r="I333" s="23"/>
      <c r="J333" s="23"/>
      <c r="K333" s="23"/>
      <c r="L333" s="23"/>
      <c r="M333" s="23"/>
      <c r="N333" s="23"/>
      <c r="O333" s="23"/>
      <c r="P333" s="23"/>
      <c r="Q333" s="23"/>
      <c r="R333" s="23"/>
      <c r="S333" s="23"/>
      <c r="T333" s="23"/>
      <c r="U333" s="23"/>
      <c r="V333" s="23"/>
      <c r="W333" s="23"/>
      <c r="X333" s="23"/>
    </row>
    <row r="334" spans="6:24" x14ac:dyDescent="0.3">
      <c r="F334" s="23"/>
      <c r="G334" s="23"/>
      <c r="H334" s="23"/>
      <c r="I334" s="23"/>
      <c r="J334" s="23"/>
      <c r="K334" s="23"/>
      <c r="L334" s="23"/>
      <c r="M334" s="23"/>
      <c r="N334" s="23"/>
      <c r="O334" s="23"/>
      <c r="P334" s="23"/>
      <c r="Q334" s="23"/>
      <c r="R334" s="23"/>
      <c r="S334" s="23"/>
      <c r="T334" s="23"/>
      <c r="U334" s="23"/>
      <c r="V334" s="23"/>
      <c r="W334" s="23"/>
      <c r="X334" s="23"/>
    </row>
    <row r="335" spans="6:24" x14ac:dyDescent="0.3">
      <c r="F335" s="23"/>
      <c r="G335" s="23"/>
      <c r="H335" s="23"/>
      <c r="I335" s="23"/>
      <c r="J335" s="23"/>
      <c r="K335" s="23"/>
      <c r="L335" s="23"/>
      <c r="M335" s="23"/>
      <c r="N335" s="23"/>
      <c r="O335" s="23"/>
      <c r="P335" s="23"/>
      <c r="Q335" s="23"/>
      <c r="R335" s="23"/>
      <c r="S335" s="23"/>
      <c r="T335" s="23"/>
      <c r="U335" s="23"/>
      <c r="V335" s="23"/>
      <c r="W335" s="23"/>
      <c r="X335" s="23"/>
    </row>
    <row r="336" spans="6:24" x14ac:dyDescent="0.3">
      <c r="F336" s="23"/>
      <c r="G336" s="23"/>
      <c r="H336" s="23"/>
      <c r="I336" s="23"/>
      <c r="J336" s="23"/>
      <c r="K336" s="23"/>
      <c r="L336" s="23"/>
      <c r="M336" s="23"/>
      <c r="N336" s="23"/>
      <c r="O336" s="23"/>
      <c r="P336" s="23"/>
      <c r="Q336" s="23"/>
      <c r="R336" s="23"/>
      <c r="S336" s="23"/>
      <c r="T336" s="23"/>
      <c r="U336" s="23"/>
      <c r="V336" s="23"/>
      <c r="W336" s="23"/>
      <c r="X336" s="23"/>
    </row>
    <row r="337" spans="6:24" x14ac:dyDescent="0.3">
      <c r="F337" s="23"/>
      <c r="G337" s="23"/>
      <c r="H337" s="23"/>
      <c r="I337" s="23"/>
      <c r="J337" s="23"/>
      <c r="K337" s="23"/>
      <c r="L337" s="23"/>
      <c r="M337" s="23"/>
      <c r="N337" s="23"/>
      <c r="O337" s="23"/>
      <c r="P337" s="23"/>
      <c r="Q337" s="23"/>
      <c r="R337" s="23"/>
      <c r="S337" s="23"/>
      <c r="T337" s="23"/>
      <c r="U337" s="23"/>
      <c r="V337" s="23"/>
      <c r="W337" s="23"/>
      <c r="X337" s="23"/>
    </row>
    <row r="338" spans="6:24" x14ac:dyDescent="0.3">
      <c r="F338" s="23"/>
      <c r="G338" s="23"/>
      <c r="H338" s="23"/>
      <c r="I338" s="23"/>
      <c r="J338" s="23"/>
      <c r="K338" s="23"/>
      <c r="L338" s="23"/>
      <c r="M338" s="23"/>
      <c r="N338" s="23"/>
      <c r="O338" s="23"/>
      <c r="P338" s="23"/>
      <c r="Q338" s="23"/>
      <c r="R338" s="23"/>
      <c r="S338" s="23"/>
      <c r="T338" s="23"/>
      <c r="U338" s="23"/>
      <c r="V338" s="23"/>
      <c r="W338" s="23"/>
      <c r="X338" s="23"/>
    </row>
    <row r="339" spans="6:24" x14ac:dyDescent="0.3">
      <c r="F339" s="23"/>
      <c r="G339" s="23"/>
      <c r="H339" s="23"/>
      <c r="I339" s="23"/>
      <c r="J339" s="23"/>
      <c r="K339" s="23"/>
      <c r="L339" s="23"/>
      <c r="M339" s="23"/>
      <c r="N339" s="23"/>
      <c r="O339" s="23"/>
      <c r="P339" s="23"/>
      <c r="Q339" s="23"/>
      <c r="R339" s="23"/>
      <c r="S339" s="23"/>
      <c r="T339" s="23"/>
      <c r="U339" s="23"/>
      <c r="V339" s="23"/>
      <c r="W339" s="23"/>
      <c r="X339" s="23"/>
    </row>
    <row r="340" spans="6:24" x14ac:dyDescent="0.3">
      <c r="F340" s="23"/>
      <c r="G340" s="23"/>
      <c r="H340" s="23"/>
      <c r="I340" s="23"/>
      <c r="J340" s="23"/>
      <c r="K340" s="23"/>
      <c r="L340" s="23"/>
      <c r="M340" s="23"/>
      <c r="N340" s="23"/>
      <c r="O340" s="23"/>
      <c r="P340" s="23"/>
      <c r="Q340" s="23"/>
      <c r="R340" s="23"/>
      <c r="S340" s="23"/>
      <c r="T340" s="23"/>
      <c r="U340" s="23"/>
      <c r="V340" s="23"/>
      <c r="W340" s="23"/>
      <c r="X340" s="23"/>
    </row>
    <row r="341" spans="6:24" x14ac:dyDescent="0.3">
      <c r="F341" s="23"/>
      <c r="G341" s="23"/>
      <c r="H341" s="23"/>
      <c r="I341" s="23"/>
      <c r="J341" s="23"/>
      <c r="K341" s="23"/>
      <c r="L341" s="23"/>
      <c r="M341" s="23"/>
      <c r="N341" s="23"/>
      <c r="O341" s="23"/>
      <c r="P341" s="23"/>
      <c r="Q341" s="23"/>
      <c r="R341" s="23"/>
      <c r="S341" s="23"/>
      <c r="T341" s="23"/>
      <c r="U341" s="23"/>
      <c r="V341" s="23"/>
      <c r="W341" s="23"/>
      <c r="X341" s="23"/>
    </row>
    <row r="342" spans="6:24" x14ac:dyDescent="0.3">
      <c r="F342" s="23"/>
      <c r="G342" s="23"/>
      <c r="H342" s="23"/>
      <c r="I342" s="23"/>
      <c r="J342" s="23"/>
      <c r="K342" s="23"/>
      <c r="L342" s="23"/>
      <c r="M342" s="23"/>
      <c r="N342" s="23"/>
      <c r="O342" s="23"/>
      <c r="P342" s="23"/>
      <c r="Q342" s="23"/>
      <c r="R342" s="23"/>
      <c r="S342" s="23"/>
      <c r="T342" s="23"/>
      <c r="U342" s="23"/>
      <c r="V342" s="23"/>
      <c r="W342" s="23"/>
      <c r="X342" s="23"/>
    </row>
    <row r="343" spans="6:24" x14ac:dyDescent="0.3">
      <c r="F343" s="23"/>
      <c r="G343" s="23"/>
      <c r="H343" s="23"/>
      <c r="I343" s="23"/>
      <c r="J343" s="23"/>
      <c r="K343" s="23"/>
      <c r="L343" s="23"/>
      <c r="M343" s="23"/>
      <c r="N343" s="23"/>
      <c r="O343" s="23"/>
      <c r="P343" s="23"/>
      <c r="Q343" s="23"/>
      <c r="R343" s="23"/>
      <c r="S343" s="23"/>
      <c r="T343" s="23"/>
      <c r="U343" s="23"/>
      <c r="V343" s="23"/>
      <c r="W343" s="23"/>
      <c r="X343" s="23"/>
    </row>
    <row r="344" spans="6:24" x14ac:dyDescent="0.3">
      <c r="F344" s="23"/>
      <c r="G344" s="23"/>
      <c r="H344" s="23"/>
      <c r="I344" s="23"/>
      <c r="J344" s="23"/>
      <c r="K344" s="23"/>
      <c r="L344" s="23"/>
      <c r="M344" s="23"/>
      <c r="N344" s="23"/>
      <c r="O344" s="23"/>
      <c r="P344" s="23"/>
      <c r="Q344" s="23"/>
      <c r="R344" s="23"/>
      <c r="S344" s="23"/>
      <c r="T344" s="23"/>
      <c r="U344" s="23"/>
      <c r="V344" s="23"/>
      <c r="W344" s="23"/>
      <c r="X344" s="23"/>
    </row>
    <row r="345" spans="6:24" x14ac:dyDescent="0.3">
      <c r="F345" s="23"/>
      <c r="G345" s="23"/>
      <c r="H345" s="23"/>
      <c r="I345" s="23"/>
      <c r="J345" s="23"/>
      <c r="K345" s="23"/>
      <c r="L345" s="23"/>
      <c r="M345" s="23"/>
      <c r="N345" s="23"/>
      <c r="O345" s="23"/>
      <c r="P345" s="23"/>
      <c r="Q345" s="23"/>
      <c r="R345" s="23"/>
      <c r="S345" s="23"/>
      <c r="T345" s="23"/>
      <c r="U345" s="23"/>
      <c r="V345" s="23"/>
      <c r="W345" s="23"/>
      <c r="X345" s="23"/>
    </row>
    <row r="346" spans="6:24" x14ac:dyDescent="0.3">
      <c r="F346" s="23"/>
      <c r="G346" s="23"/>
      <c r="H346" s="23"/>
      <c r="I346" s="23"/>
      <c r="J346" s="23"/>
      <c r="K346" s="23"/>
      <c r="L346" s="23"/>
      <c r="M346" s="23"/>
      <c r="N346" s="23"/>
      <c r="O346" s="23"/>
      <c r="P346" s="23"/>
      <c r="Q346" s="23"/>
      <c r="R346" s="23"/>
      <c r="S346" s="23"/>
      <c r="T346" s="23"/>
      <c r="U346" s="23"/>
      <c r="V346" s="23"/>
      <c r="W346" s="23"/>
      <c r="X346" s="23"/>
    </row>
    <row r="347" spans="6:24" x14ac:dyDescent="0.3">
      <c r="F347" s="23"/>
      <c r="G347" s="23"/>
      <c r="H347" s="23"/>
      <c r="I347" s="23"/>
      <c r="J347" s="23"/>
      <c r="K347" s="23"/>
      <c r="L347" s="23"/>
      <c r="M347" s="23"/>
      <c r="N347" s="23"/>
      <c r="O347" s="23"/>
      <c r="P347" s="23"/>
      <c r="Q347" s="23"/>
      <c r="R347" s="23"/>
      <c r="S347" s="23"/>
      <c r="T347" s="23"/>
      <c r="U347" s="23"/>
      <c r="V347" s="23"/>
      <c r="W347" s="23"/>
      <c r="X347" s="23"/>
    </row>
    <row r="348" spans="6:24" x14ac:dyDescent="0.3">
      <c r="F348" s="23"/>
      <c r="G348" s="23"/>
      <c r="H348" s="23"/>
      <c r="I348" s="23"/>
      <c r="J348" s="23"/>
      <c r="K348" s="23"/>
      <c r="L348" s="23"/>
      <c r="M348" s="23"/>
      <c r="N348" s="23"/>
      <c r="O348" s="23"/>
      <c r="P348" s="23"/>
      <c r="Q348" s="23"/>
      <c r="R348" s="23"/>
      <c r="S348" s="23"/>
      <c r="T348" s="23"/>
      <c r="U348" s="23"/>
      <c r="V348" s="23"/>
      <c r="W348" s="23"/>
      <c r="X348" s="23"/>
    </row>
    <row r="349" spans="6:24" x14ac:dyDescent="0.3">
      <c r="F349" s="23"/>
      <c r="G349" s="23"/>
      <c r="H349" s="23"/>
      <c r="I349" s="23"/>
      <c r="J349" s="23"/>
      <c r="K349" s="23"/>
      <c r="L349" s="23"/>
      <c r="M349" s="23"/>
      <c r="N349" s="23"/>
      <c r="O349" s="23"/>
      <c r="P349" s="23"/>
      <c r="Q349" s="23"/>
      <c r="R349" s="23"/>
      <c r="S349" s="23"/>
      <c r="T349" s="23"/>
      <c r="U349" s="23"/>
      <c r="V349" s="23"/>
      <c r="W349" s="23"/>
      <c r="X349" s="23"/>
    </row>
    <row r="350" spans="6:24" x14ac:dyDescent="0.3">
      <c r="F350" s="23"/>
      <c r="G350" s="23"/>
      <c r="H350" s="23"/>
      <c r="I350" s="23"/>
      <c r="J350" s="23"/>
      <c r="K350" s="23"/>
      <c r="L350" s="23"/>
      <c r="M350" s="23"/>
      <c r="N350" s="23"/>
      <c r="O350" s="23"/>
      <c r="P350" s="23"/>
      <c r="Q350" s="23"/>
      <c r="R350" s="23"/>
      <c r="S350" s="23"/>
      <c r="T350" s="23"/>
      <c r="U350" s="23"/>
      <c r="V350" s="23"/>
      <c r="W350" s="23"/>
      <c r="X350" s="23"/>
    </row>
    <row r="351" spans="6:24" x14ac:dyDescent="0.3">
      <c r="F351" s="23"/>
      <c r="G351" s="23"/>
      <c r="H351" s="23"/>
      <c r="I351" s="23"/>
      <c r="J351" s="23"/>
      <c r="K351" s="23"/>
      <c r="L351" s="23"/>
      <c r="M351" s="23"/>
      <c r="N351" s="23"/>
      <c r="O351" s="23"/>
      <c r="P351" s="23"/>
      <c r="Q351" s="23"/>
      <c r="R351" s="23"/>
      <c r="S351" s="23"/>
      <c r="T351" s="23"/>
      <c r="U351" s="23"/>
      <c r="V351" s="23"/>
      <c r="W351" s="23"/>
      <c r="X351" s="23"/>
    </row>
    <row r="352" spans="6:24" x14ac:dyDescent="0.3">
      <c r="F352" s="23"/>
      <c r="G352" s="23"/>
      <c r="H352" s="23"/>
      <c r="I352" s="23"/>
      <c r="J352" s="23"/>
      <c r="K352" s="23"/>
      <c r="L352" s="23"/>
      <c r="M352" s="23"/>
      <c r="N352" s="23"/>
      <c r="O352" s="23"/>
      <c r="P352" s="23"/>
      <c r="Q352" s="23"/>
      <c r="R352" s="23"/>
      <c r="S352" s="23"/>
      <c r="T352" s="23"/>
      <c r="U352" s="23"/>
      <c r="V352" s="23"/>
      <c r="W352" s="23"/>
      <c r="X352" s="23"/>
    </row>
    <row r="353" spans="6:24" x14ac:dyDescent="0.3">
      <c r="F353" s="23"/>
      <c r="G353" s="23"/>
      <c r="H353" s="23"/>
      <c r="I353" s="23"/>
      <c r="J353" s="23"/>
      <c r="K353" s="23"/>
      <c r="L353" s="23"/>
      <c r="M353" s="23"/>
      <c r="N353" s="23"/>
      <c r="O353" s="23"/>
      <c r="P353" s="23"/>
      <c r="Q353" s="23"/>
      <c r="R353" s="23"/>
      <c r="S353" s="23"/>
      <c r="T353" s="23"/>
      <c r="U353" s="23"/>
      <c r="V353" s="23"/>
      <c r="W353" s="23"/>
      <c r="X353" s="23"/>
    </row>
    <row r="354" spans="6:24" x14ac:dyDescent="0.3">
      <c r="F354" s="23"/>
      <c r="G354" s="23"/>
      <c r="H354" s="23"/>
      <c r="I354" s="23"/>
      <c r="J354" s="23"/>
      <c r="K354" s="23"/>
      <c r="L354" s="23"/>
      <c r="M354" s="23"/>
      <c r="N354" s="23"/>
      <c r="O354" s="23"/>
      <c r="P354" s="23"/>
      <c r="Q354" s="23"/>
      <c r="R354" s="23"/>
      <c r="S354" s="23"/>
      <c r="T354" s="23"/>
      <c r="U354" s="23"/>
      <c r="V354" s="23"/>
      <c r="W354" s="23"/>
      <c r="X354" s="23"/>
    </row>
    <row r="355" spans="6:24" x14ac:dyDescent="0.3">
      <c r="F355" s="23"/>
      <c r="G355" s="23"/>
      <c r="H355" s="23"/>
      <c r="I355" s="23"/>
      <c r="J355" s="23"/>
      <c r="K355" s="23"/>
      <c r="L355" s="23"/>
      <c r="M355" s="23"/>
      <c r="N355" s="23"/>
      <c r="O355" s="23"/>
      <c r="P355" s="23"/>
      <c r="Q355" s="23"/>
      <c r="R355" s="23"/>
      <c r="S355" s="23"/>
      <c r="T355" s="23"/>
      <c r="U355" s="23"/>
      <c r="V355" s="23"/>
      <c r="W355" s="23"/>
      <c r="X355" s="23"/>
    </row>
    <row r="356" spans="6:24" x14ac:dyDescent="0.3">
      <c r="F356" s="23"/>
      <c r="G356" s="23"/>
      <c r="H356" s="23"/>
      <c r="I356" s="23"/>
      <c r="J356" s="23"/>
      <c r="K356" s="23"/>
      <c r="L356" s="23"/>
      <c r="M356" s="23"/>
      <c r="N356" s="23"/>
      <c r="O356" s="23"/>
      <c r="P356" s="23"/>
      <c r="Q356" s="23"/>
      <c r="R356" s="23"/>
      <c r="S356" s="23"/>
      <c r="T356" s="23"/>
      <c r="U356" s="23"/>
      <c r="V356" s="23"/>
      <c r="W356" s="23"/>
      <c r="X356" s="23"/>
    </row>
    <row r="357" spans="6:24" x14ac:dyDescent="0.3">
      <c r="F357" s="23"/>
      <c r="G357" s="23"/>
      <c r="H357" s="23"/>
      <c r="I357" s="23"/>
      <c r="J357" s="23"/>
      <c r="K357" s="23"/>
      <c r="L357" s="23"/>
      <c r="M357" s="23"/>
      <c r="N357" s="23"/>
      <c r="O357" s="23"/>
      <c r="P357" s="23"/>
      <c r="Q357" s="23"/>
      <c r="R357" s="23"/>
      <c r="S357" s="23"/>
      <c r="T357" s="23"/>
      <c r="U357" s="23"/>
      <c r="V357" s="23"/>
      <c r="W357" s="23"/>
      <c r="X357" s="23"/>
    </row>
    <row r="358" spans="6:24" x14ac:dyDescent="0.3">
      <c r="F358" s="23"/>
      <c r="G358" s="23"/>
      <c r="H358" s="23"/>
      <c r="I358" s="23"/>
      <c r="J358" s="23"/>
      <c r="K358" s="23"/>
      <c r="L358" s="23"/>
      <c r="M358" s="23"/>
      <c r="N358" s="23"/>
      <c r="O358" s="23"/>
      <c r="P358" s="23"/>
      <c r="Q358" s="23"/>
      <c r="R358" s="23"/>
      <c r="S358" s="23"/>
      <c r="T358" s="23"/>
      <c r="U358" s="23"/>
      <c r="V358" s="23"/>
      <c r="W358" s="23"/>
      <c r="X358" s="23"/>
    </row>
    <row r="359" spans="6:24" x14ac:dyDescent="0.3">
      <c r="F359" s="23"/>
      <c r="G359" s="23"/>
      <c r="H359" s="23"/>
      <c r="I359" s="23"/>
      <c r="J359" s="23"/>
      <c r="K359" s="23"/>
      <c r="L359" s="23"/>
      <c r="M359" s="23"/>
      <c r="N359" s="23"/>
      <c r="O359" s="23"/>
      <c r="P359" s="23"/>
      <c r="Q359" s="23"/>
      <c r="R359" s="23"/>
      <c r="S359" s="23"/>
      <c r="T359" s="23"/>
      <c r="U359" s="23"/>
      <c r="V359" s="23"/>
      <c r="W359" s="23"/>
      <c r="X359" s="23"/>
    </row>
    <row r="360" spans="6:24" x14ac:dyDescent="0.3">
      <c r="F360" s="23"/>
      <c r="G360" s="23"/>
      <c r="H360" s="23"/>
      <c r="I360" s="23"/>
      <c r="J360" s="23"/>
      <c r="K360" s="23"/>
      <c r="L360" s="23"/>
      <c r="M360" s="23"/>
      <c r="N360" s="23"/>
      <c r="O360" s="23"/>
      <c r="P360" s="23"/>
      <c r="Q360" s="23"/>
      <c r="R360" s="23"/>
      <c r="S360" s="23"/>
      <c r="T360" s="23"/>
      <c r="U360" s="23"/>
      <c r="V360" s="23"/>
      <c r="W360" s="23"/>
      <c r="X360" s="23"/>
    </row>
    <row r="361" spans="6:24" x14ac:dyDescent="0.3">
      <c r="F361" s="23"/>
      <c r="G361" s="23"/>
      <c r="H361" s="23"/>
      <c r="I361" s="23"/>
      <c r="J361" s="23"/>
      <c r="K361" s="23"/>
      <c r="L361" s="23"/>
      <c r="M361" s="23"/>
      <c r="N361" s="23"/>
      <c r="O361" s="23"/>
      <c r="P361" s="23"/>
      <c r="Q361" s="23"/>
      <c r="R361" s="23"/>
      <c r="S361" s="23"/>
      <c r="T361" s="23"/>
      <c r="U361" s="23"/>
      <c r="V361" s="23"/>
      <c r="W361" s="23"/>
      <c r="X361" s="23"/>
    </row>
    <row r="362" spans="6:24" x14ac:dyDescent="0.3">
      <c r="F362" s="23"/>
      <c r="G362" s="23"/>
      <c r="H362" s="23"/>
      <c r="I362" s="23"/>
      <c r="J362" s="23"/>
      <c r="K362" s="23"/>
      <c r="L362" s="23"/>
      <c r="M362" s="23"/>
      <c r="N362" s="23"/>
      <c r="O362" s="23"/>
      <c r="P362" s="23"/>
      <c r="Q362" s="23"/>
      <c r="R362" s="23"/>
      <c r="S362" s="23"/>
      <c r="T362" s="23"/>
      <c r="U362" s="23"/>
      <c r="V362" s="23"/>
      <c r="W362" s="23"/>
      <c r="X362" s="23"/>
    </row>
    <row r="363" spans="6:24" x14ac:dyDescent="0.3">
      <c r="F363" s="23"/>
      <c r="G363" s="23"/>
      <c r="H363" s="23"/>
      <c r="I363" s="23"/>
      <c r="J363" s="23"/>
      <c r="K363" s="23"/>
      <c r="L363" s="23"/>
      <c r="M363" s="23"/>
      <c r="N363" s="23"/>
      <c r="O363" s="23"/>
      <c r="P363" s="23"/>
      <c r="Q363" s="23"/>
      <c r="R363" s="23"/>
      <c r="S363" s="23"/>
      <c r="T363" s="23"/>
      <c r="U363" s="23"/>
      <c r="V363" s="23"/>
      <c r="W363" s="23"/>
      <c r="X363" s="23"/>
    </row>
    <row r="364" spans="6:24" x14ac:dyDescent="0.3">
      <c r="F364" s="23"/>
      <c r="G364" s="23"/>
      <c r="H364" s="23"/>
      <c r="I364" s="23"/>
      <c r="J364" s="23"/>
      <c r="K364" s="23"/>
      <c r="L364" s="23"/>
      <c r="M364" s="23"/>
      <c r="N364" s="23"/>
      <c r="O364" s="23"/>
      <c r="P364" s="23"/>
      <c r="Q364" s="23"/>
      <c r="R364" s="23"/>
      <c r="S364" s="23"/>
      <c r="T364" s="23"/>
      <c r="U364" s="23"/>
      <c r="V364" s="23"/>
      <c r="W364" s="23"/>
      <c r="X364" s="23"/>
    </row>
    <row r="365" spans="6:24" x14ac:dyDescent="0.3">
      <c r="F365" s="23"/>
      <c r="G365" s="23"/>
      <c r="H365" s="23"/>
      <c r="I365" s="23"/>
      <c r="J365" s="23"/>
      <c r="K365" s="23"/>
      <c r="L365" s="23"/>
      <c r="M365" s="23"/>
      <c r="N365" s="23"/>
      <c r="O365" s="23"/>
      <c r="P365" s="23"/>
      <c r="Q365" s="23"/>
      <c r="R365" s="23"/>
      <c r="S365" s="23"/>
      <c r="T365" s="23"/>
      <c r="U365" s="23"/>
      <c r="V365" s="23"/>
      <c r="W365" s="23"/>
      <c r="X365" s="23"/>
    </row>
    <row r="366" spans="6:24" x14ac:dyDescent="0.3">
      <c r="F366" s="23"/>
      <c r="G366" s="23"/>
      <c r="H366" s="23"/>
      <c r="I366" s="23"/>
      <c r="J366" s="23"/>
      <c r="K366" s="23"/>
      <c r="L366" s="23"/>
      <c r="M366" s="23"/>
      <c r="N366" s="23"/>
      <c r="O366" s="23"/>
      <c r="P366" s="23"/>
      <c r="Q366" s="23"/>
      <c r="R366" s="23"/>
      <c r="S366" s="23"/>
      <c r="T366" s="23"/>
      <c r="U366" s="23"/>
      <c r="V366" s="23"/>
      <c r="W366" s="23"/>
      <c r="X366" s="23"/>
    </row>
    <row r="367" spans="6:24" x14ac:dyDescent="0.3">
      <c r="F367" s="23"/>
      <c r="G367" s="23"/>
      <c r="H367" s="23"/>
      <c r="I367" s="23"/>
      <c r="J367" s="23"/>
      <c r="K367" s="23"/>
      <c r="L367" s="23"/>
      <c r="M367" s="23"/>
      <c r="N367" s="23"/>
      <c r="O367" s="23"/>
      <c r="P367" s="23"/>
      <c r="Q367" s="23"/>
      <c r="R367" s="23"/>
      <c r="S367" s="23"/>
      <c r="T367" s="23"/>
      <c r="U367" s="23"/>
      <c r="V367" s="23"/>
      <c r="W367" s="23"/>
      <c r="X367" s="23"/>
    </row>
    <row r="368" spans="6:24" x14ac:dyDescent="0.3">
      <c r="F368" s="23"/>
      <c r="G368" s="23"/>
      <c r="H368" s="23"/>
      <c r="I368" s="23"/>
      <c r="J368" s="23"/>
      <c r="K368" s="23"/>
      <c r="L368" s="23"/>
      <c r="M368" s="23"/>
      <c r="N368" s="23"/>
      <c r="O368" s="23"/>
      <c r="P368" s="23"/>
      <c r="Q368" s="23"/>
      <c r="R368" s="23"/>
      <c r="S368" s="23"/>
      <c r="T368" s="23"/>
      <c r="U368" s="23"/>
      <c r="V368" s="23"/>
      <c r="W368" s="23"/>
      <c r="X368" s="23"/>
    </row>
    <row r="369" spans="6:24" x14ac:dyDescent="0.3">
      <c r="F369" s="23"/>
      <c r="G369" s="23"/>
      <c r="H369" s="23"/>
      <c r="I369" s="23"/>
      <c r="J369" s="23"/>
      <c r="K369" s="23"/>
      <c r="L369" s="23"/>
      <c r="M369" s="23"/>
      <c r="N369" s="23"/>
      <c r="O369" s="23"/>
      <c r="P369" s="23"/>
      <c r="Q369" s="23"/>
      <c r="R369" s="23"/>
      <c r="S369" s="23"/>
      <c r="T369" s="23"/>
      <c r="U369" s="23"/>
      <c r="V369" s="23"/>
      <c r="W369" s="23"/>
      <c r="X369" s="23"/>
    </row>
    <row r="370" spans="6:24" x14ac:dyDescent="0.3">
      <c r="F370" s="23"/>
      <c r="G370" s="23"/>
      <c r="H370" s="23"/>
      <c r="I370" s="23"/>
      <c r="J370" s="23"/>
      <c r="K370" s="23"/>
      <c r="L370" s="23"/>
      <c r="M370" s="23"/>
      <c r="N370" s="23"/>
      <c r="O370" s="23"/>
      <c r="P370" s="23"/>
      <c r="Q370" s="23"/>
      <c r="R370" s="23"/>
      <c r="S370" s="23"/>
      <c r="T370" s="23"/>
      <c r="U370" s="23"/>
      <c r="V370" s="23"/>
      <c r="W370" s="23"/>
      <c r="X370" s="23"/>
    </row>
    <row r="371" spans="6:24" x14ac:dyDescent="0.3">
      <c r="F371" s="23"/>
      <c r="G371" s="23"/>
      <c r="H371" s="23"/>
      <c r="I371" s="23"/>
      <c r="J371" s="23"/>
      <c r="K371" s="23"/>
      <c r="L371" s="23"/>
      <c r="M371" s="23"/>
      <c r="N371" s="23"/>
      <c r="O371" s="23"/>
      <c r="P371" s="23"/>
      <c r="Q371" s="23"/>
      <c r="R371" s="23"/>
      <c r="S371" s="23"/>
      <c r="T371" s="23"/>
      <c r="U371" s="23"/>
      <c r="V371" s="23"/>
      <c r="W371" s="23"/>
      <c r="X371" s="23"/>
    </row>
    <row r="372" spans="6:24" x14ac:dyDescent="0.3">
      <c r="F372" s="23"/>
      <c r="G372" s="23"/>
      <c r="H372" s="23"/>
      <c r="I372" s="23"/>
      <c r="J372" s="23"/>
      <c r="K372" s="23"/>
      <c r="L372" s="23"/>
      <c r="M372" s="23"/>
      <c r="N372" s="23"/>
      <c r="O372" s="23"/>
      <c r="P372" s="23"/>
      <c r="Q372" s="23"/>
      <c r="R372" s="23"/>
      <c r="S372" s="23"/>
      <c r="T372" s="23"/>
      <c r="U372" s="23"/>
      <c r="V372" s="23"/>
      <c r="W372" s="23"/>
      <c r="X372" s="23"/>
    </row>
    <row r="373" spans="6:24" x14ac:dyDescent="0.3">
      <c r="F373" s="23"/>
      <c r="G373" s="23"/>
      <c r="H373" s="23"/>
      <c r="I373" s="23"/>
      <c r="J373" s="23"/>
      <c r="K373" s="23"/>
      <c r="L373" s="23"/>
      <c r="M373" s="23"/>
      <c r="N373" s="23"/>
      <c r="O373" s="23"/>
      <c r="P373" s="23"/>
      <c r="Q373" s="23"/>
      <c r="R373" s="23"/>
      <c r="S373" s="23"/>
      <c r="T373" s="23"/>
      <c r="U373" s="23"/>
      <c r="V373" s="23"/>
      <c r="W373" s="23"/>
      <c r="X373" s="23"/>
    </row>
    <row r="374" spans="6:24" x14ac:dyDescent="0.3">
      <c r="F374" s="23"/>
      <c r="G374" s="23"/>
      <c r="H374" s="23"/>
      <c r="I374" s="23"/>
      <c r="J374" s="23"/>
      <c r="K374" s="23"/>
      <c r="L374" s="23"/>
      <c r="M374" s="23"/>
      <c r="N374" s="23"/>
      <c r="O374" s="23"/>
      <c r="P374" s="23"/>
      <c r="Q374" s="23"/>
      <c r="R374" s="23"/>
      <c r="S374" s="23"/>
      <c r="T374" s="23"/>
      <c r="U374" s="23"/>
      <c r="V374" s="23"/>
      <c r="W374" s="23"/>
      <c r="X374" s="23"/>
    </row>
    <row r="375" spans="6:24" x14ac:dyDescent="0.3">
      <c r="F375" s="23"/>
      <c r="G375" s="23"/>
      <c r="H375" s="23"/>
      <c r="I375" s="23"/>
      <c r="J375" s="23"/>
      <c r="K375" s="23"/>
      <c r="L375" s="23"/>
      <c r="M375" s="23"/>
      <c r="N375" s="23"/>
      <c r="O375" s="23"/>
      <c r="P375" s="23"/>
      <c r="Q375" s="23"/>
      <c r="R375" s="23"/>
      <c r="S375" s="23"/>
      <c r="T375" s="23"/>
      <c r="U375" s="23"/>
      <c r="V375" s="23"/>
      <c r="W375" s="23"/>
      <c r="X375" s="23"/>
    </row>
    <row r="376" spans="6:24" x14ac:dyDescent="0.3">
      <c r="F376" s="23"/>
      <c r="G376" s="23"/>
      <c r="H376" s="23"/>
      <c r="I376" s="23"/>
      <c r="J376" s="23"/>
      <c r="K376" s="23"/>
      <c r="L376" s="23"/>
      <c r="M376" s="23"/>
      <c r="N376" s="23"/>
      <c r="O376" s="23"/>
      <c r="P376" s="23"/>
      <c r="Q376" s="23"/>
      <c r="R376" s="23"/>
      <c r="S376" s="23"/>
      <c r="T376" s="23"/>
      <c r="U376" s="23"/>
      <c r="V376" s="23"/>
      <c r="W376" s="23"/>
      <c r="X376" s="23"/>
    </row>
    <row r="377" spans="6:24" x14ac:dyDescent="0.3">
      <c r="F377" s="23"/>
      <c r="G377" s="23"/>
      <c r="H377" s="23"/>
      <c r="I377" s="23"/>
      <c r="J377" s="23"/>
      <c r="K377" s="23"/>
      <c r="L377" s="23"/>
      <c r="M377" s="23"/>
      <c r="N377" s="23"/>
      <c r="O377" s="23"/>
      <c r="P377" s="23"/>
      <c r="Q377" s="23"/>
      <c r="R377" s="23"/>
      <c r="S377" s="23"/>
      <c r="T377" s="23"/>
      <c r="U377" s="23"/>
      <c r="V377" s="23"/>
      <c r="W377" s="23"/>
      <c r="X377" s="23"/>
    </row>
    <row r="378" spans="6:24" x14ac:dyDescent="0.3">
      <c r="F378" s="23"/>
      <c r="G378" s="23"/>
      <c r="H378" s="23"/>
      <c r="I378" s="23"/>
      <c r="J378" s="23"/>
      <c r="K378" s="23"/>
      <c r="L378" s="23"/>
      <c r="M378" s="23"/>
      <c r="N378" s="23"/>
      <c r="O378" s="23"/>
      <c r="P378" s="23"/>
      <c r="Q378" s="23"/>
      <c r="R378" s="23"/>
      <c r="S378" s="23"/>
      <c r="T378" s="23"/>
      <c r="U378" s="23"/>
      <c r="V378" s="23"/>
      <c r="W378" s="23"/>
      <c r="X378" s="23"/>
    </row>
    <row r="379" spans="6:24" x14ac:dyDescent="0.3">
      <c r="F379" s="23"/>
      <c r="G379" s="23"/>
      <c r="H379" s="23"/>
      <c r="I379" s="23"/>
      <c r="J379" s="23"/>
      <c r="K379" s="23"/>
      <c r="L379" s="23"/>
      <c r="M379" s="23"/>
      <c r="N379" s="23"/>
      <c r="O379" s="23"/>
      <c r="P379" s="23"/>
      <c r="Q379" s="23"/>
      <c r="R379" s="23"/>
      <c r="S379" s="23"/>
      <c r="T379" s="23"/>
      <c r="U379" s="23"/>
      <c r="V379" s="23"/>
      <c r="W379" s="23"/>
      <c r="X379" s="23"/>
    </row>
    <row r="380" spans="6:24" x14ac:dyDescent="0.3">
      <c r="F380" s="23"/>
      <c r="G380" s="23"/>
      <c r="H380" s="23"/>
      <c r="I380" s="23"/>
      <c r="J380" s="23"/>
      <c r="K380" s="23"/>
      <c r="L380" s="23"/>
      <c r="M380" s="23"/>
      <c r="N380" s="23"/>
      <c r="O380" s="23"/>
      <c r="P380" s="23"/>
      <c r="Q380" s="23"/>
      <c r="R380" s="23"/>
      <c r="S380" s="23"/>
      <c r="T380" s="23"/>
      <c r="U380" s="23"/>
      <c r="V380" s="23"/>
      <c r="W380" s="23"/>
      <c r="X380" s="23"/>
    </row>
    <row r="381" spans="6:24" x14ac:dyDescent="0.3">
      <c r="F381" s="23"/>
      <c r="G381" s="23"/>
      <c r="H381" s="23"/>
      <c r="I381" s="23"/>
      <c r="J381" s="23"/>
      <c r="K381" s="23"/>
      <c r="L381" s="23"/>
      <c r="M381" s="23"/>
      <c r="N381" s="23"/>
      <c r="O381" s="23"/>
      <c r="P381" s="23"/>
      <c r="Q381" s="23"/>
      <c r="R381" s="23"/>
      <c r="S381" s="23"/>
      <c r="T381" s="23"/>
      <c r="U381" s="23"/>
      <c r="V381" s="23"/>
      <c r="W381" s="23"/>
      <c r="X381" s="23"/>
    </row>
    <row r="382" spans="6:24" x14ac:dyDescent="0.3">
      <c r="F382" s="23"/>
      <c r="G382" s="23"/>
      <c r="H382" s="23"/>
      <c r="I382" s="23"/>
      <c r="J382" s="23"/>
      <c r="K382" s="23"/>
      <c r="L382" s="23"/>
      <c r="M382" s="23"/>
      <c r="N382" s="23"/>
      <c r="O382" s="23"/>
      <c r="P382" s="23"/>
      <c r="Q382" s="23"/>
      <c r="R382" s="23"/>
      <c r="S382" s="23"/>
      <c r="T382" s="23"/>
      <c r="U382" s="23"/>
      <c r="V382" s="23"/>
      <c r="W382" s="23"/>
      <c r="X382" s="23"/>
    </row>
    <row r="383" spans="6:24" x14ac:dyDescent="0.3">
      <c r="F383" s="23"/>
      <c r="G383" s="23"/>
      <c r="H383" s="23"/>
      <c r="I383" s="23"/>
      <c r="J383" s="23"/>
      <c r="K383" s="23"/>
      <c r="L383" s="23"/>
      <c r="M383" s="23"/>
      <c r="N383" s="23"/>
      <c r="O383" s="23"/>
      <c r="P383" s="23"/>
      <c r="Q383" s="23"/>
      <c r="R383" s="23"/>
      <c r="S383" s="23"/>
      <c r="T383" s="23"/>
      <c r="U383" s="23"/>
      <c r="V383" s="23"/>
      <c r="W383" s="23"/>
      <c r="X383" s="23"/>
    </row>
    <row r="384" spans="6:24" x14ac:dyDescent="0.3">
      <c r="F384" s="23"/>
      <c r="G384" s="23"/>
      <c r="H384" s="23"/>
      <c r="I384" s="23"/>
      <c r="J384" s="23"/>
      <c r="K384" s="23"/>
      <c r="L384" s="23"/>
      <c r="M384" s="23"/>
      <c r="N384" s="23"/>
      <c r="O384" s="23"/>
      <c r="P384" s="23"/>
      <c r="Q384" s="23"/>
      <c r="R384" s="23"/>
      <c r="S384" s="23"/>
      <c r="T384" s="23"/>
      <c r="U384" s="23"/>
      <c r="V384" s="23"/>
      <c r="W384" s="23"/>
      <c r="X384" s="23"/>
    </row>
    <row r="385" spans="6:24" x14ac:dyDescent="0.3">
      <c r="F385" s="23"/>
      <c r="G385" s="23"/>
      <c r="H385" s="23"/>
      <c r="I385" s="23"/>
      <c r="J385" s="23"/>
      <c r="K385" s="23"/>
      <c r="L385" s="23"/>
      <c r="M385" s="23"/>
      <c r="N385" s="23"/>
      <c r="O385" s="23"/>
      <c r="P385" s="23"/>
      <c r="Q385" s="23"/>
      <c r="R385" s="23"/>
      <c r="S385" s="23"/>
      <c r="T385" s="23"/>
      <c r="U385" s="23"/>
      <c r="V385" s="23"/>
      <c r="W385" s="23"/>
      <c r="X385" s="23"/>
    </row>
    <row r="386" spans="6:24" x14ac:dyDescent="0.3">
      <c r="F386" s="23"/>
      <c r="G386" s="23"/>
      <c r="H386" s="23"/>
      <c r="I386" s="23"/>
      <c r="J386" s="23"/>
      <c r="K386" s="23"/>
      <c r="L386" s="23"/>
      <c r="M386" s="23"/>
      <c r="N386" s="23"/>
      <c r="O386" s="23"/>
      <c r="P386" s="23"/>
      <c r="Q386" s="23"/>
      <c r="R386" s="23"/>
      <c r="S386" s="23"/>
      <c r="T386" s="23"/>
      <c r="U386" s="23"/>
      <c r="V386" s="23"/>
      <c r="W386" s="23"/>
      <c r="X386" s="23"/>
    </row>
    <row r="387" spans="6:24" x14ac:dyDescent="0.3">
      <c r="F387" s="23"/>
      <c r="G387" s="23"/>
      <c r="H387" s="23"/>
      <c r="I387" s="23"/>
      <c r="J387" s="23"/>
      <c r="K387" s="23"/>
      <c r="L387" s="23"/>
      <c r="M387" s="23"/>
      <c r="N387" s="23"/>
      <c r="O387" s="23"/>
      <c r="P387" s="23"/>
      <c r="Q387" s="23"/>
      <c r="R387" s="23"/>
      <c r="S387" s="23"/>
      <c r="T387" s="23"/>
      <c r="U387" s="23"/>
      <c r="V387" s="23"/>
      <c r="W387" s="23"/>
      <c r="X387" s="23"/>
    </row>
    <row r="388" spans="6:24" x14ac:dyDescent="0.3">
      <c r="F388" s="23"/>
      <c r="G388" s="23"/>
      <c r="H388" s="23"/>
      <c r="I388" s="23"/>
      <c r="J388" s="23"/>
      <c r="K388" s="23"/>
      <c r="L388" s="23"/>
      <c r="M388" s="23"/>
      <c r="N388" s="23"/>
      <c r="O388" s="23"/>
      <c r="P388" s="23"/>
      <c r="Q388" s="23"/>
      <c r="R388" s="23"/>
      <c r="S388" s="23"/>
      <c r="T388" s="23"/>
      <c r="U388" s="23"/>
      <c r="V388" s="23"/>
      <c r="W388" s="23"/>
      <c r="X388" s="23"/>
    </row>
    <row r="389" spans="6:24" x14ac:dyDescent="0.3">
      <c r="F389" s="23"/>
      <c r="G389" s="23"/>
      <c r="H389" s="23"/>
      <c r="I389" s="23"/>
      <c r="J389" s="23"/>
      <c r="K389" s="23"/>
      <c r="L389" s="23"/>
      <c r="M389" s="23"/>
      <c r="N389" s="23"/>
      <c r="O389" s="23"/>
      <c r="P389" s="23"/>
      <c r="Q389" s="23"/>
      <c r="R389" s="23"/>
      <c r="S389" s="23"/>
      <c r="T389" s="23"/>
      <c r="U389" s="23"/>
      <c r="V389" s="23"/>
      <c r="W389" s="23"/>
      <c r="X389" s="23"/>
    </row>
    <row r="390" spans="6:24" x14ac:dyDescent="0.3">
      <c r="F390" s="23"/>
      <c r="G390" s="23"/>
      <c r="H390" s="23"/>
      <c r="I390" s="23"/>
      <c r="J390" s="23"/>
      <c r="K390" s="23"/>
      <c r="L390" s="23"/>
      <c r="M390" s="23"/>
      <c r="N390" s="23"/>
      <c r="O390" s="23"/>
      <c r="P390" s="23"/>
      <c r="Q390" s="23"/>
      <c r="R390" s="23"/>
      <c r="S390" s="23"/>
      <c r="T390" s="23"/>
      <c r="U390" s="23"/>
      <c r="V390" s="23"/>
      <c r="W390" s="23"/>
      <c r="X390" s="23"/>
    </row>
    <row r="391" spans="6:24" x14ac:dyDescent="0.3">
      <c r="F391" s="23"/>
      <c r="G391" s="23"/>
      <c r="H391" s="23"/>
      <c r="I391" s="23"/>
      <c r="J391" s="23"/>
      <c r="K391" s="23"/>
      <c r="L391" s="23"/>
      <c r="M391" s="23"/>
      <c r="N391" s="23"/>
      <c r="O391" s="23"/>
      <c r="P391" s="23"/>
      <c r="Q391" s="23"/>
      <c r="R391" s="23"/>
      <c r="S391" s="23"/>
      <c r="T391" s="23"/>
      <c r="U391" s="23"/>
      <c r="V391" s="23"/>
      <c r="W391" s="23"/>
      <c r="X391" s="23"/>
    </row>
    <row r="392" spans="6:24" x14ac:dyDescent="0.3">
      <c r="F392" s="23"/>
      <c r="G392" s="23"/>
      <c r="H392" s="23"/>
      <c r="I392" s="23"/>
      <c r="J392" s="23"/>
      <c r="K392" s="23"/>
      <c r="L392" s="23"/>
      <c r="M392" s="23"/>
      <c r="N392" s="23"/>
      <c r="O392" s="23"/>
      <c r="P392" s="23"/>
      <c r="Q392" s="23"/>
      <c r="R392" s="23"/>
      <c r="S392" s="23"/>
      <c r="T392" s="23"/>
      <c r="U392" s="23"/>
      <c r="V392" s="23"/>
      <c r="W392" s="23"/>
      <c r="X392" s="23"/>
    </row>
    <row r="393" spans="6:24" x14ac:dyDescent="0.3">
      <c r="F393" s="23"/>
      <c r="G393" s="23"/>
      <c r="H393" s="23"/>
      <c r="I393" s="23"/>
      <c r="J393" s="23"/>
      <c r="K393" s="23"/>
      <c r="L393" s="23"/>
      <c r="M393" s="23"/>
      <c r="N393" s="23"/>
      <c r="O393" s="23"/>
      <c r="P393" s="23"/>
      <c r="Q393" s="23"/>
      <c r="R393" s="23"/>
      <c r="S393" s="23"/>
      <c r="T393" s="23"/>
      <c r="U393" s="23"/>
      <c r="V393" s="23"/>
      <c r="W393" s="23"/>
      <c r="X393" s="23"/>
    </row>
    <row r="394" spans="6:24" x14ac:dyDescent="0.3">
      <c r="F394" s="23"/>
      <c r="G394" s="23"/>
      <c r="H394" s="23"/>
      <c r="I394" s="23"/>
      <c r="J394" s="23"/>
      <c r="K394" s="23"/>
      <c r="L394" s="23"/>
      <c r="M394" s="23"/>
      <c r="N394" s="23"/>
      <c r="O394" s="23"/>
      <c r="P394" s="23"/>
      <c r="Q394" s="23"/>
      <c r="R394" s="23"/>
      <c r="S394" s="23"/>
      <c r="T394" s="23"/>
      <c r="U394" s="23"/>
      <c r="V394" s="23"/>
      <c r="W394" s="23"/>
      <c r="X394" s="23"/>
    </row>
    <row r="395" spans="6:24" x14ac:dyDescent="0.3">
      <c r="F395" s="23"/>
      <c r="G395" s="23"/>
      <c r="H395" s="23"/>
      <c r="I395" s="23"/>
      <c r="J395" s="23"/>
      <c r="K395" s="23"/>
      <c r="L395" s="23"/>
      <c r="M395" s="23"/>
      <c r="N395" s="23"/>
      <c r="O395" s="23"/>
      <c r="P395" s="23"/>
      <c r="Q395" s="23"/>
      <c r="R395" s="23"/>
      <c r="S395" s="23"/>
      <c r="T395" s="23"/>
      <c r="U395" s="23"/>
      <c r="V395" s="23"/>
      <c r="W395" s="23"/>
      <c r="X395" s="23"/>
    </row>
    <row r="396" spans="6:24" x14ac:dyDescent="0.3">
      <c r="F396" s="23"/>
      <c r="G396" s="23"/>
      <c r="H396" s="23"/>
      <c r="I396" s="23"/>
      <c r="J396" s="23"/>
      <c r="K396" s="23"/>
      <c r="L396" s="23"/>
      <c r="M396" s="23"/>
      <c r="N396" s="23"/>
      <c r="O396" s="23"/>
      <c r="P396" s="23"/>
      <c r="Q396" s="23"/>
      <c r="R396" s="23"/>
      <c r="S396" s="23"/>
      <c r="T396" s="23"/>
      <c r="U396" s="23"/>
      <c r="V396" s="23"/>
      <c r="W396" s="23"/>
      <c r="X396" s="23"/>
    </row>
    <row r="397" spans="6:24" x14ac:dyDescent="0.3">
      <c r="F397" s="23"/>
      <c r="G397" s="23"/>
      <c r="H397" s="23"/>
      <c r="I397" s="23"/>
      <c r="J397" s="23"/>
      <c r="K397" s="23"/>
      <c r="L397" s="23"/>
      <c r="M397" s="23"/>
      <c r="N397" s="23"/>
      <c r="O397" s="23"/>
      <c r="P397" s="23"/>
      <c r="Q397" s="23"/>
      <c r="R397" s="23"/>
      <c r="S397" s="23"/>
      <c r="T397" s="23"/>
      <c r="U397" s="23"/>
      <c r="V397" s="23"/>
      <c r="W397" s="23"/>
      <c r="X397" s="23"/>
    </row>
    <row r="398" spans="6:24" x14ac:dyDescent="0.3">
      <c r="F398" s="23"/>
      <c r="G398" s="23"/>
      <c r="H398" s="23"/>
      <c r="I398" s="23"/>
      <c r="J398" s="23"/>
      <c r="K398" s="23"/>
      <c r="L398" s="23"/>
      <c r="M398" s="23"/>
      <c r="N398" s="23"/>
      <c r="O398" s="23"/>
      <c r="P398" s="23"/>
      <c r="Q398" s="23"/>
      <c r="R398" s="23"/>
      <c r="S398" s="23"/>
      <c r="T398" s="23"/>
      <c r="U398" s="23"/>
      <c r="V398" s="23"/>
      <c r="W398" s="23"/>
      <c r="X398" s="23"/>
    </row>
    <row r="399" spans="6:24" x14ac:dyDescent="0.3">
      <c r="F399" s="23"/>
      <c r="G399" s="23"/>
      <c r="H399" s="23"/>
      <c r="I399" s="23"/>
      <c r="J399" s="23"/>
      <c r="K399" s="23"/>
      <c r="L399" s="23"/>
      <c r="M399" s="23"/>
      <c r="N399" s="23"/>
      <c r="O399" s="23"/>
      <c r="P399" s="23"/>
      <c r="Q399" s="23"/>
      <c r="R399" s="23"/>
      <c r="S399" s="23"/>
      <c r="T399" s="23"/>
      <c r="U399" s="23"/>
      <c r="V399" s="23"/>
      <c r="W399" s="23"/>
      <c r="X399" s="23"/>
    </row>
    <row r="400" spans="6:24" x14ac:dyDescent="0.3">
      <c r="F400" s="23"/>
      <c r="G400" s="23"/>
      <c r="H400" s="23"/>
      <c r="I400" s="23"/>
      <c r="J400" s="23"/>
      <c r="K400" s="23"/>
      <c r="L400" s="23"/>
      <c r="M400" s="23"/>
      <c r="N400" s="23"/>
      <c r="O400" s="23"/>
      <c r="P400" s="23"/>
      <c r="Q400" s="23"/>
      <c r="R400" s="23"/>
      <c r="S400" s="23"/>
      <c r="T400" s="23"/>
      <c r="U400" s="23"/>
      <c r="V400" s="23"/>
      <c r="W400" s="23"/>
      <c r="X400" s="23"/>
    </row>
    <row r="401" spans="6:24" x14ac:dyDescent="0.3">
      <c r="F401" s="23"/>
      <c r="G401" s="23"/>
      <c r="H401" s="23"/>
      <c r="I401" s="23"/>
      <c r="J401" s="23"/>
      <c r="K401" s="23"/>
      <c r="L401" s="23"/>
      <c r="M401" s="23"/>
      <c r="N401" s="23"/>
      <c r="O401" s="23"/>
      <c r="P401" s="23"/>
      <c r="Q401" s="23"/>
      <c r="R401" s="23"/>
      <c r="S401" s="23"/>
      <c r="T401" s="23"/>
      <c r="U401" s="23"/>
      <c r="V401" s="23"/>
      <c r="W401" s="23"/>
      <c r="X401" s="23"/>
    </row>
    <row r="402" spans="6:24" x14ac:dyDescent="0.3">
      <c r="F402" s="23"/>
      <c r="G402" s="23"/>
      <c r="H402" s="23"/>
      <c r="I402" s="23"/>
      <c r="J402" s="23"/>
      <c r="K402" s="23"/>
      <c r="L402" s="23"/>
      <c r="M402" s="23"/>
      <c r="N402" s="23"/>
      <c r="O402" s="23"/>
      <c r="P402" s="23"/>
      <c r="Q402" s="23"/>
      <c r="R402" s="23"/>
      <c r="S402" s="23"/>
      <c r="T402" s="23"/>
      <c r="U402" s="23"/>
      <c r="V402" s="23"/>
      <c r="W402" s="23"/>
      <c r="X402" s="23"/>
    </row>
    <row r="403" spans="6:24" x14ac:dyDescent="0.3">
      <c r="F403" s="23"/>
      <c r="G403" s="23"/>
      <c r="H403" s="23"/>
      <c r="I403" s="23"/>
      <c r="J403" s="23"/>
      <c r="K403" s="23"/>
      <c r="L403" s="23"/>
      <c r="M403" s="23"/>
      <c r="N403" s="23"/>
      <c r="O403" s="23"/>
      <c r="P403" s="23"/>
      <c r="Q403" s="23"/>
      <c r="R403" s="23"/>
      <c r="S403" s="23"/>
      <c r="T403" s="23"/>
      <c r="U403" s="23"/>
      <c r="V403" s="23"/>
      <c r="W403" s="23"/>
      <c r="X403" s="23"/>
    </row>
    <row r="404" spans="6:24" x14ac:dyDescent="0.3">
      <c r="F404" s="23"/>
      <c r="G404" s="23"/>
      <c r="H404" s="23"/>
      <c r="I404" s="23"/>
      <c r="J404" s="23"/>
      <c r="K404" s="23"/>
      <c r="L404" s="23"/>
      <c r="M404" s="23"/>
      <c r="N404" s="23"/>
      <c r="O404" s="23"/>
      <c r="P404" s="23"/>
      <c r="Q404" s="23"/>
      <c r="R404" s="23"/>
      <c r="S404" s="23"/>
      <c r="T404" s="23"/>
      <c r="U404" s="23"/>
      <c r="V404" s="23"/>
      <c r="W404" s="23"/>
      <c r="X404" s="23"/>
    </row>
    <row r="405" spans="6:24" x14ac:dyDescent="0.3">
      <c r="F405" s="23"/>
      <c r="G405" s="23"/>
      <c r="H405" s="23"/>
      <c r="I405" s="23"/>
      <c r="J405" s="23"/>
      <c r="K405" s="23"/>
      <c r="L405" s="23"/>
      <c r="M405" s="23"/>
      <c r="N405" s="23"/>
      <c r="O405" s="23"/>
      <c r="P405" s="23"/>
      <c r="Q405" s="23"/>
      <c r="R405" s="23"/>
      <c r="S405" s="23"/>
      <c r="T405" s="23"/>
      <c r="U405" s="23"/>
      <c r="V405" s="23"/>
      <c r="W405" s="23"/>
      <c r="X405" s="23"/>
    </row>
    <row r="406" spans="6:24" x14ac:dyDescent="0.3">
      <c r="F406" s="23"/>
      <c r="G406" s="23"/>
      <c r="H406" s="23"/>
      <c r="I406" s="23"/>
      <c r="J406" s="23"/>
      <c r="K406" s="23"/>
      <c r="L406" s="23"/>
      <c r="M406" s="23"/>
      <c r="N406" s="23"/>
      <c r="O406" s="23"/>
      <c r="P406" s="23"/>
      <c r="Q406" s="23"/>
      <c r="R406" s="23"/>
      <c r="S406" s="23"/>
      <c r="T406" s="23"/>
      <c r="U406" s="23"/>
      <c r="V406" s="23"/>
      <c r="W406" s="23"/>
      <c r="X406" s="23"/>
    </row>
    <row r="407" spans="6:24" x14ac:dyDescent="0.3">
      <c r="F407" s="23"/>
      <c r="G407" s="23"/>
      <c r="H407" s="23"/>
      <c r="I407" s="23"/>
      <c r="J407" s="23"/>
      <c r="K407" s="23"/>
      <c r="L407" s="23"/>
      <c r="M407" s="23"/>
      <c r="N407" s="23"/>
      <c r="O407" s="23"/>
      <c r="P407" s="23"/>
      <c r="Q407" s="23"/>
      <c r="R407" s="23"/>
      <c r="S407" s="23"/>
      <c r="T407" s="23"/>
      <c r="U407" s="23"/>
      <c r="V407" s="23"/>
      <c r="W407" s="23"/>
      <c r="X407" s="23"/>
    </row>
    <row r="408" spans="6:24" x14ac:dyDescent="0.3">
      <c r="F408" s="23"/>
      <c r="G408" s="23"/>
      <c r="H408" s="23"/>
      <c r="I408" s="23"/>
      <c r="J408" s="23"/>
      <c r="K408" s="23"/>
      <c r="L408" s="23"/>
      <c r="M408" s="23"/>
      <c r="N408" s="23"/>
      <c r="O408" s="23"/>
      <c r="P408" s="23"/>
      <c r="Q408" s="23"/>
      <c r="R408" s="23"/>
      <c r="S408" s="23"/>
      <c r="T408" s="23"/>
      <c r="U408" s="23"/>
      <c r="V408" s="23"/>
      <c r="W408" s="23"/>
      <c r="X408" s="23"/>
    </row>
    <row r="409" spans="6:24" x14ac:dyDescent="0.3">
      <c r="F409" s="23"/>
      <c r="G409" s="23"/>
      <c r="H409" s="23"/>
      <c r="I409" s="23"/>
      <c r="J409" s="23"/>
      <c r="K409" s="23"/>
      <c r="L409" s="23"/>
      <c r="M409" s="23"/>
      <c r="N409" s="23"/>
      <c r="O409" s="23"/>
      <c r="P409" s="23"/>
      <c r="Q409" s="23"/>
      <c r="R409" s="23"/>
      <c r="S409" s="23"/>
      <c r="T409" s="23"/>
      <c r="U409" s="23"/>
      <c r="V409" s="23"/>
      <c r="W409" s="23"/>
      <c r="X409" s="23"/>
    </row>
    <row r="410" spans="6:24" x14ac:dyDescent="0.3">
      <c r="F410" s="23"/>
      <c r="G410" s="23"/>
      <c r="H410" s="23"/>
      <c r="I410" s="23"/>
      <c r="J410" s="23"/>
      <c r="K410" s="23"/>
      <c r="L410" s="23"/>
      <c r="M410" s="23"/>
      <c r="N410" s="23"/>
      <c r="O410" s="23"/>
      <c r="P410" s="23"/>
      <c r="Q410" s="23"/>
      <c r="R410" s="23"/>
      <c r="S410" s="23"/>
      <c r="T410" s="23"/>
      <c r="U410" s="23"/>
      <c r="V410" s="23"/>
      <c r="W410" s="23"/>
      <c r="X410" s="23"/>
    </row>
    <row r="411" spans="6:24" x14ac:dyDescent="0.3">
      <c r="F411" s="23"/>
      <c r="G411" s="23"/>
      <c r="H411" s="23"/>
      <c r="I411" s="23"/>
      <c r="J411" s="23"/>
      <c r="K411" s="23"/>
      <c r="L411" s="23"/>
      <c r="M411" s="23"/>
      <c r="N411" s="23"/>
      <c r="O411" s="23"/>
      <c r="P411" s="23"/>
      <c r="Q411" s="23"/>
      <c r="R411" s="23"/>
      <c r="S411" s="23"/>
      <c r="T411" s="23"/>
      <c r="U411" s="23"/>
      <c r="V411" s="23"/>
      <c r="W411" s="23"/>
      <c r="X411" s="23"/>
    </row>
    <row r="412" spans="6:24" x14ac:dyDescent="0.3">
      <c r="F412" s="23"/>
      <c r="G412" s="23"/>
      <c r="H412" s="23"/>
      <c r="I412" s="23"/>
      <c r="J412" s="23"/>
      <c r="K412" s="23"/>
      <c r="L412" s="23"/>
      <c r="M412" s="23"/>
      <c r="N412" s="23"/>
      <c r="O412" s="23"/>
      <c r="P412" s="23"/>
      <c r="Q412" s="23"/>
      <c r="R412" s="23"/>
      <c r="S412" s="23"/>
      <c r="T412" s="23"/>
      <c r="U412" s="23"/>
      <c r="V412" s="23"/>
      <c r="W412" s="23"/>
      <c r="X412" s="23"/>
    </row>
    <row r="413" spans="6:24" x14ac:dyDescent="0.3">
      <c r="F413" s="23"/>
      <c r="G413" s="23"/>
      <c r="H413" s="23"/>
      <c r="I413" s="23"/>
      <c r="J413" s="23"/>
      <c r="K413" s="23"/>
      <c r="L413" s="23"/>
      <c r="M413" s="23"/>
      <c r="N413" s="23"/>
      <c r="O413" s="23"/>
      <c r="P413" s="23"/>
      <c r="Q413" s="23"/>
      <c r="R413" s="23"/>
      <c r="S413" s="23"/>
      <c r="T413" s="23"/>
      <c r="U413" s="23"/>
      <c r="V413" s="23"/>
      <c r="W413" s="23"/>
      <c r="X413" s="23"/>
    </row>
    <row r="414" spans="6:24" x14ac:dyDescent="0.3">
      <c r="F414" s="23"/>
      <c r="G414" s="23"/>
      <c r="H414" s="23"/>
      <c r="I414" s="23"/>
      <c r="J414" s="23"/>
      <c r="K414" s="23"/>
      <c r="L414" s="23"/>
      <c r="M414" s="23"/>
      <c r="N414" s="23"/>
      <c r="O414" s="23"/>
      <c r="P414" s="23"/>
      <c r="Q414" s="23"/>
      <c r="R414" s="23"/>
      <c r="S414" s="23"/>
      <c r="T414" s="23"/>
      <c r="U414" s="23"/>
      <c r="V414" s="23"/>
      <c r="W414" s="23"/>
      <c r="X414" s="23"/>
    </row>
    <row r="415" spans="6:24" x14ac:dyDescent="0.3">
      <c r="F415" s="23"/>
      <c r="G415" s="23"/>
      <c r="H415" s="23"/>
      <c r="I415" s="23"/>
      <c r="J415" s="23"/>
      <c r="K415" s="23"/>
      <c r="L415" s="23"/>
      <c r="M415" s="23"/>
      <c r="N415" s="23"/>
      <c r="O415" s="23"/>
      <c r="P415" s="23"/>
      <c r="Q415" s="23"/>
      <c r="R415" s="23"/>
      <c r="S415" s="23"/>
      <c r="T415" s="23"/>
      <c r="U415" s="23"/>
      <c r="V415" s="23"/>
      <c r="W415" s="23"/>
      <c r="X415" s="23"/>
    </row>
    <row r="416" spans="6:24" x14ac:dyDescent="0.3">
      <c r="F416" s="23"/>
      <c r="G416" s="23"/>
      <c r="H416" s="23"/>
      <c r="I416" s="23"/>
      <c r="J416" s="23"/>
      <c r="K416" s="23"/>
      <c r="L416" s="23"/>
      <c r="M416" s="23"/>
      <c r="N416" s="23"/>
      <c r="O416" s="23"/>
      <c r="P416" s="23"/>
      <c r="Q416" s="23"/>
      <c r="R416" s="23"/>
      <c r="S416" s="23"/>
      <c r="T416" s="23"/>
      <c r="U416" s="23"/>
      <c r="V416" s="23"/>
      <c r="W416" s="23"/>
      <c r="X416" s="23"/>
    </row>
    <row r="417" spans="6:24" x14ac:dyDescent="0.3">
      <c r="F417" s="23"/>
      <c r="G417" s="23"/>
      <c r="H417" s="23"/>
      <c r="I417" s="23"/>
      <c r="J417" s="23"/>
      <c r="K417" s="23"/>
      <c r="L417" s="23"/>
      <c r="M417" s="23"/>
      <c r="N417" s="23"/>
      <c r="O417" s="23"/>
      <c r="P417" s="23"/>
      <c r="Q417" s="23"/>
      <c r="R417" s="23"/>
      <c r="S417" s="23"/>
      <c r="T417" s="23"/>
      <c r="U417" s="23"/>
      <c r="V417" s="23"/>
      <c r="W417" s="23"/>
      <c r="X417" s="23"/>
    </row>
    <row r="418" spans="6:24" x14ac:dyDescent="0.3">
      <c r="F418" s="23"/>
      <c r="G418" s="23"/>
      <c r="H418" s="23"/>
      <c r="I418" s="23"/>
      <c r="J418" s="23"/>
      <c r="K418" s="23"/>
      <c r="L418" s="23"/>
      <c r="M418" s="23"/>
      <c r="N418" s="23"/>
      <c r="O418" s="23"/>
      <c r="P418" s="23"/>
      <c r="Q418" s="23"/>
      <c r="R418" s="23"/>
      <c r="S418" s="23"/>
      <c r="T418" s="23"/>
      <c r="U418" s="23"/>
      <c r="V418" s="23"/>
      <c r="W418" s="23"/>
      <c r="X418" s="23"/>
    </row>
    <row r="419" spans="6:24" x14ac:dyDescent="0.3">
      <c r="F419" s="23"/>
      <c r="G419" s="23"/>
      <c r="H419" s="23"/>
      <c r="I419" s="23"/>
      <c r="J419" s="23"/>
      <c r="K419" s="23"/>
      <c r="L419" s="23"/>
      <c r="M419" s="23"/>
      <c r="N419" s="23"/>
      <c r="O419" s="23"/>
      <c r="P419" s="23"/>
      <c r="Q419" s="23"/>
      <c r="R419" s="23"/>
      <c r="S419" s="23"/>
      <c r="T419" s="23"/>
      <c r="U419" s="23"/>
      <c r="V419" s="23"/>
      <c r="W419" s="23"/>
      <c r="X419" s="23"/>
    </row>
    <row r="420" spans="6:24" x14ac:dyDescent="0.3">
      <c r="F420" s="23"/>
      <c r="G420" s="23"/>
      <c r="H420" s="23"/>
      <c r="I420" s="23"/>
      <c r="J420" s="23"/>
      <c r="K420" s="23"/>
      <c r="L420" s="23"/>
      <c r="M420" s="23"/>
      <c r="N420" s="23"/>
      <c r="O420" s="23"/>
      <c r="P420" s="23"/>
      <c r="Q420" s="23"/>
      <c r="R420" s="23"/>
      <c r="S420" s="23"/>
      <c r="T420" s="23"/>
      <c r="U420" s="23"/>
      <c r="V420" s="23"/>
      <c r="W420" s="23"/>
      <c r="X420" s="23"/>
    </row>
    <row r="421" spans="6:24" x14ac:dyDescent="0.3">
      <c r="F421" s="23"/>
      <c r="G421" s="23"/>
      <c r="H421" s="23"/>
      <c r="I421" s="23"/>
      <c r="J421" s="23"/>
      <c r="K421" s="23"/>
      <c r="L421" s="23"/>
      <c r="M421" s="23"/>
      <c r="N421" s="23"/>
      <c r="O421" s="23"/>
      <c r="P421" s="23"/>
      <c r="Q421" s="23"/>
      <c r="R421" s="23"/>
      <c r="S421" s="23"/>
      <c r="T421" s="23"/>
      <c r="U421" s="23"/>
      <c r="V421" s="23"/>
      <c r="W421" s="23"/>
      <c r="X421" s="23"/>
    </row>
    <row r="422" spans="6:24" x14ac:dyDescent="0.3">
      <c r="F422" s="23"/>
      <c r="G422" s="23"/>
      <c r="H422" s="23"/>
      <c r="I422" s="23"/>
      <c r="J422" s="23"/>
      <c r="K422" s="23"/>
      <c r="L422" s="23"/>
      <c r="M422" s="23"/>
      <c r="N422" s="23"/>
      <c r="O422" s="23"/>
      <c r="P422" s="23"/>
      <c r="Q422" s="23"/>
      <c r="R422" s="23"/>
      <c r="S422" s="23"/>
      <c r="T422" s="23"/>
      <c r="U422" s="23"/>
      <c r="V422" s="23"/>
      <c r="W422" s="23"/>
      <c r="X422" s="23"/>
    </row>
    <row r="423" spans="6:24" x14ac:dyDescent="0.3">
      <c r="F423" s="23"/>
      <c r="G423" s="23"/>
      <c r="H423" s="23"/>
      <c r="I423" s="23"/>
      <c r="J423" s="23"/>
      <c r="K423" s="23"/>
      <c r="L423" s="23"/>
      <c r="M423" s="23"/>
      <c r="N423" s="23"/>
      <c r="O423" s="23"/>
      <c r="P423" s="23"/>
      <c r="Q423" s="23"/>
      <c r="R423" s="23"/>
      <c r="S423" s="23"/>
      <c r="T423" s="23"/>
      <c r="U423" s="23"/>
      <c r="V423" s="23"/>
      <c r="W423" s="23"/>
      <c r="X423" s="23"/>
    </row>
    <row r="424" spans="6:24" x14ac:dyDescent="0.3">
      <c r="F424" s="23"/>
      <c r="G424" s="23"/>
      <c r="H424" s="23"/>
      <c r="I424" s="23"/>
      <c r="J424" s="23"/>
      <c r="K424" s="23"/>
      <c r="L424" s="23"/>
      <c r="M424" s="23"/>
      <c r="N424" s="23"/>
      <c r="O424" s="23"/>
      <c r="P424" s="23"/>
      <c r="Q424" s="23"/>
      <c r="R424" s="23"/>
      <c r="S424" s="23"/>
      <c r="T424" s="23"/>
      <c r="U424" s="23"/>
      <c r="V424" s="23"/>
      <c r="W424" s="23"/>
      <c r="X424" s="23"/>
    </row>
    <row r="425" spans="6:24" x14ac:dyDescent="0.3">
      <c r="F425" s="23"/>
      <c r="G425" s="23"/>
      <c r="H425" s="23"/>
      <c r="I425" s="23"/>
      <c r="J425" s="23"/>
      <c r="K425" s="23"/>
      <c r="L425" s="23"/>
      <c r="M425" s="23"/>
      <c r="N425" s="23"/>
      <c r="O425" s="23"/>
      <c r="P425" s="23"/>
      <c r="Q425" s="23"/>
      <c r="R425" s="23"/>
      <c r="S425" s="23"/>
      <c r="T425" s="23"/>
      <c r="U425" s="23"/>
      <c r="V425" s="23"/>
      <c r="W425" s="23"/>
      <c r="X425" s="23"/>
    </row>
    <row r="426" spans="6:24" x14ac:dyDescent="0.3">
      <c r="F426" s="23"/>
      <c r="G426" s="23"/>
      <c r="H426" s="23"/>
      <c r="I426" s="23"/>
      <c r="J426" s="23"/>
      <c r="K426" s="23"/>
      <c r="L426" s="23"/>
      <c r="M426" s="23"/>
      <c r="N426" s="23"/>
      <c r="O426" s="23"/>
      <c r="P426" s="23"/>
      <c r="Q426" s="23"/>
      <c r="R426" s="23"/>
      <c r="S426" s="23"/>
      <c r="T426" s="23"/>
      <c r="U426" s="23"/>
      <c r="V426" s="23"/>
      <c r="W426" s="23"/>
      <c r="X426" s="23"/>
    </row>
    <row r="427" spans="6:24" x14ac:dyDescent="0.3">
      <c r="F427" s="23"/>
      <c r="G427" s="23"/>
      <c r="H427" s="23"/>
      <c r="I427" s="23"/>
      <c r="J427" s="23"/>
      <c r="K427" s="23"/>
      <c r="L427" s="23"/>
      <c r="M427" s="23"/>
      <c r="N427" s="23"/>
      <c r="O427" s="23"/>
      <c r="P427" s="23"/>
      <c r="Q427" s="23"/>
      <c r="R427" s="23"/>
      <c r="S427" s="23"/>
      <c r="T427" s="23"/>
      <c r="U427" s="23"/>
      <c r="V427" s="23"/>
      <c r="W427" s="23"/>
      <c r="X427" s="23"/>
    </row>
    <row r="428" spans="6:24" x14ac:dyDescent="0.3">
      <c r="F428" s="23"/>
      <c r="G428" s="23"/>
      <c r="H428" s="23"/>
      <c r="I428" s="23"/>
      <c r="J428" s="23"/>
      <c r="K428" s="23"/>
      <c r="L428" s="23"/>
      <c r="M428" s="23"/>
      <c r="N428" s="23"/>
      <c r="O428" s="23"/>
      <c r="P428" s="23"/>
      <c r="Q428" s="23"/>
      <c r="R428" s="23"/>
      <c r="S428" s="23"/>
      <c r="T428" s="23"/>
      <c r="U428" s="23"/>
      <c r="V428" s="23"/>
      <c r="W428" s="23"/>
      <c r="X428" s="23"/>
    </row>
    <row r="429" spans="6:24" x14ac:dyDescent="0.3">
      <c r="F429" s="23"/>
      <c r="G429" s="23"/>
      <c r="H429" s="23"/>
      <c r="I429" s="23"/>
      <c r="J429" s="23"/>
      <c r="K429" s="23"/>
      <c r="L429" s="23"/>
      <c r="M429" s="23"/>
      <c r="N429" s="23"/>
      <c r="O429" s="23"/>
      <c r="P429" s="23"/>
      <c r="Q429" s="23"/>
      <c r="R429" s="23"/>
      <c r="S429" s="23"/>
      <c r="T429" s="23"/>
      <c r="U429" s="23"/>
      <c r="V429" s="23"/>
      <c r="W429" s="23"/>
      <c r="X429" s="23"/>
    </row>
    <row r="430" spans="6:24" x14ac:dyDescent="0.3">
      <c r="F430" s="23"/>
      <c r="G430" s="23"/>
      <c r="H430" s="23"/>
      <c r="I430" s="23"/>
      <c r="J430" s="23"/>
      <c r="K430" s="23"/>
      <c r="L430" s="23"/>
      <c r="M430" s="23"/>
      <c r="N430" s="23"/>
      <c r="O430" s="23"/>
      <c r="P430" s="23"/>
      <c r="Q430" s="23"/>
      <c r="R430" s="23"/>
      <c r="S430" s="23"/>
      <c r="T430" s="23"/>
      <c r="U430" s="23"/>
      <c r="V430" s="23"/>
      <c r="W430" s="23"/>
      <c r="X430" s="23"/>
    </row>
    <row r="431" spans="6:24" x14ac:dyDescent="0.3">
      <c r="F431" s="23"/>
      <c r="G431" s="23"/>
      <c r="H431" s="23"/>
      <c r="I431" s="23"/>
      <c r="J431" s="23"/>
      <c r="K431" s="23"/>
      <c r="L431" s="23"/>
      <c r="M431" s="23"/>
      <c r="N431" s="23"/>
      <c r="O431" s="23"/>
      <c r="P431" s="23"/>
      <c r="Q431" s="23"/>
      <c r="R431" s="23"/>
      <c r="S431" s="23"/>
      <c r="T431" s="23"/>
      <c r="U431" s="23"/>
      <c r="V431" s="23"/>
      <c r="W431" s="23"/>
      <c r="X431" s="23"/>
    </row>
    <row r="432" spans="6:24" x14ac:dyDescent="0.3">
      <c r="F432" s="23"/>
      <c r="G432" s="23"/>
      <c r="H432" s="23"/>
      <c r="I432" s="23"/>
      <c r="J432" s="23"/>
      <c r="K432" s="23"/>
      <c r="L432" s="23"/>
      <c r="M432" s="23"/>
      <c r="N432" s="23"/>
      <c r="O432" s="23"/>
      <c r="P432" s="23"/>
      <c r="Q432" s="23"/>
      <c r="R432" s="23"/>
      <c r="S432" s="23"/>
      <c r="T432" s="23"/>
      <c r="U432" s="23"/>
      <c r="V432" s="23"/>
      <c r="W432" s="23"/>
      <c r="X432" s="23"/>
    </row>
    <row r="433" spans="6:24" x14ac:dyDescent="0.3">
      <c r="F433" s="23"/>
      <c r="G433" s="23"/>
      <c r="H433" s="23"/>
      <c r="I433" s="23"/>
      <c r="J433" s="23"/>
      <c r="K433" s="23"/>
      <c r="L433" s="23"/>
      <c r="M433" s="23"/>
      <c r="N433" s="23"/>
      <c r="O433" s="23"/>
      <c r="P433" s="23"/>
      <c r="Q433" s="23"/>
      <c r="R433" s="23"/>
      <c r="S433" s="23"/>
      <c r="T433" s="23"/>
      <c r="U433" s="23"/>
      <c r="V433" s="23"/>
      <c r="W433" s="23"/>
      <c r="X433" s="23"/>
    </row>
    <row r="434" spans="6:24" x14ac:dyDescent="0.3">
      <c r="F434" s="23"/>
      <c r="G434" s="23"/>
      <c r="H434" s="23"/>
      <c r="I434" s="23"/>
      <c r="J434" s="23"/>
      <c r="K434" s="23"/>
      <c r="L434" s="23"/>
      <c r="M434" s="23"/>
      <c r="N434" s="23"/>
      <c r="O434" s="23"/>
      <c r="P434" s="23"/>
      <c r="Q434" s="23"/>
      <c r="R434" s="23"/>
      <c r="S434" s="23"/>
      <c r="T434" s="23"/>
      <c r="U434" s="23"/>
      <c r="V434" s="23"/>
      <c r="W434" s="23"/>
      <c r="X434" s="23"/>
    </row>
    <row r="435" spans="6:24" x14ac:dyDescent="0.3">
      <c r="F435" s="23"/>
      <c r="G435" s="23"/>
      <c r="H435" s="23"/>
      <c r="I435" s="23"/>
      <c r="J435" s="23"/>
      <c r="K435" s="23"/>
      <c r="L435" s="23"/>
      <c r="M435" s="23"/>
      <c r="N435" s="23"/>
      <c r="O435" s="23"/>
      <c r="P435" s="23"/>
      <c r="Q435" s="23"/>
      <c r="R435" s="23"/>
      <c r="S435" s="23"/>
      <c r="T435" s="23"/>
      <c r="U435" s="23"/>
      <c r="V435" s="23"/>
      <c r="W435" s="23"/>
      <c r="X435" s="23"/>
    </row>
    <row r="436" spans="6:24" x14ac:dyDescent="0.3">
      <c r="F436" s="23"/>
      <c r="G436" s="23"/>
      <c r="H436" s="23"/>
      <c r="I436" s="23"/>
      <c r="J436" s="23"/>
      <c r="K436" s="23"/>
      <c r="L436" s="23"/>
      <c r="M436" s="23"/>
      <c r="N436" s="23"/>
      <c r="O436" s="23"/>
      <c r="P436" s="23"/>
      <c r="Q436" s="23"/>
      <c r="R436" s="23"/>
      <c r="S436" s="23"/>
      <c r="T436" s="23"/>
      <c r="U436" s="23"/>
      <c r="V436" s="23"/>
      <c r="W436" s="23"/>
      <c r="X436" s="23"/>
    </row>
    <row r="437" spans="6:24" x14ac:dyDescent="0.3">
      <c r="F437" s="23"/>
      <c r="G437" s="23"/>
      <c r="H437" s="23"/>
      <c r="I437" s="23"/>
      <c r="J437" s="23"/>
      <c r="K437" s="23"/>
      <c r="L437" s="23"/>
      <c r="M437" s="23"/>
      <c r="N437" s="23"/>
      <c r="O437" s="23"/>
      <c r="P437" s="23"/>
      <c r="Q437" s="23"/>
      <c r="R437" s="23"/>
      <c r="S437" s="23"/>
      <c r="T437" s="23"/>
      <c r="U437" s="23"/>
      <c r="V437" s="23"/>
      <c r="W437" s="23"/>
      <c r="X437" s="23"/>
    </row>
    <row r="438" spans="6:24" x14ac:dyDescent="0.3">
      <c r="F438" s="23"/>
      <c r="G438" s="23"/>
      <c r="H438" s="23"/>
      <c r="I438" s="23"/>
      <c r="J438" s="23"/>
      <c r="K438" s="23"/>
      <c r="L438" s="23"/>
      <c r="M438" s="23"/>
      <c r="N438" s="23"/>
      <c r="O438" s="23"/>
      <c r="P438" s="23"/>
      <c r="Q438" s="23"/>
      <c r="R438" s="23"/>
      <c r="S438" s="23"/>
      <c r="T438" s="23"/>
      <c r="U438" s="23"/>
      <c r="V438" s="23"/>
      <c r="W438" s="23"/>
      <c r="X438" s="23"/>
    </row>
    <row r="439" spans="6:24" x14ac:dyDescent="0.3">
      <c r="F439" s="23"/>
      <c r="G439" s="23"/>
      <c r="H439" s="23"/>
      <c r="I439" s="23"/>
      <c r="J439" s="23"/>
      <c r="K439" s="23"/>
      <c r="L439" s="23"/>
      <c r="M439" s="23"/>
      <c r="N439" s="23"/>
      <c r="O439" s="23"/>
      <c r="P439" s="23"/>
      <c r="Q439" s="23"/>
      <c r="R439" s="23"/>
      <c r="S439" s="23"/>
      <c r="T439" s="23"/>
      <c r="U439" s="23"/>
      <c r="V439" s="23"/>
      <c r="W439" s="23"/>
      <c r="X439" s="23"/>
    </row>
    <row r="440" spans="6:24" x14ac:dyDescent="0.3">
      <c r="F440" s="23"/>
      <c r="G440" s="23"/>
      <c r="H440" s="23"/>
      <c r="I440" s="23"/>
      <c r="J440" s="23"/>
      <c r="K440" s="23"/>
      <c r="L440" s="23"/>
      <c r="M440" s="23"/>
      <c r="N440" s="23"/>
      <c r="O440" s="23"/>
      <c r="P440" s="23"/>
      <c r="Q440" s="23"/>
      <c r="R440" s="23"/>
      <c r="S440" s="23"/>
      <c r="T440" s="23"/>
      <c r="U440" s="23"/>
      <c r="V440" s="23"/>
      <c r="W440" s="23"/>
      <c r="X440" s="23"/>
    </row>
    <row r="441" spans="6:24" x14ac:dyDescent="0.3">
      <c r="F441" s="23"/>
      <c r="G441" s="23"/>
      <c r="H441" s="23"/>
      <c r="I441" s="23"/>
      <c r="J441" s="23"/>
      <c r="K441" s="23"/>
      <c r="L441" s="23"/>
      <c r="M441" s="23"/>
      <c r="N441" s="23"/>
      <c r="O441" s="23"/>
      <c r="P441" s="23"/>
      <c r="Q441" s="23"/>
      <c r="R441" s="23"/>
      <c r="S441" s="23"/>
      <c r="T441" s="23"/>
      <c r="U441" s="23"/>
      <c r="V441" s="23"/>
      <c r="W441" s="23"/>
      <c r="X441" s="23"/>
    </row>
    <row r="442" spans="6:24" x14ac:dyDescent="0.3">
      <c r="F442" s="23"/>
      <c r="G442" s="23"/>
      <c r="H442" s="23"/>
      <c r="I442" s="23"/>
      <c r="J442" s="23"/>
      <c r="K442" s="23"/>
      <c r="L442" s="23"/>
      <c r="M442" s="23"/>
      <c r="N442" s="23"/>
      <c r="O442" s="23"/>
      <c r="P442" s="23"/>
      <c r="Q442" s="23"/>
      <c r="R442" s="23"/>
      <c r="S442" s="23"/>
      <c r="T442" s="23"/>
      <c r="U442" s="23"/>
      <c r="V442" s="23"/>
      <c r="W442" s="23"/>
      <c r="X442" s="23"/>
    </row>
    <row r="443" spans="6:24" x14ac:dyDescent="0.3">
      <c r="F443" s="23"/>
      <c r="G443" s="23"/>
      <c r="H443" s="23"/>
      <c r="I443" s="23"/>
      <c r="J443" s="23"/>
      <c r="K443" s="23"/>
      <c r="L443" s="23"/>
      <c r="M443" s="23"/>
      <c r="N443" s="23"/>
      <c r="O443" s="23"/>
      <c r="P443" s="23"/>
      <c r="Q443" s="23"/>
      <c r="R443" s="23"/>
      <c r="S443" s="23"/>
      <c r="T443" s="23"/>
      <c r="U443" s="23"/>
      <c r="V443" s="23"/>
      <c r="W443" s="23"/>
      <c r="X443" s="23"/>
    </row>
    <row r="444" spans="6:24" x14ac:dyDescent="0.3">
      <c r="F444" s="23"/>
      <c r="G444" s="23"/>
      <c r="H444" s="23"/>
      <c r="I444" s="23"/>
      <c r="J444" s="23"/>
      <c r="K444" s="23"/>
      <c r="L444" s="23"/>
      <c r="M444" s="23"/>
      <c r="N444" s="23"/>
      <c r="O444" s="23"/>
      <c r="P444" s="23"/>
      <c r="Q444" s="23"/>
      <c r="R444" s="23"/>
      <c r="S444" s="23"/>
      <c r="T444" s="23"/>
      <c r="U444" s="23"/>
      <c r="V444" s="23"/>
      <c r="W444" s="23"/>
      <c r="X444" s="23"/>
    </row>
    <row r="445" spans="6:24" x14ac:dyDescent="0.3">
      <c r="F445" s="23"/>
      <c r="G445" s="23"/>
      <c r="H445" s="23"/>
      <c r="I445" s="23"/>
      <c r="J445" s="23"/>
      <c r="K445" s="23"/>
      <c r="L445" s="23"/>
      <c r="M445" s="23"/>
      <c r="N445" s="23"/>
      <c r="O445" s="23"/>
      <c r="P445" s="23"/>
      <c r="Q445" s="23"/>
      <c r="R445" s="23"/>
      <c r="S445" s="23"/>
      <c r="T445" s="23"/>
      <c r="U445" s="23"/>
      <c r="V445" s="23"/>
      <c r="W445" s="23"/>
      <c r="X445" s="23"/>
    </row>
    <row r="446" spans="6:24" x14ac:dyDescent="0.3">
      <c r="F446" s="23"/>
      <c r="G446" s="23"/>
      <c r="H446" s="23"/>
      <c r="I446" s="23"/>
      <c r="J446" s="23"/>
      <c r="K446" s="23"/>
      <c r="L446" s="23"/>
      <c r="M446" s="23"/>
      <c r="N446" s="23"/>
      <c r="O446" s="23"/>
      <c r="P446" s="23"/>
      <c r="Q446" s="23"/>
      <c r="R446" s="23"/>
      <c r="S446" s="23"/>
      <c r="T446" s="23"/>
      <c r="U446" s="23"/>
      <c r="V446" s="23"/>
      <c r="W446" s="23"/>
      <c r="X446" s="23"/>
    </row>
    <row r="447" spans="6:24" x14ac:dyDescent="0.3">
      <c r="F447" s="23"/>
      <c r="G447" s="23"/>
      <c r="H447" s="23"/>
      <c r="I447" s="23"/>
      <c r="J447" s="23"/>
      <c r="K447" s="23"/>
      <c r="L447" s="23"/>
      <c r="M447" s="23"/>
      <c r="N447" s="23"/>
      <c r="O447" s="23"/>
      <c r="P447" s="23"/>
      <c r="Q447" s="23"/>
      <c r="R447" s="23"/>
      <c r="S447" s="23"/>
      <c r="T447" s="23"/>
      <c r="U447" s="23"/>
      <c r="V447" s="23"/>
      <c r="W447" s="23"/>
      <c r="X447" s="23"/>
    </row>
    <row r="448" spans="6:24" x14ac:dyDescent="0.3">
      <c r="F448" s="23"/>
      <c r="G448" s="23"/>
      <c r="H448" s="23"/>
      <c r="I448" s="23"/>
      <c r="J448" s="23"/>
      <c r="K448" s="23"/>
      <c r="L448" s="23"/>
      <c r="M448" s="23"/>
      <c r="N448" s="23"/>
      <c r="O448" s="23"/>
      <c r="P448" s="23"/>
      <c r="Q448" s="23"/>
      <c r="R448" s="23"/>
      <c r="S448" s="23"/>
      <c r="T448" s="23"/>
      <c r="U448" s="23"/>
      <c r="V448" s="23"/>
      <c r="W448" s="23"/>
      <c r="X448" s="23"/>
    </row>
    <row r="449" spans="6:24" x14ac:dyDescent="0.3">
      <c r="F449" s="23"/>
      <c r="G449" s="23"/>
      <c r="H449" s="23"/>
      <c r="I449" s="23"/>
      <c r="J449" s="23"/>
      <c r="K449" s="23"/>
      <c r="L449" s="23"/>
      <c r="M449" s="23"/>
      <c r="N449" s="23"/>
      <c r="O449" s="23"/>
      <c r="P449" s="23"/>
      <c r="Q449" s="23"/>
      <c r="R449" s="23"/>
      <c r="S449" s="23"/>
      <c r="T449" s="23"/>
      <c r="U449" s="23"/>
      <c r="V449" s="23"/>
      <c r="W449" s="23"/>
      <c r="X449" s="23"/>
    </row>
    <row r="450" spans="6:24" x14ac:dyDescent="0.3">
      <c r="F450" s="23"/>
      <c r="G450" s="23"/>
      <c r="H450" s="23"/>
      <c r="I450" s="23"/>
      <c r="J450" s="23"/>
      <c r="K450" s="23"/>
      <c r="L450" s="23"/>
      <c r="M450" s="23"/>
      <c r="N450" s="23"/>
      <c r="O450" s="23"/>
      <c r="P450" s="23"/>
      <c r="Q450" s="23"/>
      <c r="R450" s="23"/>
      <c r="S450" s="23"/>
      <c r="T450" s="23"/>
      <c r="U450" s="23"/>
      <c r="V450" s="23"/>
      <c r="W450" s="23"/>
      <c r="X450" s="23"/>
    </row>
    <row r="451" spans="6:24" x14ac:dyDescent="0.3">
      <c r="F451" s="23"/>
      <c r="G451" s="23"/>
      <c r="H451" s="23"/>
      <c r="I451" s="23"/>
      <c r="J451" s="23"/>
      <c r="K451" s="23"/>
      <c r="L451" s="23"/>
      <c r="M451" s="23"/>
      <c r="N451" s="23"/>
      <c r="O451" s="23"/>
      <c r="P451" s="23"/>
      <c r="Q451" s="23"/>
      <c r="R451" s="23"/>
      <c r="S451" s="23"/>
      <c r="T451" s="23"/>
      <c r="U451" s="23"/>
      <c r="V451" s="23"/>
      <c r="W451" s="23"/>
      <c r="X451" s="23"/>
    </row>
    <row r="452" spans="6:24" x14ac:dyDescent="0.3">
      <c r="F452" s="23"/>
      <c r="G452" s="23"/>
      <c r="H452" s="23"/>
      <c r="I452" s="23"/>
      <c r="J452" s="23"/>
      <c r="K452" s="23"/>
      <c r="L452" s="23"/>
      <c r="M452" s="23"/>
      <c r="N452" s="23"/>
      <c r="O452" s="23"/>
      <c r="P452" s="23"/>
      <c r="Q452" s="23"/>
      <c r="R452" s="23"/>
      <c r="S452" s="23"/>
      <c r="T452" s="23"/>
      <c r="U452" s="23"/>
      <c r="V452" s="23"/>
      <c r="W452" s="23"/>
      <c r="X452" s="23"/>
    </row>
    <row r="453" spans="6:24" x14ac:dyDescent="0.3">
      <c r="F453" s="23"/>
      <c r="G453" s="23"/>
      <c r="H453" s="23"/>
      <c r="I453" s="23"/>
      <c r="J453" s="23"/>
      <c r="K453" s="23"/>
      <c r="L453" s="23"/>
      <c r="M453" s="23"/>
      <c r="N453" s="23"/>
      <c r="O453" s="23"/>
      <c r="P453" s="23"/>
      <c r="Q453" s="23"/>
      <c r="R453" s="23"/>
      <c r="S453" s="23"/>
      <c r="T453" s="23"/>
      <c r="U453" s="23"/>
      <c r="V453" s="23"/>
      <c r="W453" s="23"/>
      <c r="X453" s="23"/>
    </row>
    <row r="454" spans="6:24" x14ac:dyDescent="0.3">
      <c r="F454" s="23"/>
      <c r="G454" s="23"/>
      <c r="H454" s="23"/>
      <c r="I454" s="23"/>
      <c r="J454" s="23"/>
      <c r="K454" s="23"/>
      <c r="L454" s="23"/>
      <c r="M454" s="23"/>
      <c r="N454" s="23"/>
      <c r="O454" s="23"/>
      <c r="P454" s="23"/>
      <c r="Q454" s="23"/>
      <c r="R454" s="23"/>
      <c r="S454" s="23"/>
      <c r="T454" s="23"/>
      <c r="U454" s="23"/>
      <c r="V454" s="23"/>
      <c r="W454" s="23"/>
      <c r="X454" s="23"/>
    </row>
    <row r="455" spans="6:24" x14ac:dyDescent="0.3">
      <c r="F455" s="23"/>
      <c r="G455" s="23"/>
      <c r="H455" s="23"/>
      <c r="I455" s="23"/>
      <c r="J455" s="23"/>
      <c r="K455" s="23"/>
      <c r="L455" s="23"/>
      <c r="M455" s="23"/>
      <c r="N455" s="23"/>
      <c r="O455" s="23"/>
      <c r="P455" s="23"/>
      <c r="Q455" s="23"/>
      <c r="R455" s="23"/>
      <c r="S455" s="23"/>
      <c r="T455" s="23"/>
      <c r="U455" s="23"/>
      <c r="V455" s="23"/>
      <c r="W455" s="23"/>
      <c r="X455" s="23"/>
    </row>
    <row r="456" spans="6:24" x14ac:dyDescent="0.3">
      <c r="F456" s="23"/>
      <c r="G456" s="23"/>
      <c r="H456" s="23"/>
      <c r="I456" s="23"/>
      <c r="J456" s="23"/>
      <c r="K456" s="23"/>
      <c r="L456" s="23"/>
      <c r="M456" s="23"/>
      <c r="N456" s="23"/>
      <c r="O456" s="23"/>
      <c r="P456" s="23"/>
      <c r="Q456" s="23"/>
      <c r="R456" s="23"/>
      <c r="S456" s="23"/>
      <c r="T456" s="23"/>
      <c r="U456" s="23"/>
      <c r="V456" s="23"/>
      <c r="W456" s="23"/>
      <c r="X456" s="23"/>
    </row>
    <row r="457" spans="6:24" x14ac:dyDescent="0.3">
      <c r="F457" s="23"/>
      <c r="G457" s="23"/>
      <c r="H457" s="23"/>
      <c r="I457" s="23"/>
      <c r="J457" s="23"/>
      <c r="K457" s="23"/>
      <c r="L457" s="23"/>
      <c r="M457" s="23"/>
      <c r="N457" s="23"/>
      <c r="O457" s="23"/>
      <c r="P457" s="23"/>
      <c r="Q457" s="23"/>
      <c r="R457" s="23"/>
      <c r="S457" s="23"/>
      <c r="T457" s="23"/>
      <c r="U457" s="23"/>
      <c r="V457" s="23"/>
      <c r="W457" s="23"/>
      <c r="X457" s="23"/>
    </row>
    <row r="458" spans="6:24" x14ac:dyDescent="0.3">
      <c r="F458" s="23"/>
      <c r="G458" s="23"/>
      <c r="H458" s="23"/>
      <c r="I458" s="23"/>
      <c r="J458" s="23"/>
      <c r="K458" s="23"/>
      <c r="L458" s="23"/>
      <c r="M458" s="23"/>
      <c r="N458" s="23"/>
      <c r="O458" s="23"/>
      <c r="P458" s="23"/>
      <c r="Q458" s="23"/>
      <c r="R458" s="23"/>
      <c r="S458" s="23"/>
      <c r="T458" s="23"/>
      <c r="U458" s="23"/>
      <c r="V458" s="23"/>
      <c r="W458" s="23"/>
      <c r="X458" s="23"/>
    </row>
    <row r="459" spans="6:24" x14ac:dyDescent="0.3">
      <c r="F459" s="23"/>
      <c r="G459" s="23"/>
      <c r="H459" s="23"/>
      <c r="I459" s="23"/>
      <c r="J459" s="23"/>
      <c r="K459" s="23"/>
      <c r="L459" s="23"/>
      <c r="M459" s="23"/>
      <c r="N459" s="23"/>
      <c r="O459" s="23"/>
      <c r="P459" s="23"/>
      <c r="Q459" s="23"/>
      <c r="R459" s="23"/>
      <c r="S459" s="23"/>
      <c r="T459" s="23"/>
      <c r="U459" s="23"/>
      <c r="V459" s="23"/>
      <c r="W459" s="23"/>
      <c r="X459" s="23"/>
    </row>
    <row r="460" spans="6:24" x14ac:dyDescent="0.3">
      <c r="F460" s="23"/>
      <c r="G460" s="23"/>
      <c r="H460" s="23"/>
      <c r="I460" s="23"/>
      <c r="J460" s="23"/>
      <c r="K460" s="23"/>
      <c r="L460" s="23"/>
      <c r="M460" s="23"/>
      <c r="N460" s="23"/>
      <c r="O460" s="23"/>
      <c r="P460" s="23"/>
      <c r="Q460" s="23"/>
      <c r="R460" s="23"/>
      <c r="S460" s="23"/>
      <c r="T460" s="23"/>
      <c r="U460" s="23"/>
      <c r="V460" s="23"/>
      <c r="W460" s="23"/>
      <c r="X460" s="23"/>
    </row>
    <row r="461" spans="6:24" x14ac:dyDescent="0.3">
      <c r="F461" s="23"/>
      <c r="G461" s="23"/>
      <c r="H461" s="23"/>
      <c r="I461" s="23"/>
      <c r="J461" s="23"/>
      <c r="K461" s="23"/>
      <c r="L461" s="23"/>
      <c r="M461" s="23"/>
      <c r="N461" s="23"/>
      <c r="O461" s="23"/>
      <c r="P461" s="23"/>
      <c r="Q461" s="23"/>
      <c r="R461" s="23"/>
      <c r="S461" s="23"/>
      <c r="T461" s="23"/>
      <c r="U461" s="23"/>
      <c r="V461" s="23"/>
      <c r="W461" s="23"/>
      <c r="X461" s="23"/>
    </row>
    <row r="462" spans="6:24" x14ac:dyDescent="0.3">
      <c r="F462" s="23"/>
      <c r="G462" s="23"/>
      <c r="H462" s="23"/>
      <c r="I462" s="23"/>
      <c r="J462" s="23"/>
      <c r="K462" s="23"/>
      <c r="L462" s="23"/>
      <c r="M462" s="23"/>
      <c r="N462" s="23"/>
      <c r="O462" s="23"/>
      <c r="P462" s="23"/>
      <c r="Q462" s="23"/>
      <c r="R462" s="23"/>
      <c r="S462" s="23"/>
      <c r="T462" s="23"/>
      <c r="U462" s="23"/>
      <c r="V462" s="23"/>
      <c r="W462" s="23"/>
      <c r="X462" s="23"/>
    </row>
    <row r="463" spans="6:24" x14ac:dyDescent="0.3">
      <c r="F463" s="23"/>
      <c r="G463" s="23"/>
      <c r="H463" s="23"/>
      <c r="I463" s="23"/>
      <c r="J463" s="23"/>
      <c r="K463" s="23"/>
      <c r="L463" s="23"/>
      <c r="M463" s="23"/>
      <c r="N463" s="23"/>
      <c r="O463" s="23"/>
      <c r="P463" s="23"/>
      <c r="Q463" s="23"/>
      <c r="R463" s="23"/>
      <c r="S463" s="23"/>
      <c r="T463" s="23"/>
      <c r="U463" s="23"/>
      <c r="V463" s="23"/>
      <c r="W463" s="23"/>
      <c r="X463" s="23"/>
    </row>
    <row r="464" spans="6:24" x14ac:dyDescent="0.3">
      <c r="F464" s="23"/>
      <c r="G464" s="23"/>
      <c r="H464" s="23"/>
      <c r="I464" s="23"/>
      <c r="J464" s="23"/>
      <c r="K464" s="23"/>
      <c r="L464" s="23"/>
      <c r="M464" s="23"/>
      <c r="N464" s="23"/>
      <c r="O464" s="23"/>
      <c r="P464" s="23"/>
      <c r="Q464" s="23"/>
      <c r="R464" s="23"/>
      <c r="S464" s="23"/>
      <c r="T464" s="23"/>
      <c r="U464" s="23"/>
      <c r="V464" s="23"/>
      <c r="W464" s="23"/>
      <c r="X464" s="23"/>
    </row>
    <row r="465" spans="6:24" x14ac:dyDescent="0.3">
      <c r="F465" s="23"/>
      <c r="G465" s="23"/>
      <c r="H465" s="23"/>
      <c r="I465" s="23"/>
      <c r="J465" s="23"/>
      <c r="K465" s="23"/>
      <c r="L465" s="23"/>
      <c r="M465" s="23"/>
      <c r="N465" s="23"/>
      <c r="O465" s="23"/>
      <c r="P465" s="23"/>
      <c r="Q465" s="23"/>
      <c r="R465" s="23"/>
      <c r="S465" s="23"/>
      <c r="T465" s="23"/>
      <c r="U465" s="23"/>
      <c r="V465" s="23"/>
      <c r="W465" s="23"/>
      <c r="X465" s="23"/>
    </row>
    <row r="466" spans="6:24" x14ac:dyDescent="0.3">
      <c r="F466" s="23"/>
      <c r="G466" s="23"/>
      <c r="H466" s="23"/>
      <c r="I466" s="23"/>
      <c r="J466" s="23"/>
      <c r="K466" s="23"/>
      <c r="L466" s="23"/>
      <c r="M466" s="23"/>
      <c r="N466" s="23"/>
      <c r="O466" s="23"/>
      <c r="P466" s="23"/>
      <c r="Q466" s="23"/>
      <c r="R466" s="23"/>
      <c r="S466" s="23"/>
      <c r="T466" s="23"/>
      <c r="U466" s="23"/>
      <c r="V466" s="23"/>
      <c r="W466" s="23"/>
      <c r="X466" s="23"/>
    </row>
    <row r="467" spans="6:24" x14ac:dyDescent="0.3">
      <c r="F467" s="23"/>
      <c r="G467" s="23"/>
      <c r="H467" s="23"/>
      <c r="I467" s="23"/>
      <c r="J467" s="23"/>
      <c r="K467" s="23"/>
      <c r="L467" s="23"/>
      <c r="M467" s="23"/>
      <c r="N467" s="23"/>
      <c r="O467" s="23"/>
      <c r="P467" s="23"/>
      <c r="Q467" s="23"/>
      <c r="R467" s="23"/>
      <c r="S467" s="23"/>
      <c r="T467" s="23"/>
      <c r="U467" s="23"/>
      <c r="V467" s="23"/>
      <c r="W467" s="23"/>
      <c r="X467" s="23"/>
    </row>
    <row r="468" spans="6:24" x14ac:dyDescent="0.3">
      <c r="F468" s="23"/>
      <c r="G468" s="23"/>
      <c r="H468" s="23"/>
      <c r="I468" s="23"/>
      <c r="J468" s="23"/>
      <c r="K468" s="23"/>
      <c r="L468" s="23"/>
      <c r="M468" s="23"/>
      <c r="N468" s="23"/>
      <c r="O468" s="23"/>
      <c r="P468" s="23"/>
      <c r="Q468" s="23"/>
      <c r="R468" s="23"/>
      <c r="S468" s="23"/>
      <c r="T468" s="23"/>
      <c r="U468" s="23"/>
      <c r="V468" s="23"/>
      <c r="W468" s="23"/>
      <c r="X468" s="23"/>
    </row>
    <row r="469" spans="6:24" x14ac:dyDescent="0.3">
      <c r="F469" s="23"/>
      <c r="G469" s="23"/>
      <c r="H469" s="23"/>
      <c r="I469" s="23"/>
      <c r="J469" s="23"/>
      <c r="K469" s="23"/>
      <c r="L469" s="23"/>
      <c r="M469" s="23"/>
      <c r="N469" s="23"/>
      <c r="O469" s="23"/>
      <c r="P469" s="23"/>
      <c r="Q469" s="23"/>
      <c r="R469" s="23"/>
      <c r="S469" s="23"/>
      <c r="T469" s="23"/>
      <c r="U469" s="23"/>
      <c r="V469" s="23"/>
      <c r="W469" s="23"/>
      <c r="X469" s="23"/>
    </row>
    <row r="470" spans="6:24" x14ac:dyDescent="0.3">
      <c r="F470" s="23"/>
      <c r="G470" s="23"/>
      <c r="H470" s="23"/>
      <c r="I470" s="23"/>
      <c r="J470" s="23"/>
      <c r="K470" s="23"/>
      <c r="L470" s="23"/>
      <c r="M470" s="23"/>
      <c r="N470" s="23"/>
      <c r="O470" s="23"/>
      <c r="P470" s="23"/>
      <c r="Q470" s="23"/>
      <c r="R470" s="23"/>
      <c r="S470" s="23"/>
      <c r="T470" s="23"/>
      <c r="U470" s="23"/>
      <c r="V470" s="23"/>
      <c r="W470" s="23"/>
      <c r="X470" s="23"/>
    </row>
    <row r="471" spans="6:24" x14ac:dyDescent="0.3">
      <c r="F471" s="23"/>
      <c r="G471" s="23"/>
      <c r="H471" s="23"/>
      <c r="I471" s="23"/>
      <c r="J471" s="23"/>
      <c r="K471" s="23"/>
      <c r="L471" s="23"/>
      <c r="M471" s="23"/>
      <c r="N471" s="23"/>
      <c r="O471" s="23"/>
      <c r="P471" s="23"/>
      <c r="Q471" s="23"/>
      <c r="R471" s="23"/>
      <c r="S471" s="23"/>
      <c r="T471" s="23"/>
      <c r="U471" s="23"/>
      <c r="V471" s="23"/>
      <c r="W471" s="23"/>
      <c r="X471" s="23"/>
    </row>
    <row r="472" spans="6:24" x14ac:dyDescent="0.3">
      <c r="F472" s="23"/>
      <c r="G472" s="23"/>
      <c r="H472" s="23"/>
      <c r="I472" s="23"/>
      <c r="J472" s="23"/>
      <c r="K472" s="23"/>
      <c r="L472" s="23"/>
      <c r="M472" s="23"/>
      <c r="N472" s="23"/>
      <c r="O472" s="23"/>
      <c r="P472" s="23"/>
      <c r="Q472" s="23"/>
      <c r="R472" s="23"/>
      <c r="S472" s="23"/>
      <c r="T472" s="23"/>
      <c r="U472" s="23"/>
      <c r="V472" s="23"/>
      <c r="W472" s="23"/>
      <c r="X472" s="23"/>
    </row>
    <row r="473" spans="6:24" x14ac:dyDescent="0.3">
      <c r="F473" s="23"/>
      <c r="G473" s="23"/>
      <c r="H473" s="23"/>
      <c r="I473" s="23"/>
      <c r="J473" s="23"/>
      <c r="K473" s="23"/>
      <c r="L473" s="23"/>
      <c r="M473" s="23"/>
      <c r="N473" s="23"/>
      <c r="O473" s="23"/>
      <c r="P473" s="23"/>
      <c r="Q473" s="23"/>
      <c r="R473" s="23"/>
      <c r="S473" s="23"/>
      <c r="T473" s="23"/>
      <c r="U473" s="23"/>
      <c r="V473" s="23"/>
      <c r="W473" s="23"/>
      <c r="X473" s="23"/>
    </row>
    <row r="474" spans="6:24" x14ac:dyDescent="0.3">
      <c r="F474" s="23"/>
      <c r="G474" s="23"/>
      <c r="H474" s="23"/>
      <c r="I474" s="23"/>
      <c r="J474" s="23"/>
      <c r="K474" s="23"/>
      <c r="L474" s="23"/>
      <c r="M474" s="23"/>
      <c r="N474" s="23"/>
      <c r="O474" s="23"/>
      <c r="P474" s="23"/>
      <c r="Q474" s="23"/>
      <c r="R474" s="23"/>
      <c r="S474" s="23"/>
      <c r="T474" s="23"/>
      <c r="U474" s="23"/>
      <c r="V474" s="23"/>
      <c r="W474" s="23"/>
      <c r="X474" s="23"/>
    </row>
    <row r="475" spans="6:24" x14ac:dyDescent="0.3">
      <c r="F475" s="23"/>
      <c r="G475" s="23"/>
      <c r="H475" s="23"/>
      <c r="I475" s="23"/>
      <c r="J475" s="23"/>
      <c r="K475" s="23"/>
      <c r="L475" s="23"/>
      <c r="M475" s="23"/>
      <c r="N475" s="23"/>
      <c r="O475" s="23"/>
      <c r="P475" s="23"/>
      <c r="Q475" s="23"/>
      <c r="R475" s="23"/>
      <c r="S475" s="23"/>
      <c r="T475" s="23"/>
      <c r="U475" s="23"/>
      <c r="V475" s="23"/>
      <c r="W475" s="23"/>
      <c r="X475" s="23"/>
    </row>
    <row r="476" spans="6:24" x14ac:dyDescent="0.3">
      <c r="F476" s="23"/>
      <c r="G476" s="23"/>
      <c r="H476" s="23"/>
      <c r="I476" s="23"/>
      <c r="J476" s="23"/>
      <c r="K476" s="23"/>
      <c r="L476" s="23"/>
      <c r="M476" s="23"/>
      <c r="N476" s="23"/>
      <c r="O476" s="23"/>
      <c r="P476" s="23"/>
      <c r="Q476" s="23"/>
      <c r="R476" s="23"/>
      <c r="S476" s="23"/>
      <c r="T476" s="23"/>
      <c r="U476" s="23"/>
      <c r="V476" s="23"/>
      <c r="W476" s="23"/>
      <c r="X476" s="23"/>
    </row>
    <row r="477" spans="6:24" x14ac:dyDescent="0.3">
      <c r="F477" s="23"/>
      <c r="G477" s="23"/>
      <c r="H477" s="23"/>
      <c r="I477" s="23"/>
      <c r="J477" s="23"/>
      <c r="K477" s="23"/>
      <c r="L477" s="23"/>
      <c r="M477" s="23"/>
      <c r="N477" s="23"/>
      <c r="O477" s="23"/>
      <c r="P477" s="23"/>
      <c r="Q477" s="23"/>
      <c r="R477" s="23"/>
      <c r="S477" s="23"/>
      <c r="T477" s="23"/>
      <c r="U477" s="23"/>
      <c r="V477" s="23"/>
      <c r="W477" s="23"/>
      <c r="X477" s="23"/>
    </row>
    <row r="478" spans="6:24" x14ac:dyDescent="0.3">
      <c r="F478" s="23"/>
      <c r="G478" s="23"/>
      <c r="H478" s="23"/>
      <c r="I478" s="23"/>
      <c r="J478" s="23"/>
      <c r="K478" s="23"/>
      <c r="L478" s="23"/>
      <c r="M478" s="23"/>
      <c r="N478" s="23"/>
      <c r="O478" s="23"/>
      <c r="P478" s="23"/>
      <c r="Q478" s="23"/>
      <c r="R478" s="23"/>
      <c r="S478" s="23"/>
      <c r="T478" s="23"/>
      <c r="U478" s="23"/>
      <c r="V478" s="23"/>
      <c r="W478" s="23"/>
      <c r="X478" s="23"/>
    </row>
    <row r="479" spans="6:24" x14ac:dyDescent="0.3">
      <c r="F479" s="23"/>
      <c r="G479" s="23"/>
      <c r="H479" s="23"/>
      <c r="I479" s="23"/>
      <c r="J479" s="23"/>
      <c r="K479" s="23"/>
      <c r="L479" s="23"/>
      <c r="M479" s="23"/>
      <c r="N479" s="23"/>
      <c r="O479" s="23"/>
      <c r="P479" s="23"/>
      <c r="Q479" s="23"/>
      <c r="R479" s="23"/>
      <c r="S479" s="23"/>
      <c r="T479" s="23"/>
      <c r="U479" s="23"/>
      <c r="V479" s="23"/>
      <c r="W479" s="23"/>
      <c r="X479" s="23"/>
    </row>
    <row r="480" spans="6:24" x14ac:dyDescent="0.3">
      <c r="F480" s="23"/>
      <c r="G480" s="23"/>
      <c r="H480" s="23"/>
      <c r="I480" s="23"/>
      <c r="J480" s="23"/>
      <c r="K480" s="23"/>
      <c r="L480" s="23"/>
      <c r="M480" s="23"/>
      <c r="N480" s="23"/>
      <c r="O480" s="23"/>
      <c r="P480" s="23"/>
      <c r="Q480" s="23"/>
      <c r="R480" s="23"/>
      <c r="S480" s="23"/>
      <c r="T480" s="23"/>
      <c r="U480" s="23"/>
      <c r="V480" s="23"/>
      <c r="W480" s="23"/>
      <c r="X480" s="23"/>
    </row>
    <row r="481" spans="6:24" x14ac:dyDescent="0.3">
      <c r="F481" s="23"/>
      <c r="G481" s="23"/>
      <c r="H481" s="23"/>
      <c r="I481" s="23"/>
      <c r="J481" s="23"/>
      <c r="K481" s="23"/>
      <c r="L481" s="23"/>
      <c r="M481" s="23"/>
      <c r="N481" s="23"/>
      <c r="O481" s="23"/>
      <c r="P481" s="23"/>
      <c r="Q481" s="23"/>
      <c r="R481" s="23"/>
      <c r="S481" s="23"/>
      <c r="T481" s="23"/>
      <c r="U481" s="23"/>
      <c r="V481" s="23"/>
      <c r="W481" s="23"/>
      <c r="X481" s="23"/>
    </row>
    <row r="482" spans="6:24" x14ac:dyDescent="0.3">
      <c r="F482" s="23"/>
      <c r="G482" s="23"/>
      <c r="H482" s="23"/>
      <c r="I482" s="23"/>
      <c r="J482" s="23"/>
      <c r="K482" s="23"/>
      <c r="L482" s="23"/>
      <c r="M482" s="23"/>
      <c r="N482" s="23"/>
      <c r="O482" s="23"/>
      <c r="P482" s="23"/>
      <c r="Q482" s="23"/>
      <c r="R482" s="23"/>
      <c r="S482" s="23"/>
      <c r="T482" s="23"/>
      <c r="U482" s="23"/>
      <c r="V482" s="23"/>
      <c r="W482" s="23"/>
      <c r="X482" s="23"/>
    </row>
    <row r="483" spans="6:24" x14ac:dyDescent="0.3">
      <c r="F483" s="23"/>
      <c r="G483" s="23"/>
      <c r="H483" s="23"/>
      <c r="I483" s="23"/>
      <c r="J483" s="23"/>
      <c r="K483" s="23"/>
      <c r="L483" s="23"/>
      <c r="M483" s="23"/>
      <c r="N483" s="23"/>
      <c r="O483" s="23"/>
      <c r="P483" s="23"/>
      <c r="Q483" s="23"/>
      <c r="R483" s="23"/>
      <c r="S483" s="23"/>
      <c r="T483" s="23"/>
      <c r="U483" s="23"/>
      <c r="V483" s="23"/>
      <c r="W483" s="23"/>
      <c r="X483" s="23"/>
    </row>
    <row r="484" spans="6:24" x14ac:dyDescent="0.3">
      <c r="F484" s="23"/>
      <c r="G484" s="23"/>
      <c r="H484" s="23"/>
      <c r="I484" s="23"/>
      <c r="J484" s="23"/>
      <c r="K484" s="23"/>
      <c r="L484" s="23"/>
      <c r="M484" s="23"/>
      <c r="N484" s="23"/>
      <c r="O484" s="23"/>
      <c r="P484" s="23"/>
      <c r="Q484" s="23"/>
      <c r="R484" s="23"/>
      <c r="S484" s="23"/>
      <c r="T484" s="23"/>
      <c r="U484" s="23"/>
      <c r="V484" s="23"/>
      <c r="W484" s="23"/>
      <c r="X484" s="23"/>
    </row>
    <row r="485" spans="6:24" x14ac:dyDescent="0.3">
      <c r="F485" s="23"/>
      <c r="G485" s="23"/>
      <c r="H485" s="23"/>
      <c r="I485" s="23"/>
      <c r="J485" s="23"/>
      <c r="K485" s="23"/>
      <c r="L485" s="23"/>
      <c r="M485" s="23"/>
      <c r="N485" s="23"/>
      <c r="O485" s="23"/>
      <c r="P485" s="23"/>
      <c r="Q485" s="23"/>
      <c r="R485" s="23"/>
      <c r="S485" s="23"/>
      <c r="T485" s="23"/>
      <c r="U485" s="23"/>
      <c r="V485" s="23"/>
      <c r="W485" s="23"/>
      <c r="X485" s="23"/>
    </row>
    <row r="486" spans="6:24" x14ac:dyDescent="0.3">
      <c r="F486" s="23"/>
      <c r="G486" s="23"/>
      <c r="H486" s="23"/>
      <c r="I486" s="23"/>
      <c r="J486" s="23"/>
      <c r="K486" s="23"/>
      <c r="L486" s="23"/>
      <c r="M486" s="23"/>
      <c r="N486" s="23"/>
      <c r="O486" s="23"/>
      <c r="P486" s="23"/>
      <c r="Q486" s="23"/>
      <c r="R486" s="23"/>
      <c r="S486" s="23"/>
      <c r="T486" s="23"/>
      <c r="U486" s="23"/>
      <c r="V486" s="23"/>
      <c r="W486" s="23"/>
      <c r="X486" s="23"/>
    </row>
    <row r="487" spans="6:24" x14ac:dyDescent="0.3">
      <c r="F487" s="23"/>
      <c r="G487" s="23"/>
      <c r="H487" s="23"/>
      <c r="I487" s="23"/>
      <c r="J487" s="23"/>
      <c r="K487" s="23"/>
      <c r="L487" s="23"/>
      <c r="M487" s="23"/>
      <c r="N487" s="23"/>
      <c r="O487" s="23"/>
      <c r="P487" s="23"/>
      <c r="Q487" s="23"/>
      <c r="R487" s="23"/>
      <c r="S487" s="23"/>
      <c r="T487" s="23"/>
      <c r="U487" s="23"/>
      <c r="V487" s="23"/>
      <c r="W487" s="23"/>
      <c r="X487" s="23"/>
    </row>
    <row r="488" spans="6:24" x14ac:dyDescent="0.3">
      <c r="F488" s="23"/>
      <c r="G488" s="23"/>
      <c r="H488" s="23"/>
      <c r="I488" s="23"/>
      <c r="J488" s="23"/>
      <c r="K488" s="23"/>
      <c r="L488" s="23"/>
      <c r="M488" s="23"/>
      <c r="N488" s="23"/>
      <c r="O488" s="23"/>
      <c r="P488" s="23"/>
      <c r="Q488" s="23"/>
      <c r="R488" s="23"/>
      <c r="S488" s="23"/>
      <c r="T488" s="23"/>
      <c r="U488" s="23"/>
      <c r="V488" s="23"/>
      <c r="W488" s="23"/>
      <c r="X488" s="23"/>
    </row>
    <row r="489" spans="6:24" x14ac:dyDescent="0.3">
      <c r="F489" s="23"/>
      <c r="G489" s="23"/>
      <c r="H489" s="23"/>
      <c r="I489" s="23"/>
      <c r="J489" s="23"/>
      <c r="K489" s="23"/>
      <c r="L489" s="23"/>
      <c r="M489" s="23"/>
      <c r="N489" s="23"/>
      <c r="O489" s="23"/>
      <c r="P489" s="23"/>
      <c r="Q489" s="23"/>
      <c r="R489" s="23"/>
      <c r="S489" s="23"/>
      <c r="T489" s="23"/>
      <c r="U489" s="23"/>
      <c r="V489" s="23"/>
      <c r="W489" s="23"/>
      <c r="X489" s="23"/>
    </row>
    <row r="490" spans="6:24" x14ac:dyDescent="0.3">
      <c r="F490" s="23"/>
      <c r="G490" s="23"/>
      <c r="H490" s="23"/>
      <c r="I490" s="23"/>
      <c r="J490" s="23"/>
      <c r="K490" s="23"/>
      <c r="L490" s="23"/>
      <c r="M490" s="23"/>
      <c r="N490" s="23"/>
      <c r="O490" s="23"/>
      <c r="P490" s="23"/>
      <c r="Q490" s="23"/>
      <c r="R490" s="23"/>
      <c r="S490" s="23"/>
      <c r="T490" s="23"/>
      <c r="U490" s="23"/>
      <c r="V490" s="23"/>
      <c r="W490" s="23"/>
      <c r="X490" s="23"/>
    </row>
    <row r="491" spans="6:24" x14ac:dyDescent="0.3">
      <c r="F491" s="23"/>
      <c r="G491" s="23"/>
      <c r="H491" s="23"/>
      <c r="I491" s="23"/>
      <c r="J491" s="23"/>
      <c r="K491" s="23"/>
      <c r="L491" s="23"/>
      <c r="M491" s="23"/>
      <c r="N491" s="23"/>
      <c r="O491" s="23"/>
      <c r="P491" s="23"/>
      <c r="Q491" s="23"/>
      <c r="R491" s="23"/>
      <c r="S491" s="23"/>
      <c r="T491" s="23"/>
      <c r="U491" s="23"/>
      <c r="V491" s="23"/>
      <c r="W491" s="23"/>
      <c r="X491" s="23"/>
    </row>
    <row r="492" spans="6:24" x14ac:dyDescent="0.3">
      <c r="F492" s="23"/>
      <c r="G492" s="23"/>
      <c r="H492" s="23"/>
      <c r="I492" s="23"/>
      <c r="J492" s="23"/>
      <c r="K492" s="23"/>
      <c r="L492" s="23"/>
      <c r="M492" s="23"/>
      <c r="N492" s="23"/>
      <c r="O492" s="23"/>
      <c r="P492" s="23"/>
      <c r="Q492" s="23"/>
      <c r="R492" s="23"/>
      <c r="S492" s="23"/>
      <c r="T492" s="23"/>
      <c r="U492" s="23"/>
      <c r="V492" s="23"/>
      <c r="W492" s="23"/>
      <c r="X492" s="23"/>
    </row>
    <row r="493" spans="6:24" x14ac:dyDescent="0.3">
      <c r="F493" s="23"/>
      <c r="G493" s="23"/>
      <c r="H493" s="23"/>
      <c r="I493" s="23"/>
      <c r="J493" s="23"/>
      <c r="K493" s="23"/>
      <c r="L493" s="23"/>
      <c r="M493" s="23"/>
      <c r="N493" s="23"/>
      <c r="O493" s="23"/>
      <c r="P493" s="23"/>
      <c r="Q493" s="23"/>
      <c r="R493" s="23"/>
      <c r="S493" s="23"/>
      <c r="T493" s="23"/>
      <c r="U493" s="23"/>
      <c r="V493" s="23"/>
      <c r="W493" s="23"/>
      <c r="X493" s="23"/>
    </row>
    <row r="494" spans="6:24" x14ac:dyDescent="0.3">
      <c r="F494" s="23"/>
      <c r="G494" s="23"/>
      <c r="H494" s="23"/>
      <c r="I494" s="23"/>
      <c r="J494" s="23"/>
      <c r="K494" s="23"/>
      <c r="L494" s="23"/>
      <c r="M494" s="23"/>
      <c r="N494" s="23"/>
      <c r="O494" s="23"/>
      <c r="P494" s="23"/>
      <c r="Q494" s="23"/>
      <c r="R494" s="23"/>
      <c r="S494" s="23"/>
      <c r="T494" s="23"/>
      <c r="U494" s="23"/>
      <c r="V494" s="23"/>
      <c r="W494" s="23"/>
      <c r="X494" s="23"/>
    </row>
    <row r="495" spans="6:24" x14ac:dyDescent="0.3">
      <c r="F495" s="23"/>
      <c r="G495" s="23"/>
      <c r="H495" s="23"/>
      <c r="I495" s="23"/>
      <c r="J495" s="23"/>
      <c r="K495" s="23"/>
      <c r="L495" s="23"/>
      <c r="M495" s="23"/>
      <c r="N495" s="23"/>
      <c r="O495" s="23"/>
      <c r="P495" s="23"/>
      <c r="Q495" s="23"/>
      <c r="R495" s="23"/>
      <c r="S495" s="23"/>
      <c r="T495" s="23"/>
      <c r="U495" s="23"/>
      <c r="V495" s="23"/>
      <c r="W495" s="23"/>
      <c r="X495" s="23"/>
    </row>
    <row r="496" spans="6:24" x14ac:dyDescent="0.3">
      <c r="F496" s="23"/>
      <c r="G496" s="23"/>
      <c r="H496" s="23"/>
      <c r="I496" s="23"/>
      <c r="J496" s="23"/>
      <c r="K496" s="23"/>
      <c r="L496" s="23"/>
      <c r="M496" s="23"/>
      <c r="N496" s="23"/>
      <c r="O496" s="23"/>
      <c r="P496" s="23"/>
      <c r="Q496" s="23"/>
      <c r="R496" s="23"/>
      <c r="S496" s="23"/>
      <c r="T496" s="23"/>
      <c r="U496" s="23"/>
      <c r="V496" s="23"/>
      <c r="W496" s="23"/>
      <c r="X496" s="23"/>
    </row>
    <row r="497" spans="6:24" x14ac:dyDescent="0.3">
      <c r="F497" s="23"/>
      <c r="G497" s="23"/>
      <c r="H497" s="23"/>
      <c r="I497" s="23"/>
      <c r="J497" s="23"/>
      <c r="K497" s="23"/>
      <c r="L497" s="23"/>
      <c r="M497" s="23"/>
      <c r="N497" s="23"/>
      <c r="O497" s="23"/>
      <c r="P497" s="23"/>
      <c r="Q497" s="23"/>
      <c r="R497" s="23"/>
      <c r="S497" s="23"/>
      <c r="T497" s="23"/>
      <c r="U497" s="23"/>
      <c r="V497" s="23"/>
      <c r="W497" s="23"/>
      <c r="X497" s="23"/>
    </row>
    <row r="498" spans="6:24" x14ac:dyDescent="0.3">
      <c r="F498" s="23"/>
      <c r="G498" s="23"/>
      <c r="H498" s="23"/>
      <c r="I498" s="23"/>
      <c r="J498" s="23"/>
      <c r="K498" s="23"/>
      <c r="L498" s="23"/>
      <c r="M498" s="23"/>
      <c r="N498" s="23"/>
      <c r="O498" s="23"/>
      <c r="P498" s="23"/>
      <c r="Q498" s="23"/>
      <c r="R498" s="23"/>
      <c r="S498" s="23"/>
      <c r="T498" s="23"/>
      <c r="U498" s="23"/>
      <c r="V498" s="23"/>
      <c r="W498" s="23"/>
      <c r="X498" s="23"/>
    </row>
    <row r="499" spans="6:24" x14ac:dyDescent="0.3">
      <c r="F499" s="23"/>
      <c r="G499" s="23"/>
      <c r="H499" s="23"/>
      <c r="I499" s="23"/>
      <c r="J499" s="23"/>
      <c r="K499" s="23"/>
      <c r="L499" s="23"/>
      <c r="M499" s="23"/>
      <c r="N499" s="23"/>
      <c r="O499" s="23"/>
      <c r="P499" s="23"/>
      <c r="Q499" s="23"/>
      <c r="R499" s="23"/>
      <c r="S499" s="23"/>
      <c r="T499" s="23"/>
      <c r="U499" s="23"/>
      <c r="V499" s="23"/>
      <c r="W499" s="23"/>
      <c r="X499" s="23"/>
    </row>
    <row r="500" spans="6:24" x14ac:dyDescent="0.3">
      <c r="F500" s="23"/>
      <c r="G500" s="23"/>
      <c r="H500" s="23"/>
      <c r="I500" s="23"/>
      <c r="J500" s="23"/>
      <c r="K500" s="23"/>
      <c r="L500" s="23"/>
      <c r="M500" s="23"/>
      <c r="N500" s="23"/>
      <c r="O500" s="23"/>
      <c r="P500" s="23"/>
      <c r="Q500" s="23"/>
      <c r="R500" s="23"/>
      <c r="S500" s="23"/>
      <c r="T500" s="23"/>
      <c r="U500" s="23"/>
      <c r="V500" s="23"/>
      <c r="W500" s="23"/>
      <c r="X500" s="23"/>
    </row>
    <row r="501" spans="6:24" x14ac:dyDescent="0.3">
      <c r="F501" s="23"/>
      <c r="G501" s="23"/>
      <c r="H501" s="23"/>
      <c r="I501" s="23"/>
      <c r="J501" s="23"/>
      <c r="K501" s="23"/>
      <c r="L501" s="23"/>
      <c r="M501" s="23"/>
      <c r="N501" s="23"/>
      <c r="O501" s="23"/>
      <c r="P501" s="23"/>
      <c r="Q501" s="23"/>
      <c r="R501" s="23"/>
      <c r="S501" s="23"/>
      <c r="T501" s="23"/>
      <c r="U501" s="23"/>
      <c r="V501" s="23"/>
      <c r="W501" s="23"/>
      <c r="X501" s="23"/>
    </row>
    <row r="502" spans="6:24" x14ac:dyDescent="0.3">
      <c r="F502" s="23"/>
      <c r="G502" s="23"/>
      <c r="H502" s="23"/>
      <c r="I502" s="23"/>
      <c r="J502" s="23"/>
      <c r="K502" s="23"/>
      <c r="L502" s="23"/>
      <c r="M502" s="23"/>
      <c r="N502" s="23"/>
      <c r="O502" s="23"/>
      <c r="P502" s="23"/>
      <c r="Q502" s="23"/>
      <c r="R502" s="23"/>
      <c r="S502" s="23"/>
      <c r="T502" s="23"/>
      <c r="U502" s="23"/>
      <c r="V502" s="23"/>
      <c r="W502" s="23"/>
      <c r="X502" s="23"/>
    </row>
    <row r="503" spans="6:24" x14ac:dyDescent="0.3">
      <c r="F503" s="23"/>
      <c r="G503" s="23"/>
      <c r="H503" s="23"/>
      <c r="I503" s="23"/>
      <c r="J503" s="23"/>
      <c r="K503" s="23"/>
      <c r="L503" s="23"/>
      <c r="M503" s="23"/>
      <c r="N503" s="23"/>
      <c r="O503" s="23"/>
      <c r="P503" s="23"/>
      <c r="Q503" s="23"/>
      <c r="R503" s="23"/>
      <c r="S503" s="23"/>
      <c r="T503" s="23"/>
      <c r="U503" s="23"/>
      <c r="V503" s="23"/>
      <c r="W503" s="23"/>
      <c r="X503" s="23"/>
    </row>
    <row r="504" spans="6:24" x14ac:dyDescent="0.3">
      <c r="F504" s="23"/>
      <c r="G504" s="23"/>
      <c r="H504" s="23"/>
      <c r="I504" s="23"/>
      <c r="J504" s="23"/>
      <c r="K504" s="23"/>
      <c r="L504" s="23"/>
      <c r="M504" s="23"/>
      <c r="N504" s="23"/>
      <c r="O504" s="23"/>
      <c r="P504" s="23"/>
      <c r="Q504" s="23"/>
      <c r="R504" s="23"/>
      <c r="S504" s="23"/>
      <c r="T504" s="23"/>
      <c r="U504" s="23"/>
      <c r="V504" s="23"/>
      <c r="W504" s="23"/>
      <c r="X504" s="23"/>
    </row>
    <row r="505" spans="6:24" x14ac:dyDescent="0.3">
      <c r="F505" s="23"/>
      <c r="G505" s="23"/>
      <c r="H505" s="23"/>
      <c r="I505" s="23"/>
      <c r="J505" s="23"/>
      <c r="K505" s="23"/>
      <c r="L505" s="23"/>
      <c r="M505" s="23"/>
      <c r="N505" s="23"/>
      <c r="O505" s="23"/>
      <c r="P505" s="23"/>
      <c r="Q505" s="23"/>
      <c r="R505" s="23"/>
      <c r="S505" s="23"/>
      <c r="T505" s="23"/>
      <c r="U505" s="23"/>
      <c r="V505" s="23"/>
      <c r="W505" s="23"/>
      <c r="X505" s="23"/>
    </row>
    <row r="506" spans="6:24" x14ac:dyDescent="0.3">
      <c r="F506" s="23"/>
      <c r="G506" s="23"/>
      <c r="H506" s="23"/>
      <c r="I506" s="23"/>
      <c r="J506" s="23"/>
      <c r="K506" s="23"/>
      <c r="L506" s="23"/>
      <c r="M506" s="23"/>
      <c r="N506" s="23"/>
      <c r="O506" s="23"/>
      <c r="P506" s="23"/>
      <c r="Q506" s="23"/>
      <c r="R506" s="23"/>
      <c r="S506" s="23"/>
      <c r="T506" s="23"/>
      <c r="U506" s="23"/>
      <c r="V506" s="23"/>
      <c r="W506" s="23"/>
      <c r="X506" s="23"/>
    </row>
    <row r="507" spans="6:24" x14ac:dyDescent="0.3">
      <c r="F507" s="23"/>
      <c r="G507" s="23"/>
      <c r="H507" s="23"/>
      <c r="I507" s="23"/>
      <c r="J507" s="23"/>
      <c r="K507" s="23"/>
      <c r="L507" s="23"/>
      <c r="M507" s="23"/>
      <c r="N507" s="23"/>
      <c r="O507" s="23"/>
      <c r="P507" s="23"/>
      <c r="Q507" s="23"/>
      <c r="R507" s="23"/>
      <c r="S507" s="23"/>
      <c r="T507" s="23"/>
      <c r="U507" s="23"/>
      <c r="V507" s="23"/>
      <c r="W507" s="23"/>
      <c r="X507" s="23"/>
    </row>
    <row r="508" spans="6:24" x14ac:dyDescent="0.3">
      <c r="F508" s="23"/>
      <c r="G508" s="23"/>
      <c r="H508" s="23"/>
      <c r="I508" s="23"/>
      <c r="J508" s="23"/>
      <c r="K508" s="23"/>
      <c r="L508" s="23"/>
      <c r="M508" s="23"/>
      <c r="N508" s="23"/>
      <c r="O508" s="23"/>
      <c r="P508" s="23"/>
      <c r="Q508" s="23"/>
      <c r="R508" s="23"/>
      <c r="S508" s="23"/>
      <c r="T508" s="23"/>
      <c r="U508" s="23"/>
      <c r="V508" s="23"/>
      <c r="W508" s="23"/>
      <c r="X508" s="23"/>
    </row>
    <row r="509" spans="6:24" x14ac:dyDescent="0.3">
      <c r="F509" s="23"/>
      <c r="G509" s="23"/>
      <c r="H509" s="23"/>
      <c r="I509" s="23"/>
      <c r="J509" s="23"/>
      <c r="K509" s="23"/>
      <c r="L509" s="23"/>
      <c r="M509" s="23"/>
      <c r="N509" s="23"/>
      <c r="O509" s="23"/>
      <c r="P509" s="23"/>
      <c r="Q509" s="23"/>
      <c r="R509" s="23"/>
      <c r="S509" s="23"/>
      <c r="T509" s="23"/>
      <c r="U509" s="23"/>
      <c r="V509" s="23"/>
      <c r="W509" s="23"/>
      <c r="X509" s="23"/>
    </row>
    <row r="510" spans="6:24" x14ac:dyDescent="0.3">
      <c r="F510" s="23"/>
      <c r="G510" s="23"/>
      <c r="H510" s="23"/>
      <c r="I510" s="23"/>
      <c r="J510" s="23"/>
      <c r="K510" s="23"/>
      <c r="L510" s="23"/>
      <c r="M510" s="23"/>
      <c r="N510" s="23"/>
      <c r="O510" s="23"/>
      <c r="P510" s="23"/>
      <c r="Q510" s="23"/>
      <c r="R510" s="23"/>
      <c r="S510" s="23"/>
      <c r="T510" s="23"/>
      <c r="U510" s="23"/>
      <c r="V510" s="23"/>
      <c r="W510" s="23"/>
      <c r="X510" s="23"/>
    </row>
    <row r="511" spans="6:24" x14ac:dyDescent="0.3">
      <c r="F511" s="23"/>
      <c r="G511" s="23"/>
      <c r="H511" s="23"/>
      <c r="I511" s="23"/>
      <c r="J511" s="23"/>
      <c r="K511" s="23"/>
      <c r="L511" s="23"/>
      <c r="M511" s="23"/>
      <c r="N511" s="23"/>
      <c r="O511" s="23"/>
      <c r="P511" s="23"/>
      <c r="Q511" s="23"/>
      <c r="R511" s="23"/>
      <c r="S511" s="23"/>
      <c r="T511" s="23"/>
      <c r="U511" s="23"/>
      <c r="V511" s="23"/>
      <c r="W511" s="23"/>
      <c r="X511" s="23"/>
    </row>
    <row r="512" spans="6:24" x14ac:dyDescent="0.3">
      <c r="F512" s="23"/>
      <c r="G512" s="23"/>
      <c r="H512" s="23"/>
      <c r="I512" s="23"/>
      <c r="J512" s="23"/>
      <c r="K512" s="23"/>
      <c r="L512" s="23"/>
      <c r="M512" s="23"/>
      <c r="N512" s="23"/>
      <c r="O512" s="23"/>
      <c r="P512" s="23"/>
      <c r="Q512" s="23"/>
      <c r="R512" s="23"/>
      <c r="S512" s="23"/>
      <c r="T512" s="23"/>
      <c r="U512" s="23"/>
      <c r="V512" s="23"/>
      <c r="W512" s="23"/>
      <c r="X512" s="23"/>
    </row>
    <row r="513" spans="6:24" x14ac:dyDescent="0.3">
      <c r="F513" s="23"/>
      <c r="G513" s="23"/>
      <c r="H513" s="23"/>
      <c r="I513" s="23"/>
      <c r="J513" s="23"/>
      <c r="K513" s="23"/>
      <c r="L513" s="23"/>
      <c r="M513" s="23"/>
      <c r="N513" s="23"/>
      <c r="O513" s="23"/>
      <c r="P513" s="23"/>
      <c r="Q513" s="23"/>
      <c r="R513" s="23"/>
      <c r="S513" s="23"/>
      <c r="T513" s="23"/>
      <c r="U513" s="23"/>
      <c r="V513" s="23"/>
      <c r="W513" s="23"/>
      <c r="X513" s="23"/>
    </row>
    <row r="514" spans="6:24" x14ac:dyDescent="0.3">
      <c r="F514" s="23"/>
      <c r="G514" s="23"/>
      <c r="H514" s="23"/>
      <c r="I514" s="23"/>
      <c r="J514" s="23"/>
      <c r="K514" s="23"/>
      <c r="L514" s="23"/>
      <c r="M514" s="23"/>
      <c r="N514" s="23"/>
      <c r="O514" s="23"/>
      <c r="P514" s="23"/>
      <c r="Q514" s="23"/>
      <c r="R514" s="23"/>
      <c r="S514" s="23"/>
      <c r="T514" s="23"/>
      <c r="U514" s="23"/>
      <c r="V514" s="23"/>
      <c r="W514" s="23"/>
      <c r="X514" s="23"/>
    </row>
    <row r="515" spans="6:24" x14ac:dyDescent="0.3">
      <c r="F515" s="23"/>
      <c r="G515" s="23"/>
      <c r="H515" s="23"/>
      <c r="I515" s="23"/>
      <c r="J515" s="23"/>
      <c r="K515" s="23"/>
      <c r="L515" s="23"/>
      <c r="M515" s="23"/>
      <c r="N515" s="23"/>
      <c r="O515" s="23"/>
      <c r="P515" s="23"/>
      <c r="Q515" s="23"/>
      <c r="R515" s="23"/>
      <c r="S515" s="23"/>
      <c r="T515" s="23"/>
      <c r="U515" s="23"/>
      <c r="V515" s="23"/>
      <c r="W515" s="23"/>
      <c r="X515" s="23"/>
    </row>
    <row r="516" spans="6:24" x14ac:dyDescent="0.3">
      <c r="F516" s="23"/>
      <c r="G516" s="23"/>
      <c r="H516" s="23"/>
      <c r="I516" s="23"/>
      <c r="J516" s="23"/>
      <c r="K516" s="23"/>
      <c r="L516" s="23"/>
      <c r="M516" s="23"/>
      <c r="N516" s="23"/>
      <c r="O516" s="23"/>
      <c r="P516" s="23"/>
      <c r="Q516" s="23"/>
      <c r="R516" s="23"/>
      <c r="S516" s="23"/>
      <c r="T516" s="23"/>
      <c r="U516" s="23"/>
      <c r="V516" s="23"/>
      <c r="W516" s="23"/>
      <c r="X516" s="23"/>
    </row>
    <row r="517" spans="6:24" x14ac:dyDescent="0.3">
      <c r="F517" s="23"/>
      <c r="G517" s="23"/>
      <c r="H517" s="23"/>
      <c r="I517" s="23"/>
      <c r="J517" s="23"/>
      <c r="K517" s="23"/>
      <c r="L517" s="23"/>
      <c r="M517" s="23"/>
      <c r="N517" s="23"/>
      <c r="O517" s="23"/>
      <c r="P517" s="23"/>
      <c r="Q517" s="23"/>
      <c r="R517" s="23"/>
      <c r="S517" s="23"/>
      <c r="T517" s="23"/>
      <c r="U517" s="23"/>
      <c r="V517" s="23"/>
      <c r="W517" s="23"/>
      <c r="X517" s="23"/>
    </row>
    <row r="518" spans="6:24" x14ac:dyDescent="0.3">
      <c r="F518" s="23"/>
      <c r="G518" s="23"/>
      <c r="H518" s="23"/>
      <c r="I518" s="23"/>
      <c r="J518" s="23"/>
      <c r="K518" s="23"/>
      <c r="L518" s="23"/>
      <c r="M518" s="23"/>
      <c r="N518" s="23"/>
      <c r="O518" s="23"/>
      <c r="P518" s="23"/>
      <c r="Q518" s="23"/>
      <c r="R518" s="23"/>
      <c r="S518" s="23"/>
      <c r="T518" s="23"/>
      <c r="U518" s="23"/>
      <c r="V518" s="23"/>
      <c r="W518" s="23"/>
      <c r="X518" s="23"/>
    </row>
    <row r="519" spans="6:24" x14ac:dyDescent="0.3">
      <c r="F519" s="23"/>
      <c r="G519" s="23"/>
      <c r="H519" s="23"/>
      <c r="I519" s="23"/>
      <c r="J519" s="23"/>
      <c r="K519" s="23"/>
      <c r="L519" s="23"/>
      <c r="M519" s="23"/>
      <c r="N519" s="23"/>
      <c r="O519" s="23"/>
      <c r="P519" s="23"/>
      <c r="Q519" s="23"/>
      <c r="R519" s="23"/>
      <c r="S519" s="23"/>
      <c r="T519" s="23"/>
      <c r="U519" s="23"/>
      <c r="V519" s="23"/>
      <c r="W519" s="23"/>
      <c r="X519" s="23"/>
    </row>
    <row r="520" spans="6:24" x14ac:dyDescent="0.3">
      <c r="F520" s="23"/>
      <c r="G520" s="23"/>
      <c r="H520" s="23"/>
      <c r="I520" s="23"/>
      <c r="J520" s="23"/>
      <c r="K520" s="23"/>
      <c r="L520" s="23"/>
      <c r="M520" s="23"/>
      <c r="N520" s="23"/>
      <c r="O520" s="23"/>
      <c r="P520" s="23"/>
      <c r="Q520" s="23"/>
      <c r="R520" s="23"/>
      <c r="S520" s="23"/>
      <c r="T520" s="23"/>
      <c r="U520" s="23"/>
      <c r="V520" s="23"/>
      <c r="W520" s="23"/>
      <c r="X520" s="23"/>
    </row>
    <row r="521" spans="6:24" x14ac:dyDescent="0.3">
      <c r="F521" s="23"/>
      <c r="G521" s="23"/>
      <c r="H521" s="23"/>
      <c r="I521" s="23"/>
      <c r="J521" s="23"/>
      <c r="K521" s="23"/>
      <c r="L521" s="23"/>
      <c r="M521" s="23"/>
      <c r="N521" s="23"/>
      <c r="O521" s="23"/>
      <c r="P521" s="23"/>
      <c r="Q521" s="23"/>
      <c r="R521" s="23"/>
      <c r="S521" s="23"/>
      <c r="T521" s="23"/>
      <c r="U521" s="23"/>
      <c r="V521" s="23"/>
      <c r="W521" s="23"/>
      <c r="X521" s="23"/>
    </row>
    <row r="522" spans="6:24" x14ac:dyDescent="0.3">
      <c r="F522" s="23"/>
      <c r="G522" s="23"/>
      <c r="H522" s="23"/>
      <c r="I522" s="23"/>
      <c r="J522" s="23"/>
      <c r="K522" s="23"/>
      <c r="L522" s="23"/>
      <c r="M522" s="23"/>
      <c r="N522" s="23"/>
      <c r="O522" s="23"/>
      <c r="P522" s="23"/>
      <c r="Q522" s="23"/>
      <c r="R522" s="23"/>
      <c r="S522" s="23"/>
      <c r="T522" s="23"/>
      <c r="U522" s="23"/>
      <c r="V522" s="23"/>
      <c r="W522" s="23"/>
      <c r="X522" s="23"/>
    </row>
    <row r="523" spans="6:24" x14ac:dyDescent="0.3">
      <c r="F523" s="23"/>
      <c r="G523" s="23"/>
      <c r="H523" s="23"/>
      <c r="I523" s="23"/>
      <c r="J523" s="23"/>
      <c r="K523" s="23"/>
      <c r="L523" s="23"/>
      <c r="M523" s="23"/>
      <c r="N523" s="23"/>
      <c r="O523" s="23"/>
      <c r="P523" s="23"/>
      <c r="Q523" s="23"/>
      <c r="R523" s="23"/>
      <c r="S523" s="23"/>
      <c r="T523" s="23"/>
      <c r="U523" s="23"/>
      <c r="V523" s="23"/>
      <c r="W523" s="23"/>
      <c r="X523" s="23"/>
    </row>
    <row r="524" spans="6:24" x14ac:dyDescent="0.3">
      <c r="F524" s="23"/>
      <c r="G524" s="23"/>
      <c r="H524" s="23"/>
      <c r="I524" s="23"/>
      <c r="J524" s="23"/>
      <c r="K524" s="23"/>
      <c r="L524" s="23"/>
      <c r="M524" s="23"/>
      <c r="N524" s="23"/>
      <c r="O524" s="23"/>
      <c r="P524" s="23"/>
      <c r="Q524" s="23"/>
      <c r="R524" s="23"/>
      <c r="S524" s="23"/>
      <c r="T524" s="23"/>
      <c r="U524" s="23"/>
      <c r="V524" s="23"/>
      <c r="W524" s="23"/>
      <c r="X524" s="23"/>
    </row>
    <row r="525" spans="6:24" x14ac:dyDescent="0.3">
      <c r="F525" s="23"/>
      <c r="G525" s="23"/>
      <c r="H525" s="23"/>
      <c r="I525" s="23"/>
      <c r="J525" s="23"/>
      <c r="K525" s="23"/>
      <c r="L525" s="23"/>
      <c r="M525" s="23"/>
      <c r="N525" s="23"/>
      <c r="O525" s="23"/>
      <c r="P525" s="23"/>
      <c r="Q525" s="23"/>
      <c r="R525" s="23"/>
      <c r="S525" s="23"/>
      <c r="T525" s="23"/>
      <c r="U525" s="23"/>
      <c r="V525" s="23"/>
      <c r="W525" s="23"/>
      <c r="X525" s="23"/>
    </row>
    <row r="526" spans="6:24" x14ac:dyDescent="0.3">
      <c r="F526" s="23"/>
      <c r="G526" s="23"/>
      <c r="H526" s="23"/>
      <c r="I526" s="23"/>
      <c r="J526" s="23"/>
      <c r="K526" s="23"/>
      <c r="L526" s="23"/>
      <c r="M526" s="23"/>
      <c r="N526" s="23"/>
      <c r="O526" s="23"/>
      <c r="P526" s="23"/>
      <c r="Q526" s="23"/>
      <c r="R526" s="23"/>
      <c r="S526" s="23"/>
      <c r="T526" s="23"/>
      <c r="U526" s="23"/>
      <c r="V526" s="23"/>
      <c r="W526" s="23"/>
      <c r="X526" s="23"/>
    </row>
    <row r="527" spans="6:24" x14ac:dyDescent="0.3">
      <c r="F527" s="23"/>
      <c r="G527" s="23"/>
      <c r="H527" s="23"/>
      <c r="I527" s="23"/>
      <c r="J527" s="23"/>
      <c r="K527" s="23"/>
      <c r="L527" s="23"/>
      <c r="M527" s="23"/>
      <c r="N527" s="23"/>
      <c r="O527" s="23"/>
      <c r="P527" s="23"/>
      <c r="Q527" s="23"/>
      <c r="R527" s="23"/>
      <c r="S527" s="23"/>
      <c r="T527" s="23"/>
      <c r="U527" s="23"/>
      <c r="V527" s="23"/>
      <c r="W527" s="23"/>
      <c r="X527" s="23"/>
    </row>
    <row r="528" spans="6:24" x14ac:dyDescent="0.3">
      <c r="F528" s="23"/>
      <c r="G528" s="23"/>
      <c r="H528" s="23"/>
      <c r="I528" s="23"/>
      <c r="J528" s="23"/>
      <c r="K528" s="23"/>
      <c r="L528" s="23"/>
      <c r="M528" s="23"/>
      <c r="N528" s="23"/>
      <c r="O528" s="23"/>
      <c r="P528" s="23"/>
      <c r="Q528" s="23"/>
      <c r="R528" s="23"/>
      <c r="S528" s="23"/>
      <c r="T528" s="23"/>
      <c r="U528" s="23"/>
      <c r="V528" s="23"/>
      <c r="W528" s="23"/>
      <c r="X528" s="23"/>
    </row>
    <row r="529" spans="6:24" x14ac:dyDescent="0.3">
      <c r="F529" s="23"/>
      <c r="G529" s="23"/>
      <c r="H529" s="23"/>
      <c r="I529" s="23"/>
      <c r="J529" s="23"/>
      <c r="K529" s="23"/>
      <c r="L529" s="23"/>
      <c r="M529" s="23"/>
      <c r="N529" s="23"/>
      <c r="O529" s="23"/>
      <c r="P529" s="23"/>
      <c r="Q529" s="23"/>
      <c r="R529" s="23"/>
      <c r="S529" s="23"/>
      <c r="T529" s="23"/>
      <c r="U529" s="23"/>
      <c r="V529" s="23"/>
      <c r="W529" s="23"/>
      <c r="X529" s="23"/>
    </row>
    <row r="530" spans="6:24" x14ac:dyDescent="0.3">
      <c r="F530" s="23"/>
      <c r="G530" s="23"/>
      <c r="H530" s="23"/>
      <c r="I530" s="23"/>
      <c r="J530" s="23"/>
      <c r="K530" s="23"/>
      <c r="L530" s="23"/>
      <c r="M530" s="23"/>
      <c r="N530" s="23"/>
      <c r="O530" s="23"/>
      <c r="P530" s="23"/>
      <c r="Q530" s="23"/>
      <c r="R530" s="23"/>
      <c r="S530" s="23"/>
      <c r="T530" s="23"/>
      <c r="U530" s="23"/>
      <c r="V530" s="23"/>
      <c r="W530" s="23"/>
      <c r="X530" s="23"/>
    </row>
    <row r="531" spans="6:24" x14ac:dyDescent="0.3">
      <c r="F531" s="23"/>
      <c r="G531" s="23"/>
      <c r="H531" s="23"/>
      <c r="I531" s="23"/>
      <c r="J531" s="23"/>
      <c r="K531" s="23"/>
      <c r="L531" s="23"/>
      <c r="M531" s="23"/>
      <c r="N531" s="23"/>
      <c r="O531" s="23"/>
      <c r="P531" s="23"/>
      <c r="Q531" s="23"/>
      <c r="R531" s="23"/>
      <c r="S531" s="23"/>
      <c r="T531" s="23"/>
      <c r="U531" s="23"/>
      <c r="V531" s="23"/>
      <c r="W531" s="23"/>
      <c r="X531" s="23"/>
    </row>
    <row r="532" spans="6:24" x14ac:dyDescent="0.3">
      <c r="F532" s="23"/>
      <c r="G532" s="23"/>
      <c r="H532" s="23"/>
      <c r="I532" s="23"/>
      <c r="J532" s="23"/>
      <c r="K532" s="23"/>
      <c r="L532" s="23"/>
      <c r="M532" s="23"/>
      <c r="N532" s="23"/>
      <c r="O532" s="23"/>
      <c r="P532" s="23"/>
      <c r="Q532" s="23"/>
      <c r="R532" s="23"/>
      <c r="S532" s="23"/>
      <c r="T532" s="23"/>
      <c r="U532" s="23"/>
      <c r="V532" s="23"/>
      <c r="W532" s="23"/>
      <c r="X532" s="23"/>
    </row>
    <row r="533" spans="6:24" x14ac:dyDescent="0.3">
      <c r="F533" s="23"/>
      <c r="G533" s="23"/>
      <c r="H533" s="23"/>
      <c r="I533" s="23"/>
      <c r="J533" s="23"/>
      <c r="K533" s="23"/>
      <c r="L533" s="23"/>
      <c r="M533" s="23"/>
      <c r="N533" s="23"/>
      <c r="O533" s="23"/>
      <c r="P533" s="23"/>
      <c r="Q533" s="23"/>
      <c r="R533" s="23"/>
      <c r="S533" s="23"/>
      <c r="T533" s="23"/>
      <c r="U533" s="23"/>
      <c r="V533" s="23"/>
      <c r="W533" s="23"/>
      <c r="X533" s="23"/>
    </row>
    <row r="534" spans="6:24" x14ac:dyDescent="0.3">
      <c r="F534" s="23"/>
      <c r="G534" s="23"/>
      <c r="H534" s="23"/>
      <c r="I534" s="23"/>
      <c r="J534" s="23"/>
      <c r="K534" s="23"/>
      <c r="L534" s="23"/>
      <c r="M534" s="23"/>
      <c r="N534" s="23"/>
      <c r="O534" s="23"/>
      <c r="P534" s="23"/>
      <c r="Q534" s="23"/>
      <c r="R534" s="23"/>
      <c r="S534" s="23"/>
      <c r="T534" s="23"/>
      <c r="U534" s="23"/>
      <c r="V534" s="23"/>
      <c r="W534" s="23"/>
      <c r="X534" s="23"/>
    </row>
    <row r="535" spans="6:24" x14ac:dyDescent="0.3">
      <c r="F535" s="23"/>
      <c r="G535" s="23"/>
      <c r="H535" s="23"/>
      <c r="I535" s="23"/>
      <c r="J535" s="23"/>
      <c r="K535" s="23"/>
      <c r="L535" s="23"/>
      <c r="M535" s="23"/>
      <c r="N535" s="23"/>
      <c r="O535" s="23"/>
      <c r="P535" s="23"/>
      <c r="Q535" s="23"/>
      <c r="R535" s="23"/>
      <c r="S535" s="23"/>
      <c r="T535" s="23"/>
      <c r="U535" s="23"/>
      <c r="V535" s="23"/>
      <c r="W535" s="23"/>
      <c r="X535" s="23"/>
    </row>
    <row r="536" spans="6:24" x14ac:dyDescent="0.3">
      <c r="F536" s="23"/>
      <c r="G536" s="23"/>
      <c r="H536" s="23"/>
      <c r="I536" s="23"/>
      <c r="J536" s="23"/>
      <c r="K536" s="23"/>
      <c r="L536" s="23"/>
      <c r="M536" s="23"/>
      <c r="N536" s="23"/>
      <c r="O536" s="23"/>
      <c r="P536" s="23"/>
      <c r="Q536" s="23"/>
      <c r="R536" s="23"/>
      <c r="S536" s="23"/>
      <c r="T536" s="23"/>
      <c r="U536" s="23"/>
      <c r="V536" s="23"/>
      <c r="W536" s="23"/>
      <c r="X536" s="23"/>
    </row>
    <row r="537" spans="6:24" x14ac:dyDescent="0.3">
      <c r="F537" s="23"/>
      <c r="G537" s="23"/>
      <c r="H537" s="23"/>
      <c r="I537" s="23"/>
      <c r="J537" s="23"/>
      <c r="K537" s="23"/>
      <c r="L537" s="23"/>
      <c r="M537" s="23"/>
      <c r="N537" s="23"/>
      <c r="O537" s="23"/>
      <c r="P537" s="23"/>
      <c r="Q537" s="23"/>
      <c r="R537" s="23"/>
      <c r="S537" s="23"/>
      <c r="T537" s="23"/>
      <c r="U537" s="23"/>
      <c r="V537" s="23"/>
      <c r="W537" s="23"/>
      <c r="X537" s="23"/>
    </row>
    <row r="538" spans="6:24" x14ac:dyDescent="0.3">
      <c r="F538" s="23"/>
      <c r="G538" s="23"/>
      <c r="H538" s="23"/>
      <c r="I538" s="23"/>
      <c r="J538" s="23"/>
      <c r="K538" s="23"/>
      <c r="L538" s="23"/>
      <c r="M538" s="23"/>
      <c r="N538" s="23"/>
      <c r="O538" s="23"/>
      <c r="P538" s="23"/>
      <c r="Q538" s="23"/>
      <c r="R538" s="23"/>
      <c r="S538" s="23"/>
      <c r="T538" s="23"/>
      <c r="U538" s="23"/>
      <c r="V538" s="23"/>
      <c r="W538" s="23"/>
      <c r="X538" s="23"/>
    </row>
    <row r="539" spans="6:24" x14ac:dyDescent="0.3">
      <c r="F539" s="23"/>
      <c r="G539" s="23"/>
      <c r="H539" s="23"/>
      <c r="I539" s="23"/>
      <c r="J539" s="23"/>
      <c r="K539" s="23"/>
      <c r="L539" s="23"/>
      <c r="M539" s="23"/>
      <c r="N539" s="23"/>
      <c r="O539" s="23"/>
      <c r="P539" s="23"/>
      <c r="Q539" s="23"/>
      <c r="R539" s="23"/>
      <c r="S539" s="23"/>
      <c r="T539" s="23"/>
      <c r="U539" s="23"/>
      <c r="V539" s="23"/>
      <c r="W539" s="23"/>
      <c r="X539" s="23"/>
    </row>
    <row r="540" spans="6:24" x14ac:dyDescent="0.3">
      <c r="F540" s="23"/>
      <c r="G540" s="23"/>
      <c r="H540" s="23"/>
      <c r="I540" s="23"/>
      <c r="J540" s="23"/>
      <c r="K540" s="23"/>
      <c r="L540" s="23"/>
      <c r="M540" s="23"/>
      <c r="N540" s="23"/>
      <c r="O540" s="23"/>
      <c r="P540" s="23"/>
      <c r="Q540" s="23"/>
      <c r="R540" s="23"/>
      <c r="S540" s="23"/>
      <c r="T540" s="23"/>
      <c r="U540" s="23"/>
      <c r="V540" s="23"/>
      <c r="W540" s="23"/>
      <c r="X540" s="23"/>
    </row>
    <row r="541" spans="6:24" x14ac:dyDescent="0.3">
      <c r="F541" s="23"/>
      <c r="G541" s="23"/>
      <c r="H541" s="23"/>
      <c r="I541" s="23"/>
      <c r="J541" s="23"/>
      <c r="K541" s="23"/>
      <c r="L541" s="23"/>
      <c r="M541" s="23"/>
      <c r="N541" s="23"/>
      <c r="O541" s="23"/>
      <c r="P541" s="23"/>
      <c r="Q541" s="23"/>
      <c r="R541" s="23"/>
      <c r="S541" s="23"/>
      <c r="T541" s="23"/>
      <c r="U541" s="23"/>
      <c r="V541" s="23"/>
      <c r="W541" s="23"/>
      <c r="X541" s="23"/>
    </row>
    <row r="542" spans="6:24" x14ac:dyDescent="0.3">
      <c r="F542" s="23"/>
      <c r="G542" s="23"/>
      <c r="H542" s="23"/>
      <c r="I542" s="23"/>
      <c r="J542" s="23"/>
      <c r="K542" s="23"/>
      <c r="L542" s="23"/>
      <c r="M542" s="23"/>
      <c r="N542" s="23"/>
      <c r="O542" s="23"/>
      <c r="P542" s="23"/>
      <c r="Q542" s="23"/>
      <c r="R542" s="23"/>
      <c r="S542" s="23"/>
      <c r="T542" s="23"/>
      <c r="U542" s="23"/>
      <c r="V542" s="23"/>
      <c r="W542" s="23"/>
      <c r="X542" s="23"/>
    </row>
  </sheetData>
  <hyperlinks>
    <hyperlink ref="Z285" r:id="rId1" location="/food-details/747997/nutrients" xr:uid="{E2B4F54E-8D6D-4A5E-A96C-31E5FF0748E6}"/>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A5AD5-FF9B-442F-ACEA-5D5DBBA2E864}">
  <dimension ref="A1:AC89"/>
  <sheetViews>
    <sheetView topLeftCell="A3" zoomScale="70" zoomScaleNormal="70" workbookViewId="0">
      <selection activeCell="A36" sqref="A36"/>
    </sheetView>
  </sheetViews>
  <sheetFormatPr defaultRowHeight="14.4" x14ac:dyDescent="0.3"/>
  <cols>
    <col min="1" max="1" width="53.5546875" bestFit="1" customWidth="1"/>
    <col min="2" max="19" width="8.88671875" customWidth="1"/>
    <col min="20" max="20" width="15.88671875" customWidth="1"/>
    <col min="21" max="23" width="8.88671875" customWidth="1"/>
    <col min="24" max="24" width="229.33203125" bestFit="1" customWidth="1"/>
  </cols>
  <sheetData>
    <row r="1" spans="1:29" s="7" customFormat="1" x14ac:dyDescent="0.3">
      <c r="A1" s="7" t="s">
        <v>372</v>
      </c>
      <c r="B1" s="111" t="s">
        <v>3</v>
      </c>
      <c r="C1" s="111"/>
      <c r="D1" s="111"/>
      <c r="E1" s="111"/>
      <c r="F1" s="111"/>
      <c r="G1" s="111"/>
      <c r="H1" s="111"/>
      <c r="I1" s="111"/>
      <c r="J1" s="111"/>
      <c r="K1" s="112" t="s">
        <v>4</v>
      </c>
      <c r="L1" s="112"/>
      <c r="M1" s="112"/>
      <c r="N1" s="112"/>
      <c r="O1" s="112"/>
      <c r="P1" s="113" t="s">
        <v>5</v>
      </c>
      <c r="Q1" s="113"/>
      <c r="R1" s="113"/>
      <c r="S1" s="113"/>
    </row>
    <row r="2" spans="1:29" x14ac:dyDescent="0.3">
      <c r="A2" s="7" t="s">
        <v>30</v>
      </c>
      <c r="B2" s="14" t="s">
        <v>130</v>
      </c>
      <c r="C2" s="14" t="s">
        <v>131</v>
      </c>
      <c r="D2" s="14" t="s">
        <v>132</v>
      </c>
      <c r="E2" s="14" t="s">
        <v>133</v>
      </c>
      <c r="F2" s="14" t="s">
        <v>134</v>
      </c>
      <c r="G2" s="14" t="s">
        <v>135</v>
      </c>
      <c r="H2" s="14" t="s">
        <v>136</v>
      </c>
      <c r="I2" s="14" t="s">
        <v>137</v>
      </c>
      <c r="J2" s="14" t="s">
        <v>138</v>
      </c>
      <c r="K2" s="15" t="s">
        <v>139</v>
      </c>
      <c r="L2" s="15" t="s">
        <v>140</v>
      </c>
      <c r="M2" s="15" t="s">
        <v>141</v>
      </c>
      <c r="N2" s="15" t="s">
        <v>142</v>
      </c>
      <c r="O2" s="15" t="s">
        <v>144</v>
      </c>
      <c r="P2" s="16" t="s">
        <v>145</v>
      </c>
      <c r="Q2" s="16" t="s">
        <v>143</v>
      </c>
      <c r="R2" s="16" t="s">
        <v>146</v>
      </c>
      <c r="S2" s="16" t="s">
        <v>147</v>
      </c>
      <c r="T2" s="12" t="s">
        <v>164</v>
      </c>
      <c r="U2" s="12" t="s">
        <v>21</v>
      </c>
      <c r="V2" s="12" t="s">
        <v>447</v>
      </c>
      <c r="W2" s="12" t="s">
        <v>449</v>
      </c>
      <c r="X2" s="13" t="s">
        <v>373</v>
      </c>
    </row>
    <row r="3" spans="1:29" s="13" customFormat="1" x14ac:dyDescent="0.3">
      <c r="A3" s="61" t="s">
        <v>374</v>
      </c>
      <c r="B3" s="61"/>
      <c r="C3" s="61"/>
      <c r="D3" s="61"/>
      <c r="E3" s="61"/>
      <c r="F3" s="61"/>
      <c r="G3" s="61"/>
      <c r="H3" s="61"/>
      <c r="I3" s="61"/>
      <c r="J3" s="61"/>
      <c r="K3" s="61"/>
      <c r="L3" s="61"/>
      <c r="M3" s="61"/>
      <c r="N3" s="61"/>
      <c r="O3" s="61"/>
      <c r="P3" s="61"/>
      <c r="Q3" s="61"/>
      <c r="R3" s="61"/>
      <c r="S3" s="61"/>
      <c r="T3" s="61"/>
      <c r="U3" s="61"/>
      <c r="V3" s="61"/>
      <c r="W3" s="61"/>
      <c r="X3" s="61"/>
      <c r="Y3"/>
      <c r="Z3"/>
      <c r="AA3"/>
      <c r="AB3"/>
      <c r="AC3"/>
    </row>
    <row r="4" spans="1:29" s="13" customFormat="1" x14ac:dyDescent="0.3">
      <c r="A4" s="17" t="s">
        <v>375</v>
      </c>
      <c r="B4" s="17"/>
      <c r="C4" s="17"/>
      <c r="D4" s="17"/>
      <c r="E4" s="17"/>
      <c r="F4" s="17"/>
      <c r="G4" s="18"/>
      <c r="H4" s="18"/>
      <c r="I4" s="18"/>
      <c r="J4" s="18"/>
      <c r="K4" s="18"/>
      <c r="L4" s="18"/>
      <c r="M4" s="18"/>
      <c r="N4" s="18"/>
      <c r="O4" s="18"/>
      <c r="P4" s="18"/>
      <c r="Q4" s="18"/>
      <c r="R4" s="18"/>
      <c r="S4" s="18"/>
      <c r="T4" s="18"/>
      <c r="U4" s="18"/>
      <c r="V4" s="18"/>
      <c r="W4" s="18"/>
      <c r="X4" s="18"/>
      <c r="Y4"/>
      <c r="Z4"/>
      <c r="AA4"/>
      <c r="AB4"/>
      <c r="AC4"/>
    </row>
    <row r="5" spans="1:29" x14ac:dyDescent="0.3">
      <c r="A5" s="64" t="s">
        <v>95</v>
      </c>
      <c r="B5" s="63">
        <f>AVERAGE('ST4.1 Amino acid detailed'!F5:F10)</f>
        <v>24.407244229347885</v>
      </c>
      <c r="C5" s="63">
        <f>AVERAGE('ST4.1 Amino acid detailed'!G5:G10)</f>
        <v>63.964839530388304</v>
      </c>
      <c r="D5" s="63">
        <f>AVERAGE('ST4.1 Amino acid detailed'!H5:H10)</f>
        <v>47.401198902723287</v>
      </c>
      <c r="E5" s="63">
        <f>AVERAGE('ST4.1 Amino acid detailed'!I5:I10)</f>
        <v>25.526661549832284</v>
      </c>
      <c r="F5" s="63">
        <f>AVERAGE('ST4.1 Amino acid detailed'!J5:J10)</f>
        <v>34.156882852919431</v>
      </c>
      <c r="G5" s="63">
        <f>AVERAGE('ST4.1 Amino acid detailed'!K5:K10)</f>
        <v>58.379833631815337</v>
      </c>
      <c r="H5" s="63">
        <f>AVERAGE('ST4.1 Amino acid detailed'!L5:L10)</f>
        <v>51.755872278128372</v>
      </c>
      <c r="I5" s="63">
        <f>AVERAGE('ST4.1 Amino acid detailed'!M5:M10)</f>
        <v>41.709897521178014</v>
      </c>
      <c r="J5" s="63">
        <f>AVERAGE('ST4.1 Amino acid detailed'!N5:N10)</f>
        <v>40.455769230769235</v>
      </c>
      <c r="K5" s="63">
        <f>AVERAGE('ST4.1 Amino acid detailed'!O5:O10)</f>
        <v>50.084800443458981</v>
      </c>
      <c r="L5" s="63">
        <f>AVERAGE('ST4.1 Amino acid detailed'!P5:P10)</f>
        <v>12.126969981238274</v>
      </c>
      <c r="M5" s="63">
        <f>AVERAGE('ST4.1 Amino acid detailed'!Q5:Q10)</f>
        <v>46.344281084768888</v>
      </c>
      <c r="N5" s="63">
        <f>AVERAGE('ST4.1 Amino acid detailed'!R5:R10)</f>
        <v>32.967631758485417</v>
      </c>
      <c r="O5" s="63">
        <f>AVERAGE('ST4.1 Amino acid detailed'!S5:S10)</f>
        <v>58.162318068110757</v>
      </c>
      <c r="P5" s="63">
        <f>AVERAGE('ST4.1 Amino acid detailed'!T5:T10)</f>
        <v>57.178713116152132</v>
      </c>
      <c r="Q5" s="63">
        <f>AVERAGE('ST4.1 Amino acid detailed'!U5:U10)</f>
        <v>90.551738657683785</v>
      </c>
      <c r="R5" s="63">
        <f>AVERAGE('ST4.1 Amino acid detailed'!V5:V10)</f>
        <v>106.5153641480471</v>
      </c>
      <c r="S5" s="63">
        <f>AVERAGE('ST4.1 Amino acid detailed'!W5:W10)</f>
        <v>47.277119222241168</v>
      </c>
      <c r="T5" s="63">
        <f>SUM(B5:J5)</f>
        <v>387.75819972710212</v>
      </c>
      <c r="U5" s="63">
        <f>SUM(B5:S5)</f>
        <v>888.9671362072886</v>
      </c>
      <c r="V5" s="63">
        <f>1000-U5</f>
        <v>111.0328637927114</v>
      </c>
      <c r="W5" s="63" t="s">
        <v>32</v>
      </c>
      <c r="X5" s="29" t="s">
        <v>378</v>
      </c>
    </row>
    <row r="6" spans="1:29" x14ac:dyDescent="0.3">
      <c r="A6" s="62" t="s">
        <v>376</v>
      </c>
      <c r="B6" s="63">
        <f>AVERAGE('ST4.1 Amino acid detailed'!F12:F25)</f>
        <v>34.596059041762778</v>
      </c>
      <c r="C6" s="63">
        <f>AVERAGE('ST4.1 Amino acid detailed'!G12:G25)</f>
        <v>57.779633927629909</v>
      </c>
      <c r="D6" s="63">
        <f>AVERAGE('ST4.1 Amino acid detailed'!H12:H25)</f>
        <v>63.23829855670192</v>
      </c>
      <c r="E6" s="63">
        <f>AVERAGE('ST4.1 Amino acid detailed'!I12:I25)</f>
        <v>18.200779317523391</v>
      </c>
      <c r="F6" s="63">
        <f>AVERAGE('ST4.1 Amino acid detailed'!J12:J25)</f>
        <v>45.452668958145793</v>
      </c>
      <c r="G6" s="63">
        <f>AVERAGE('ST4.1 Amino acid detailed'!K12:K25)</f>
        <v>68.087569333675205</v>
      </c>
      <c r="H6" s="63">
        <f>AVERAGE('ST4.1 Amino acid detailed'!L12:L25)</f>
        <v>40.091690363517174</v>
      </c>
      <c r="I6" s="63">
        <f>AVERAGE('ST4.1 Amino acid detailed'!M12:M25)</f>
        <v>40.750741542825246</v>
      </c>
      <c r="J6" s="63">
        <f>AVERAGE('ST4.1 Amino acid detailed'!N12:N25)</f>
        <v>12.535811206498154</v>
      </c>
      <c r="K6" s="63">
        <f>AVERAGE('ST4.1 Amino acid detailed'!O12:O25)</f>
        <v>53.091401362504222</v>
      </c>
      <c r="L6" s="63">
        <f>AVERAGE('ST4.1 Amino acid detailed'!P12:P25)</f>
        <v>6.3805033477671635</v>
      </c>
      <c r="M6" s="63">
        <f>AVERAGE('ST4.1 Amino acid detailed'!Q12:Q25)</f>
        <v>57.636059922368645</v>
      </c>
      <c r="N6" s="63">
        <f>AVERAGE('ST4.1 Amino acid detailed'!R12:R25)</f>
        <v>60.151408744059452</v>
      </c>
      <c r="O6" s="63">
        <f>AVERAGE('ST4.1 Amino acid detailed'!S12:S25)</f>
        <v>50.990505699235051</v>
      </c>
      <c r="P6" s="63">
        <f>AVERAGE('ST4.1 Amino acid detailed'!T12:T25)</f>
        <v>69.720815850798203</v>
      </c>
      <c r="Q6" s="63">
        <f>AVERAGE('ST4.1 Amino acid detailed'!U12:U25)</f>
        <v>87.401518558534647</v>
      </c>
      <c r="R6" s="63">
        <f>AVERAGE('ST4.1 Amino acid detailed'!V12:V25)</f>
        <v>102.84791025517745</v>
      </c>
      <c r="S6" s="63">
        <f>AVERAGE('ST4.1 Amino acid detailed'!W12:W25)</f>
        <v>41.399459568302106</v>
      </c>
      <c r="T6" s="63">
        <f t="shared" ref="T6:T19" si="0">SUM(B6:J6)</f>
        <v>380.7332522482796</v>
      </c>
      <c r="U6" s="63">
        <f t="shared" ref="U6:U19" si="1">SUM(B6:S6)</f>
        <v>910.35283555702654</v>
      </c>
      <c r="V6" s="63">
        <f t="shared" ref="V6:V13" si="2">1000-U6</f>
        <v>89.647164442973462</v>
      </c>
      <c r="W6" s="63">
        <v>75</v>
      </c>
      <c r="X6" s="34" t="s">
        <v>451</v>
      </c>
    </row>
    <row r="7" spans="1:29" x14ac:dyDescent="0.3">
      <c r="A7" s="64" t="s">
        <v>379</v>
      </c>
      <c r="B7" s="63">
        <f>AVERAGE('ST4.1 Amino acid detailed'!F27:F31)</f>
        <v>15.675000000000001</v>
      </c>
      <c r="C7" s="63">
        <f>AVERAGE('ST4.1 Amino acid detailed'!G27:G31)</f>
        <v>27.98</v>
      </c>
      <c r="D7" s="63">
        <f>AVERAGE('ST4.1 Amino acid detailed'!H27:H31)</f>
        <v>44.32</v>
      </c>
      <c r="E7" s="63">
        <f>AVERAGE('ST4.1 Amino acid detailed'!I27:I31)</f>
        <v>21.66</v>
      </c>
      <c r="F7" s="63">
        <f>AVERAGE('ST4.1 Amino acid detailed'!J27:J31)</f>
        <v>31.5</v>
      </c>
      <c r="G7" s="63">
        <f>AVERAGE('ST4.1 Amino acid detailed'!K27:K31)</f>
        <v>49.78</v>
      </c>
      <c r="H7" s="63">
        <f>AVERAGE('ST4.1 Amino acid detailed'!L27:L31)</f>
        <v>34.380000000000003</v>
      </c>
      <c r="I7" s="63">
        <f>AVERAGE('ST4.1 Amino acid detailed'!M27:M31)</f>
        <v>29.919999999999998</v>
      </c>
      <c r="J7" s="63">
        <f>AVERAGE('ST4.1 Amino acid detailed'!N27:N31)</f>
        <v>10.299999999999999</v>
      </c>
      <c r="K7" s="63">
        <f>AVERAGE('ST4.1 Amino acid detailed'!O27:O31)</f>
        <v>24.866666666666664</v>
      </c>
      <c r="L7" s="63">
        <f>AVERAGE('ST4.1 Amino acid detailed'!P27:P31)</f>
        <v>12.866666666666665</v>
      </c>
      <c r="M7" s="63">
        <f>AVERAGE('ST4.1 Amino acid detailed'!Q27:Q31)</f>
        <v>16.400000000000002</v>
      </c>
      <c r="N7" s="63" t="s">
        <v>32</v>
      </c>
      <c r="O7" s="63">
        <f>AVERAGE('ST4.1 Amino acid detailed'!S27:S31)</f>
        <v>38.674999999999997</v>
      </c>
      <c r="P7" s="63">
        <f>AVERAGE('ST4.1 Amino acid detailed'!T27:T31)</f>
        <v>26.399999999999995</v>
      </c>
      <c r="Q7" s="63" t="s">
        <v>32</v>
      </c>
      <c r="R7" s="63">
        <f>AVERAGE('ST4.1 Amino acid detailed'!V27:V31)</f>
        <v>23.7</v>
      </c>
      <c r="S7" s="63">
        <f>AVERAGE('ST4.1 Amino acid detailed'!W27:W31)</f>
        <v>10.299999999999999</v>
      </c>
      <c r="T7" s="63">
        <f t="shared" si="0"/>
        <v>265.51499999999999</v>
      </c>
      <c r="U7" s="63">
        <f t="shared" si="1"/>
        <v>418.7233333333333</v>
      </c>
      <c r="V7" s="63">
        <f t="shared" si="2"/>
        <v>581.27666666666664</v>
      </c>
      <c r="W7" s="63" t="s">
        <v>32</v>
      </c>
      <c r="X7" s="29" t="s">
        <v>380</v>
      </c>
    </row>
    <row r="8" spans="1:29" x14ac:dyDescent="0.3">
      <c r="A8" s="64" t="s">
        <v>383</v>
      </c>
      <c r="B8" s="63">
        <f>AVERAGE('ST4.1 Amino acid detailed'!F33:F54)</f>
        <v>22.52105263157895</v>
      </c>
      <c r="C8" s="63">
        <f>AVERAGE('ST4.1 Amino acid detailed'!G33:G54)</f>
        <v>55.622727272727268</v>
      </c>
      <c r="D8" s="63">
        <f>AVERAGE('ST4.1 Amino acid detailed'!H33:H54)</f>
        <v>54.140909090909084</v>
      </c>
      <c r="E8" s="63">
        <f>AVERAGE('ST4.1 Amino acid detailed'!I33:I54)</f>
        <v>21.347619047619045</v>
      </c>
      <c r="F8" s="63">
        <f>AVERAGE('ST4.1 Amino acid detailed'!J33:J54)</f>
        <v>39.677272727272729</v>
      </c>
      <c r="G8" s="63">
        <f>AVERAGE('ST4.1 Amino acid detailed'!K33:K54)</f>
        <v>61.945454545454545</v>
      </c>
      <c r="H8" s="63">
        <f>AVERAGE('ST4.1 Amino acid detailed'!L33:L54)</f>
        <v>45.795238095238098</v>
      </c>
      <c r="I8" s="63">
        <f>AVERAGE('ST4.1 Amino acid detailed'!M33:M54)</f>
        <v>39.749999999999993</v>
      </c>
      <c r="J8" s="63">
        <f>AVERAGE('ST4.1 Amino acid detailed'!N33:N54)</f>
        <v>11.17</v>
      </c>
      <c r="K8" s="63">
        <f>AVERAGE('ST4.1 Amino acid detailed'!O33:O54)</f>
        <v>46.766666666666673</v>
      </c>
      <c r="L8" s="63">
        <f>AVERAGE('ST4.1 Amino acid detailed'!P33:P54)</f>
        <v>12.69375</v>
      </c>
      <c r="M8" s="63">
        <f>AVERAGE('ST4.1 Amino acid detailed'!Q33:Q54)</f>
        <v>44.171428571428571</v>
      </c>
      <c r="N8" s="63">
        <f>AVERAGE('ST4.1 Amino acid detailed'!R33:R54)</f>
        <v>41.238461538461543</v>
      </c>
      <c r="O8" s="63">
        <f>AVERAGE('ST4.1 Amino acid detailed'!S33:S54)</f>
        <v>47.13</v>
      </c>
      <c r="P8" s="63">
        <f>AVERAGE('ST4.1 Amino acid detailed'!T33:T54)</f>
        <v>47.05</v>
      </c>
      <c r="Q8" s="63">
        <f>AVERAGE('ST4.1 Amino acid detailed'!U33:U54)</f>
        <v>78.2</v>
      </c>
      <c r="R8" s="63">
        <f>AVERAGE('ST4.1 Amino acid detailed'!V33:V54)</f>
        <v>98.471428571428575</v>
      </c>
      <c r="S8" s="63">
        <f>AVERAGE('ST4.1 Amino acid detailed'!W33:W54)</f>
        <v>48.161538461538456</v>
      </c>
      <c r="T8" s="63">
        <f t="shared" si="0"/>
        <v>351.97027341079973</v>
      </c>
      <c r="U8" s="63">
        <f t="shared" si="1"/>
        <v>815.85354722032355</v>
      </c>
      <c r="V8" s="63">
        <f t="shared" si="2"/>
        <v>184.14645277967645</v>
      </c>
      <c r="W8" s="63" t="s">
        <v>32</v>
      </c>
      <c r="X8" s="29" t="s">
        <v>384</v>
      </c>
    </row>
    <row r="9" spans="1:29" x14ac:dyDescent="0.3">
      <c r="A9" s="64" t="s">
        <v>97</v>
      </c>
      <c r="B9" s="63">
        <f>AVERAGE('ST4.1 Amino acid detailed'!F56:F60)</f>
        <v>28.04</v>
      </c>
      <c r="C9" s="63">
        <f>AVERAGE('ST4.1 Amino acid detailed'!G56:G60)</f>
        <v>51.96</v>
      </c>
      <c r="D9" s="63">
        <f>AVERAGE('ST4.1 Amino acid detailed'!H56:H60)</f>
        <v>56.780000000000008</v>
      </c>
      <c r="E9" s="63">
        <f>AVERAGE('ST4.1 Amino acid detailed'!I56:I60)</f>
        <v>20.94</v>
      </c>
      <c r="F9" s="63">
        <f>AVERAGE('ST4.1 Amino acid detailed'!J56:J60)</f>
        <v>36.76</v>
      </c>
      <c r="G9" s="63">
        <f>AVERAGE('ST4.1 Amino acid detailed'!K56:K60)</f>
        <v>65.02</v>
      </c>
      <c r="H9" s="63">
        <f>AVERAGE('ST4.1 Amino acid detailed'!L56:L60)</f>
        <v>36.06</v>
      </c>
      <c r="I9" s="63">
        <f>AVERAGE('ST4.1 Amino acid detailed'!M56:M60)</f>
        <v>34.660000000000004</v>
      </c>
      <c r="J9" s="63">
        <f>AVERAGE('ST4.1 Amino acid detailed'!N56:N60)</f>
        <v>11.179999999999998</v>
      </c>
      <c r="K9" s="63">
        <f>AVERAGE('ST4.1 Amino acid detailed'!O56:O60)</f>
        <v>52.6</v>
      </c>
      <c r="L9" s="63">
        <f>AVERAGE('ST4.1 Amino acid detailed'!P56:P60)</f>
        <v>11.5</v>
      </c>
      <c r="M9" s="63">
        <f>AVERAGE('ST4.1 Amino acid detailed'!Q56:Q60)</f>
        <v>59.024999999999999</v>
      </c>
      <c r="N9" s="63">
        <f>AVERAGE('ST4.1 Amino acid detailed'!R56:R60)</f>
        <v>63</v>
      </c>
      <c r="O9" s="63">
        <f>AVERAGE('ST4.1 Amino acid detailed'!S56:S60)</f>
        <v>52.92</v>
      </c>
      <c r="P9" s="63">
        <f>AVERAGE('ST4.1 Amino acid detailed'!T56:T60)</f>
        <v>57.275000000000006</v>
      </c>
      <c r="Q9" s="63">
        <f>AVERAGE('ST4.1 Amino acid detailed'!U56:U60)</f>
        <v>68.2</v>
      </c>
      <c r="R9" s="63">
        <f>AVERAGE('ST4.1 Amino acid detailed'!V56:V60)</f>
        <v>107.25</v>
      </c>
      <c r="S9" s="63">
        <f>AVERAGE('ST4.1 Amino acid detailed'!W56:W60)</f>
        <v>44.174999999999997</v>
      </c>
      <c r="T9" s="63">
        <f t="shared" si="0"/>
        <v>341.40000000000003</v>
      </c>
      <c r="U9" s="63">
        <f t="shared" si="1"/>
        <v>857.34500000000003</v>
      </c>
      <c r="V9" s="63">
        <f t="shared" si="2"/>
        <v>142.65499999999997</v>
      </c>
      <c r="W9" s="63" t="s">
        <v>32</v>
      </c>
      <c r="X9" s="29" t="s">
        <v>429</v>
      </c>
    </row>
    <row r="10" spans="1:29" x14ac:dyDescent="0.3">
      <c r="A10" s="28" t="s">
        <v>385</v>
      </c>
      <c r="B10" s="63">
        <f>AVERAGE('ST4.1 Amino acid detailed'!F62:F70)</f>
        <v>25.769606598984769</v>
      </c>
      <c r="C10" s="63">
        <f>AVERAGE('ST4.1 Amino acid detailed'!G62:G70)</f>
        <v>46.953807106598987</v>
      </c>
      <c r="D10" s="63">
        <f>AVERAGE('ST4.1 Amino acid detailed'!H62:H70)</f>
        <v>45.964918217710107</v>
      </c>
      <c r="E10" s="63">
        <f>AVERAGE('ST4.1 Amino acid detailed'!I62:I70)</f>
        <v>16.232487309644672</v>
      </c>
      <c r="F10" s="63">
        <f>AVERAGE('ST4.1 Amino acid detailed'!J62:J70)</f>
        <v>44.512013536379015</v>
      </c>
      <c r="G10" s="63">
        <f>AVERAGE('ST4.1 Amino acid detailed'!K62:K70)</f>
        <v>67.917146080090234</v>
      </c>
      <c r="H10" s="63">
        <f>AVERAGE('ST4.1 Amino acid detailed'!L62:L70)</f>
        <v>44.202220812182745</v>
      </c>
      <c r="I10" s="63">
        <f>AVERAGE('ST4.1 Amino acid detailed'!M62:M70)</f>
        <v>33.699323181049067</v>
      </c>
      <c r="J10" s="63">
        <f>AVERAGE('ST4.1 Amino acid detailed'!N62:N70)</f>
        <v>11.439509306260575</v>
      </c>
      <c r="K10" s="63">
        <f>AVERAGE('ST4.1 Amino acid detailed'!O62:O70)</f>
        <v>51.553870558375635</v>
      </c>
      <c r="L10" s="63">
        <f>AVERAGE('ST4.1 Amino acid detailed'!P62:P70)</f>
        <v>16.564276649746191</v>
      </c>
      <c r="M10" s="63">
        <f>AVERAGE('ST4.1 Amino acid detailed'!Q62:Q70)</f>
        <v>49.546192893401006</v>
      </c>
      <c r="N10" s="63">
        <f>AVERAGE('ST4.1 Amino acid detailed'!R62:R70)</f>
        <v>60.41747643219724</v>
      </c>
      <c r="O10" s="63">
        <f>AVERAGE('ST4.1 Amino acid detailed'!S62:S70)</f>
        <v>48.967893401015225</v>
      </c>
      <c r="P10" s="63">
        <f>AVERAGE('ST4.1 Amino acid detailed'!T62:T70)</f>
        <v>64.855547498187093</v>
      </c>
      <c r="Q10" s="63">
        <f>AVERAGE('ST4.1 Amino acid detailed'!U62:U70)</f>
        <v>80.203045685279193</v>
      </c>
      <c r="R10" s="63">
        <f>AVERAGE('ST4.1 Amino acid detailed'!V62:V70)</f>
        <v>129.59043993231811</v>
      </c>
      <c r="S10" s="63">
        <f>AVERAGE('ST4.1 Amino acid detailed'!W62:W70)</f>
        <v>39.471501087744741</v>
      </c>
      <c r="T10" s="63">
        <f t="shared" si="0"/>
        <v>336.69103214890015</v>
      </c>
      <c r="U10" s="63">
        <f t="shared" si="1"/>
        <v>877.86127628716451</v>
      </c>
      <c r="V10" s="63">
        <f t="shared" si="2"/>
        <v>122.13872371283549</v>
      </c>
      <c r="W10" s="63" t="s">
        <v>32</v>
      </c>
      <c r="X10" s="29" t="s">
        <v>386</v>
      </c>
    </row>
    <row r="11" spans="1:29" x14ac:dyDescent="0.3">
      <c r="A11" s="62" t="s">
        <v>381</v>
      </c>
      <c r="B11" s="63">
        <f>AVERAGE('ST4.1 Amino acid detailed'!F71:F81)</f>
        <v>32.271979137670051</v>
      </c>
      <c r="C11" s="63">
        <f>AVERAGE('ST4.1 Amino acid detailed'!G71:G81)</f>
        <v>52.095633599498711</v>
      </c>
      <c r="D11" s="63">
        <f>AVERAGE('ST4.1 Amino acid detailed'!H71:H81)</f>
        <v>56.581273616155642</v>
      </c>
      <c r="E11" s="63">
        <f>AVERAGE('ST4.1 Amino acid detailed'!I71:I81)</f>
        <v>15.176726160733708</v>
      </c>
      <c r="F11" s="63">
        <f>AVERAGE('ST4.1 Amino acid detailed'!J71:J81)</f>
        <v>45.650286781004262</v>
      </c>
      <c r="G11" s="63">
        <f>AVERAGE('ST4.1 Amino acid detailed'!K71:K81)</f>
        <v>70.312003459744318</v>
      </c>
      <c r="H11" s="63">
        <f>AVERAGE('ST4.1 Amino acid detailed'!L71:L81)</f>
        <v>33.173231779522133</v>
      </c>
      <c r="I11" s="63">
        <f>AVERAGE('ST4.1 Amino acid detailed'!M71:M81)</f>
        <v>35.175902928955914</v>
      </c>
      <c r="J11" s="63">
        <f>AVERAGE('ST4.1 Amino acid detailed'!N71:N81)</f>
        <v>9.5819757515587742</v>
      </c>
      <c r="K11" s="63">
        <f>AVERAGE('ST4.1 Amino acid detailed'!O71:O81)</f>
        <v>47.39447469413718</v>
      </c>
      <c r="L11" s="63">
        <f>AVERAGE('ST4.1 Amino acid detailed'!P71:P81)</f>
        <v>10.523166631000295</v>
      </c>
      <c r="M11" s="63">
        <f>AVERAGE('ST4.1 Amino acid detailed'!Q71:Q81)</f>
        <v>55.74787314351245</v>
      </c>
      <c r="N11" s="63">
        <f>AVERAGE('ST4.1 Amino acid detailed'!R71:R81)</f>
        <v>62.856787108522198</v>
      </c>
      <c r="O11" s="63">
        <f>AVERAGE('ST4.1 Amino acid detailed'!S71:S81)</f>
        <v>56.719078526622312</v>
      </c>
      <c r="P11" s="63">
        <f>AVERAGE('ST4.1 Amino acid detailed'!T71:T81)</f>
        <v>70.896089041472209</v>
      </c>
      <c r="Q11" s="63">
        <f>AVERAGE('ST4.1 Amino acid detailed'!U71:U81)</f>
        <v>73.303760519600928</v>
      </c>
      <c r="R11" s="63">
        <f>AVERAGE('ST4.1 Amino acid detailed'!V71:V81)</f>
        <v>104.12928374937499</v>
      </c>
      <c r="S11" s="63">
        <f>AVERAGE('ST4.1 Amino acid detailed'!W71:W81)</f>
        <v>44.680772005320897</v>
      </c>
      <c r="T11" s="63">
        <f t="shared" si="0"/>
        <v>350.01901321484354</v>
      </c>
      <c r="U11" s="63">
        <f t="shared" si="1"/>
        <v>876.27029863440703</v>
      </c>
      <c r="V11" s="63">
        <f t="shared" si="2"/>
        <v>123.72970136559297</v>
      </c>
      <c r="W11" s="63">
        <v>78.5</v>
      </c>
      <c r="X11" s="29" t="s">
        <v>452</v>
      </c>
    </row>
    <row r="12" spans="1:29" x14ac:dyDescent="0.3">
      <c r="A12" s="28" t="s">
        <v>387</v>
      </c>
      <c r="B12" s="63">
        <f>AVERAGE('ST4.1 Amino acid detailed'!F83:F96)</f>
        <v>27.041666666666668</v>
      </c>
      <c r="C12" s="63">
        <f>AVERAGE('ST4.1 Amino acid detailed'!G83:G96)</f>
        <v>53.75714285714286</v>
      </c>
      <c r="D12" s="63">
        <f>AVERAGE('ST4.1 Amino acid detailed'!H83:H96)</f>
        <v>60.485714285714288</v>
      </c>
      <c r="E12" s="63">
        <f>AVERAGE('ST4.1 Amino acid detailed'!I83:I96)</f>
        <v>23.823076923076922</v>
      </c>
      <c r="F12" s="63">
        <f>AVERAGE('ST4.1 Amino acid detailed'!J83:J96)</f>
        <v>47.807142857142864</v>
      </c>
      <c r="G12" s="63">
        <f>AVERAGE('ST4.1 Amino acid detailed'!K83:K96)</f>
        <v>78.399999999999991</v>
      </c>
      <c r="H12" s="63">
        <f>AVERAGE('ST4.1 Amino acid detailed'!L83:L96)</f>
        <v>47.53846153846154</v>
      </c>
      <c r="I12" s="63">
        <f>AVERAGE('ST4.1 Amino acid detailed'!M83:M96)</f>
        <v>41.699999999999996</v>
      </c>
      <c r="J12" s="63">
        <f>AVERAGE('ST4.1 Amino acid detailed'!N83:N96)</f>
        <v>10.338461538461537</v>
      </c>
      <c r="K12" s="63">
        <f>AVERAGE('ST4.1 Amino acid detailed'!O83:O96)</f>
        <v>43.524999999999999</v>
      </c>
      <c r="L12" s="63">
        <f>AVERAGE('ST4.1 Amino acid detailed'!P83:P96)</f>
        <v>12.916666666666666</v>
      </c>
      <c r="M12" s="63">
        <f>AVERAGE('ST4.1 Amino acid detailed'!Q83:Q96)</f>
        <v>81.283333333333331</v>
      </c>
      <c r="N12" s="63">
        <f>AVERAGE('ST4.1 Amino acid detailed'!R83:R96)</f>
        <v>66.75</v>
      </c>
      <c r="O12" s="63">
        <f>AVERAGE('ST4.1 Amino acid detailed'!S83:S96)</f>
        <v>55.327272727272721</v>
      </c>
      <c r="P12" s="63">
        <f>AVERAGE('ST4.1 Amino acid detailed'!T83:T96)</f>
        <v>72.316666666666663</v>
      </c>
      <c r="Q12" s="63" t="s">
        <v>32</v>
      </c>
      <c r="R12" s="63">
        <f>AVERAGE('ST4.1 Amino acid detailed'!V83:V96)</f>
        <v>134.31666666666669</v>
      </c>
      <c r="S12" s="63">
        <f>AVERAGE('ST4.1 Amino acid detailed'!W83:W96)</f>
        <v>38.233333333333334</v>
      </c>
      <c r="T12" s="63">
        <f t="shared" si="0"/>
        <v>390.89166666666665</v>
      </c>
      <c r="U12" s="63">
        <f t="shared" si="1"/>
        <v>895.56060606060612</v>
      </c>
      <c r="V12" s="63">
        <f t="shared" si="2"/>
        <v>104.43939393939388</v>
      </c>
      <c r="W12" s="63" t="s">
        <v>32</v>
      </c>
      <c r="X12" s="29" t="s">
        <v>388</v>
      </c>
    </row>
    <row r="13" spans="1:29" x14ac:dyDescent="0.3">
      <c r="A13" s="28" t="s">
        <v>389</v>
      </c>
      <c r="B13" s="63">
        <f>AVERAGE('ST4.1 Amino acid detailed'!F98:F121)</f>
        <v>22.586632879315808</v>
      </c>
      <c r="C13" s="63">
        <f>AVERAGE('ST4.1 Amino acid detailed'!G98:G121)</f>
        <v>54.473110020061249</v>
      </c>
      <c r="D13" s="63">
        <f>AVERAGE('ST4.1 Amino acid detailed'!H98:H121)</f>
        <v>51.126907137577867</v>
      </c>
      <c r="E13" s="63">
        <f>AVERAGE('ST4.1 Amino acid detailed'!I98:I121)</f>
        <v>18.791870878567106</v>
      </c>
      <c r="F13" s="63">
        <f>AVERAGE('ST4.1 Amino acid detailed'!J98:J121)</f>
        <v>39.379616724738675</v>
      </c>
      <c r="G13" s="63">
        <f>AVERAGE('ST4.1 Amino acid detailed'!K98:K121)</f>
        <v>72.787950058072013</v>
      </c>
      <c r="H13" s="63">
        <f>AVERAGE('ST4.1 Amino acid detailed'!L98:L121)</f>
        <v>47.210427045238582</v>
      </c>
      <c r="I13" s="63">
        <f>AVERAGE('ST4.1 Amino acid detailed'!M98:M121)</f>
        <v>38.783826945412315</v>
      </c>
      <c r="J13" s="63">
        <f>AVERAGE('ST4.1 Amino acid detailed'!N98:N121)</f>
        <v>9.3471031186108799</v>
      </c>
      <c r="K13" s="63">
        <f>AVERAGE('ST4.1 Amino acid detailed'!O98:O121)</f>
        <v>56.032480490684492</v>
      </c>
      <c r="L13" s="63">
        <f>AVERAGE('ST4.1 Amino acid detailed'!P98:P121)</f>
        <v>12.156712068419385</v>
      </c>
      <c r="M13" s="63">
        <f>AVERAGE('ST4.1 Amino acid detailed'!Q98:Q121)</f>
        <v>53.817321574446098</v>
      </c>
      <c r="N13" s="63">
        <f>AVERAGE('ST4.1 Amino acid detailed'!R98:R121)</f>
        <v>55.927353676134175</v>
      </c>
      <c r="O13" s="63">
        <f>AVERAGE('ST4.1 Amino acid detailed'!S98:S121)</f>
        <v>61.008347285699202</v>
      </c>
      <c r="P13" s="63">
        <f>AVERAGE('ST4.1 Amino acid detailed'!T98:T121)</f>
        <v>75.692943000516792</v>
      </c>
      <c r="Q13" s="63">
        <f>AVERAGE('ST4.1 Amino acid detailed'!U98:U121)</f>
        <v>63.47041495090275</v>
      </c>
      <c r="R13" s="63">
        <f>AVERAGE('ST4.1 Amino acid detailed'!V98:V121)</f>
        <v>94.138707633829583</v>
      </c>
      <c r="S13" s="63">
        <f>AVERAGE('ST4.1 Amino acid detailed'!W98:W121)</f>
        <v>42.800726955970859</v>
      </c>
      <c r="T13" s="63">
        <f t="shared" si="0"/>
        <v>354.4874448075945</v>
      </c>
      <c r="U13" s="63">
        <f t="shared" si="1"/>
        <v>869.53245244419782</v>
      </c>
      <c r="V13" s="63">
        <f t="shared" si="2"/>
        <v>130.46754755580218</v>
      </c>
      <c r="W13" s="63">
        <v>78.709999999999994</v>
      </c>
      <c r="X13" s="29" t="s">
        <v>453</v>
      </c>
    </row>
    <row r="14" spans="1:29" x14ac:dyDescent="0.3">
      <c r="A14" s="17" t="s">
        <v>391</v>
      </c>
      <c r="B14" s="68">
        <f>AVERAGE('ST4.1 Amino acid detailed'!F124:F125,'ST4.1 Amino acid detailed'!F127,'ST4.1 Amino acid detailed'!F129,'ST4.1 Amino acid detailed'!F131,'ST4.1 Amino acid detailed'!F133:F135)</f>
        <v>25.404791257541596</v>
      </c>
      <c r="C14" s="68">
        <f>AVERAGE('ST4.1 Amino acid detailed'!G124:G125,'ST4.1 Amino acid detailed'!G127,'ST4.1 Amino acid detailed'!G129,'ST4.1 Amino acid detailed'!G131,'ST4.1 Amino acid detailed'!G133:G135)</f>
        <v>46.192918704582112</v>
      </c>
      <c r="D14" s="68">
        <f>AVERAGE('ST4.1 Amino acid detailed'!H124:H125,'ST4.1 Amino acid detailed'!H127,'ST4.1 Amino acid detailed'!H129,'ST4.1 Amino acid detailed'!H131,'ST4.1 Amino acid detailed'!H133:H135)</f>
        <v>35.650251096379648</v>
      </c>
      <c r="E14" s="68">
        <f>AVERAGE('ST4.1 Amino acid detailed'!I124:I125,'ST4.1 Amino acid detailed'!I127,'ST4.1 Amino acid detailed'!I129,'ST4.1 Amino acid detailed'!I131,'ST4.1 Amino acid detailed'!I133:I135)</f>
        <v>21.161293614030267</v>
      </c>
      <c r="F14" s="68">
        <f>AVERAGE('ST4.1 Amino acid detailed'!J124:J125,'ST4.1 Amino acid detailed'!J127,'ST4.1 Amino acid detailed'!J129,'ST4.1 Amino acid detailed'!J131,'ST4.1 Amino acid detailed'!J133:J135)</f>
        <v>39.596087677109068</v>
      </c>
      <c r="G14" s="68">
        <f>AVERAGE('ST4.1 Amino acid detailed'!K124:K125,'ST4.1 Amino acid detailed'!K127,'ST4.1 Amino acid detailed'!K129,'ST4.1 Amino acid detailed'!K131,'ST4.1 Amino acid detailed'!K133:K135)</f>
        <v>59.179066106272664</v>
      </c>
      <c r="H14" s="68">
        <f>AVERAGE('ST4.1 Amino acid detailed'!L124:L125,'ST4.1 Amino acid detailed'!L127,'ST4.1 Amino acid detailed'!L129,'ST4.1 Amino acid detailed'!L131,'ST4.1 Amino acid detailed'!L133:L135)</f>
        <v>24.405807576758772</v>
      </c>
      <c r="I14" s="68">
        <f>AVERAGE('ST4.1 Amino acid detailed'!M124:M125,'ST4.1 Amino acid detailed'!M127,'ST4.1 Amino acid detailed'!M129,'ST4.1 Amino acid detailed'!M131,'ST4.1 Amino acid detailed'!M133:M135)</f>
        <v>35.850706506188835</v>
      </c>
      <c r="J14" s="68" t="s">
        <v>32</v>
      </c>
      <c r="K14" s="68">
        <f>AVERAGE('ST4.1 Amino acid detailed'!O124:O125,'ST4.1 Amino acid detailed'!O127,'ST4.1 Amino acid detailed'!O129,'ST4.1 Amino acid detailed'!O131,'ST4.1 Amino acid detailed'!O133:O135)</f>
        <v>46.425855677865087</v>
      </c>
      <c r="L14" s="68">
        <f>AVERAGE('ST4.1 Amino acid detailed'!P124:P125,'ST4.1 Amino acid detailed'!P127,'ST4.1 Amino acid detailed'!P129,'ST4.1 Amino acid detailed'!P131,'ST4.1 Amino acid detailed'!P133:P135)</f>
        <v>16.479357713361352</v>
      </c>
      <c r="M14" s="68">
        <f>AVERAGE('ST4.1 Amino acid detailed'!Q124:Q125,'ST4.1 Amino acid detailed'!Q127,'ST4.1 Amino acid detailed'!Q129,'ST4.1 Amino acid detailed'!Q131,'ST4.1 Amino acid detailed'!Q133:Q135)</f>
        <v>31.884687366681995</v>
      </c>
      <c r="N14" s="68">
        <f>AVERAGE('ST4.1 Amino acid detailed'!R124:R125,'ST4.1 Amino acid detailed'!R127,'ST4.1 Amino acid detailed'!R129,'ST4.1 Amino acid detailed'!R131,'ST4.1 Amino acid detailed'!R133:R135)</f>
        <v>68.2</v>
      </c>
      <c r="O14" s="68">
        <f>AVERAGE('ST4.1 Amino acid detailed'!S124:S125,'ST4.1 Amino acid detailed'!S127,'ST4.1 Amino acid detailed'!S129,'ST4.1 Amino acid detailed'!S131,'ST4.1 Amino acid detailed'!S133:S135)</f>
        <v>16.283341484964026</v>
      </c>
      <c r="P14" s="68">
        <f>AVERAGE('ST4.1 Amino acid detailed'!T124:T125,'ST4.1 Amino acid detailed'!T127,'ST4.1 Amino acid detailed'!T129,'ST4.1 Amino acid detailed'!T131,'ST4.1 Amino acid detailed'!T133:T135)</f>
        <v>32.168101004557514</v>
      </c>
      <c r="Q14" s="68">
        <f>AVERAGE('ST4.1 Amino acid detailed'!U124:U125,'ST4.1 Amino acid detailed'!U127,'ST4.1 Amino acid detailed'!U129,'ST4.1 Amino acid detailed'!U131,'ST4.1 Amino acid detailed'!U133:U135)</f>
        <v>43.134434744878234</v>
      </c>
      <c r="R14" s="68">
        <f>AVERAGE('ST4.1 Amino acid detailed'!V124:V125,'ST4.1 Amino acid detailed'!V127,'ST4.1 Amino acid detailed'!V129,'ST4.1 Amino acid detailed'!V131,'ST4.1 Amino acid detailed'!V133:V135)</f>
        <v>112.3627311421574</v>
      </c>
      <c r="S14" s="68">
        <f>AVERAGE('ST4.1 Amino acid detailed'!W124:W125,'ST4.1 Amino acid detailed'!W127,'ST4.1 Amino acid detailed'!W129,'ST4.1 Amino acid detailed'!W131,'ST4.1 Amino acid detailed'!W133:W135)</f>
        <v>28.368497075714362</v>
      </c>
      <c r="T14" s="68">
        <f t="shared" si="0"/>
        <v>287.44092253886299</v>
      </c>
      <c r="U14" s="68">
        <f t="shared" si="1"/>
        <v>682.7479287490429</v>
      </c>
      <c r="V14" s="68">
        <f>1000-U14</f>
        <v>317.2520712509571</v>
      </c>
      <c r="W14" s="68"/>
      <c r="X14" s="65" t="s">
        <v>445</v>
      </c>
    </row>
    <row r="15" spans="1:29" x14ac:dyDescent="0.3">
      <c r="A15" s="62" t="s">
        <v>278</v>
      </c>
      <c r="B15" s="63">
        <f>AVERAGE('ST4.1 Amino acid detailed'!F124:F125)</f>
        <v>6.7070072363881126</v>
      </c>
      <c r="C15" s="63">
        <f>AVERAGE('ST4.1 Amino acid detailed'!G124:G125)</f>
        <v>35.252672786204599</v>
      </c>
      <c r="D15" s="63">
        <f>AVERAGE('ST4.1 Amino acid detailed'!H124:H125)</f>
        <v>15.261195967662825</v>
      </c>
      <c r="E15" s="63">
        <f>AVERAGE('ST4.1 Amino acid detailed'!I124:I125)</f>
        <v>3.5824856258292792</v>
      </c>
      <c r="F15" s="63">
        <f>AVERAGE('ST4.1 Amino acid detailed'!J124:J125)</f>
        <v>30.91</v>
      </c>
      <c r="G15" s="63" t="s">
        <v>32</v>
      </c>
      <c r="H15" s="63">
        <f>AVERAGE('ST4.1 Amino acid detailed'!L124:L125)</f>
        <v>12.521032163723831</v>
      </c>
      <c r="I15" s="63">
        <f>AVERAGE('ST4.1 Amino acid detailed'!M124:M125)</f>
        <v>11.414019903716222</v>
      </c>
      <c r="J15" s="63" t="s">
        <v>32</v>
      </c>
      <c r="K15" s="63">
        <f>AVERAGE('ST4.1 Amino acid detailed'!O124:O125)</f>
        <v>13.976642884806708</v>
      </c>
      <c r="L15" s="63" t="s">
        <v>32</v>
      </c>
      <c r="M15" s="63">
        <f>AVERAGE('ST4.1 Amino acid detailed'!Q124:Q125)</f>
        <v>12.872872217109972</v>
      </c>
      <c r="N15" s="63" t="s">
        <v>32</v>
      </c>
      <c r="O15" s="63">
        <f>AVERAGE('ST4.1 Amino acid detailed'!S124:S125)</f>
        <v>3.6436006724861456</v>
      </c>
      <c r="P15" s="63">
        <f>AVERAGE('ST4.1 Amino acid detailed'!T124:T125)</f>
        <v>14.756491925040809</v>
      </c>
      <c r="Q15" s="63">
        <f>AVERAGE('ST4.1 Amino acid detailed'!U124:U125)</f>
        <v>24.666124477823605</v>
      </c>
      <c r="R15" s="63">
        <f>AVERAGE('ST4.1 Amino acid detailed'!V124:V125)</f>
        <v>35.015425566761017</v>
      </c>
      <c r="S15" s="63">
        <f>AVERAGE('ST4.1 Amino acid detailed'!W124:W125)</f>
        <v>11.798428625398538</v>
      </c>
      <c r="T15" s="63">
        <f t="shared" si="0"/>
        <v>115.64841368352486</v>
      </c>
      <c r="U15" s="63">
        <f t="shared" si="1"/>
        <v>232.37800005295168</v>
      </c>
      <c r="V15" s="63">
        <f>1000-U15</f>
        <v>767.62199994704838</v>
      </c>
      <c r="W15" s="63" t="s">
        <v>32</v>
      </c>
      <c r="X15" s="34" t="s">
        <v>161</v>
      </c>
    </row>
    <row r="16" spans="1:29" x14ac:dyDescent="0.3">
      <c r="A16" s="62" t="s">
        <v>281</v>
      </c>
      <c r="B16" s="63">
        <v>12.772108843537413</v>
      </c>
      <c r="C16" s="63">
        <v>12.772108843537413</v>
      </c>
      <c r="D16" s="63">
        <v>12.772108843537413</v>
      </c>
      <c r="E16" s="63">
        <v>12.772108843537413</v>
      </c>
      <c r="F16" s="63">
        <v>12.772108843537413</v>
      </c>
      <c r="G16" s="63">
        <v>12.772108843537413</v>
      </c>
      <c r="H16" s="63">
        <v>12.772108843537413</v>
      </c>
      <c r="I16" s="63">
        <v>12.772108843537413</v>
      </c>
      <c r="J16" s="63">
        <v>12.772108843537413</v>
      </c>
      <c r="K16" s="63">
        <v>12.772108843537413</v>
      </c>
      <c r="L16" s="63">
        <v>12.772108843537413</v>
      </c>
      <c r="M16" s="63">
        <v>12.772108843537413</v>
      </c>
      <c r="N16" s="63">
        <v>12.772108843537413</v>
      </c>
      <c r="O16" s="63">
        <v>12.772108843537413</v>
      </c>
      <c r="P16" s="63">
        <v>12.772108843537413</v>
      </c>
      <c r="Q16" s="63">
        <v>12.772108843537413</v>
      </c>
      <c r="R16" s="63">
        <v>12.772108843537413</v>
      </c>
      <c r="S16" s="63">
        <v>12.772108843537413</v>
      </c>
      <c r="T16" s="63">
        <f t="shared" si="0"/>
        <v>114.9489795918367</v>
      </c>
      <c r="U16" s="63">
        <f t="shared" si="1"/>
        <v>229.89795918367341</v>
      </c>
      <c r="V16" s="63">
        <f t="shared" ref="V16:V19" si="3">1000-U16</f>
        <v>770.10204081632662</v>
      </c>
      <c r="W16" s="63" t="s">
        <v>32</v>
      </c>
      <c r="X16" s="34" t="s">
        <v>182</v>
      </c>
    </row>
    <row r="17" spans="1:24" x14ac:dyDescent="0.3">
      <c r="A17" s="62" t="s">
        <v>283</v>
      </c>
      <c r="B17" s="63">
        <v>9.0599123234291294</v>
      </c>
      <c r="C17" s="63">
        <v>9.0599123234291294</v>
      </c>
      <c r="D17" s="63">
        <v>9.0599123234291294</v>
      </c>
      <c r="E17" s="63">
        <v>9.0599123234291294</v>
      </c>
      <c r="F17" s="63">
        <v>9.0599123234291294</v>
      </c>
      <c r="G17" s="63">
        <v>9.0599123234291294</v>
      </c>
      <c r="H17" s="63">
        <v>9.0599123234291294</v>
      </c>
      <c r="I17" s="63">
        <v>9.0599123234291294</v>
      </c>
      <c r="J17" s="63">
        <v>9.0599123234291294</v>
      </c>
      <c r="K17" s="63">
        <v>9.0599123234291294</v>
      </c>
      <c r="L17" s="63">
        <v>9.0599123234291294</v>
      </c>
      <c r="M17" s="63">
        <v>9.0599123234291294</v>
      </c>
      <c r="N17" s="63">
        <v>9.0599123234291294</v>
      </c>
      <c r="O17" s="63">
        <v>9.0599123234291294</v>
      </c>
      <c r="P17" s="63">
        <v>9.0599123234291294</v>
      </c>
      <c r="Q17" s="63">
        <v>9.0599123234291294</v>
      </c>
      <c r="R17" s="63">
        <v>9.0599123234291294</v>
      </c>
      <c r="S17" s="63">
        <v>9.0599123234291294</v>
      </c>
      <c r="T17" s="63">
        <f t="shared" si="0"/>
        <v>81.539210910862167</v>
      </c>
      <c r="U17" s="63">
        <f t="shared" si="1"/>
        <v>163.07842182172433</v>
      </c>
      <c r="V17" s="63">
        <f t="shared" si="3"/>
        <v>836.92157817827569</v>
      </c>
      <c r="W17" s="63" t="s">
        <v>32</v>
      </c>
      <c r="X17" s="34" t="s">
        <v>161</v>
      </c>
    </row>
    <row r="18" spans="1:24" x14ac:dyDescent="0.3">
      <c r="A18" s="62" t="s">
        <v>284</v>
      </c>
      <c r="B18" s="63">
        <v>10.081466395112017</v>
      </c>
      <c r="C18" s="63">
        <v>10.081466395112017</v>
      </c>
      <c r="D18" s="63">
        <v>10.081466395112017</v>
      </c>
      <c r="E18" s="63">
        <v>10.081466395112017</v>
      </c>
      <c r="F18" s="63">
        <v>10.081466395112017</v>
      </c>
      <c r="G18" s="63">
        <v>10.081466395112017</v>
      </c>
      <c r="H18" s="63">
        <v>10.081466395112017</v>
      </c>
      <c r="I18" s="63">
        <v>10.081466395112017</v>
      </c>
      <c r="J18" s="63">
        <v>10.081466395112017</v>
      </c>
      <c r="K18" s="63">
        <v>10.081466395112017</v>
      </c>
      <c r="L18" s="63">
        <v>10.081466395112017</v>
      </c>
      <c r="M18" s="63">
        <v>10.081466395112017</v>
      </c>
      <c r="N18" s="63">
        <v>10.081466395112017</v>
      </c>
      <c r="O18" s="63">
        <v>10.081466395112017</v>
      </c>
      <c r="P18" s="63">
        <v>10.081466395112017</v>
      </c>
      <c r="Q18" s="63">
        <v>10.081466395112017</v>
      </c>
      <c r="R18" s="63">
        <v>10.081466395112017</v>
      </c>
      <c r="S18" s="63">
        <v>10.081466395112017</v>
      </c>
      <c r="T18" s="63">
        <f t="shared" si="0"/>
        <v>90.73319755600815</v>
      </c>
      <c r="U18" s="63">
        <f t="shared" si="1"/>
        <v>181.4663951120163</v>
      </c>
      <c r="V18" s="63">
        <f t="shared" si="3"/>
        <v>818.53360488798376</v>
      </c>
      <c r="W18" s="63" t="s">
        <v>32</v>
      </c>
      <c r="X18" s="34" t="s">
        <v>161</v>
      </c>
    </row>
    <row r="19" spans="1:24" x14ac:dyDescent="0.3">
      <c r="A19" s="62" t="s">
        <v>285</v>
      </c>
      <c r="B19" s="63">
        <v>52.636942675159332</v>
      </c>
      <c r="C19" s="63">
        <v>52.636942675159332</v>
      </c>
      <c r="D19" s="63">
        <v>52.636942675159332</v>
      </c>
      <c r="E19" s="63">
        <v>52.636942675159332</v>
      </c>
      <c r="F19" s="63">
        <v>52.636942675159332</v>
      </c>
      <c r="G19" s="63">
        <v>52.636942675159332</v>
      </c>
      <c r="H19" s="63">
        <v>52.636942675159332</v>
      </c>
      <c r="I19" s="63">
        <v>52.636942675159332</v>
      </c>
      <c r="J19" s="63">
        <v>52.636942675159332</v>
      </c>
      <c r="K19" s="63">
        <v>52.636942675159332</v>
      </c>
      <c r="L19" s="63">
        <v>52.636942675159332</v>
      </c>
      <c r="M19" s="63">
        <v>52.636942675159332</v>
      </c>
      <c r="N19" s="63">
        <v>52.636942675159332</v>
      </c>
      <c r="O19" s="63">
        <v>52.636942675159332</v>
      </c>
      <c r="P19" s="63">
        <v>52.636942675159332</v>
      </c>
      <c r="Q19" s="63">
        <v>52.636942675159332</v>
      </c>
      <c r="R19" s="63">
        <v>52.636942675159332</v>
      </c>
      <c r="S19" s="63">
        <v>52.636942675159332</v>
      </c>
      <c r="T19" s="63">
        <f t="shared" si="0"/>
        <v>473.73248407643399</v>
      </c>
      <c r="U19" s="63">
        <f t="shared" si="1"/>
        <v>947.46496815286832</v>
      </c>
      <c r="V19" s="63">
        <f t="shared" si="3"/>
        <v>52.535031847131677</v>
      </c>
      <c r="W19" s="63" t="s">
        <v>32</v>
      </c>
      <c r="X19" s="34" t="s">
        <v>286</v>
      </c>
    </row>
    <row r="20" spans="1:24" x14ac:dyDescent="0.3">
      <c r="A20" s="61" t="s">
        <v>392</v>
      </c>
      <c r="B20" s="66"/>
      <c r="C20" s="66"/>
      <c r="D20" s="66"/>
      <c r="E20" s="66"/>
      <c r="F20" s="66"/>
      <c r="G20" s="66"/>
      <c r="H20" s="66"/>
      <c r="I20" s="66"/>
      <c r="J20" s="66"/>
      <c r="K20" s="66"/>
      <c r="L20" s="66"/>
      <c r="M20" s="66"/>
      <c r="N20" s="66"/>
      <c r="O20" s="66"/>
      <c r="P20" s="66"/>
      <c r="Q20" s="66"/>
      <c r="R20" s="66"/>
      <c r="S20" s="66"/>
      <c r="T20" s="66"/>
      <c r="U20" s="66"/>
      <c r="V20" s="66"/>
      <c r="W20" s="66"/>
      <c r="X20" s="67"/>
    </row>
    <row r="21" spans="1:24" x14ac:dyDescent="0.3">
      <c r="A21" s="17" t="s">
        <v>393</v>
      </c>
      <c r="B21" s="68"/>
      <c r="C21" s="68"/>
      <c r="D21" s="68"/>
      <c r="E21" s="68"/>
      <c r="F21" s="68"/>
      <c r="G21" s="68"/>
      <c r="H21" s="68"/>
      <c r="I21" s="68"/>
      <c r="J21" s="68"/>
      <c r="K21" s="68"/>
      <c r="L21" s="68"/>
      <c r="M21" s="68"/>
      <c r="N21" s="68"/>
      <c r="O21" s="68"/>
      <c r="P21" s="68"/>
      <c r="Q21" s="68"/>
      <c r="R21" s="68"/>
      <c r="S21" s="68"/>
      <c r="T21" s="68"/>
      <c r="U21" s="68"/>
      <c r="V21" s="68"/>
      <c r="W21" s="68"/>
      <c r="X21" s="69"/>
    </row>
    <row r="22" spans="1:24" x14ac:dyDescent="0.3">
      <c r="A22" s="64" t="s">
        <v>394</v>
      </c>
      <c r="B22" s="63">
        <f>AVERAGE('ST4.1 Amino acid detailed'!F139:F154)</f>
        <v>25.916217598513477</v>
      </c>
      <c r="C22" s="63">
        <v>62.740883505788958</v>
      </c>
      <c r="D22" s="63">
        <v>50.638958367761269</v>
      </c>
      <c r="E22" s="63">
        <v>14.059716622787928</v>
      </c>
      <c r="F22" s="63">
        <v>48.370130983501134</v>
      </c>
      <c r="G22" s="63">
        <v>75.766660345656348</v>
      </c>
      <c r="H22" s="63">
        <v>50.027840622465035</v>
      </c>
      <c r="I22" s="63">
        <v>39.230705194476577</v>
      </c>
      <c r="J22" s="63">
        <v>12.68947951887144</v>
      </c>
      <c r="K22" s="63">
        <v>70.224288566255723</v>
      </c>
      <c r="L22" s="63">
        <v>15.074998387478731</v>
      </c>
      <c r="M22" s="63">
        <v>40.566842230898608</v>
      </c>
      <c r="N22" s="63">
        <v>49.148594511133119</v>
      </c>
      <c r="O22" s="63">
        <v>34.776766077487352</v>
      </c>
      <c r="P22" s="63">
        <v>40.5025549753448</v>
      </c>
      <c r="Q22" s="63">
        <v>73.953380028274012</v>
      </c>
      <c r="R22" s="63">
        <v>173.42191787462488</v>
      </c>
      <c r="S22" s="63">
        <v>46.9232752352221</v>
      </c>
      <c r="T22" s="63">
        <f t="shared" ref="T22:T25" si="4">SUM(B22:J22)</f>
        <v>379.44059275982215</v>
      </c>
      <c r="U22" s="63">
        <f t="shared" ref="U22:U25" si="5">SUM(B22:S22)</f>
        <v>924.03321064654142</v>
      </c>
      <c r="V22" s="63">
        <f t="shared" ref="V22:V24" si="6">1000-U22</f>
        <v>75.96678935345858</v>
      </c>
      <c r="W22" s="63" t="s">
        <v>32</v>
      </c>
      <c r="X22" s="34" t="s">
        <v>395</v>
      </c>
    </row>
    <row r="23" spans="1:24" x14ac:dyDescent="0.3">
      <c r="A23" s="28" t="s">
        <v>336</v>
      </c>
      <c r="B23" s="63">
        <f>AVERAGE('ST4.1 Amino acid detailed'!F156:F164)</f>
        <v>23.826385249661946</v>
      </c>
      <c r="C23" s="63">
        <v>33.522626463379247</v>
      </c>
      <c r="D23" s="63">
        <v>49.098628406461913</v>
      </c>
      <c r="E23" s="63">
        <v>22.164962183136236</v>
      </c>
      <c r="F23" s="63">
        <v>37.181553408440692</v>
      </c>
      <c r="G23" s="63">
        <v>59.975605299467894</v>
      </c>
      <c r="H23" s="63">
        <v>41.667165859554522</v>
      </c>
      <c r="I23" s="63">
        <v>34.710294360957889</v>
      </c>
      <c r="J23" s="63">
        <v>10.015168095578561</v>
      </c>
      <c r="K23" s="63">
        <v>99.144603724526576</v>
      </c>
      <c r="L23" s="63">
        <v>17.736101777232982</v>
      </c>
      <c r="M23" s="63">
        <v>42.343167470658777</v>
      </c>
      <c r="N23" s="63">
        <v>40.683814110392269</v>
      </c>
      <c r="O23" s="63">
        <v>29.600327392315407</v>
      </c>
      <c r="P23" s="63">
        <v>41.196169081376851</v>
      </c>
      <c r="Q23" s="63">
        <v>93.472000519921679</v>
      </c>
      <c r="R23" s="63">
        <v>153.35658667553946</v>
      </c>
      <c r="S23" s="63">
        <v>44.260237222630664</v>
      </c>
      <c r="T23" s="63">
        <f t="shared" si="4"/>
        <v>312.16238932663896</v>
      </c>
      <c r="U23" s="63">
        <f t="shared" si="5"/>
        <v>873.95539730123369</v>
      </c>
      <c r="V23" s="63">
        <f t="shared" si="6"/>
        <v>126.04460269876631</v>
      </c>
      <c r="W23" s="63" t="s">
        <v>32</v>
      </c>
      <c r="X23" s="34" t="s">
        <v>109</v>
      </c>
    </row>
    <row r="24" spans="1:24" x14ac:dyDescent="0.3">
      <c r="A24" s="64" t="s">
        <v>396</v>
      </c>
      <c r="B24" s="63">
        <f>AVERAGE('ST4.1 Amino acid detailed'!F166:F174)</f>
        <v>25.451685882250839</v>
      </c>
      <c r="C24" s="63">
        <v>73.612680833883942</v>
      </c>
      <c r="D24" s="63">
        <v>47.519879519425515</v>
      </c>
      <c r="E24" s="63">
        <v>9.1094215739220203</v>
      </c>
      <c r="F24" s="63">
        <v>41.500787763087928</v>
      </c>
      <c r="G24" s="63">
        <v>72.463517636162294</v>
      </c>
      <c r="H24" s="63">
        <v>56.08567448942771</v>
      </c>
      <c r="I24" s="63">
        <v>38.413900389450959</v>
      </c>
      <c r="J24" s="63">
        <v>9.2964383014622616</v>
      </c>
      <c r="K24" s="63">
        <v>87.592379800361627</v>
      </c>
      <c r="L24" s="63">
        <v>14.292596422274958</v>
      </c>
      <c r="M24" s="63">
        <v>41.854475209272373</v>
      </c>
      <c r="N24" s="63">
        <v>41.854475209272373</v>
      </c>
      <c r="O24" s="63">
        <v>26.400515132002571</v>
      </c>
      <c r="P24" s="63">
        <v>42.498390212491948</v>
      </c>
      <c r="Q24" s="63">
        <v>100.45074050225369</v>
      </c>
      <c r="R24" s="63">
        <v>161.62266580811331</v>
      </c>
      <c r="S24" s="63">
        <v>47.00579523502897</v>
      </c>
      <c r="T24" s="63">
        <f t="shared" si="4"/>
        <v>373.45398638907346</v>
      </c>
      <c r="U24" s="63">
        <f t="shared" si="5"/>
        <v>937.02601992014525</v>
      </c>
      <c r="V24" s="63">
        <f t="shared" si="6"/>
        <v>62.973980079854755</v>
      </c>
      <c r="W24" s="63" t="s">
        <v>32</v>
      </c>
      <c r="X24" s="34" t="s">
        <v>397</v>
      </c>
    </row>
    <row r="25" spans="1:24" x14ac:dyDescent="0.3">
      <c r="A25" s="28" t="s">
        <v>398</v>
      </c>
      <c r="B25" s="63">
        <f>AVERAGE('ST4.1 Amino acid detailed'!F178:F187)</f>
        <v>31.190836552607571</v>
      </c>
      <c r="C25" s="63">
        <v>45.138873253783416</v>
      </c>
      <c r="D25" s="63">
        <v>54.208788804713642</v>
      </c>
      <c r="E25" s="63">
        <v>24.558673542258795</v>
      </c>
      <c r="F25" s="63">
        <v>38.602285589313553</v>
      </c>
      <c r="G25" s="63">
        <v>89.474506321340002</v>
      </c>
      <c r="H25" s="63">
        <v>56.174906116271075</v>
      </c>
      <c r="I25" s="63">
        <v>50.071546742684546</v>
      </c>
      <c r="J25" s="63">
        <v>22.421507190284103</v>
      </c>
      <c r="K25" s="63">
        <v>71.107616923456547</v>
      </c>
      <c r="L25" s="63">
        <v>24.806620218844412</v>
      </c>
      <c r="M25" s="63">
        <v>46.974279620108987</v>
      </c>
      <c r="N25" s="63">
        <v>60.211123603923859</v>
      </c>
      <c r="O25" s="63">
        <v>22.825946316790837</v>
      </c>
      <c r="P25" s="63">
        <v>61.83739847667389</v>
      </c>
      <c r="Q25" s="63">
        <v>90.439389310553892</v>
      </c>
      <c r="R25" s="63">
        <v>201.39853975391421</v>
      </c>
      <c r="S25" s="63">
        <v>54.918738364193423</v>
      </c>
      <c r="T25" s="63">
        <f t="shared" si="4"/>
        <v>411.84192411325665</v>
      </c>
      <c r="U25" s="63">
        <f t="shared" si="5"/>
        <v>1046.3615767017166</v>
      </c>
      <c r="V25" s="63">
        <v>0</v>
      </c>
      <c r="W25" s="63" t="s">
        <v>32</v>
      </c>
      <c r="X25" s="34" t="s">
        <v>399</v>
      </c>
    </row>
    <row r="26" spans="1:24" x14ac:dyDescent="0.3">
      <c r="A26" s="18" t="s">
        <v>400</v>
      </c>
      <c r="B26" s="68"/>
      <c r="C26" s="68"/>
      <c r="D26" s="68"/>
      <c r="E26" s="68"/>
      <c r="F26" s="68"/>
      <c r="G26" s="68"/>
      <c r="H26" s="68"/>
      <c r="I26" s="68"/>
      <c r="J26" s="68"/>
      <c r="K26" s="68"/>
      <c r="L26" s="68"/>
      <c r="M26" s="68"/>
      <c r="N26" s="68"/>
      <c r="O26" s="68"/>
      <c r="P26" s="68"/>
      <c r="Q26" s="68"/>
      <c r="R26" s="68"/>
      <c r="S26" s="68"/>
      <c r="T26" s="68"/>
      <c r="U26" s="68"/>
      <c r="V26" s="68"/>
      <c r="W26" s="68"/>
      <c r="X26" s="32"/>
    </row>
    <row r="27" spans="1:24" x14ac:dyDescent="0.3">
      <c r="A27" s="62" t="s">
        <v>401</v>
      </c>
      <c r="B27" s="63">
        <f>AVERAGE('ST4.1 Amino acid detailed'!F189:F194)</f>
        <v>22.046767594601416</v>
      </c>
      <c r="C27" s="63">
        <v>54.462644224732031</v>
      </c>
      <c r="D27" s="63">
        <v>49.950857457686176</v>
      </c>
      <c r="E27" s="63">
        <v>17.948771534990847</v>
      </c>
      <c r="F27" s="63">
        <v>38.53630760762497</v>
      </c>
      <c r="G27" s="63">
        <v>74.169500166551813</v>
      </c>
      <c r="H27" s="63">
        <v>40.437919218812759</v>
      </c>
      <c r="I27" s="63">
        <v>38.758250607876839</v>
      </c>
      <c r="J27" s="63">
        <v>9.2921645214230821</v>
      </c>
      <c r="K27" s="63">
        <v>66.036201182301326</v>
      </c>
      <c r="L27" s="63">
        <v>16.056165833663318</v>
      </c>
      <c r="M27" s="63">
        <v>90.098779266064398</v>
      </c>
      <c r="N27" s="63">
        <v>70.362984938661768</v>
      </c>
      <c r="O27" s="63">
        <v>34.625741867021603</v>
      </c>
      <c r="P27" s="63">
        <v>61.281640025142401</v>
      </c>
      <c r="Q27" s="63">
        <v>78.457384413245634</v>
      </c>
      <c r="R27" s="63">
        <v>144.81477838804716</v>
      </c>
      <c r="S27" s="63">
        <v>58.752170543252177</v>
      </c>
      <c r="T27" s="63">
        <f t="shared" ref="T27" si="7">SUM(B27:J27)</f>
        <v>345.60318293429992</v>
      </c>
      <c r="U27" s="63">
        <f t="shared" ref="U27" si="8">SUM(B27:S27)</f>
        <v>966.08902939169968</v>
      </c>
      <c r="V27" s="63">
        <f>1000-U27</f>
        <v>33.910970608300318</v>
      </c>
      <c r="W27" s="63" t="s">
        <v>32</v>
      </c>
      <c r="X27" s="63" t="s">
        <v>402</v>
      </c>
    </row>
    <row r="28" spans="1:24" x14ac:dyDescent="0.3">
      <c r="A28" s="45" t="s">
        <v>375</v>
      </c>
      <c r="B28" s="70"/>
      <c r="C28" s="70"/>
      <c r="D28" s="70"/>
      <c r="E28" s="70"/>
      <c r="F28" s="70"/>
      <c r="G28" s="70"/>
      <c r="H28" s="70"/>
      <c r="I28" s="70"/>
      <c r="J28" s="70"/>
      <c r="K28" s="70"/>
      <c r="L28" s="70"/>
      <c r="M28" s="70"/>
      <c r="N28" s="70"/>
      <c r="O28" s="70"/>
      <c r="P28" s="70"/>
      <c r="Q28" s="70"/>
      <c r="R28" s="70"/>
      <c r="S28" s="70"/>
      <c r="T28" s="70"/>
      <c r="U28" s="70"/>
      <c r="V28" s="70"/>
      <c r="W28" s="70"/>
      <c r="X28" s="71"/>
    </row>
    <row r="29" spans="1:24" s="101" customFormat="1" ht="15" customHeight="1" x14ac:dyDescent="0.3">
      <c r="A29" s="72" t="s">
        <v>442</v>
      </c>
      <c r="B29" s="100">
        <f>AVERAGE('ST4.1 Amino acid detailed'!F197:F199)</f>
        <v>30</v>
      </c>
      <c r="C29" s="100">
        <v>69.333333333333329</v>
      </c>
      <c r="D29" s="100">
        <v>52.9</v>
      </c>
      <c r="E29" s="100">
        <v>22.15</v>
      </c>
      <c r="F29" s="100">
        <v>44.533333333333331</v>
      </c>
      <c r="G29" s="100">
        <v>67.36666666666666</v>
      </c>
      <c r="H29" s="100">
        <v>52.05</v>
      </c>
      <c r="I29" s="100">
        <v>45.866666666666667</v>
      </c>
      <c r="J29" s="100">
        <v>19</v>
      </c>
      <c r="K29" s="100">
        <v>49.933333333333337</v>
      </c>
      <c r="L29" s="100">
        <v>5.25</v>
      </c>
      <c r="M29" s="100">
        <v>45.166666666666664</v>
      </c>
      <c r="N29" s="100">
        <v>56.43333333333333</v>
      </c>
      <c r="O29" s="100">
        <v>58.6</v>
      </c>
      <c r="P29" s="100">
        <v>53.766666666666673</v>
      </c>
      <c r="Q29" s="100" t="s">
        <v>32</v>
      </c>
      <c r="R29" s="100">
        <v>121.76666666666667</v>
      </c>
      <c r="S29" s="100">
        <v>46</v>
      </c>
      <c r="T29" s="73">
        <f>SUM(B29:J29)</f>
        <v>403.2</v>
      </c>
      <c r="U29" s="73">
        <f>SUM(B29:S29)</f>
        <v>840.11666666666667</v>
      </c>
      <c r="V29" s="73">
        <f>1000-U29</f>
        <v>159.88333333333333</v>
      </c>
      <c r="W29" s="73" t="s">
        <v>32</v>
      </c>
      <c r="X29" s="99" t="s">
        <v>444</v>
      </c>
    </row>
    <row r="30" spans="1:24" s="101" customFormat="1" ht="15" customHeight="1" x14ac:dyDescent="0.3">
      <c r="A30" s="72" t="s">
        <v>443</v>
      </c>
      <c r="B30" s="100">
        <f>AVERAGE('ST4.1 Amino acid detailed'!F201:F202)</f>
        <v>43.7</v>
      </c>
      <c r="C30" s="100">
        <v>67.400000000000006</v>
      </c>
      <c r="D30" s="100">
        <v>56.55</v>
      </c>
      <c r="E30" s="100">
        <v>27.300000000000004</v>
      </c>
      <c r="F30" s="100">
        <v>52.099999999999994</v>
      </c>
      <c r="G30" s="100">
        <v>86.5</v>
      </c>
      <c r="H30" s="100">
        <v>61.400000000000006</v>
      </c>
      <c r="I30" s="100">
        <v>43.800000000000004</v>
      </c>
      <c r="J30" s="100">
        <v>12.05</v>
      </c>
      <c r="K30" s="100">
        <v>54.3</v>
      </c>
      <c r="L30" s="100">
        <v>8.8000000000000007</v>
      </c>
      <c r="M30" s="100">
        <v>43.050000000000004</v>
      </c>
      <c r="N30" s="100">
        <v>46.099999999999994</v>
      </c>
      <c r="O30" s="100">
        <v>75.900000000000006</v>
      </c>
      <c r="P30" s="100">
        <v>55.45</v>
      </c>
      <c r="Q30" s="100">
        <v>109.55</v>
      </c>
      <c r="R30" s="100">
        <v>117.35</v>
      </c>
      <c r="S30" s="100">
        <v>38.799999999999997</v>
      </c>
      <c r="T30" s="73">
        <f>SUM(B30:J30)</f>
        <v>450.80000000000007</v>
      </c>
      <c r="U30" s="73">
        <f>SUM(B30:S30)</f>
        <v>1000.1</v>
      </c>
      <c r="V30" s="73">
        <v>0</v>
      </c>
      <c r="W30" s="73">
        <v>75</v>
      </c>
      <c r="X30" s="99" t="s">
        <v>460</v>
      </c>
    </row>
    <row r="31" spans="1:24" x14ac:dyDescent="0.3">
      <c r="A31" s="72" t="s">
        <v>381</v>
      </c>
      <c r="B31" s="73">
        <f>AVERAGE('ST4.1 Amino acid detailed'!F204:F208)</f>
        <v>24.1</v>
      </c>
      <c r="C31" s="73">
        <v>48.383878241262678</v>
      </c>
      <c r="D31" s="73">
        <v>62.695267790101944</v>
      </c>
      <c r="E31" s="73">
        <v>19.465198584349192</v>
      </c>
      <c r="F31" s="73">
        <v>49.159787794245631</v>
      </c>
      <c r="G31" s="73">
        <v>84.624065669630539</v>
      </c>
      <c r="H31" s="73">
        <v>25.284645621059969</v>
      </c>
      <c r="I31" s="73">
        <v>38.702582621377537</v>
      </c>
      <c r="J31" s="73" t="s">
        <v>32</v>
      </c>
      <c r="K31" s="73">
        <v>52.325615177434905</v>
      </c>
      <c r="L31" s="73" t="s">
        <v>32</v>
      </c>
      <c r="M31" s="73">
        <v>67.209041524486096</v>
      </c>
      <c r="N31" s="73">
        <v>52.255201046817483</v>
      </c>
      <c r="O31" s="73">
        <v>64.825253664036069</v>
      </c>
      <c r="P31" s="73">
        <v>80.904606392004155</v>
      </c>
      <c r="Q31" s="73">
        <v>78.928089664977719</v>
      </c>
      <c r="R31" s="73">
        <v>118.70289364900414</v>
      </c>
      <c r="S31" s="73">
        <v>45.726928107994333</v>
      </c>
      <c r="T31" s="73">
        <f>SUM(B31:J31)</f>
        <v>352.41542632202749</v>
      </c>
      <c r="U31" s="73">
        <f>SUM(B31:S31)</f>
        <v>913.29305554878238</v>
      </c>
      <c r="V31" s="73">
        <f t="shared" ref="V31" si="9">1000-U31</f>
        <v>86.706944451217623</v>
      </c>
      <c r="W31" s="73">
        <v>78.5</v>
      </c>
      <c r="X31" s="74" t="s">
        <v>461</v>
      </c>
    </row>
    <row r="32" spans="1:24" x14ac:dyDescent="0.3">
      <c r="A32" s="72" t="s">
        <v>97</v>
      </c>
      <c r="B32" s="73">
        <f>AVERAGE('ST4.1 Amino acid detailed'!F210:F211)</f>
        <v>37.481741404388323</v>
      </c>
      <c r="C32" s="73">
        <v>58.870004332621548</v>
      </c>
      <c r="D32" s="73">
        <v>63.221716337077957</v>
      </c>
      <c r="E32" s="73">
        <v>5.2022546653049861</v>
      </c>
      <c r="F32" s="73">
        <v>51.955596663881408</v>
      </c>
      <c r="G32" s="73">
        <v>87.859405657165851</v>
      </c>
      <c r="H32" s="73">
        <v>53.54708847832142</v>
      </c>
      <c r="I32" s="73">
        <v>50.879449911800208</v>
      </c>
      <c r="J32" s="73">
        <v>9.0072107201435951</v>
      </c>
      <c r="K32" s="73">
        <v>72.593659208368138</v>
      </c>
      <c r="L32" s="73">
        <v>4.9422832915544825</v>
      </c>
      <c r="M32" s="73">
        <v>56.589258812242754</v>
      </c>
      <c r="N32" s="73">
        <v>54.203948101383347</v>
      </c>
      <c r="O32" s="73">
        <v>62.389037074861506</v>
      </c>
      <c r="P32" s="73">
        <v>77.266334602172492</v>
      </c>
      <c r="Q32" s="73">
        <v>85.873038869804716</v>
      </c>
      <c r="R32" s="73">
        <v>123.83033670658868</v>
      </c>
      <c r="S32" s="73">
        <v>50.400499953579057</v>
      </c>
      <c r="T32" s="73">
        <f>SUM(B32:J32)</f>
        <v>418.02446817070529</v>
      </c>
      <c r="U32" s="73">
        <f>SUM(B32:S32)</f>
        <v>1006.1128647912604</v>
      </c>
      <c r="V32" s="73">
        <v>0</v>
      </c>
      <c r="W32" s="73" t="s">
        <v>32</v>
      </c>
      <c r="X32" s="75" t="s">
        <v>404</v>
      </c>
    </row>
    <row r="33" spans="1:25" x14ac:dyDescent="0.3">
      <c r="A33" s="61" t="s">
        <v>327</v>
      </c>
      <c r="B33" s="76"/>
      <c r="C33" s="76"/>
      <c r="D33" s="76"/>
      <c r="E33" s="76"/>
      <c r="F33" s="76"/>
      <c r="G33" s="76"/>
      <c r="H33" s="76"/>
      <c r="I33" s="76"/>
      <c r="J33" s="76"/>
      <c r="K33" s="76"/>
      <c r="L33" s="76"/>
      <c r="M33" s="76"/>
      <c r="N33" s="76"/>
      <c r="O33" s="76"/>
      <c r="P33" s="76"/>
      <c r="Q33" s="76"/>
      <c r="R33" s="76"/>
      <c r="S33" s="76"/>
      <c r="T33" s="76"/>
      <c r="U33" s="76"/>
      <c r="V33" s="76"/>
      <c r="W33" s="76"/>
      <c r="X33" s="77"/>
    </row>
    <row r="34" spans="1:25" x14ac:dyDescent="0.3">
      <c r="A34" s="78" t="s">
        <v>391</v>
      </c>
      <c r="B34" s="79"/>
      <c r="C34" s="79"/>
      <c r="D34" s="79"/>
      <c r="E34" s="79"/>
      <c r="F34" s="79"/>
      <c r="G34" s="79"/>
      <c r="H34" s="79"/>
      <c r="I34" s="79"/>
      <c r="J34" s="79"/>
      <c r="K34" s="79"/>
      <c r="L34" s="79"/>
      <c r="M34" s="79"/>
      <c r="N34" s="79"/>
      <c r="O34" s="79"/>
      <c r="P34" s="79"/>
      <c r="Q34" s="79"/>
      <c r="R34" s="79"/>
      <c r="S34" s="79"/>
      <c r="T34" s="79"/>
      <c r="U34" s="79"/>
      <c r="V34" s="79"/>
      <c r="W34" s="79"/>
      <c r="X34" s="80"/>
    </row>
    <row r="35" spans="1:25" x14ac:dyDescent="0.3">
      <c r="A35" s="81" t="s">
        <v>448</v>
      </c>
      <c r="B35" s="82">
        <f>AVERAGE('ST4.1 Amino acid detailed'!F214:F216)</f>
        <v>35.336700336700339</v>
      </c>
      <c r="C35" s="82">
        <v>82.86363636363636</v>
      </c>
      <c r="D35" s="82">
        <v>58.272727272727266</v>
      </c>
      <c r="E35" s="82">
        <v>20.954545454545457</v>
      </c>
      <c r="F35" s="82">
        <v>51.909090909090907</v>
      </c>
      <c r="G35" s="82">
        <v>86.181818181818187</v>
      </c>
      <c r="H35" s="82">
        <v>49.045454545454547</v>
      </c>
      <c r="I35" s="82">
        <v>55.227272727272727</v>
      </c>
      <c r="J35" s="82">
        <v>16.18181818181818</v>
      </c>
      <c r="K35" s="82">
        <v>73</v>
      </c>
      <c r="L35" s="82">
        <v>8</v>
      </c>
      <c r="M35" s="82">
        <v>42</v>
      </c>
      <c r="N35" s="82">
        <v>44</v>
      </c>
      <c r="O35" s="82">
        <v>30</v>
      </c>
      <c r="P35" s="82">
        <v>62</v>
      </c>
      <c r="Q35" s="82">
        <v>103</v>
      </c>
      <c r="R35" s="82">
        <v>125</v>
      </c>
      <c r="S35" s="82">
        <v>51</v>
      </c>
      <c r="T35" s="82">
        <f>SUM(B35:J35)</f>
        <v>455.97306397306403</v>
      </c>
      <c r="U35" s="82">
        <f>SUM(B35:S35)</f>
        <v>993.97306397306397</v>
      </c>
      <c r="V35" s="82">
        <f>1000-U35</f>
        <v>6.0269360269360277</v>
      </c>
      <c r="W35" s="82">
        <v>95.5</v>
      </c>
      <c r="X35" s="83" t="s">
        <v>454</v>
      </c>
    </row>
    <row r="36" spans="1:25" x14ac:dyDescent="0.3">
      <c r="A36" s="52" t="s">
        <v>393</v>
      </c>
      <c r="B36" s="84"/>
      <c r="C36" s="84"/>
      <c r="D36" s="84"/>
      <c r="E36" s="84"/>
      <c r="F36" s="84"/>
      <c r="G36" s="84"/>
      <c r="H36" s="84"/>
      <c r="I36" s="84"/>
      <c r="J36" s="84"/>
      <c r="K36" s="84"/>
      <c r="L36" s="84"/>
      <c r="M36" s="84"/>
      <c r="N36" s="84"/>
      <c r="O36" s="84"/>
      <c r="P36" s="84"/>
      <c r="Q36" s="84"/>
      <c r="R36" s="84"/>
      <c r="S36" s="84"/>
      <c r="T36" s="84"/>
      <c r="U36" s="84"/>
      <c r="V36" s="84"/>
      <c r="W36" s="84"/>
      <c r="X36" s="85"/>
    </row>
    <row r="37" spans="1:25" x14ac:dyDescent="0.3">
      <c r="A37" s="86" t="s">
        <v>407</v>
      </c>
      <c r="B37" s="82">
        <f>AVERAGE('ST4.1 Amino acid detailed'!F219:F225)</f>
        <v>27.848341684985773</v>
      </c>
      <c r="C37" s="82">
        <v>68.380760740036322</v>
      </c>
      <c r="D37" s="82">
        <v>56.586671809470481</v>
      </c>
      <c r="E37" s="82">
        <v>11.298140644791077</v>
      </c>
      <c r="F37" s="82">
        <v>43.788982585613397</v>
      </c>
      <c r="G37" s="82">
        <v>83.49351895897351</v>
      </c>
      <c r="H37" s="82">
        <v>43.110935042523458</v>
      </c>
      <c r="I37" s="82">
        <v>40.354427994540359</v>
      </c>
      <c r="J37" s="82" t="s">
        <v>32</v>
      </c>
      <c r="K37" s="82">
        <v>72.5</v>
      </c>
      <c r="L37" s="82">
        <v>14</v>
      </c>
      <c r="M37" s="82">
        <v>47</v>
      </c>
      <c r="N37" s="82">
        <v>59.5</v>
      </c>
      <c r="O37" s="82">
        <v>25</v>
      </c>
      <c r="P37" s="82">
        <v>50</v>
      </c>
      <c r="Q37" s="82">
        <v>76</v>
      </c>
      <c r="R37" s="82">
        <v>209.25</v>
      </c>
      <c r="S37" s="82">
        <v>44.25</v>
      </c>
      <c r="T37" s="82">
        <f t="shared" ref="T37:T40" si="10">SUM(B37:J37)</f>
        <v>374.86177946093443</v>
      </c>
      <c r="U37" s="82">
        <f t="shared" ref="U37:U40" si="11">SUM(B37:S37)</f>
        <v>972.36177946093449</v>
      </c>
      <c r="V37" s="82">
        <f>1000-U37</f>
        <v>27.638220539065514</v>
      </c>
      <c r="W37" s="82">
        <v>97.17</v>
      </c>
      <c r="X37" s="83" t="s">
        <v>459</v>
      </c>
    </row>
    <row r="38" spans="1:25" x14ac:dyDescent="0.3">
      <c r="A38" s="86" t="s">
        <v>409</v>
      </c>
      <c r="B38" s="82">
        <f>AVERAGE('ST4.1 Amino acid detailed'!F227:F245)</f>
        <v>23.33064635856142</v>
      </c>
      <c r="C38" s="82">
        <v>34.086734319933896</v>
      </c>
      <c r="D38" s="82">
        <v>44.957782946081657</v>
      </c>
      <c r="E38" s="82">
        <v>23.205668785081262</v>
      </c>
      <c r="F38" s="82">
        <v>32.084577630352314</v>
      </c>
      <c r="G38" s="82">
        <v>58.33765867183412</v>
      </c>
      <c r="H38" s="82">
        <v>39.867231342991197</v>
      </c>
      <c r="I38" s="82">
        <v>37.235026387303947</v>
      </c>
      <c r="J38" s="82">
        <v>9.9219490083863722</v>
      </c>
      <c r="K38" s="82">
        <v>102.48612318911488</v>
      </c>
      <c r="L38" s="82">
        <v>16.256855500927838</v>
      </c>
      <c r="M38" s="82">
        <v>42.864194305474577</v>
      </c>
      <c r="N38" s="82">
        <v>38.720001355088399</v>
      </c>
      <c r="O38" s="82">
        <v>29.564047504203593</v>
      </c>
      <c r="P38" s="82">
        <v>39.371035085810711</v>
      </c>
      <c r="Q38" s="82">
        <v>96.609153122888472</v>
      </c>
      <c r="R38" s="82">
        <v>155.73506150544847</v>
      </c>
      <c r="S38" s="82">
        <v>46.719471888389364</v>
      </c>
      <c r="T38" s="82">
        <f t="shared" si="10"/>
        <v>303.02727545052619</v>
      </c>
      <c r="U38" s="82">
        <f t="shared" si="11"/>
        <v>871.35321890787259</v>
      </c>
      <c r="V38" s="82">
        <f t="shared" ref="V38:V40" si="12">1000-U38</f>
        <v>128.64678109212741</v>
      </c>
      <c r="W38" s="82" t="s">
        <v>32</v>
      </c>
      <c r="X38" s="83" t="s">
        <v>410</v>
      </c>
    </row>
    <row r="39" spans="1:25" x14ac:dyDescent="0.3">
      <c r="A39" s="86" t="s">
        <v>411</v>
      </c>
      <c r="B39" s="82">
        <f>AVERAGE('ST4.1 Amino acid detailed'!F247)</f>
        <v>20.253164556962027</v>
      </c>
      <c r="C39" s="82">
        <v>59.493670886075947</v>
      </c>
      <c r="D39" s="82">
        <v>34.177215189873422</v>
      </c>
      <c r="E39" s="82">
        <v>3.7974683544303796</v>
      </c>
      <c r="F39" s="82">
        <v>29.11392405063291</v>
      </c>
      <c r="G39" s="82">
        <v>72.151898734177209</v>
      </c>
      <c r="H39" s="82">
        <v>46.835443037974684</v>
      </c>
      <c r="I39" s="82">
        <v>31.645569620253166</v>
      </c>
      <c r="J39" s="82" t="s">
        <v>32</v>
      </c>
      <c r="K39" s="82">
        <v>32.911392405063296</v>
      </c>
      <c r="L39" s="82">
        <v>2.5316455696202533</v>
      </c>
      <c r="M39" s="82">
        <v>35.443037974683548</v>
      </c>
      <c r="N39" s="82">
        <v>39.240506329113927</v>
      </c>
      <c r="O39" s="82">
        <v>32.911392405063296</v>
      </c>
      <c r="P39" s="82">
        <v>40.506329113924053</v>
      </c>
      <c r="Q39" s="82" t="s">
        <v>32</v>
      </c>
      <c r="R39" s="82">
        <v>163.29113924050634</v>
      </c>
      <c r="S39" s="82">
        <v>45.569620253164558</v>
      </c>
      <c r="T39" s="82">
        <f t="shared" si="10"/>
        <v>297.4683544303798</v>
      </c>
      <c r="U39" s="82">
        <f t="shared" si="11"/>
        <v>689.87341772151899</v>
      </c>
      <c r="V39" s="82">
        <f t="shared" si="12"/>
        <v>310.12658227848101</v>
      </c>
      <c r="W39" s="82">
        <v>71.67</v>
      </c>
      <c r="X39" s="83" t="s">
        <v>458</v>
      </c>
    </row>
    <row r="40" spans="1:25" x14ac:dyDescent="0.3">
      <c r="A40" s="87" t="s">
        <v>413</v>
      </c>
      <c r="B40" s="82">
        <f>AVERAGE('ST4.1 Amino acid detailed'!F250:F252)</f>
        <v>20.776164991775392</v>
      </c>
      <c r="C40" s="82">
        <v>29.772915650429439</v>
      </c>
      <c r="D40" s="82">
        <v>57.946259114568903</v>
      </c>
      <c r="E40" s="82">
        <v>28.687348336164096</v>
      </c>
      <c r="F40" s="82">
        <v>32.996654953426315</v>
      </c>
      <c r="G40" s="82">
        <v>78.472722392335129</v>
      </c>
      <c r="H40" s="82">
        <v>64.625588883824307</v>
      </c>
      <c r="I40" s="82">
        <v>31.866082856676012</v>
      </c>
      <c r="J40" s="82" t="s">
        <v>32</v>
      </c>
      <c r="K40" s="82">
        <v>66.514059158546658</v>
      </c>
      <c r="L40" s="82">
        <v>25.620314107008127</v>
      </c>
      <c r="M40" s="82">
        <v>42.346095005352879</v>
      </c>
      <c r="N40" s="82">
        <v>39.961895735915725</v>
      </c>
      <c r="O40" s="82">
        <v>47.490414122431105</v>
      </c>
      <c r="P40" s="82">
        <v>51.934817958315676</v>
      </c>
      <c r="Q40" s="82">
        <v>81.846038498524919</v>
      </c>
      <c r="R40" s="82">
        <v>157.87054972062367</v>
      </c>
      <c r="S40" s="82">
        <v>43.019792026416781</v>
      </c>
      <c r="T40" s="82">
        <f t="shared" si="10"/>
        <v>345.1437371791996</v>
      </c>
      <c r="U40" s="82">
        <f t="shared" si="11"/>
        <v>901.74771351233517</v>
      </c>
      <c r="V40" s="82">
        <f t="shared" si="12"/>
        <v>98.252286487664833</v>
      </c>
      <c r="W40" s="82">
        <v>56</v>
      </c>
      <c r="X40" s="83" t="s">
        <v>457</v>
      </c>
    </row>
    <row r="41" spans="1:25" x14ac:dyDescent="0.3">
      <c r="A41" s="52" t="s">
        <v>400</v>
      </c>
      <c r="B41" s="84"/>
      <c r="C41" s="84"/>
      <c r="D41" s="84"/>
      <c r="E41" s="84"/>
      <c r="F41" s="84"/>
      <c r="G41" s="84"/>
      <c r="H41" s="84"/>
      <c r="I41" s="84"/>
      <c r="J41" s="84"/>
      <c r="K41" s="84"/>
      <c r="L41" s="84"/>
      <c r="M41" s="84"/>
      <c r="N41" s="84"/>
      <c r="O41" s="84"/>
      <c r="P41" s="84"/>
      <c r="Q41" s="84"/>
      <c r="R41" s="84"/>
      <c r="S41" s="84"/>
      <c r="T41" s="84"/>
      <c r="U41" s="84"/>
      <c r="V41" s="84"/>
      <c r="W41" s="84"/>
      <c r="X41" s="85"/>
    </row>
    <row r="42" spans="1:25" x14ac:dyDescent="0.3">
      <c r="A42" s="86" t="s">
        <v>446</v>
      </c>
      <c r="B42" s="82">
        <f>AVERAGE('ST4.1 Amino acid detailed'!F255:F280)</f>
        <v>28.823534963006274</v>
      </c>
      <c r="C42" s="82">
        <v>85.037156596582761</v>
      </c>
      <c r="D42" s="82">
        <v>46.172761399408756</v>
      </c>
      <c r="E42" s="82">
        <v>26.471513187193374</v>
      </c>
      <c r="F42" s="82">
        <v>44.542244235232907</v>
      </c>
      <c r="G42" s="82">
        <v>82.147585390116291</v>
      </c>
      <c r="H42" s="82">
        <v>42.459195009301872</v>
      </c>
      <c r="I42" s="82">
        <v>45.526289762474555</v>
      </c>
      <c r="J42" s="82">
        <v>12.995040956387001</v>
      </c>
      <c r="K42" s="82">
        <v>67.218574274961242</v>
      </c>
      <c r="L42" s="82">
        <v>12.802568076156749</v>
      </c>
      <c r="M42" s="82">
        <v>88.551250830197048</v>
      </c>
      <c r="N42" s="82">
        <v>64.135122869160952</v>
      </c>
      <c r="O42" s="82">
        <v>35.006508744742099</v>
      </c>
      <c r="P42" s="82">
        <v>66.100000000000009</v>
      </c>
      <c r="Q42" s="82">
        <v>43</v>
      </c>
      <c r="R42" s="82">
        <v>82.8</v>
      </c>
      <c r="S42" s="82">
        <v>44.6</v>
      </c>
      <c r="T42" s="82">
        <f t="shared" ref="T42:T43" si="13">SUM(B42:J42)</f>
        <v>414.17532149970384</v>
      </c>
      <c r="U42" s="82">
        <f t="shared" ref="U42:U43" si="14">SUM(B42:S42)</f>
        <v>918.38934629492189</v>
      </c>
      <c r="V42" s="82">
        <f>1000-U42</f>
        <v>81.610653705078107</v>
      </c>
      <c r="W42" s="82">
        <v>100</v>
      </c>
      <c r="X42" s="88" t="s">
        <v>416</v>
      </c>
    </row>
    <row r="43" spans="1:25" x14ac:dyDescent="0.3">
      <c r="A43" s="87" t="s">
        <v>417</v>
      </c>
      <c r="B43" s="82">
        <f>AVERAGE('ST4.1 Amino acid detailed'!F284:F285)</f>
        <v>20.83287520615723</v>
      </c>
      <c r="C43" s="82">
        <v>64.881803188565144</v>
      </c>
      <c r="D43" s="82">
        <v>56.009712296133408</v>
      </c>
      <c r="E43" s="82">
        <v>36.435770569910211</v>
      </c>
      <c r="F43" s="82">
        <v>44.144218435037565</v>
      </c>
      <c r="G43" s="82">
        <v>82.957669048927983</v>
      </c>
      <c r="H43" s="82">
        <v>56.474253252702944</v>
      </c>
      <c r="I43" s="82">
        <v>46.103170240058645</v>
      </c>
      <c r="J43" s="82">
        <v>17.570093457943923</v>
      </c>
      <c r="K43" s="82">
        <v>57.779915704599588</v>
      </c>
      <c r="L43" s="82">
        <v>22.94026021623603</v>
      </c>
      <c r="M43" s="82">
        <v>33.445116364302727</v>
      </c>
      <c r="N43" s="82">
        <v>40.731170973062127</v>
      </c>
      <c r="O43" s="82">
        <v>39.422759758108853</v>
      </c>
      <c r="P43" s="82">
        <v>58.854682059739773</v>
      </c>
      <c r="Q43" s="82">
        <v>124.29906542056075</v>
      </c>
      <c r="R43" s="82">
        <v>132.24299065420561</v>
      </c>
      <c r="S43" s="82">
        <v>72.399670148433216</v>
      </c>
      <c r="T43" s="82">
        <f t="shared" si="13"/>
        <v>425.4095656954371</v>
      </c>
      <c r="U43" s="82">
        <f t="shared" si="14"/>
        <v>1007.5251969946858</v>
      </c>
      <c r="V43" s="82">
        <v>0</v>
      </c>
      <c r="W43" s="82">
        <v>100</v>
      </c>
      <c r="X43" s="83" t="s">
        <v>455</v>
      </c>
    </row>
    <row r="44" spans="1:25" x14ac:dyDescent="0.3">
      <c r="A44" s="52" t="s">
        <v>419</v>
      </c>
      <c r="B44" s="84">
        <f>AVERAGE('ST4.1 Amino acid detailed'!F289:F292)</f>
        <v>15.25</v>
      </c>
      <c r="C44" s="84">
        <v>45.75</v>
      </c>
      <c r="D44" s="84">
        <v>39.25</v>
      </c>
      <c r="E44" s="84">
        <v>16</v>
      </c>
      <c r="F44" s="84">
        <v>30</v>
      </c>
      <c r="G44" s="84">
        <v>59.5</v>
      </c>
      <c r="H44" s="84">
        <v>38</v>
      </c>
      <c r="I44" s="84">
        <v>23.5</v>
      </c>
      <c r="J44" s="84">
        <v>6.2</v>
      </c>
      <c r="K44" s="84" t="s">
        <v>32</v>
      </c>
      <c r="L44" s="84">
        <v>6</v>
      </c>
      <c r="M44" s="84" t="s">
        <v>32</v>
      </c>
      <c r="N44" s="84" t="s">
        <v>32</v>
      </c>
      <c r="O44" s="84" t="s">
        <v>32</v>
      </c>
      <c r="P44" s="84" t="s">
        <v>32</v>
      </c>
      <c r="Q44" s="84" t="s">
        <v>32</v>
      </c>
      <c r="R44" s="84" t="s">
        <v>32</v>
      </c>
      <c r="S44" s="84" t="s">
        <v>32</v>
      </c>
      <c r="T44" s="84">
        <f>SUM(B44:J44)</f>
        <v>273.45</v>
      </c>
      <c r="U44" s="84">
        <f>SUM(B44:S44)</f>
        <v>279.45</v>
      </c>
      <c r="V44" s="84">
        <f>1000-U44</f>
        <v>720.55</v>
      </c>
      <c r="W44" s="84" t="s">
        <v>450</v>
      </c>
      <c r="X44" s="85" t="s">
        <v>456</v>
      </c>
      <c r="Y44" s="89"/>
    </row>
    <row r="45" spans="1:25" x14ac:dyDescent="0.3">
      <c r="X45" s="25"/>
    </row>
    <row r="46" spans="1:25" x14ac:dyDescent="0.3">
      <c r="A46" s="7" t="s">
        <v>421</v>
      </c>
      <c r="B46" s="111" t="s">
        <v>3</v>
      </c>
      <c r="C46" s="111"/>
      <c r="D46" s="111"/>
      <c r="E46" s="111"/>
      <c r="F46" s="111"/>
      <c r="G46" s="111"/>
      <c r="H46" s="111"/>
      <c r="I46" s="111"/>
      <c r="J46" s="111"/>
      <c r="K46" s="112" t="s">
        <v>4</v>
      </c>
      <c r="L46" s="112"/>
      <c r="M46" s="112"/>
      <c r="N46" s="112"/>
      <c r="O46" s="112"/>
      <c r="P46" s="113" t="s">
        <v>5</v>
      </c>
      <c r="Q46" s="113"/>
      <c r="R46" s="113"/>
      <c r="S46" s="113"/>
      <c r="T46" s="7"/>
      <c r="U46" s="7"/>
      <c r="V46" s="7"/>
      <c r="W46" s="7"/>
      <c r="X46" s="7"/>
    </row>
    <row r="47" spans="1:25" x14ac:dyDescent="0.3">
      <c r="A47" s="7" t="s">
        <v>30</v>
      </c>
      <c r="B47" s="14" t="s">
        <v>130</v>
      </c>
      <c r="C47" s="14" t="s">
        <v>131</v>
      </c>
      <c r="D47" s="14" t="s">
        <v>132</v>
      </c>
      <c r="E47" s="14" t="s">
        <v>133</v>
      </c>
      <c r="F47" s="14" t="s">
        <v>134</v>
      </c>
      <c r="G47" s="14" t="s">
        <v>135</v>
      </c>
      <c r="H47" s="14" t="s">
        <v>136</v>
      </c>
      <c r="I47" s="14" t="s">
        <v>137</v>
      </c>
      <c r="J47" s="14" t="s">
        <v>138</v>
      </c>
      <c r="K47" s="15" t="s">
        <v>139</v>
      </c>
      <c r="L47" s="15" t="s">
        <v>140</v>
      </c>
      <c r="M47" s="15" t="s">
        <v>141</v>
      </c>
      <c r="N47" s="15" t="s">
        <v>142</v>
      </c>
      <c r="O47" s="15" t="s">
        <v>144</v>
      </c>
      <c r="P47" s="16" t="s">
        <v>145</v>
      </c>
      <c r="Q47" s="16" t="s">
        <v>143</v>
      </c>
      <c r="R47" s="16" t="s">
        <v>146</v>
      </c>
      <c r="S47" s="16" t="s">
        <v>147</v>
      </c>
      <c r="T47" s="12" t="s">
        <v>164</v>
      </c>
      <c r="U47" s="12" t="s">
        <v>21</v>
      </c>
      <c r="V47" s="12"/>
      <c r="W47" s="12"/>
      <c r="X47" s="13" t="s">
        <v>373</v>
      </c>
    </row>
    <row r="48" spans="1:25" x14ac:dyDescent="0.3">
      <c r="A48" s="61" t="s">
        <v>374</v>
      </c>
      <c r="B48" s="61"/>
      <c r="C48" s="61"/>
      <c r="D48" s="61"/>
      <c r="E48" s="61"/>
      <c r="F48" s="61"/>
      <c r="G48" s="61"/>
      <c r="H48" s="61"/>
      <c r="I48" s="61"/>
      <c r="J48" s="61"/>
      <c r="K48" s="61"/>
      <c r="L48" s="61"/>
      <c r="M48" s="61"/>
      <c r="N48" s="61"/>
      <c r="O48" s="61"/>
      <c r="P48" s="61"/>
      <c r="Q48" s="61"/>
      <c r="R48" s="61"/>
      <c r="S48" s="61"/>
      <c r="T48" s="61"/>
      <c r="U48" s="61"/>
      <c r="V48" s="61"/>
      <c r="W48" s="61"/>
      <c r="X48" s="61"/>
    </row>
    <row r="49" spans="1:24" x14ac:dyDescent="0.3">
      <c r="A49" s="17" t="s">
        <v>375</v>
      </c>
      <c r="B49" s="65"/>
      <c r="C49" s="65"/>
      <c r="D49" s="65"/>
      <c r="E49" s="65"/>
      <c r="F49" s="65"/>
      <c r="G49" s="65"/>
      <c r="H49" s="65"/>
      <c r="I49" s="65"/>
      <c r="J49" s="65"/>
      <c r="K49" s="65"/>
      <c r="L49" s="65"/>
      <c r="M49" s="65"/>
      <c r="N49" s="65"/>
      <c r="O49" s="65"/>
      <c r="P49" s="65"/>
      <c r="Q49" s="65"/>
      <c r="R49" s="65"/>
      <c r="S49" s="65"/>
      <c r="T49" s="65"/>
      <c r="U49" s="65"/>
      <c r="V49" s="65"/>
      <c r="W49" s="65"/>
      <c r="X49" s="18"/>
    </row>
    <row r="50" spans="1:24" x14ac:dyDescent="0.3">
      <c r="A50" s="64" t="s">
        <v>95</v>
      </c>
      <c r="B50" s="90">
        <f>STDEVA('ST4.1 Amino acid detailed'!F5:F10)</f>
        <v>8.3908386330735443</v>
      </c>
      <c r="C50" s="90">
        <f>STDEVA('ST4.1 Amino acid detailed'!G5:G10)</f>
        <v>15.509887940624429</v>
      </c>
      <c r="D50" s="90">
        <f>STDEVA('ST4.1 Amino acid detailed'!H5:H10)</f>
        <v>8.7114572776905099</v>
      </c>
      <c r="E50" s="90">
        <f>STDEVA('ST4.1 Amino acid detailed'!I5:I10)</f>
        <v>7.7508149573722944</v>
      </c>
      <c r="F50" s="90">
        <f>STDEVA('ST4.1 Amino acid detailed'!J5:J10)</f>
        <v>6.9147787829191776</v>
      </c>
      <c r="G50" s="90">
        <f>STDEVA('ST4.1 Amino acid detailed'!K5:K10)</f>
        <v>11.999175555663617</v>
      </c>
      <c r="H50" s="90">
        <f>STDEVA('ST4.1 Amino acid detailed'!L5:L10)</f>
        <v>11.802987727039394</v>
      </c>
      <c r="I50" s="90">
        <f>STDEVA('ST4.1 Amino acid detailed'!M5:M10)</f>
        <v>11.829337816164085</v>
      </c>
      <c r="J50" s="90">
        <f>STDEVA('ST4.1 Amino acid detailed'!N5:N10)</f>
        <v>31.158492879165166</v>
      </c>
      <c r="K50" s="90">
        <f>STDEVA('ST4.1 Amino acid detailed'!O5:O10)</f>
        <v>21.265682859681341</v>
      </c>
      <c r="L50" s="90">
        <f>STDEVA('ST4.1 Amino acid detailed'!P5:P10)</f>
        <v>12.318723668177219</v>
      </c>
      <c r="M50" s="90">
        <f>STDEVA('ST4.1 Amino acid detailed'!Q5:Q10)</f>
        <v>19.63092475341082</v>
      </c>
      <c r="N50" s="90">
        <f>STDEVA('ST4.1 Amino acid detailed'!R5:R10)</f>
        <v>15.202746361498479</v>
      </c>
      <c r="O50" s="90">
        <f>STDEVA('ST4.1 Amino acid detailed'!S5:S10)</f>
        <v>12.746310922505538</v>
      </c>
      <c r="P50" s="90">
        <f>STDEVA('ST4.1 Amino acid detailed'!T5:T10)</f>
        <v>26.612352376034991</v>
      </c>
      <c r="Q50" s="90">
        <f>STDEVA('ST4.1 Amino acid detailed'!U5:U10)</f>
        <v>49.551237200684845</v>
      </c>
      <c r="R50" s="90">
        <f>STDEVA('ST4.1 Amino acid detailed'!V5:V10)</f>
        <v>51.571138680656709</v>
      </c>
      <c r="S50" s="90">
        <f>STDEVA('ST4.1 Amino acid detailed'!W5:W10)</f>
        <v>30.492859845791561</v>
      </c>
      <c r="T50" s="90">
        <f>STDEVA('ST4.1 Amino acid detailed'!X5:X10)</f>
        <v>85.918526750929544</v>
      </c>
      <c r="U50" s="90">
        <f>STDEVA('ST4.1 Amino acid detailed'!Y5:Y10)</f>
        <v>247.12268127388469</v>
      </c>
      <c r="V50" s="90"/>
      <c r="W50" s="90"/>
      <c r="X50" s="29" t="s">
        <v>378</v>
      </c>
    </row>
    <row r="51" spans="1:24" x14ac:dyDescent="0.3">
      <c r="A51" s="62" t="s">
        <v>376</v>
      </c>
      <c r="B51" s="90">
        <f>STDEVA('ST4.1 Amino acid detailed'!F12:F25)</f>
        <v>24.63158952221929</v>
      </c>
      <c r="C51" s="90">
        <f>STDEVA('ST4.1 Amino acid detailed'!G12:G25)</f>
        <v>14.434941472161951</v>
      </c>
      <c r="D51" s="90">
        <f>STDEVA('ST4.1 Amino acid detailed'!H12:H25)</f>
        <v>11.774144456358551</v>
      </c>
      <c r="E51" s="90">
        <f>STDEVA('ST4.1 Amino acid detailed'!I12:I25)</f>
        <v>5.9464619386368511</v>
      </c>
      <c r="F51" s="90">
        <f>STDEVA('ST4.1 Amino acid detailed'!J12:J25)</f>
        <v>8.7309209012450122</v>
      </c>
      <c r="G51" s="90">
        <f>STDEVA('ST4.1 Amino acid detailed'!K12:K25)</f>
        <v>31.876889830053646</v>
      </c>
      <c r="H51" s="90">
        <f>STDEVA('ST4.1 Amino acid detailed'!L12:L25)</f>
        <v>20.552667295559214</v>
      </c>
      <c r="I51" s="90">
        <f>STDEVA('ST4.1 Amino acid detailed'!M12:M25)</f>
        <v>7.9513871874393924</v>
      </c>
      <c r="J51" s="90">
        <f>STDEVA('ST4.1 Amino acid detailed'!N12:N25)</f>
        <v>8.1165528749612861</v>
      </c>
      <c r="K51" s="90">
        <f>STDEVA('ST4.1 Amino acid detailed'!O12:O25)</f>
        <v>21.13674826364694</v>
      </c>
      <c r="L51" s="90">
        <f>STDEVA('ST4.1 Amino acid detailed'!P12:P25)</f>
        <v>6.4666441464960549</v>
      </c>
      <c r="M51" s="90">
        <f>STDEVA('ST4.1 Amino acid detailed'!Q12:Q25)</f>
        <v>29.604272714912526</v>
      </c>
      <c r="N51" s="90">
        <f>STDEVA('ST4.1 Amino acid detailed'!R12:R25)</f>
        <v>28.747174731370148</v>
      </c>
      <c r="O51" s="90">
        <f>STDEVA('ST4.1 Amino acid detailed'!S12:S25)</f>
        <v>27.014282835217589</v>
      </c>
      <c r="P51" s="90">
        <f>STDEVA('ST4.1 Amino acid detailed'!T12:T25)</f>
        <v>33.433682586481929</v>
      </c>
      <c r="Q51" s="90">
        <f>STDEVA('ST4.1 Amino acid detailed'!U12:U25)</f>
        <v>43.538314988292363</v>
      </c>
      <c r="R51" s="90">
        <f>STDEVA('ST4.1 Amino acid detailed'!V12:V25)</f>
        <v>51.243200108208178</v>
      </c>
      <c r="S51" s="90">
        <f>STDEVA('ST4.1 Amino acid detailed'!W12:W25)</f>
        <v>19.806981137673144</v>
      </c>
      <c r="T51" s="90">
        <f>STDEVA('ST4.1 Amino acid detailed'!X12:X25)</f>
        <v>88.037878681432346</v>
      </c>
      <c r="U51" s="90">
        <f>STDEVA('ST4.1 Amino acid detailed'!Y12:Y25)</f>
        <v>282.70071865292607</v>
      </c>
      <c r="V51" s="90"/>
      <c r="W51" s="90"/>
      <c r="X51" s="34" t="s">
        <v>377</v>
      </c>
    </row>
    <row r="52" spans="1:24" x14ac:dyDescent="0.3">
      <c r="A52" s="64" t="s">
        <v>379</v>
      </c>
      <c r="B52" s="90">
        <f>STDEVA('ST4.1 Amino acid detailed'!F27:F31)</f>
        <v>7.7387337465505279</v>
      </c>
      <c r="C52" s="90">
        <f>STDEVA('ST4.1 Amino acid detailed'!G27:G31)</f>
        <v>18.713684832229056</v>
      </c>
      <c r="D52" s="90">
        <f>STDEVA('ST4.1 Amino acid detailed'!H27:H31)</f>
        <v>23.402713517880784</v>
      </c>
      <c r="E52" s="90">
        <f>STDEVA('ST4.1 Amino acid detailed'!I27:I31)</f>
        <v>12.482107193899594</v>
      </c>
      <c r="F52" s="90">
        <f>STDEVA('ST4.1 Amino acid detailed'!J27:J31)</f>
        <v>14.545446022724773</v>
      </c>
      <c r="G52" s="90">
        <f>STDEVA('ST4.1 Amino acid detailed'!K27:K31)</f>
        <v>28.765465405586596</v>
      </c>
      <c r="H52" s="90">
        <f>STDEVA('ST4.1 Amino acid detailed'!L27:L31)</f>
        <v>20.980276451944093</v>
      </c>
      <c r="I52" s="90">
        <f>STDEVA('ST4.1 Amino acid detailed'!M27:M31)</f>
        <v>12.709720689299196</v>
      </c>
      <c r="J52" s="90">
        <f>STDEVA('ST4.1 Amino acid detailed'!N27:N31)</f>
        <v>5.6632146348165193</v>
      </c>
      <c r="K52" s="90">
        <f>STDEVA('ST4.1 Amino acid detailed'!O27:O31)</f>
        <v>16.065708823453761</v>
      </c>
      <c r="L52" s="90">
        <f>STDEVA('ST4.1 Amino acid detailed'!P27:P31)</f>
        <v>9.1938566445208423</v>
      </c>
      <c r="M52" s="90">
        <f>STDEVA('ST4.1 Amino acid detailed'!Q27:Q31)</f>
        <v>9.3363804549729004</v>
      </c>
      <c r="N52" s="107" t="s">
        <v>32</v>
      </c>
      <c r="O52" s="90">
        <f>STDEVA('ST4.1 Amino acid detailed'!S27:S31)</f>
        <v>36.013858443660268</v>
      </c>
      <c r="P52" s="90">
        <f>STDEVA('ST4.1 Amino acid detailed'!T27:T31)</f>
        <v>16.947359676362566</v>
      </c>
      <c r="Q52" s="107" t="s">
        <v>32</v>
      </c>
      <c r="R52" s="90">
        <f>STDEVA('ST4.1 Amino acid detailed'!V27:V31)</f>
        <v>13.918045839844041</v>
      </c>
      <c r="S52" s="90">
        <f>STDEVA('ST4.1 Amino acid detailed'!W27:W31)</f>
        <v>5.9335486852304502</v>
      </c>
      <c r="T52" s="90">
        <f>STDEVA('ST4.1 Amino acid detailed'!X27:X31)</f>
        <v>120.69427492636092</v>
      </c>
      <c r="U52" s="90">
        <f>STDEVA('ST4.1 Amino acid detailed'!Y27:Y31)</f>
        <v>97.359370375942802</v>
      </c>
      <c r="V52" s="90"/>
      <c r="W52" s="90"/>
      <c r="X52" s="29" t="s">
        <v>380</v>
      </c>
    </row>
    <row r="53" spans="1:24" x14ac:dyDescent="0.3">
      <c r="A53" s="64" t="s">
        <v>383</v>
      </c>
      <c r="B53" s="90">
        <f>STDEVA('ST4.1 Amino acid detailed'!F33:F54)</f>
        <v>9.4530796191354565</v>
      </c>
      <c r="C53" s="90">
        <f>STDEVA('ST4.1 Amino acid detailed'!G33:G54)</f>
        <v>18.24914692900369</v>
      </c>
      <c r="D53" s="90">
        <f>STDEVA('ST4.1 Amino acid detailed'!H33:H54)</f>
        <v>21.504078441318768</v>
      </c>
      <c r="E53" s="90">
        <f>STDEVA('ST4.1 Amino acid detailed'!I33:I54)</f>
        <v>12.716802975672701</v>
      </c>
      <c r="F53" s="90">
        <f>STDEVA('ST4.1 Amino acid detailed'!J33:J54)</f>
        <v>17.73905918528996</v>
      </c>
      <c r="G53" s="90">
        <f>STDEVA('ST4.1 Amino acid detailed'!K33:K54)</f>
        <v>18.783065505490587</v>
      </c>
      <c r="H53" s="90">
        <f>STDEVA('ST4.1 Amino acid detailed'!L33:L54)</f>
        <v>20.220835446320862</v>
      </c>
      <c r="I53" s="90">
        <f>STDEVA('ST4.1 Amino acid detailed'!M33:M54)</f>
        <v>13.580123780907254</v>
      </c>
      <c r="J53" s="90">
        <f>STDEVA('ST4.1 Amino acid detailed'!N33:N54)</f>
        <v>8.7288643930968224</v>
      </c>
      <c r="K53" s="90">
        <f>STDEVA('ST4.1 Amino acid detailed'!O33:O54)</f>
        <v>22.939496931722793</v>
      </c>
      <c r="L53" s="90">
        <f>STDEVA('ST4.1 Amino acid detailed'!P33:P54)</f>
        <v>7.5419074487405338</v>
      </c>
      <c r="M53" s="90">
        <f>STDEVA('ST4.1 Amino acid detailed'!Q33:Q54)</f>
        <v>24.227314555327226</v>
      </c>
      <c r="N53" s="90">
        <f>STDEVA('ST4.1 Amino acid detailed'!R33:R54)</f>
        <v>25.287647772581177</v>
      </c>
      <c r="O53" s="90">
        <f>STDEVA('ST4.1 Amino acid detailed'!S33:S54)</f>
        <v>21.685824364201096</v>
      </c>
      <c r="P53" s="90">
        <f>STDEVA('ST4.1 Amino acid detailed'!T33:T54)</f>
        <v>25.761371212597499</v>
      </c>
      <c r="Q53" s="90">
        <f>STDEVA('ST4.1 Amino acid detailed'!U33:U54)</f>
        <v>16.672296019008737</v>
      </c>
      <c r="R53" s="90">
        <f>STDEVA('ST4.1 Amino acid detailed'!V33:V54)</f>
        <v>55.122465780897649</v>
      </c>
      <c r="S53" s="90">
        <f>STDEVA('ST4.1 Amino acid detailed'!W33:W54)</f>
        <v>27.712669598525807</v>
      </c>
      <c r="T53" s="90">
        <f>STDEVA('ST4.1 Amino acid detailed'!X33:X54)</f>
        <v>94.881316271904737</v>
      </c>
      <c r="U53" s="90">
        <f>STDEVA('ST4.1 Amino acid detailed'!Y33:Y54)</f>
        <v>203.22535552895519</v>
      </c>
      <c r="V53" s="90"/>
      <c r="W53" s="90"/>
      <c r="X53" s="29" t="s">
        <v>384</v>
      </c>
    </row>
    <row r="54" spans="1:24" x14ac:dyDescent="0.3">
      <c r="A54" s="64" t="s">
        <v>97</v>
      </c>
      <c r="B54" s="90">
        <f>STDEVA('ST4.1 Amino acid detailed'!F56:F60)</f>
        <v>13.957900988329158</v>
      </c>
      <c r="C54" s="90">
        <f>STDEVA('ST4.1 Amino acid detailed'!G56:G60)</f>
        <v>8.2612347745358008</v>
      </c>
      <c r="D54" s="90">
        <f>STDEVA('ST4.1 Amino acid detailed'!H56:H60)</f>
        <v>12.32769240369011</v>
      </c>
      <c r="E54" s="90">
        <f>STDEVA('ST4.1 Amino acid detailed'!I56:I60)</f>
        <v>12.9003100737928</v>
      </c>
      <c r="F54" s="90">
        <f>STDEVA('ST4.1 Amino acid detailed'!J56:J60)</f>
        <v>9.8872645357550759</v>
      </c>
      <c r="G54" s="90">
        <f>STDEVA('ST4.1 Amino acid detailed'!K56:K60)</f>
        <v>11.80940303317659</v>
      </c>
      <c r="H54" s="90">
        <f>STDEVA('ST4.1 Amino acid detailed'!L56:L60)</f>
        <v>7.4885245542763457</v>
      </c>
      <c r="I54" s="90">
        <f>STDEVA('ST4.1 Amino acid detailed'!M56:M60)</f>
        <v>5.2218770571509818</v>
      </c>
      <c r="J54" s="90">
        <f>STDEVA('ST4.1 Amino acid detailed'!N56:N60)</f>
        <v>7.8180560243579764</v>
      </c>
      <c r="K54" s="90">
        <f>STDEVA('ST4.1 Amino acid detailed'!O56:O60)</f>
        <v>16.617912022874602</v>
      </c>
      <c r="L54" s="90">
        <f>STDEVA('ST4.1 Amino acid detailed'!P56:P60)</f>
        <v>7.8936683487463544</v>
      </c>
      <c r="M54" s="90">
        <f>STDEVA('ST4.1 Amino acid detailed'!Q56:Q60)</f>
        <v>27.810735337275784</v>
      </c>
      <c r="N54" s="90">
        <f>STDEVA('ST4.1 Amino acid detailed'!R56:R60)</f>
        <v>34.59335196247973</v>
      </c>
      <c r="O54" s="90">
        <f>STDEVA('ST4.1 Amino acid detailed'!S56:S60)</f>
        <v>14.980887824157794</v>
      </c>
      <c r="P54" s="90">
        <f>STDEVA('ST4.1 Amino acid detailed'!T56:T60)</f>
        <v>25.828898544072668</v>
      </c>
      <c r="Q54" s="90">
        <f>STDEVA('ST4.1 Amino acid detailed'!U56:U60)</f>
        <v>30.499967213097133</v>
      </c>
      <c r="R54" s="90">
        <f>STDEVA('ST4.1 Amino acid detailed'!V56:V60)</f>
        <v>54.162671647547086</v>
      </c>
      <c r="S54" s="90">
        <f>STDEVA('ST4.1 Amino acid detailed'!W56:W60)</f>
        <v>20.263711407340956</v>
      </c>
      <c r="T54" s="90">
        <f>STDEVA('ST4.1 Amino acid detailed'!X56:X60)</f>
        <v>46.613141923710465</v>
      </c>
      <c r="U54" s="90">
        <f>STDEVA('ST4.1 Amino acid detailed'!Y56:Y60)</f>
        <v>168.1447977191086</v>
      </c>
      <c r="V54" s="90"/>
      <c r="W54" s="90"/>
      <c r="X54" s="29" t="s">
        <v>429</v>
      </c>
    </row>
    <row r="55" spans="1:24" x14ac:dyDescent="0.3">
      <c r="A55" s="28" t="s">
        <v>385</v>
      </c>
      <c r="B55" s="90">
        <f>STDEVA('ST4.1 Amino acid detailed'!F62:F70)</f>
        <v>13.209918929446291</v>
      </c>
      <c r="C55" s="90">
        <f>STDEVA('ST4.1 Amino acid detailed'!G62:G70)</f>
        <v>12.394021953859003</v>
      </c>
      <c r="D55" s="90">
        <f>STDEVA('ST4.1 Amino acid detailed'!H62:H70)</f>
        <v>11.152807364786316</v>
      </c>
      <c r="E55" s="90">
        <f>STDEVA('ST4.1 Amino acid detailed'!I62:I70)</f>
        <v>6.8403294342695666</v>
      </c>
      <c r="F55" s="90">
        <f>STDEVA('ST4.1 Amino acid detailed'!J62:J70)</f>
        <v>14.768516449302712</v>
      </c>
      <c r="G55" s="90">
        <f>STDEVA('ST4.1 Amino acid detailed'!K62:K70)</f>
        <v>19.440487898981132</v>
      </c>
      <c r="H55" s="90">
        <f>STDEVA('ST4.1 Amino acid detailed'!L62:L70)</f>
        <v>17.726036661859489</v>
      </c>
      <c r="I55" s="90">
        <f>STDEVA('ST4.1 Amino acid detailed'!M62:M70)</f>
        <v>5.2527154264419806</v>
      </c>
      <c r="J55" s="90">
        <f>STDEVA('ST4.1 Amino acid detailed'!N62:N70)</f>
        <v>8.4475314197896232</v>
      </c>
      <c r="K55" s="90">
        <f>STDEVA('ST4.1 Amino acid detailed'!O62:O70)</f>
        <v>25.588509690705742</v>
      </c>
      <c r="L55" s="90">
        <f>STDEVA('ST4.1 Amino acid detailed'!P62:P70)</f>
        <v>8.9729682659612902</v>
      </c>
      <c r="M55" s="90">
        <f>STDEVA('ST4.1 Amino acid detailed'!Q62:Q70)</f>
        <v>22.017413344024519</v>
      </c>
      <c r="N55" s="90">
        <f>STDEVA('ST4.1 Amino acid detailed'!R62:R70)</f>
        <v>31.378054144266063</v>
      </c>
      <c r="O55" s="90">
        <f>STDEVA('ST4.1 Amino acid detailed'!S62:S70)</f>
        <v>25.8132692320061</v>
      </c>
      <c r="P55" s="90">
        <f>STDEVA('ST4.1 Amino acid detailed'!T62:T70)</f>
        <v>29.910047409237894</v>
      </c>
      <c r="Q55" s="90">
        <f>STDEVA('ST4.1 Amino acid detailed'!U62:U70)</f>
        <v>26.734348561759731</v>
      </c>
      <c r="R55" s="90">
        <f>STDEVA('ST4.1 Amino acid detailed'!V62:V70)</f>
        <v>67.137950906130541</v>
      </c>
      <c r="S55" s="90">
        <f>STDEVA('ST4.1 Amino acid detailed'!W62:W70)</f>
        <v>18.210011820025898</v>
      </c>
      <c r="T55" s="90">
        <f>STDEVA('ST4.1 Amino acid detailed'!X62:X70)</f>
        <v>56.442676786489912</v>
      </c>
      <c r="U55" s="90">
        <f>STDEVA('ST4.1 Amino acid detailed'!Y62:Y70)</f>
        <v>191.03992935470623</v>
      </c>
      <c r="V55" s="90"/>
      <c r="W55" s="90"/>
      <c r="X55" s="29" t="s">
        <v>386</v>
      </c>
    </row>
    <row r="56" spans="1:24" x14ac:dyDescent="0.3">
      <c r="A56" s="62" t="s">
        <v>381</v>
      </c>
      <c r="B56" s="90">
        <f>STDEVA('ST4.1 Amino acid detailed'!F71:F81)</f>
        <v>16.489670396460973</v>
      </c>
      <c r="C56" s="90">
        <f>STDEVA('ST4.1 Amino acid detailed'!G71:G81)</f>
        <v>23.740774823685459</v>
      </c>
      <c r="D56" s="90">
        <f>STDEVA('ST4.1 Amino acid detailed'!H71:H81)</f>
        <v>27.690304016053368</v>
      </c>
      <c r="E56" s="90">
        <f>STDEVA('ST4.1 Amino acid detailed'!I71:I81)</f>
        <v>8.0145480451323543</v>
      </c>
      <c r="F56" s="90">
        <f>STDEVA('ST4.1 Amino acid detailed'!J71:J81)</f>
        <v>18.594635283125584</v>
      </c>
      <c r="G56" s="90">
        <f>STDEVA('ST4.1 Amino acid detailed'!K71:K81)</f>
        <v>26.094058735179239</v>
      </c>
      <c r="H56" s="90">
        <f>STDEVA('ST4.1 Amino acid detailed'!L71:L81)</f>
        <v>15.127482099483379</v>
      </c>
      <c r="I56" s="90">
        <f>STDEVA('ST4.1 Amino acid detailed'!M71:M81)</f>
        <v>13.087237658730269</v>
      </c>
      <c r="J56" s="90">
        <f>STDEVA('ST4.1 Amino acid detailed'!N71:N81)</f>
        <v>5.0984385494729132</v>
      </c>
      <c r="K56" s="90">
        <f>STDEVA('ST4.1 Amino acid detailed'!O71:O81)</f>
        <v>19.232051964031285</v>
      </c>
      <c r="L56" s="90">
        <f>STDEVA('ST4.1 Amino acid detailed'!P71:P81)</f>
        <v>7.0767964769510607</v>
      </c>
      <c r="M56" s="90">
        <f>STDEVA('ST4.1 Amino acid detailed'!Q71:Q81)</f>
        <v>25.193455951524282</v>
      </c>
      <c r="N56" s="90">
        <f>STDEVA('ST4.1 Amino acid detailed'!R71:R81)</f>
        <v>23.236999043400974</v>
      </c>
      <c r="O56" s="90">
        <f>STDEVA('ST4.1 Amino acid detailed'!S71:S81)</f>
        <v>26.544978394170545</v>
      </c>
      <c r="P56" s="90">
        <f>STDEVA('ST4.1 Amino acid detailed'!T71:T81)</f>
        <v>26.426485243436044</v>
      </c>
      <c r="Q56" s="90">
        <f>STDEVA('ST4.1 Amino acid detailed'!U71:U81)</f>
        <v>40.740368806505288</v>
      </c>
      <c r="R56" s="90">
        <f>STDEVA('ST4.1 Amino acid detailed'!V71:V81)</f>
        <v>38.916962563141766</v>
      </c>
      <c r="S56" s="90">
        <f>STDEVA('ST4.1 Amino acid detailed'!W71:W81)</f>
        <v>16.275630874591769</v>
      </c>
      <c r="T56" s="90">
        <f>STDEVA('ST4.1 Amino acid detailed'!X71:X81)</f>
        <v>118.59122663807385</v>
      </c>
      <c r="U56" s="90">
        <f>STDEVA('ST4.1 Amino acid detailed'!Y71:Y81)</f>
        <v>258.95369704771474</v>
      </c>
      <c r="V56" s="90"/>
      <c r="W56" s="90"/>
      <c r="X56" s="29" t="s">
        <v>382</v>
      </c>
    </row>
    <row r="57" spans="1:24" x14ac:dyDescent="0.3">
      <c r="A57" s="28" t="s">
        <v>387</v>
      </c>
      <c r="B57" s="90">
        <f>STDEVA('ST4.1 Amino acid detailed'!F83:F96)</f>
        <v>10.287571184644159</v>
      </c>
      <c r="C57" s="90">
        <f>STDEVA('ST4.1 Amino acid detailed'!G83:G96)</f>
        <v>7.0501188517765971</v>
      </c>
      <c r="D57" s="90">
        <f>STDEVA('ST4.1 Amino acid detailed'!H83:H96)</f>
        <v>8.5789417621429997</v>
      </c>
      <c r="E57" s="90">
        <f>STDEVA('ST4.1 Amino acid detailed'!I83:I96)</f>
        <v>11.275240305911176</v>
      </c>
      <c r="F57" s="90">
        <f>STDEVA('ST4.1 Amino acid detailed'!J83:J96)</f>
        <v>3.8879427594936242</v>
      </c>
      <c r="G57" s="90">
        <f>STDEVA('ST4.1 Amino acid detailed'!K83:K96)</f>
        <v>6.8844305948556563</v>
      </c>
      <c r="H57" s="90">
        <f>STDEVA('ST4.1 Amino acid detailed'!L83:L96)</f>
        <v>21.033918186721994</v>
      </c>
      <c r="I57" s="90">
        <f>STDEVA('ST4.1 Amino acid detailed'!M83:M96)</f>
        <v>3.6932370625238771</v>
      </c>
      <c r="J57" s="90">
        <f>STDEVA('ST4.1 Amino acid detailed'!N83:N96)</f>
        <v>7.4048840431371863</v>
      </c>
      <c r="K57" s="90">
        <f>STDEVA('ST4.1 Amino acid detailed'!O83:O96)</f>
        <v>22.7244845442575</v>
      </c>
      <c r="L57" s="90">
        <f>STDEVA('ST4.1 Amino acid detailed'!P83:P96)</f>
        <v>7.4129416088826225</v>
      </c>
      <c r="M57" s="90">
        <f>STDEVA('ST4.1 Amino acid detailed'!Q83:Q96)</f>
        <v>47.017568028309405</v>
      </c>
      <c r="N57" s="90">
        <f>STDEVA('ST4.1 Amino acid detailed'!R83:R96)</f>
        <v>34.563552708368626</v>
      </c>
      <c r="O57" s="90">
        <f>STDEVA('ST4.1 Amino acid detailed'!S83:S96)</f>
        <v>25.564080226016312</v>
      </c>
      <c r="P57" s="90">
        <f>STDEVA('ST4.1 Amino acid detailed'!T83:T96)</f>
        <v>39.552058475764952</v>
      </c>
      <c r="Q57" s="90">
        <f>STDEVA('ST4.1 Amino acid detailed'!U83:U96)</f>
        <v>0</v>
      </c>
      <c r="R57" s="90">
        <f>STDEVA('ST4.1 Amino acid detailed'!V83:V96)</f>
        <v>70.664174441158991</v>
      </c>
      <c r="S57" s="90">
        <f>STDEVA('ST4.1 Amino acid detailed'!W83:W96)</f>
        <v>22.685571732604952</v>
      </c>
      <c r="T57" s="90">
        <f>STDEVA('ST4.1 Amino acid detailed'!X83:X96)</f>
        <v>26.352505771549698</v>
      </c>
      <c r="U57" s="90">
        <f>STDEVA('ST4.1 Amino acid detailed'!Y83:Y96)</f>
        <v>213.59279991568988</v>
      </c>
      <c r="V57" s="90"/>
      <c r="W57" s="90"/>
      <c r="X57" s="29" t="s">
        <v>388</v>
      </c>
    </row>
    <row r="58" spans="1:24" x14ac:dyDescent="0.3">
      <c r="A58" s="28" t="s">
        <v>389</v>
      </c>
      <c r="B58" s="90">
        <f>STDEVA('ST4.1 Amino acid detailed'!F98:F121)</f>
        <v>9.3043504783896722</v>
      </c>
      <c r="C58" s="90">
        <f>STDEVA('ST4.1 Amino acid detailed'!G98:G121)</f>
        <v>6.1872779625613354</v>
      </c>
      <c r="D58" s="90">
        <f>STDEVA('ST4.1 Amino acid detailed'!H98:H121)</f>
        <v>7.7531260004822888</v>
      </c>
      <c r="E58" s="90">
        <f>STDEVA('ST4.1 Amino acid detailed'!I98:I121)</f>
        <v>8.8981600148504558</v>
      </c>
      <c r="F58" s="90">
        <f>STDEVA('ST4.1 Amino acid detailed'!J98:J121)</f>
        <v>8.6402283931459571</v>
      </c>
      <c r="G58" s="90">
        <f>STDEVA('ST4.1 Amino acid detailed'!K98:K121)</f>
        <v>16.316351530735119</v>
      </c>
      <c r="H58" s="90">
        <f>STDEVA('ST4.1 Amino acid detailed'!L98:L121)</f>
        <v>29.384806203075989</v>
      </c>
      <c r="I58" s="90">
        <f>STDEVA('ST4.1 Amino acid detailed'!M98:M121)</f>
        <v>15.53576313417714</v>
      </c>
      <c r="J58" s="90">
        <f>STDEVA('ST4.1 Amino acid detailed'!N98:N121)</f>
        <v>7.1592507368486293</v>
      </c>
      <c r="K58" s="90">
        <f>STDEVA('ST4.1 Amino acid detailed'!O98:O121)</f>
        <v>21.17615476659817</v>
      </c>
      <c r="L58" s="90">
        <f>STDEVA('ST4.1 Amino acid detailed'!P98:P121)</f>
        <v>6.0403511288412144</v>
      </c>
      <c r="M58" s="90">
        <f>STDEVA('ST4.1 Amino acid detailed'!Q98:Q121)</f>
        <v>24.09837810529093</v>
      </c>
      <c r="N58" s="90">
        <f>STDEVA('ST4.1 Amino acid detailed'!R98:R121)</f>
        <v>27.377261958164315</v>
      </c>
      <c r="O58" s="90">
        <f>STDEVA('ST4.1 Amino acid detailed'!S98:S121)</f>
        <v>24.284467842402801</v>
      </c>
      <c r="P58" s="90">
        <f>STDEVA('ST4.1 Amino acid detailed'!T98:T121)</f>
        <v>34.166887644491339</v>
      </c>
      <c r="Q58" s="90">
        <f>STDEVA('ST4.1 Amino acid detailed'!U98:U121)</f>
        <v>26.742569049674515</v>
      </c>
      <c r="R58" s="90">
        <f>STDEVA('ST4.1 Amino acid detailed'!V98:V121)</f>
        <v>42.052710680349065</v>
      </c>
      <c r="S58" s="90">
        <f>STDEVA('ST4.1 Amino acid detailed'!W98:W121)</f>
        <v>17.873394740857218</v>
      </c>
      <c r="T58" s="90">
        <f>STDEVA('ST4.1 Amino acid detailed'!X98:X121)</f>
        <v>63.841135543782642</v>
      </c>
      <c r="U58" s="90">
        <f>STDEVA('ST4.1 Amino acid detailed'!Y98:Y121)</f>
        <v>165.85823772019327</v>
      </c>
      <c r="V58" s="90"/>
      <c r="W58" s="90"/>
      <c r="X58" s="29" t="s">
        <v>390</v>
      </c>
    </row>
    <row r="59" spans="1:24" x14ac:dyDescent="0.3">
      <c r="A59" s="17" t="s">
        <v>391</v>
      </c>
      <c r="B59" s="91">
        <f>STDEVA('ST4.1 Amino acid detailed'!F124:F125,'ST4.1 Amino acid detailed'!F127,'ST4.1 Amino acid detailed'!F129,'ST4.1 Amino acid detailed'!F131,'ST4.1 Amino acid detailed'!F133:F135)</f>
        <v>32.243895623228113</v>
      </c>
      <c r="C59" s="91">
        <f>STDEVA('ST4.1 Amino acid detailed'!G124:G125,'ST4.1 Amino acid detailed'!G127,'ST4.1 Amino acid detailed'!G129,'ST4.1 Amino acid detailed'!G131,'ST4.1 Amino acid detailed'!G133:G135)</f>
        <v>17.556136214243708</v>
      </c>
      <c r="D59" s="91">
        <f>STDEVA('ST4.1 Amino acid detailed'!H124:H125,'ST4.1 Amino acid detailed'!H127,'ST4.1 Amino acid detailed'!H129,'ST4.1 Amino acid detailed'!H131,'ST4.1 Amino acid detailed'!H133:H135)</f>
        <v>19.898238036280116</v>
      </c>
      <c r="E59" s="91">
        <f>STDEVA('ST4.1 Amino acid detailed'!I124:I125,'ST4.1 Amino acid detailed'!I127,'ST4.1 Amino acid detailed'!I129,'ST4.1 Amino acid detailed'!I131,'ST4.1 Amino acid detailed'!I133:I135)</f>
        <v>20.40436201966989</v>
      </c>
      <c r="F59" s="91">
        <f>STDEVA('ST4.1 Amino acid detailed'!J124:J125,'ST4.1 Amino acid detailed'!J127,'ST4.1 Amino acid detailed'!J129,'ST4.1 Amino acid detailed'!J131,'ST4.1 Amino acid detailed'!J133:J135)</f>
        <v>13.898072404727841</v>
      </c>
      <c r="G59" s="91">
        <f>STDEVA('ST4.1 Amino acid detailed'!K124:K125,'ST4.1 Amino acid detailed'!K127,'ST4.1 Amino acid detailed'!K129,'ST4.1 Amino acid detailed'!K131,'ST4.1 Amino acid detailed'!K133:K135)</f>
        <v>34.991778793266896</v>
      </c>
      <c r="H59" s="91">
        <f>STDEVA('ST4.1 Amino acid detailed'!L124:L125,'ST4.1 Amino acid detailed'!L127,'ST4.1 Amino acid detailed'!L129,'ST4.1 Amino acid detailed'!L131,'ST4.1 Amino acid detailed'!L133:L135)</f>
        <v>16.859984215060795</v>
      </c>
      <c r="I59" s="91">
        <f>STDEVA('ST4.1 Amino acid detailed'!M124:M125,'ST4.1 Amino acid detailed'!M127,'ST4.1 Amino acid detailed'!M129,'ST4.1 Amino acid detailed'!M131,'ST4.1 Amino acid detailed'!M133:M135)</f>
        <v>28.206177608511037</v>
      </c>
      <c r="J59" s="108" t="s">
        <v>32</v>
      </c>
      <c r="K59" s="91">
        <f>STDEVA('ST4.1 Amino acid detailed'!O124:O125,'ST4.1 Amino acid detailed'!O127,'ST4.1 Amino acid detailed'!O129,'ST4.1 Amino acid detailed'!O131,'ST4.1 Amino acid detailed'!O133:O135)</f>
        <v>33.338042592171874</v>
      </c>
      <c r="L59" s="91">
        <f>STDEVA('ST4.1 Amino acid detailed'!P124:P125,'ST4.1 Amino acid detailed'!P127,'ST4.1 Amino acid detailed'!P129,'ST4.1 Amino acid detailed'!P131,'ST4.1 Amino acid detailed'!P133:P135)</f>
        <v>10.56674879354285</v>
      </c>
      <c r="M59" s="91">
        <f>STDEVA('ST4.1 Amino acid detailed'!Q124:Q125,'ST4.1 Amino acid detailed'!Q127,'ST4.1 Amino acid detailed'!Q129,'ST4.1 Amino acid detailed'!Q131,'ST4.1 Amino acid detailed'!Q133:Q135)</f>
        <v>24.009354086070495</v>
      </c>
      <c r="N59" s="91">
        <f>STDEVA('ST4.1 Amino acid detailed'!R124:R125,'ST4.1 Amino acid detailed'!R127,'ST4.1 Amino acid detailed'!R129,'ST4.1 Amino acid detailed'!R131,'ST4.1 Amino acid detailed'!R133:R135)</f>
        <v>24.112341238461273</v>
      </c>
      <c r="O59" s="91">
        <f>STDEVA('ST4.1 Amino acid detailed'!S124:S125,'ST4.1 Amino acid detailed'!S127,'ST4.1 Amino acid detailed'!S129,'ST4.1 Amino acid detailed'!S131,'ST4.1 Amino acid detailed'!S133:S135)</f>
        <v>17.005599979502584</v>
      </c>
      <c r="P59" s="91">
        <f>STDEVA('ST4.1 Amino acid detailed'!T124:T125,'ST4.1 Amino acid detailed'!T127,'ST4.1 Amino acid detailed'!T129,'ST4.1 Amino acid detailed'!T131,'ST4.1 Amino acid detailed'!T133:T135)</f>
        <v>21.600124780616547</v>
      </c>
      <c r="Q59" s="91">
        <f>STDEVA('ST4.1 Amino acid detailed'!U124:U125,'ST4.1 Amino acid detailed'!U127,'ST4.1 Amino acid detailed'!U129,'ST4.1 Amino acid detailed'!U131,'ST4.1 Amino acid detailed'!U133:U135)</f>
        <v>31.771265696411017</v>
      </c>
      <c r="R59" s="91">
        <f>STDEVA('ST4.1 Amino acid detailed'!V124:V125,'ST4.1 Amino acid detailed'!V127,'ST4.1 Amino acid detailed'!V129,'ST4.1 Amino acid detailed'!V131,'ST4.1 Amino acid detailed'!V133:V135)</f>
        <v>105.22515351902105</v>
      </c>
      <c r="S59" s="91">
        <f>STDEVA('ST4.1 Amino acid detailed'!W124:W125,'ST4.1 Amino acid detailed'!W127,'ST4.1 Amino acid detailed'!W129,'ST4.1 Amino acid detailed'!W131,'ST4.1 Amino acid detailed'!W133:W135)</f>
        <v>20.242540653607509</v>
      </c>
      <c r="T59" s="91">
        <f>STDEVA('ST4.1 Amino acid detailed'!X124:X125,'ST4.1 Amino acid detailed'!X127,'ST4.1 Amino acid detailed'!X129,'ST4.1 Amino acid detailed'!X131,'ST4.1 Amino acid detailed'!X133:X135)</f>
        <v>129.19406442215231</v>
      </c>
      <c r="U59" s="91">
        <f>STDEVA('ST4.1 Amino acid detailed'!Y124:Y125,'ST4.1 Amino acid detailed'!Y127,'ST4.1 Amino acid detailed'!Y129,'ST4.1 Amino acid detailed'!Y131,'ST4.1 Amino acid detailed'!Y133:Y135)</f>
        <v>344.44364692402206</v>
      </c>
      <c r="V59" s="91"/>
      <c r="W59" s="91"/>
      <c r="X59" s="65"/>
    </row>
    <row r="60" spans="1:24" x14ac:dyDescent="0.3">
      <c r="A60" s="62" t="s">
        <v>278</v>
      </c>
      <c r="B60" s="90">
        <f>STDEVA('ST4.1 Amino acid detailed'!F124:F125)</f>
        <v>4.2754513415379689</v>
      </c>
      <c r="C60" s="90">
        <f>STDEVA('ST4.1 Amino acid detailed'!G124:G125)</f>
        <v>15.883292613209118</v>
      </c>
      <c r="D60" s="90">
        <f>STDEVA('ST4.1 Amino acid detailed'!H124:H125)</f>
        <v>11.380282190938207</v>
      </c>
      <c r="E60" s="90">
        <f>STDEVA('ST4.1 Amino acid detailed'!I124:I125)</f>
        <v>2.5331998795272157</v>
      </c>
      <c r="F60" s="90">
        <f>STDEVA('ST4.1 Amino acid detailed'!J124:J125)</f>
        <v>23.207244558542495</v>
      </c>
      <c r="G60" s="107" t="s">
        <v>32</v>
      </c>
      <c r="H60" s="90">
        <f>STDEVA('ST4.1 Amino acid detailed'!L124:L125)</f>
        <v>10.001414811017609</v>
      </c>
      <c r="I60" s="90">
        <f>STDEVA('ST4.1 Amino acid detailed'!M124:M125)</f>
        <v>8.0017222879435081</v>
      </c>
      <c r="J60" s="107" t="s">
        <v>32</v>
      </c>
      <c r="K60" s="90">
        <f>STDEVA('ST4.1 Amino acid detailed'!O124:O125)</f>
        <v>10.757536920534548</v>
      </c>
      <c r="L60" s="107" t="s">
        <v>32</v>
      </c>
      <c r="M60" s="90">
        <f>STDEVA('ST4.1 Amino acid detailed'!Q124:Q125)</f>
        <v>8.0026823515685823</v>
      </c>
      <c r="N60" s="107" t="s">
        <v>32</v>
      </c>
      <c r="O60" s="90">
        <f>STDEVA('ST4.1 Amino acid detailed'!S124:S125)</f>
        <v>3.4162664018694406</v>
      </c>
      <c r="P60" s="90">
        <f>STDEVA('ST4.1 Amino acid detailed'!T124:T125)</f>
        <v>11.968945202651769</v>
      </c>
      <c r="Q60" s="90">
        <f>STDEVA('ST4.1 Amino acid detailed'!U124:U125)</f>
        <v>19.471170388060372</v>
      </c>
      <c r="R60" s="90">
        <f>STDEVA('ST4.1 Amino acid detailed'!V124:V125)</f>
        <v>26.726899237731477</v>
      </c>
      <c r="S60" s="90">
        <f>STDEVA('ST4.1 Amino acid detailed'!W124:W125)</f>
        <v>9.5221750509717538</v>
      </c>
      <c r="T60" s="90">
        <f>STDEVA('ST4.1 Amino acid detailed'!X124:X125)</f>
        <v>75.282045071030922</v>
      </c>
      <c r="U60" s="90">
        <f>STDEVA('ST4.1 Amino acid detailed'!Y124:Y125)</f>
        <v>165.14772062441875</v>
      </c>
      <c r="V60" s="90"/>
      <c r="W60" s="90"/>
      <c r="X60" s="34" t="s">
        <v>161</v>
      </c>
    </row>
    <row r="61" spans="1:24" x14ac:dyDescent="0.3">
      <c r="A61" s="62" t="s">
        <v>281</v>
      </c>
      <c r="B61" s="107" t="s">
        <v>32</v>
      </c>
      <c r="C61" s="107" t="s">
        <v>32</v>
      </c>
      <c r="D61" s="107" t="s">
        <v>32</v>
      </c>
      <c r="E61" s="107" t="s">
        <v>32</v>
      </c>
      <c r="F61" s="107" t="s">
        <v>32</v>
      </c>
      <c r="G61" s="107" t="s">
        <v>32</v>
      </c>
      <c r="H61" s="107" t="s">
        <v>32</v>
      </c>
      <c r="I61" s="107" t="s">
        <v>32</v>
      </c>
      <c r="J61" s="107" t="s">
        <v>32</v>
      </c>
      <c r="K61" s="107" t="s">
        <v>32</v>
      </c>
      <c r="L61" s="107" t="s">
        <v>32</v>
      </c>
      <c r="M61" s="107" t="s">
        <v>32</v>
      </c>
      <c r="N61" s="107" t="s">
        <v>32</v>
      </c>
      <c r="O61" s="107" t="s">
        <v>32</v>
      </c>
      <c r="P61" s="107" t="s">
        <v>32</v>
      </c>
      <c r="Q61" s="107" t="s">
        <v>32</v>
      </c>
      <c r="R61" s="107" t="s">
        <v>32</v>
      </c>
      <c r="S61" s="107" t="s">
        <v>32</v>
      </c>
      <c r="T61" s="107" t="s">
        <v>32</v>
      </c>
      <c r="U61" s="107" t="s">
        <v>32</v>
      </c>
      <c r="V61" s="107"/>
      <c r="W61" s="107"/>
      <c r="X61" s="34" t="s">
        <v>182</v>
      </c>
    </row>
    <row r="62" spans="1:24" x14ac:dyDescent="0.3">
      <c r="A62" s="62" t="s">
        <v>283</v>
      </c>
      <c r="B62" s="107" t="s">
        <v>32</v>
      </c>
      <c r="C62" s="107" t="s">
        <v>32</v>
      </c>
      <c r="D62" s="107" t="s">
        <v>32</v>
      </c>
      <c r="E62" s="107" t="s">
        <v>32</v>
      </c>
      <c r="F62" s="107" t="s">
        <v>32</v>
      </c>
      <c r="G62" s="107" t="s">
        <v>32</v>
      </c>
      <c r="H62" s="107" t="s">
        <v>32</v>
      </c>
      <c r="I62" s="107" t="s">
        <v>32</v>
      </c>
      <c r="J62" s="107" t="s">
        <v>32</v>
      </c>
      <c r="K62" s="107" t="s">
        <v>32</v>
      </c>
      <c r="L62" s="107" t="s">
        <v>32</v>
      </c>
      <c r="M62" s="107" t="s">
        <v>32</v>
      </c>
      <c r="N62" s="107" t="s">
        <v>32</v>
      </c>
      <c r="O62" s="107" t="s">
        <v>32</v>
      </c>
      <c r="P62" s="107" t="s">
        <v>32</v>
      </c>
      <c r="Q62" s="107" t="s">
        <v>32</v>
      </c>
      <c r="R62" s="107" t="s">
        <v>32</v>
      </c>
      <c r="S62" s="107" t="s">
        <v>32</v>
      </c>
      <c r="T62" s="107" t="s">
        <v>32</v>
      </c>
      <c r="U62" s="107" t="s">
        <v>32</v>
      </c>
      <c r="V62" s="107"/>
      <c r="W62" s="107"/>
      <c r="X62" s="34" t="s">
        <v>161</v>
      </c>
    </row>
    <row r="63" spans="1:24" x14ac:dyDescent="0.3">
      <c r="A63" s="62" t="s">
        <v>284</v>
      </c>
      <c r="B63" s="107" t="s">
        <v>32</v>
      </c>
      <c r="C63" s="107" t="s">
        <v>32</v>
      </c>
      <c r="D63" s="107" t="s">
        <v>32</v>
      </c>
      <c r="E63" s="107" t="s">
        <v>32</v>
      </c>
      <c r="F63" s="107" t="s">
        <v>32</v>
      </c>
      <c r="G63" s="107" t="s">
        <v>32</v>
      </c>
      <c r="H63" s="107" t="s">
        <v>32</v>
      </c>
      <c r="I63" s="107" t="s">
        <v>32</v>
      </c>
      <c r="J63" s="107" t="s">
        <v>32</v>
      </c>
      <c r="K63" s="107" t="s">
        <v>32</v>
      </c>
      <c r="L63" s="107" t="s">
        <v>32</v>
      </c>
      <c r="M63" s="107" t="s">
        <v>32</v>
      </c>
      <c r="N63" s="107" t="s">
        <v>32</v>
      </c>
      <c r="O63" s="107" t="s">
        <v>32</v>
      </c>
      <c r="P63" s="107" t="s">
        <v>32</v>
      </c>
      <c r="Q63" s="107" t="s">
        <v>32</v>
      </c>
      <c r="R63" s="107" t="s">
        <v>32</v>
      </c>
      <c r="S63" s="107" t="s">
        <v>32</v>
      </c>
      <c r="T63" s="107" t="s">
        <v>32</v>
      </c>
      <c r="U63" s="107" t="s">
        <v>32</v>
      </c>
      <c r="V63" s="107"/>
      <c r="W63" s="107"/>
      <c r="X63" s="34" t="s">
        <v>161</v>
      </c>
    </row>
    <row r="64" spans="1:24" x14ac:dyDescent="0.3">
      <c r="A64" s="62" t="s">
        <v>285</v>
      </c>
      <c r="B64" s="90">
        <f>STDEVA('ST4.1 Amino acid detailed'!F133:F135)</f>
        <v>42.859501083625105</v>
      </c>
      <c r="C64" s="90">
        <f>STDEVA('ST4.1 Amino acid detailed'!G133:G135)</f>
        <v>20.073556419577759</v>
      </c>
      <c r="D64" s="90">
        <f>STDEVA('ST4.1 Amino acid detailed'!H133:H135)</f>
        <v>9.7763908042283187</v>
      </c>
      <c r="E64" s="90">
        <f>STDEVA('ST4.1 Amino acid detailed'!I133:I135)</f>
        <v>22.940687459830141</v>
      </c>
      <c r="F64" s="90">
        <f>STDEVA('ST4.1 Amino acid detailed'!J133:J135)</f>
        <v>15.148426189934776</v>
      </c>
      <c r="G64" s="90">
        <f>STDEVA('ST4.1 Amino acid detailed'!K133:K135)</f>
        <v>22.028993883064068</v>
      </c>
      <c r="H64" s="90">
        <f>STDEVA('ST4.1 Amino acid detailed'!L133:L135)</f>
        <v>24.383421389335496</v>
      </c>
      <c r="I64" s="90">
        <f>STDEVA('ST4.1 Amino acid detailed'!M133:M135)</f>
        <v>26.385235197298723</v>
      </c>
      <c r="J64" s="90">
        <f>STDEVA('ST4.1 Amino acid detailed'!N133:N135)</f>
        <v>0</v>
      </c>
      <c r="K64" s="90">
        <f>STDEVA('ST4.1 Amino acid detailed'!O133:O135)</f>
        <v>19.706332244389969</v>
      </c>
      <c r="L64" s="90">
        <f>STDEVA('ST4.1 Amino acid detailed'!P133:P135)</f>
        <v>14.952933191959183</v>
      </c>
      <c r="M64" s="90">
        <f>STDEVA('ST4.1 Amino acid detailed'!Q133:Q135)</f>
        <v>15.305966063010549</v>
      </c>
      <c r="N64" s="90">
        <f>STDEVA('ST4.1 Amino acid detailed'!R133:R135)</f>
        <v>39.375288358732476</v>
      </c>
      <c r="O64" s="90">
        <f>STDEVA('ST4.1 Amino acid detailed'!S133:S135)</f>
        <v>15.900820063065041</v>
      </c>
      <c r="P64" s="90">
        <f>STDEVA('ST4.1 Amino acid detailed'!T133:T135)</f>
        <v>14.153260951695696</v>
      </c>
      <c r="Q64" s="90">
        <f>STDEVA('ST4.1 Amino acid detailed'!U133:U135)</f>
        <v>49.21859404737198</v>
      </c>
      <c r="R64" s="90">
        <f>STDEVA('ST4.1 Amino acid detailed'!V133:V135)</f>
        <v>97.261720440106316</v>
      </c>
      <c r="S64" s="90">
        <f>STDEVA('ST4.1 Amino acid detailed'!W133:W135)</f>
        <v>5.1057881241438521</v>
      </c>
      <c r="T64" s="90">
        <f>STDEVA('ST4.1 Amino acid detailed'!X133:X135)</f>
        <v>29.254662774224236</v>
      </c>
      <c r="U64" s="90">
        <f>STDEVA('ST4.1 Amino acid detailed'!Y133:Y135)</f>
        <v>112.71754312609225</v>
      </c>
      <c r="V64" s="90"/>
      <c r="W64" s="90"/>
      <c r="X64" s="34" t="s">
        <v>286</v>
      </c>
    </row>
    <row r="65" spans="1:24" x14ac:dyDescent="0.3">
      <c r="A65" s="61" t="s">
        <v>392</v>
      </c>
      <c r="B65" s="105"/>
      <c r="C65" s="103"/>
      <c r="D65" s="103"/>
      <c r="E65" s="103"/>
      <c r="F65" s="103"/>
      <c r="G65" s="103"/>
      <c r="H65" s="103"/>
      <c r="I65" s="103"/>
      <c r="J65" s="103"/>
      <c r="K65" s="103"/>
      <c r="L65" s="103"/>
      <c r="M65" s="103"/>
      <c r="N65" s="103"/>
      <c r="O65" s="103"/>
      <c r="P65" s="103"/>
      <c r="Q65" s="103"/>
      <c r="R65" s="103"/>
      <c r="S65" s="103"/>
      <c r="T65" s="103"/>
      <c r="U65" s="103"/>
      <c r="V65" s="103"/>
      <c r="W65" s="103"/>
      <c r="X65" s="67"/>
    </row>
    <row r="66" spans="1:24" x14ac:dyDescent="0.3">
      <c r="A66" s="17" t="s">
        <v>393</v>
      </c>
      <c r="B66" s="91"/>
      <c r="C66" s="65"/>
      <c r="D66" s="65"/>
      <c r="E66" s="65"/>
      <c r="F66" s="65"/>
      <c r="G66" s="65"/>
      <c r="H66" s="65"/>
      <c r="I66" s="65"/>
      <c r="J66" s="65"/>
      <c r="K66" s="65"/>
      <c r="L66" s="65"/>
      <c r="M66" s="65"/>
      <c r="N66" s="65"/>
      <c r="O66" s="65"/>
      <c r="P66" s="65"/>
      <c r="Q66" s="65"/>
      <c r="R66" s="65"/>
      <c r="S66" s="65"/>
      <c r="T66" s="65"/>
      <c r="U66" s="65"/>
      <c r="V66" s="65"/>
      <c r="W66" s="65"/>
      <c r="X66" s="69"/>
    </row>
    <row r="67" spans="1:24" x14ac:dyDescent="0.3">
      <c r="A67" s="64" t="s">
        <v>394</v>
      </c>
      <c r="B67" s="90">
        <f>STDEVA('ST4.1 Amino acid detailed'!F139:F154)</f>
        <v>13.105163257131787</v>
      </c>
      <c r="C67" s="90">
        <f>STDEVA('ST4.1 Amino acid detailed'!G139:G154)</f>
        <v>28.38277929391543</v>
      </c>
      <c r="D67" s="90">
        <f>STDEVA('ST4.1 Amino acid detailed'!H139:H154)</f>
        <v>29.400150000146606</v>
      </c>
      <c r="E67" s="90">
        <f>STDEVA('ST4.1 Amino acid detailed'!I139:I154)</f>
        <v>5.8845137116180313</v>
      </c>
      <c r="F67" s="90">
        <f>STDEVA('ST4.1 Amino acid detailed'!J139:J154)</f>
        <v>31.254805987838594</v>
      </c>
      <c r="G67" s="90">
        <f>STDEVA('ST4.1 Amino acid detailed'!K139:K154)</f>
        <v>38.0787514252916</v>
      </c>
      <c r="H67" s="90">
        <f>STDEVA('ST4.1 Amino acid detailed'!L139:L154)</f>
        <v>25.173497866195408</v>
      </c>
      <c r="I67" s="90">
        <f>STDEVA('ST4.1 Amino acid detailed'!M139:M154)</f>
        <v>15.838086426927347</v>
      </c>
      <c r="J67" s="90">
        <f>STDEVA('ST4.1 Amino acid detailed'!N139:N154)</f>
        <v>6.4347535484259817</v>
      </c>
      <c r="K67" s="90">
        <f>STDEVA('ST4.1 Amino acid detailed'!O139:O154)</f>
        <v>35.603325519932767</v>
      </c>
      <c r="L67" s="90">
        <f>STDEVA('ST4.1 Amino acid detailed'!P139:P154)</f>
        <v>8.9167976466957484</v>
      </c>
      <c r="M67" s="90">
        <f>STDEVA('ST4.1 Amino acid detailed'!Q139:Q154)</f>
        <v>19.543185657398286</v>
      </c>
      <c r="N67" s="90">
        <f>STDEVA('ST4.1 Amino acid detailed'!R139:R154)</f>
        <v>23.641317626314329</v>
      </c>
      <c r="O67" s="90">
        <f>STDEVA('ST4.1 Amino acid detailed'!S139:S154)</f>
        <v>16.811354103438436</v>
      </c>
      <c r="P67" s="90">
        <f>STDEVA('ST4.1 Amino acid detailed'!T139:T154)</f>
        <v>18.14848707260203</v>
      </c>
      <c r="Q67" s="90">
        <f>STDEVA('ST4.1 Amino acid detailed'!U139:U154)</f>
        <v>37.893126335741854</v>
      </c>
      <c r="R67" s="90">
        <f>STDEVA('ST4.1 Amino acid detailed'!V139:V154)</f>
        <v>69.984185306406829</v>
      </c>
      <c r="S67" s="90">
        <f>STDEVA('ST4.1 Amino acid detailed'!W139:W154)</f>
        <v>21.112550323505964</v>
      </c>
      <c r="T67" s="90">
        <f>STDEVA('ST4.1 Amino acid detailed'!X139:X154)</f>
        <v>138.66600150236746</v>
      </c>
      <c r="U67" s="90">
        <f>STDEVA('ST4.1 Amino acid detailed'!Y139:Y154)</f>
        <v>274.23320983505045</v>
      </c>
      <c r="V67" s="90"/>
      <c r="W67" s="90"/>
      <c r="X67" s="34" t="s">
        <v>395</v>
      </c>
    </row>
    <row r="68" spans="1:24" x14ac:dyDescent="0.3">
      <c r="A68" s="28" t="s">
        <v>336</v>
      </c>
      <c r="B68" s="90">
        <f>STDEVA('ST4.1 Amino acid detailed'!F156:F164)</f>
        <v>1.6757991623564217</v>
      </c>
      <c r="C68" s="90">
        <f>STDEVA('ST4.1 Amino acid detailed'!G156:G164)</f>
        <v>2.3735207793800508</v>
      </c>
      <c r="D68" s="90">
        <f>STDEVA('ST4.1 Amino acid detailed'!H156:H164)</f>
        <v>5.491501342802553</v>
      </c>
      <c r="E68" s="90">
        <f>STDEVA('ST4.1 Amino acid detailed'!I156:I164)</f>
        <v>2.3699425642174954</v>
      </c>
      <c r="F68" s="90">
        <f>STDEVA('ST4.1 Amino acid detailed'!J156:J164)</f>
        <v>4.1180245014744745</v>
      </c>
      <c r="G68" s="90">
        <f>STDEVA('ST4.1 Amino acid detailed'!K156:K164)</f>
        <v>5.8040770640264832</v>
      </c>
      <c r="H68" s="90">
        <f>STDEVA('ST4.1 Amino acid detailed'!L156:L164)</f>
        <v>5.2101018676348829</v>
      </c>
      <c r="I68" s="90">
        <f>STDEVA('ST4.1 Amino acid detailed'!M156:M164)</f>
        <v>5.0456582327941</v>
      </c>
      <c r="J68" s="90">
        <f>STDEVA('ST4.1 Amino acid detailed'!N156:N164)</f>
        <v>1.5123305074094586</v>
      </c>
      <c r="K68" s="90">
        <f>STDEVA('ST4.1 Amino acid detailed'!O156:O164)</f>
        <v>6.9925048369497098</v>
      </c>
      <c r="L68" s="90">
        <f>STDEVA('ST4.1 Amino acid detailed'!P156:P164)</f>
        <v>0.95352674326322429</v>
      </c>
      <c r="M68" s="90">
        <f>STDEVA('ST4.1 Amino acid detailed'!Q156:Q164)</f>
        <v>4.2940320800115579</v>
      </c>
      <c r="N68" s="90">
        <f>STDEVA('ST4.1 Amino acid detailed'!R156:R164)</f>
        <v>5.9611243906610349</v>
      </c>
      <c r="O68" s="90">
        <f>STDEVA('ST4.1 Amino acid detailed'!S156:S164)</f>
        <v>5.9803081111825707</v>
      </c>
      <c r="P68" s="90">
        <f>STDEVA('ST4.1 Amino acid detailed'!T156:T164)</f>
        <v>4.8698658682727025</v>
      </c>
      <c r="Q68" s="90">
        <f>STDEVA('ST4.1 Amino acid detailed'!U156:U164)</f>
        <v>5.4474033541613078</v>
      </c>
      <c r="R68" s="90">
        <f>STDEVA('ST4.1 Amino acid detailed'!V156:V164)</f>
        <v>8.4366974558135137</v>
      </c>
      <c r="S68" s="90">
        <f>STDEVA('ST4.1 Amino acid detailed'!W156:W164)</f>
        <v>4.5558277076570342</v>
      </c>
      <c r="T68" s="90">
        <f>STDEVA('ST4.1 Amino acid detailed'!X156:X164)</f>
        <v>19.440227894074901</v>
      </c>
      <c r="U68" s="90">
        <f>STDEVA('ST4.1 Amino acid detailed'!Y156:Y164)</f>
        <v>46.845403243122512</v>
      </c>
      <c r="V68" s="90"/>
      <c r="W68" s="90"/>
      <c r="X68" s="34" t="s">
        <v>109</v>
      </c>
    </row>
    <row r="69" spans="1:24" x14ac:dyDescent="0.3">
      <c r="A69" s="64" t="s">
        <v>396</v>
      </c>
      <c r="B69" s="90">
        <f>STDEVA('ST4.1 Amino acid detailed'!F166:F174)</f>
        <v>2.1127982387683981</v>
      </c>
      <c r="C69" s="90">
        <f>STDEVA('ST4.1 Amino acid detailed'!G166:G174)</f>
        <v>4.5750690948582662</v>
      </c>
      <c r="D69" s="90">
        <f>STDEVA('ST4.1 Amino acid detailed'!H166:H174)</f>
        <v>3.0894106600731908</v>
      </c>
      <c r="E69" s="90">
        <f>STDEVA('ST4.1 Amino acid detailed'!I166:I174)</f>
        <v>0.80081017635348817</v>
      </c>
      <c r="F69" s="90">
        <f>STDEVA('ST4.1 Amino acid detailed'!J166:J174)</f>
        <v>3.5705644899000437</v>
      </c>
      <c r="G69" s="90">
        <f>STDEVA('ST4.1 Amino acid detailed'!K166:K174)</f>
        <v>3.9521612330436833</v>
      </c>
      <c r="H69" s="90">
        <f>STDEVA('ST4.1 Amino acid detailed'!L166:L174)</f>
        <v>14.572427497352795</v>
      </c>
      <c r="I69" s="90">
        <f>STDEVA('ST4.1 Amino acid detailed'!M166:M174)</f>
        <v>1.8175963696618633</v>
      </c>
      <c r="J69" s="90">
        <f>STDEVA('ST4.1 Amino acid detailed'!N166:N174)</f>
        <v>3.1178955144122953</v>
      </c>
      <c r="K69" s="90">
        <f>STDEVA('ST4.1 Amino acid detailed'!O166:O174)</f>
        <v>8.7284235856823873</v>
      </c>
      <c r="L69" s="90">
        <f>STDEVA('ST4.1 Amino acid detailed'!P166:P174)</f>
        <v>1.1309993223243118</v>
      </c>
      <c r="M69" s="90">
        <f>STDEVA('ST4.1 Amino acid detailed'!Q166:Q174)</f>
        <v>13.951491736424124</v>
      </c>
      <c r="N69" s="90">
        <f>STDEVA('ST4.1 Amino acid detailed'!R166:R174)</f>
        <v>13.951491736424124</v>
      </c>
      <c r="O69" s="90">
        <f>STDEVA('ST4.1 Amino acid detailed'!S166:S174)</f>
        <v>8.8001717106675237</v>
      </c>
      <c r="P69" s="90">
        <f>STDEVA('ST4.1 Amino acid detailed'!T166:T174)</f>
        <v>14.166130070830651</v>
      </c>
      <c r="Q69" s="90">
        <f>STDEVA('ST4.1 Amino acid detailed'!U166:U174)</f>
        <v>33.483580167417898</v>
      </c>
      <c r="R69" s="90">
        <f>STDEVA('ST4.1 Amino acid detailed'!V166:V174)</f>
        <v>53.87422193603777</v>
      </c>
      <c r="S69" s="90">
        <f>STDEVA('ST4.1 Amino acid detailed'!W166:W174)</f>
        <v>15.668598411676323</v>
      </c>
      <c r="T69" s="90">
        <f>STDEVA('ST4.1 Amino acid detailed'!X166:X174)</f>
        <v>27.127817251439424</v>
      </c>
      <c r="U69" s="90">
        <f>STDEVA('ST4.1 Amino acid detailed'!Y166:Y174)</f>
        <v>121.97944616750607</v>
      </c>
      <c r="V69" s="90"/>
      <c r="W69" s="90"/>
      <c r="X69" s="34" t="s">
        <v>397</v>
      </c>
    </row>
    <row r="70" spans="1:24" x14ac:dyDescent="0.3">
      <c r="A70" s="28" t="s">
        <v>398</v>
      </c>
      <c r="B70" s="90">
        <f>STDEVA('ST4.1 Amino acid detailed'!F178:F187)</f>
        <v>8.1099865591244313</v>
      </c>
      <c r="C70" s="90">
        <f>STDEVA('ST4.1 Amino acid detailed'!G178:G187)</f>
        <v>6.6282666266064423</v>
      </c>
      <c r="D70" s="90">
        <f>STDEVA('ST4.1 Amino acid detailed'!H178:H187)</f>
        <v>8.1199981952508757</v>
      </c>
      <c r="E70" s="90">
        <f>STDEVA('ST4.1 Amino acid detailed'!I178:I187)</f>
        <v>4.1221082495747376</v>
      </c>
      <c r="F70" s="90">
        <f>STDEVA('ST4.1 Amino acid detailed'!J178:J187)</f>
        <v>3.8225079960841257</v>
      </c>
      <c r="G70" s="90">
        <f>STDEVA('ST4.1 Amino acid detailed'!K178:K187)</f>
        <v>17.738407992182442</v>
      </c>
      <c r="H70" s="90">
        <f>STDEVA('ST4.1 Amino acid detailed'!L178:L187)</f>
        <v>4.159699161272651</v>
      </c>
      <c r="I70" s="90">
        <f>STDEVA('ST4.1 Amino acid detailed'!M178:M187)</f>
        <v>8.670532452641007</v>
      </c>
      <c r="J70" s="90">
        <f>STDEVA('ST4.1 Amino acid detailed'!N178:N187)</f>
        <v>13.497522425605235</v>
      </c>
      <c r="K70" s="90">
        <f>STDEVA('ST4.1 Amino acid detailed'!O178:O187)</f>
        <v>16.924175131446766</v>
      </c>
      <c r="L70" s="90">
        <f>STDEVA('ST4.1 Amino acid detailed'!P178:P187)</f>
        <v>13.13586771955929</v>
      </c>
      <c r="M70" s="90">
        <f>STDEVA('ST4.1 Amino acid detailed'!Q178:Q187)</f>
        <v>20.305629657584632</v>
      </c>
      <c r="N70" s="90">
        <f>STDEVA('ST4.1 Amino acid detailed'!R178:R187)</f>
        <v>30.610741299037212</v>
      </c>
      <c r="O70" s="90">
        <f>STDEVA('ST4.1 Amino acid detailed'!S178:S187)</f>
        <v>11.411022162489314</v>
      </c>
      <c r="P70" s="90">
        <f>STDEVA('ST4.1 Amino acid detailed'!T178:T187)</f>
        <v>27.268508034661391</v>
      </c>
      <c r="Q70" s="90">
        <f>STDEVA('ST4.1 Amino acid detailed'!U178:U187)</f>
        <v>39.4235316494239</v>
      </c>
      <c r="R70" s="90">
        <f>STDEVA('ST4.1 Amino acid detailed'!V178:V187)</f>
        <v>86.175820049299517</v>
      </c>
      <c r="S70" s="90">
        <f>STDEVA('ST4.1 Amino acid detailed'!W178:W187)</f>
        <v>23.719860358668438</v>
      </c>
      <c r="T70" s="90">
        <f>STDEVA('ST4.1 Amino acid detailed'!X178:X187)</f>
        <v>33.708485329385077</v>
      </c>
      <c r="U70" s="90">
        <f>STDEVA('ST4.1 Amino acid detailed'!Y178:Y187)</f>
        <v>230.20772155258251</v>
      </c>
      <c r="V70" s="90"/>
      <c r="W70" s="90"/>
      <c r="X70" s="34" t="s">
        <v>399</v>
      </c>
    </row>
    <row r="71" spans="1:24" x14ac:dyDescent="0.3">
      <c r="A71" s="18" t="s">
        <v>400</v>
      </c>
      <c r="B71" s="91"/>
      <c r="C71" s="65"/>
      <c r="D71" s="65"/>
      <c r="E71" s="65"/>
      <c r="F71" s="65"/>
      <c r="G71" s="65"/>
      <c r="H71" s="65"/>
      <c r="I71" s="65"/>
      <c r="J71" s="65"/>
      <c r="K71" s="65"/>
      <c r="L71" s="65"/>
      <c r="M71" s="65"/>
      <c r="N71" s="65"/>
      <c r="O71" s="65"/>
      <c r="P71" s="65"/>
      <c r="Q71" s="65"/>
      <c r="R71" s="65"/>
      <c r="S71" s="65"/>
      <c r="T71" s="65"/>
      <c r="U71" s="65"/>
      <c r="V71" s="65"/>
      <c r="W71" s="65"/>
      <c r="X71" s="32"/>
    </row>
    <row r="72" spans="1:24" x14ac:dyDescent="0.3">
      <c r="A72" s="62" t="s">
        <v>401</v>
      </c>
      <c r="B72" s="90">
        <f>STDEVA('ST4.1 Amino acid detailed'!F189:F194)</f>
        <v>5.3002698509240842</v>
      </c>
      <c r="C72" s="90">
        <f>STDEVA('ST4.1 Amino acid detailed'!G189:G194)</f>
        <v>15.420290521375341</v>
      </c>
      <c r="D72" s="90">
        <f>STDEVA('ST4.1 Amino acid detailed'!H189:H194)</f>
        <v>11.666167170378872</v>
      </c>
      <c r="E72" s="90">
        <f>STDEVA('ST4.1 Amino acid detailed'!I189:I194)</f>
        <v>6.0569059395037268</v>
      </c>
      <c r="F72" s="90">
        <f>STDEVA('ST4.1 Amino acid detailed'!J189:J194)</f>
        <v>7.0233879629340681</v>
      </c>
      <c r="G72" s="90">
        <f>STDEVA('ST4.1 Amino acid detailed'!K189:K194)</f>
        <v>10.937015550616026</v>
      </c>
      <c r="H72" s="90">
        <f>STDEVA('ST4.1 Amino acid detailed'!L189:L194)</f>
        <v>6.5553764513538653</v>
      </c>
      <c r="I72" s="90">
        <f>STDEVA('ST4.1 Amino acid detailed'!M189:M194)</f>
        <v>5.3492007168188982</v>
      </c>
      <c r="J72" s="90">
        <f>STDEVA('ST4.1 Amino acid detailed'!N189:N194)</f>
        <v>4.0927690736266644</v>
      </c>
      <c r="K72" s="90">
        <f>STDEVA('ST4.1 Amino acid detailed'!O189:O194)</f>
        <v>5.1248218032329866</v>
      </c>
      <c r="L72" s="90">
        <f>STDEVA('ST4.1 Amino acid detailed'!P189:P194)</f>
        <v>11.947112768311188</v>
      </c>
      <c r="M72" s="90">
        <f>STDEVA('ST4.1 Amino acid detailed'!Q189:Q194)</f>
        <v>23.127054512255434</v>
      </c>
      <c r="N72" s="90">
        <f>STDEVA('ST4.1 Amino acid detailed'!R189:R194)</f>
        <v>16.412609939659877</v>
      </c>
      <c r="O72" s="90">
        <f>STDEVA('ST4.1 Amino acid detailed'!S189:S194)</f>
        <v>17.903736127504192</v>
      </c>
      <c r="P72" s="90">
        <f>STDEVA('ST4.1 Amino acid detailed'!T189:T194)</f>
        <v>32.094320024036456</v>
      </c>
      <c r="Q72" s="90">
        <f>STDEVA('ST4.1 Amino acid detailed'!U189:U194)</f>
        <v>40.961740071581744</v>
      </c>
      <c r="R72" s="90">
        <f>STDEVA('ST4.1 Amino acid detailed'!V189:V194)</f>
        <v>75.900702614903821</v>
      </c>
      <c r="S72" s="90">
        <f>STDEVA('ST4.1 Amino acid detailed'!W189:W194)</f>
        <v>39.715261354576967</v>
      </c>
      <c r="T72" s="90">
        <f>STDEVA('ST4.1 Amino acid detailed'!X189:X194)</f>
        <v>38.029360172252751</v>
      </c>
      <c r="U72" s="90">
        <f>STDEVA('ST4.1 Amino acid detailed'!Y189:Y194)</f>
        <v>163.11999662320213</v>
      </c>
      <c r="V72" s="90"/>
      <c r="W72" s="90"/>
      <c r="X72" s="63" t="s">
        <v>402</v>
      </c>
    </row>
    <row r="73" spans="1:24" x14ac:dyDescent="0.3">
      <c r="A73" s="45" t="s">
        <v>375</v>
      </c>
      <c r="B73" s="92"/>
      <c r="C73" s="102"/>
      <c r="D73" s="102"/>
      <c r="E73" s="102"/>
      <c r="F73" s="102"/>
      <c r="G73" s="102"/>
      <c r="H73" s="102"/>
      <c r="I73" s="102"/>
      <c r="J73" s="102"/>
      <c r="K73" s="102"/>
      <c r="L73" s="102"/>
      <c r="M73" s="102"/>
      <c r="N73" s="102"/>
      <c r="O73" s="102"/>
      <c r="P73" s="102"/>
      <c r="Q73" s="102"/>
      <c r="R73" s="102"/>
      <c r="S73" s="102"/>
      <c r="T73" s="102"/>
      <c r="U73" s="102"/>
      <c r="V73" s="102"/>
      <c r="W73" s="102"/>
      <c r="X73" s="71"/>
    </row>
    <row r="74" spans="1:24" x14ac:dyDescent="0.3">
      <c r="A74" s="72" t="s">
        <v>442</v>
      </c>
      <c r="B74" s="93">
        <f>STDEVA('ST4.1 Amino acid detailed'!F197:F199)</f>
        <v>4.7148700936505152</v>
      </c>
      <c r="C74" s="93">
        <f>STDEVA('ST4.1 Amino acid detailed'!G197:G199)</f>
        <v>6.8127331764375825</v>
      </c>
      <c r="D74" s="93">
        <f>STDEVA('ST4.1 Amino acid detailed'!H197:H199)</f>
        <v>0.69999999999999929</v>
      </c>
      <c r="E74" s="93">
        <f>STDEVA('ST4.1 Amino acid detailed'!I197:I199)</f>
        <v>12.823546051437306</v>
      </c>
      <c r="F74" s="93">
        <f>STDEVA('ST4.1 Amino acid detailed'!J197:J199)</f>
        <v>1.4294521094927728</v>
      </c>
      <c r="G74" s="93">
        <f>STDEVA('ST4.1 Amino acid detailed'!K197:K199)</f>
        <v>2.8536526301099281</v>
      </c>
      <c r="H74" s="93">
        <f>STDEVA('ST4.1 Amino acid detailed'!L197:L199)</f>
        <v>30.053119638400268</v>
      </c>
      <c r="I74" s="93">
        <f>STDEVA('ST4.1 Amino acid detailed'!M197:M199)</f>
        <v>1.4364307617610179</v>
      </c>
      <c r="J74" s="93">
        <f>STDEVA('ST4.1 Amino acid detailed'!N197:N199)</f>
        <v>10.96965511460289</v>
      </c>
      <c r="K74" s="93">
        <f>STDEVA('ST4.1 Amino acid detailed'!O197:O199)</f>
        <v>7.8053400523828724</v>
      </c>
      <c r="L74" s="93">
        <f>STDEVA('ST4.1 Amino acid detailed'!P197:P199)</f>
        <v>3.0315012782448241</v>
      </c>
      <c r="M74" s="93">
        <f>STDEVA('ST4.1 Amino acid detailed'!Q197:Q199)</f>
        <v>13.844252718486954</v>
      </c>
      <c r="N74" s="93">
        <f>STDEVA('ST4.1 Amino acid detailed'!R197:R199)</f>
        <v>10.640645343837626</v>
      </c>
      <c r="O74" s="93">
        <f>STDEVA('ST4.1 Amino acid detailed'!S197:S199)</f>
        <v>34.144008747265353</v>
      </c>
      <c r="P74" s="93">
        <f>STDEVA('ST4.1 Amino acid detailed'!T197:T199)</f>
        <v>12.450033467157152</v>
      </c>
      <c r="Q74" s="109" t="s">
        <v>32</v>
      </c>
      <c r="R74" s="93">
        <f>STDEVA('ST4.1 Amino acid detailed'!V197:V199)</f>
        <v>12.52850084141488</v>
      </c>
      <c r="S74" s="93">
        <f>STDEVA('ST4.1 Amino acid detailed'!W197:W199)</f>
        <v>7.4303431953039718</v>
      </c>
      <c r="T74" s="93">
        <f>STDEVA('ST4.1 Amino acid detailed'!X197:X199)</f>
        <v>17.651062290978395</v>
      </c>
      <c r="U74" s="93">
        <f>STDEVA('ST4.1 Amino acid detailed'!Y197:Y199)</f>
        <v>102.31135486021603</v>
      </c>
      <c r="V74" s="93"/>
      <c r="W74" s="93"/>
      <c r="X74" s="99" t="s">
        <v>444</v>
      </c>
    </row>
    <row r="75" spans="1:24" x14ac:dyDescent="0.3">
      <c r="A75" s="72" t="s">
        <v>443</v>
      </c>
      <c r="B75" s="93">
        <f>STDEVA('ST4.1 Amino acid detailed'!F201:F202)</f>
        <v>3.6769552621700443</v>
      </c>
      <c r="C75" s="93">
        <f>STDEVA('ST4.1 Amino acid detailed'!G201:G202)</f>
        <v>4.1012193308819738</v>
      </c>
      <c r="D75" s="93">
        <f>STDEVA('ST4.1 Amino acid detailed'!H201:H202)</f>
        <v>2.0506096654409918</v>
      </c>
      <c r="E75" s="93">
        <f>STDEVA('ST4.1 Amino acid detailed'!I201:I202)</f>
        <v>0.141421356237309</v>
      </c>
      <c r="F75" s="93">
        <f>STDEVA('ST4.1 Amino acid detailed'!J201:J202)</f>
        <v>1.8384776310850246</v>
      </c>
      <c r="G75" s="93">
        <f>STDEVA('ST4.1 Amino acid detailed'!K201:K202)</f>
        <v>2.1213203435596424</v>
      </c>
      <c r="H75" s="93">
        <f>STDEVA('ST4.1 Amino acid detailed'!L201:L202)</f>
        <v>1.4142135623731</v>
      </c>
      <c r="I75" s="93">
        <f>STDEVA('ST4.1 Amino acid detailed'!M201:M202)</f>
        <v>1.4142135623730951</v>
      </c>
      <c r="J75" s="93">
        <f>STDEVA('ST4.1 Amino acid detailed'!N201:N202)</f>
        <v>1.6263455967290599</v>
      </c>
      <c r="K75" s="93">
        <f>STDEVA('ST4.1 Amino acid detailed'!O201:O202)</f>
        <v>2.9698484809835017</v>
      </c>
      <c r="L75" s="93">
        <f>STDEVA('ST4.1 Amino acid detailed'!P201:P202)</f>
        <v>3.1112698372208056</v>
      </c>
      <c r="M75" s="93">
        <f>STDEVA('ST4.1 Amino acid detailed'!Q201:Q202)</f>
        <v>2.6162950903902278</v>
      </c>
      <c r="N75" s="93">
        <f>STDEVA('ST4.1 Amino acid detailed'!R201:R202)</f>
        <v>2.5455844122715718</v>
      </c>
      <c r="O75" s="93">
        <f>STDEVA('ST4.1 Amino acid detailed'!S201:S202)</f>
        <v>1.131370849898482</v>
      </c>
      <c r="P75" s="93">
        <f>STDEVA('ST4.1 Amino acid detailed'!T201:T202)</f>
        <v>4.3133513652379358</v>
      </c>
      <c r="Q75" s="93">
        <f>STDEVA('ST4.1 Amino acid detailed'!U201:U202)</f>
        <v>0.7778174593051983</v>
      </c>
      <c r="R75" s="93">
        <f>STDEVA('ST4.1 Amino acid detailed'!V201:V202)</f>
        <v>12.940054095713817</v>
      </c>
      <c r="S75" s="93">
        <f>STDEVA('ST4.1 Amino acid detailed'!W201:W202)</f>
        <v>2.6870057685088837</v>
      </c>
      <c r="T75" s="93">
        <f>STDEVA('ST4.1 Amino acid detailed'!X201:X202)</f>
        <v>1.1313708498985322</v>
      </c>
      <c r="U75" s="93">
        <f>STDEVA('ST4.1 Amino acid detailed'!Y201:Y202)</f>
        <v>0.14142135623718088</v>
      </c>
      <c r="V75" s="93"/>
      <c r="W75" s="93"/>
      <c r="X75" s="99" t="s">
        <v>45</v>
      </c>
    </row>
    <row r="76" spans="1:24" x14ac:dyDescent="0.3">
      <c r="A76" s="72" t="s">
        <v>381</v>
      </c>
      <c r="B76" s="93">
        <f>STDEVA('ST4.1 Amino acid detailed'!F204:F208)</f>
        <v>10.777847651548987</v>
      </c>
      <c r="C76" s="93">
        <f>STDEVA('ST4.1 Amino acid detailed'!G204:G208)</f>
        <v>27.543618547637628</v>
      </c>
      <c r="D76" s="93">
        <f>STDEVA('ST4.1 Amino acid detailed'!H204:H208)</f>
        <v>34.646444286596967</v>
      </c>
      <c r="E76" s="93">
        <f>STDEVA('ST4.1 Amino acid detailed'!I204:I208)</f>
        <v>8.7051014460274931</v>
      </c>
      <c r="F76" s="93">
        <f>STDEVA('ST4.1 Amino acid detailed'!J204:J208)</f>
        <v>28.079424808982058</v>
      </c>
      <c r="G76" s="93">
        <f>STDEVA('ST4.1 Amino acid detailed'!K204:K208)</f>
        <v>48.927233790681129</v>
      </c>
      <c r="H76" s="93">
        <f>STDEVA('ST4.1 Amino acid detailed'!L204:L208)</f>
        <v>14.903086877373356</v>
      </c>
      <c r="I76" s="93">
        <f>STDEVA('ST4.1 Amino acid detailed'!M204:M208)</f>
        <v>21.583911755056011</v>
      </c>
      <c r="J76" s="109" t="s">
        <v>32</v>
      </c>
      <c r="K76" s="93">
        <f>STDEVA('ST4.1 Amino acid detailed'!O204:O208)</f>
        <v>29.397534121165371</v>
      </c>
      <c r="L76" s="109" t="s">
        <v>32</v>
      </c>
      <c r="M76" s="93">
        <f>STDEVA('ST4.1 Amino acid detailed'!Q204:Q208)</f>
        <v>41.862815710416861</v>
      </c>
      <c r="N76" s="93">
        <f>STDEVA('ST4.1 Amino acid detailed'!R204:R208)</f>
        <v>32.979183717975459</v>
      </c>
      <c r="O76" s="93">
        <f>STDEVA('ST4.1 Amino acid detailed'!S204:S208)</f>
        <v>28.990734770290391</v>
      </c>
      <c r="P76" s="93">
        <f>STDEVA('ST4.1 Amino acid detailed'!T204:T208)</f>
        <v>45.634366492988875</v>
      </c>
      <c r="Q76" s="93">
        <f>STDEVA('ST4.1 Amino acid detailed'!U204:U208)</f>
        <v>46.30329934632443</v>
      </c>
      <c r="R76" s="93">
        <f>STDEVA('ST4.1 Amino acid detailed'!V204:V208)</f>
        <v>65.407101040526911</v>
      </c>
      <c r="S76" s="93">
        <f>STDEVA('ST4.1 Amino acid detailed'!W204:W208)</f>
        <v>25.774409149027342</v>
      </c>
      <c r="T76" s="93">
        <f>STDEVA('ST4.1 Amino acid detailed'!X204:X208)</f>
        <v>91.879320858937319</v>
      </c>
      <c r="U76" s="93">
        <f>STDEVA('ST4.1 Amino acid detailed'!Y204:Y208)</f>
        <v>277.19142089675046</v>
      </c>
      <c r="V76" s="93"/>
      <c r="W76" s="93"/>
      <c r="X76" s="74" t="s">
        <v>403</v>
      </c>
    </row>
    <row r="77" spans="1:24" x14ac:dyDescent="0.3">
      <c r="A77" s="72" t="s">
        <v>97</v>
      </c>
      <c r="B77" s="93">
        <f>STDEVA('ST4.1 Amino acid detailed'!F210:F211)</f>
        <v>7.153457907904289</v>
      </c>
      <c r="C77" s="93">
        <f>STDEVA('ST4.1 Amino acid detailed'!G210:G211)</f>
        <v>7.8771756696702973</v>
      </c>
      <c r="D77" s="93">
        <f>STDEVA('ST4.1 Amino acid detailed'!H210:H211)</f>
        <v>8.2425546569136227E-2</v>
      </c>
      <c r="E77" s="93">
        <f>STDEVA('ST4.1 Amino acid detailed'!I210:I211)</f>
        <v>3.0154634661076161</v>
      </c>
      <c r="F77" s="93">
        <f>STDEVA('ST4.1 Amino acid detailed'!J210:J211)</f>
        <v>1.3089913553483772</v>
      </c>
      <c r="G77" s="93">
        <f>STDEVA('ST4.1 Amino acid detailed'!K210:K211)</f>
        <v>3.831678226334327</v>
      </c>
      <c r="H77" s="93">
        <f>STDEVA('ST4.1 Amino acid detailed'!L210:L211)</f>
        <v>10.228881569402455</v>
      </c>
      <c r="I77" s="93">
        <f>STDEVA('ST4.1 Amino acid detailed'!M210:M211)</f>
        <v>2.0781159944958025</v>
      </c>
      <c r="J77" s="93">
        <f>STDEVA('ST4.1 Amino acid detailed'!N210:N211)</f>
        <v>6.3690597797897022</v>
      </c>
      <c r="K77" s="93">
        <f>STDEVA('ST4.1 Amino acid detailed'!O210:O211)</f>
        <v>7.8437103690688987</v>
      </c>
      <c r="L77" s="93">
        <f>STDEVA('ST4.1 Amino acid detailed'!P210:P211)</f>
        <v>3.4947220300031452</v>
      </c>
      <c r="M77" s="93">
        <f>STDEVA('ST4.1 Amino acid detailed'!Q210:Q211)</f>
        <v>2.4172569938794268</v>
      </c>
      <c r="N77" s="93">
        <f>STDEVA('ST4.1 Amino acid detailed'!R210:R211)</f>
        <v>6.0159910986076079</v>
      </c>
      <c r="O77" s="93">
        <f>STDEVA('ST4.1 Amino acid detailed'!S210:S211)</f>
        <v>30.661511814039102</v>
      </c>
      <c r="P77" s="93">
        <f>STDEVA('ST4.1 Amino acid detailed'!T210:T211)</f>
        <v>9.1730623644822415</v>
      </c>
      <c r="Q77" s="93">
        <f>STDEVA('ST4.1 Amino acid detailed'!U210:U211)</f>
        <v>21.067484468466997</v>
      </c>
      <c r="R77" s="93">
        <f>STDEVA('ST4.1 Amino acid detailed'!V210:V211)</f>
        <v>17.890277739043906</v>
      </c>
      <c r="S77" s="93">
        <f>STDEVA('ST4.1 Amino acid detailed'!W210:W211)</f>
        <v>12.346791440649138</v>
      </c>
      <c r="T77" s="93">
        <f>STDEVA('ST4.1 Amino acid detailed'!X210:X211)</f>
        <v>7.0157194678702473</v>
      </c>
      <c r="U77" s="93">
        <f>STDEVA('ST4.1 Amino acid detailed'!Y210:Y211)</f>
        <v>1.2188855170393624</v>
      </c>
      <c r="V77" s="93"/>
      <c r="W77" s="93"/>
      <c r="X77" s="75" t="s">
        <v>404</v>
      </c>
    </row>
    <row r="78" spans="1:24" x14ac:dyDescent="0.3">
      <c r="A78" s="61" t="s">
        <v>327</v>
      </c>
      <c r="B78" s="105"/>
      <c r="C78" s="103"/>
      <c r="D78" s="103"/>
      <c r="E78" s="103"/>
      <c r="F78" s="103"/>
      <c r="G78" s="103"/>
      <c r="H78" s="103"/>
      <c r="I78" s="103"/>
      <c r="J78" s="103"/>
      <c r="K78" s="103"/>
      <c r="L78" s="103"/>
      <c r="M78" s="103"/>
      <c r="N78" s="103"/>
      <c r="O78" s="103"/>
      <c r="P78" s="103"/>
      <c r="Q78" s="103"/>
      <c r="R78" s="103"/>
      <c r="S78" s="103"/>
      <c r="T78" s="103"/>
      <c r="U78" s="103"/>
      <c r="V78" s="103"/>
      <c r="W78" s="103"/>
      <c r="X78" s="77"/>
    </row>
    <row r="79" spans="1:24" x14ac:dyDescent="0.3">
      <c r="A79" s="78" t="s">
        <v>391</v>
      </c>
      <c r="B79" s="96"/>
      <c r="C79" s="104"/>
      <c r="D79" s="104"/>
      <c r="E79" s="104"/>
      <c r="F79" s="104"/>
      <c r="G79" s="104"/>
      <c r="H79" s="104"/>
      <c r="I79" s="104"/>
      <c r="J79" s="104"/>
      <c r="K79" s="104"/>
      <c r="L79" s="104"/>
      <c r="M79" s="104"/>
      <c r="N79" s="104"/>
      <c r="O79" s="104"/>
      <c r="P79" s="104"/>
      <c r="Q79" s="104"/>
      <c r="R79" s="104"/>
      <c r="S79" s="104"/>
      <c r="T79" s="104"/>
      <c r="U79" s="104"/>
      <c r="V79" s="104"/>
      <c r="W79" s="104"/>
      <c r="X79" s="80"/>
    </row>
    <row r="80" spans="1:24" x14ac:dyDescent="0.3">
      <c r="A80" s="81" t="s">
        <v>405</v>
      </c>
      <c r="B80" s="95">
        <f>STDEVA('ST4.1 Amino acid detailed'!F214:F216)</f>
        <v>0.29593258975163383</v>
      </c>
      <c r="C80" s="95">
        <f>STDEVA('ST4.1 Amino acid detailed'!G214:G216)</f>
        <v>0.92281079901120222</v>
      </c>
      <c r="D80" s="95">
        <f>STDEVA('ST4.1 Amino acid detailed'!H214:H216)</f>
        <v>4.3694468111535363</v>
      </c>
      <c r="E80" s="95">
        <f>STDEVA('ST4.1 Amino acid detailed'!I214:I216)</f>
        <v>0.73330365116024698</v>
      </c>
      <c r="F80" s="95">
        <f>STDEVA('ST4.1 Amino acid detailed'!J214:J216)</f>
        <v>0.82729677694720605</v>
      </c>
      <c r="G80" s="95">
        <f>STDEVA('ST4.1 Amino acid detailed'!K214:K216)</f>
        <v>0.33379215438097809</v>
      </c>
      <c r="H80" s="95">
        <f>STDEVA('ST4.1 Amino acid detailed'!L214:L216)</f>
        <v>1.1934732777831718</v>
      </c>
      <c r="I80" s="95">
        <f>STDEVA('ST4.1 Amino acid detailed'!M214:M216)</f>
        <v>0.29593258975162978</v>
      </c>
      <c r="J80" s="95">
        <f>STDEVA('ST4.1 Amino acid detailed'!N214:N216)</f>
        <v>0.93919479443023102</v>
      </c>
      <c r="K80" s="95">
        <f>STDEVA('ST4.1 Amino acid detailed'!O214:O216)</f>
        <v>42.243123481597358</v>
      </c>
      <c r="L80" s="95">
        <f>STDEVA('ST4.1 Amino acid detailed'!P214:P216)</f>
        <v>4.8956182642543133</v>
      </c>
      <c r="M80" s="95">
        <f>STDEVA('ST4.1 Amino acid detailed'!Q214:Q216)</f>
        <v>24.984274889809132</v>
      </c>
      <c r="N80" s="95">
        <f>STDEVA('ST4.1 Amino acid detailed'!R214:R216)</f>
        <v>25.532678971726629</v>
      </c>
      <c r="O80" s="95">
        <f>STDEVA('ST4.1 Amino acid detailed'!S214:S216)</f>
        <v>20.816659994661329</v>
      </c>
      <c r="P80" s="95">
        <f>STDEVA('ST4.1 Amino acid detailed'!T214:T216)</f>
        <v>35.860038857079836</v>
      </c>
      <c r="Q80" s="95">
        <f>STDEVA('ST4.1 Amino acid detailed'!U214:U216)</f>
        <v>59.243829009612163</v>
      </c>
      <c r="R80" s="95">
        <f>STDEVA('ST4.1 Amino acid detailed'!V214:V216)</f>
        <v>72.008944346127038</v>
      </c>
      <c r="S80" s="95">
        <f>STDEVA('ST4.1 Amino acid detailed'!W214:W216)</f>
        <v>29.476991096705007</v>
      </c>
      <c r="T80" s="95">
        <f>STDEVA('ST4.1 Amino acid detailed'!X214:X216)</f>
        <v>8.1479554475363365</v>
      </c>
      <c r="U80" s="95">
        <f>STDEVA('ST4.1 Amino acid detailed'!Y214:Y216)</f>
        <v>321.0815443570711</v>
      </c>
      <c r="V80" s="95"/>
      <c r="W80" s="95"/>
      <c r="X80" s="83" t="s">
        <v>406</v>
      </c>
    </row>
    <row r="81" spans="1:24" x14ac:dyDescent="0.3">
      <c r="A81" s="52" t="s">
        <v>393</v>
      </c>
      <c r="B81" s="96"/>
      <c r="C81" s="104"/>
      <c r="D81" s="104"/>
      <c r="E81" s="104"/>
      <c r="F81" s="104"/>
      <c r="G81" s="104"/>
      <c r="H81" s="104"/>
      <c r="I81" s="104"/>
      <c r="J81" s="104"/>
      <c r="K81" s="104"/>
      <c r="L81" s="104"/>
      <c r="M81" s="104"/>
      <c r="N81" s="104"/>
      <c r="O81" s="104"/>
      <c r="P81" s="104"/>
      <c r="Q81" s="104"/>
      <c r="R81" s="104"/>
      <c r="S81" s="104"/>
      <c r="T81" s="104"/>
      <c r="U81" s="104"/>
      <c r="V81" s="104"/>
      <c r="W81" s="104"/>
      <c r="X81" s="85"/>
    </row>
    <row r="82" spans="1:24" x14ac:dyDescent="0.3">
      <c r="A82" s="86" t="s">
        <v>407</v>
      </c>
      <c r="B82" s="95">
        <f>STDEVA('ST4.1 Amino acid detailed'!F219:F225)</f>
        <v>10.908543932370149</v>
      </c>
      <c r="C82" s="95">
        <f>STDEVA('ST4.1 Amino acid detailed'!G219:G225)</f>
        <v>4.5783786834594098</v>
      </c>
      <c r="D82" s="95">
        <f>STDEVA('ST4.1 Amino acid detailed'!H219:H225)</f>
        <v>5.3962468963484733</v>
      </c>
      <c r="E82" s="95">
        <f>STDEVA('ST4.1 Amino acid detailed'!I219:I225)</f>
        <v>5.8358561313930775</v>
      </c>
      <c r="F82" s="95">
        <f>STDEVA('ST4.1 Amino acid detailed'!J219:J225)</f>
        <v>15.336439776031433</v>
      </c>
      <c r="G82" s="95">
        <f>STDEVA('ST4.1 Amino acid detailed'!K219:K225)</f>
        <v>7.9332493911498068</v>
      </c>
      <c r="H82" s="95">
        <f>STDEVA('ST4.1 Amino acid detailed'!L219:L225)</f>
        <v>17.095320433946544</v>
      </c>
      <c r="I82" s="95">
        <f>STDEVA('ST4.1 Amino acid detailed'!M219:M225)</f>
        <v>2.8737509119150566</v>
      </c>
      <c r="J82" s="106" t="s">
        <v>32</v>
      </c>
      <c r="K82" s="95">
        <f>STDEVA('ST4.1 Amino acid detailed'!O219:O225)</f>
        <v>38.793715740469885</v>
      </c>
      <c r="L82" s="95">
        <f>STDEVA('ST4.1 Amino acid detailed'!P219:P225)</f>
        <v>9.7809338340808072</v>
      </c>
      <c r="M82" s="95">
        <f>STDEVA('ST4.1 Amino acid detailed'!Q219:Q225)</f>
        <v>25.484822747592155</v>
      </c>
      <c r="N82" s="95">
        <f>STDEVA('ST4.1 Amino acid detailed'!R219:R225)</f>
        <v>32.041639575194445</v>
      </c>
      <c r="O82" s="95">
        <f>STDEVA('ST4.1 Amino acid detailed'!S219:S225)</f>
        <v>13.524228699070491</v>
      </c>
      <c r="P82" s="95">
        <f>STDEVA('ST4.1 Amino acid detailed'!T219:T225)</f>
        <v>27.183678576535236</v>
      </c>
      <c r="Q82" s="95">
        <f>STDEVA('ST4.1 Amino acid detailed'!U219:U225)</f>
        <v>47.49686706460102</v>
      </c>
      <c r="R82" s="95">
        <f>STDEVA('ST4.1 Amino acid detailed'!V219:V225)</f>
        <v>113.12214216332295</v>
      </c>
      <c r="S82" s="95">
        <f>STDEVA('ST4.1 Amino acid detailed'!W219:W225)</f>
        <v>24.615132782594571</v>
      </c>
      <c r="T82" s="95">
        <f>STDEVA('ST4.1 Amino acid detailed'!X219:X225)</f>
        <v>29.126914402734819</v>
      </c>
      <c r="U82" s="95">
        <f>STDEVA('ST4.1 Amino acid detailed'!Y219:Y225)</f>
        <v>327.88440807559795</v>
      </c>
      <c r="V82" s="95"/>
      <c r="W82" s="95"/>
      <c r="X82" s="83" t="s">
        <v>408</v>
      </c>
    </row>
    <row r="83" spans="1:24" x14ac:dyDescent="0.3">
      <c r="A83" s="86" t="s">
        <v>409</v>
      </c>
      <c r="B83" s="95">
        <f>STDEVA('ST4.1 Amino acid detailed'!F227:F245)</f>
        <v>4.8084813388152732</v>
      </c>
      <c r="C83" s="95">
        <f>STDEVA('ST4.1 Amino acid detailed'!G227:G245)</f>
        <v>5.717343365458289</v>
      </c>
      <c r="D83" s="95">
        <f>STDEVA('ST4.1 Amino acid detailed'!H227:H245)</f>
        <v>11.50180042546862</v>
      </c>
      <c r="E83" s="95">
        <f>STDEVA('ST4.1 Amino acid detailed'!I227:I245)</f>
        <v>5.0275543608889999</v>
      </c>
      <c r="F83" s="95">
        <f>STDEVA('ST4.1 Amino acid detailed'!J227:J245)</f>
        <v>8.9471726573070516</v>
      </c>
      <c r="G83" s="95">
        <f>STDEVA('ST4.1 Amino acid detailed'!K227:K245)</f>
        <v>11.177633094151361</v>
      </c>
      <c r="H83" s="95">
        <f>STDEVA('ST4.1 Amino acid detailed'!L227:L245)</f>
        <v>9.2003816886534651</v>
      </c>
      <c r="I83" s="95">
        <f>STDEVA('ST4.1 Amino acid detailed'!M227:M245)</f>
        <v>9.4561557971173578</v>
      </c>
      <c r="J83" s="95">
        <f>STDEVA('ST4.1 Amino acid detailed'!N227:N245)</f>
        <v>3.7427720226702621</v>
      </c>
      <c r="K83" s="95">
        <f>STDEVA('ST4.1 Amino acid detailed'!O227:O245)</f>
        <v>25.694182176888475</v>
      </c>
      <c r="L83" s="95">
        <f>STDEVA('ST4.1 Amino acid detailed'!P227:P245)</f>
        <v>4.7787694063603183</v>
      </c>
      <c r="M83" s="95">
        <f>STDEVA('ST4.1 Amino acid detailed'!Q227:Q245)</f>
        <v>7.9313549849705467</v>
      </c>
      <c r="N83" s="95">
        <f>STDEVA('ST4.1 Amino acid detailed'!R227:R245)</f>
        <v>10.164714382149723</v>
      </c>
      <c r="O83" s="95">
        <f>STDEVA('ST4.1 Amino acid detailed'!S227:S245)</f>
        <v>8.1519861546045895</v>
      </c>
      <c r="P83" s="95">
        <f>STDEVA('ST4.1 Amino acid detailed'!T227:T245)</f>
        <v>7.5105761504754893</v>
      </c>
      <c r="Q83" s="95">
        <f>STDEVA('ST4.1 Amino acid detailed'!U227:U245)</f>
        <v>28.735812561441254</v>
      </c>
      <c r="R83" s="95">
        <f>STDEVA('ST4.1 Amino acid detailed'!V227:V245)</f>
        <v>28.199159013292391</v>
      </c>
      <c r="S83" s="95">
        <f>STDEVA('ST4.1 Amino acid detailed'!W227:W245)</f>
        <v>8.807448134760822</v>
      </c>
      <c r="T83" s="95">
        <f>STDEVA('ST4.1 Amino acid detailed'!X227:X245)</f>
        <v>60.646899091472157</v>
      </c>
      <c r="U83" s="95">
        <f>STDEVA('ST4.1 Amino acid detailed'!Y227:Y245)</f>
        <v>168.30434970642017</v>
      </c>
      <c r="V83" s="95"/>
      <c r="W83" s="95"/>
      <c r="X83" s="83" t="s">
        <v>410</v>
      </c>
    </row>
    <row r="84" spans="1:24" x14ac:dyDescent="0.3">
      <c r="A84" s="86" t="s">
        <v>411</v>
      </c>
      <c r="B84" s="106" t="s">
        <v>32</v>
      </c>
      <c r="C84" s="106" t="s">
        <v>32</v>
      </c>
      <c r="D84" s="106" t="s">
        <v>32</v>
      </c>
      <c r="E84" s="106" t="s">
        <v>32</v>
      </c>
      <c r="F84" s="106" t="s">
        <v>32</v>
      </c>
      <c r="G84" s="106" t="s">
        <v>32</v>
      </c>
      <c r="H84" s="106" t="s">
        <v>32</v>
      </c>
      <c r="I84" s="106" t="s">
        <v>32</v>
      </c>
      <c r="J84" s="106" t="s">
        <v>32</v>
      </c>
      <c r="K84" s="106" t="s">
        <v>32</v>
      </c>
      <c r="L84" s="106" t="s">
        <v>32</v>
      </c>
      <c r="M84" s="106" t="s">
        <v>32</v>
      </c>
      <c r="N84" s="106" t="s">
        <v>32</v>
      </c>
      <c r="O84" s="106" t="s">
        <v>32</v>
      </c>
      <c r="P84" s="106" t="s">
        <v>32</v>
      </c>
      <c r="Q84" s="106" t="s">
        <v>32</v>
      </c>
      <c r="R84" s="106" t="s">
        <v>32</v>
      </c>
      <c r="S84" s="106" t="s">
        <v>32</v>
      </c>
      <c r="T84" s="106" t="s">
        <v>32</v>
      </c>
      <c r="U84" s="106" t="s">
        <v>32</v>
      </c>
      <c r="V84" s="106"/>
      <c r="W84" s="106"/>
      <c r="X84" s="83" t="s">
        <v>412</v>
      </c>
    </row>
    <row r="85" spans="1:24" x14ac:dyDescent="0.3">
      <c r="A85" s="87" t="s">
        <v>413</v>
      </c>
      <c r="B85" s="95">
        <f>STDEVA('ST4.1 Amino acid detailed'!F250:F252)</f>
        <v>3.6082958116686648</v>
      </c>
      <c r="C85" s="95">
        <f>STDEVA('ST4.1 Amino acid detailed'!G250:G252)</f>
        <v>5.5398985644950471</v>
      </c>
      <c r="D85" s="95">
        <f>STDEVA('ST4.1 Amino acid detailed'!H250:H252)</f>
        <v>19.7535008679559</v>
      </c>
      <c r="E85" s="95">
        <f>STDEVA('ST4.1 Amino acid detailed'!I250:I252)</f>
        <v>4.4339877374724157</v>
      </c>
      <c r="F85" s="95">
        <f>STDEVA('ST4.1 Amino acid detailed'!J250:J252)</f>
        <v>7.9967302707465207</v>
      </c>
      <c r="G85" s="95">
        <f>STDEVA('ST4.1 Amino acid detailed'!K250:K252)</f>
        <v>7.7070953100991391</v>
      </c>
      <c r="H85" s="95">
        <f>STDEVA('ST4.1 Amino acid detailed'!L250:L252)</f>
        <v>15.865295043717135</v>
      </c>
      <c r="I85" s="95">
        <f>STDEVA('ST4.1 Amino acid detailed'!M250:M252)</f>
        <v>3.7995895668075157</v>
      </c>
      <c r="J85" s="106" t="s">
        <v>32</v>
      </c>
      <c r="K85" s="95">
        <f>STDEVA('ST4.1 Amino acid detailed'!O250:O252)</f>
        <v>1.9669676276422658</v>
      </c>
      <c r="L85" s="95">
        <f>STDEVA('ST4.1 Amino acid detailed'!P250:P252)</f>
        <v>16.505554158400066</v>
      </c>
      <c r="M85" s="95">
        <f>STDEVA('ST4.1 Amino acid detailed'!Q250:Q252)</f>
        <v>4.0215235203214528</v>
      </c>
      <c r="N85" s="95">
        <f>STDEVA('ST4.1 Amino acid detailed'!R250:R252)</f>
        <v>11.580672252296756</v>
      </c>
      <c r="O85" s="95">
        <f>STDEVA('ST4.1 Amino acid detailed'!S250:S252)</f>
        <v>6.3888958240729297</v>
      </c>
      <c r="P85" s="95">
        <f>STDEVA('ST4.1 Amino acid detailed'!T250:T252)</f>
        <v>4.4278421295491874</v>
      </c>
      <c r="Q85" s="95">
        <f>STDEVA('ST4.1 Amino acid detailed'!U250:U252)</f>
        <v>47.724022749627125</v>
      </c>
      <c r="R85" s="95">
        <f>STDEVA('ST4.1 Amino acid detailed'!V250:V252)</f>
        <v>7.8526702241826154</v>
      </c>
      <c r="S85" s="95">
        <f>STDEVA('ST4.1 Amino acid detailed'!W250:W252)</f>
        <v>1.7593055127276191</v>
      </c>
      <c r="T85" s="95">
        <f>STDEVA('ST4.1 Amino acid detailed'!X250:X252)</f>
        <v>62.784227363109174</v>
      </c>
      <c r="U85" s="95">
        <f>STDEVA('ST4.1 Amino acid detailed'!Y250:Y252)</f>
        <v>136.34444893554007</v>
      </c>
      <c r="V85" s="95"/>
      <c r="W85" s="95"/>
      <c r="X85" s="83" t="s">
        <v>414</v>
      </c>
    </row>
    <row r="86" spans="1:24" x14ac:dyDescent="0.3">
      <c r="A86" s="52" t="s">
        <v>400</v>
      </c>
      <c r="B86" s="96"/>
      <c r="C86" s="104"/>
      <c r="D86" s="104"/>
      <c r="E86" s="104"/>
      <c r="F86" s="104"/>
      <c r="G86" s="104"/>
      <c r="H86" s="104"/>
      <c r="I86" s="104"/>
      <c r="J86" s="104"/>
      <c r="K86" s="104"/>
      <c r="L86" s="104"/>
      <c r="M86" s="104"/>
      <c r="N86" s="104"/>
      <c r="O86" s="104"/>
      <c r="P86" s="104"/>
      <c r="Q86" s="104"/>
      <c r="R86" s="104"/>
      <c r="S86" s="104"/>
      <c r="T86" s="104"/>
      <c r="U86" s="104"/>
      <c r="V86" s="104"/>
      <c r="W86" s="104"/>
      <c r="X86" s="85"/>
    </row>
    <row r="87" spans="1:24" x14ac:dyDescent="0.3">
      <c r="A87" s="87" t="s">
        <v>415</v>
      </c>
      <c r="B87" s="95">
        <f>STDEVA('ST4.1 Amino acid detailed'!F255:F280)</f>
        <v>2.7918374862733897</v>
      </c>
      <c r="C87" s="95">
        <f>STDEVA('ST4.1 Amino acid detailed'!G255:G280)</f>
        <v>8.1109467041638972</v>
      </c>
      <c r="D87" s="95">
        <f>STDEVA('ST4.1 Amino acid detailed'!H255:H280)</f>
        <v>3.1150821109059992</v>
      </c>
      <c r="E87" s="95">
        <f>STDEVA('ST4.1 Amino acid detailed'!I255:I280)</f>
        <v>2.3241799211102334</v>
      </c>
      <c r="F87" s="95">
        <f>STDEVA('ST4.1 Amino acid detailed'!J255:J280)</f>
        <v>3.5331646330424604</v>
      </c>
      <c r="G87" s="95">
        <f>STDEVA('ST4.1 Amino acid detailed'!K255:K280)</f>
        <v>5.8898832669079759</v>
      </c>
      <c r="H87" s="95">
        <f>STDEVA('ST4.1 Amino acid detailed'!L255:L280)</f>
        <v>2.5976960895393013</v>
      </c>
      <c r="I87" s="95">
        <f>STDEVA('ST4.1 Amino acid detailed'!M255:M280)</f>
        <v>3.3723023247869124</v>
      </c>
      <c r="J87" s="95">
        <f>STDEVA('ST4.1 Amino acid detailed'!N255:N280)</f>
        <v>3.5533324631809808</v>
      </c>
      <c r="K87" s="95">
        <f>STDEVA('ST4.1 Amino acid detailed'!O255:O280)</f>
        <v>18.267151764353137</v>
      </c>
      <c r="L87" s="95">
        <f>STDEVA('ST4.1 Amino acid detailed'!P255:P280)</f>
        <v>3.5445202170011028</v>
      </c>
      <c r="M87" s="95">
        <f>STDEVA('ST4.1 Amino acid detailed'!Q255:Q280)</f>
        <v>25.284903137696464</v>
      </c>
      <c r="N87" s="95">
        <f>STDEVA('ST4.1 Amino acid detailed'!R255:R280)</f>
        <v>18.409630719691471</v>
      </c>
      <c r="O87" s="95">
        <f>STDEVA('ST4.1 Amino acid detailed'!S255:S280)</f>
        <v>9.8194167960930745</v>
      </c>
      <c r="P87" s="95">
        <f>STDEVA('ST4.1 Amino acid detailed'!T255:T280)</f>
        <v>12.963276532633966</v>
      </c>
      <c r="Q87" s="95">
        <f>STDEVA('ST4.1 Amino acid detailed'!U255:U280)</f>
        <v>8.4329938109419125</v>
      </c>
      <c r="R87" s="95">
        <f>STDEVA('ST4.1 Amino acid detailed'!V255:V280)</f>
        <v>16.238415989441638</v>
      </c>
      <c r="S87" s="95">
        <f>STDEVA('ST4.1 Amino acid detailed'!W255:W280)</f>
        <v>8.7467796271630078</v>
      </c>
      <c r="T87" s="95">
        <f>STDEVA('ST4.1 Amino acid detailed'!X255:X280)</f>
        <v>27.17127512021311</v>
      </c>
      <c r="U87" s="95">
        <f>STDEVA('ST4.1 Amino acid detailed'!Y255:Y280)</f>
        <v>104.09276655019772</v>
      </c>
      <c r="V87" s="95"/>
      <c r="W87" s="95"/>
      <c r="X87" s="88" t="s">
        <v>416</v>
      </c>
    </row>
    <row r="88" spans="1:24" x14ac:dyDescent="0.3">
      <c r="A88" s="87" t="s">
        <v>417</v>
      </c>
      <c r="B88" s="95">
        <f>STDEVA('ST4.1 Amino acid detailed'!F284:F285)</f>
        <v>4.5054247355426513</v>
      </c>
      <c r="C88" s="95">
        <f>STDEVA('ST4.1 Amino acid detailed'!G284:G285)</f>
        <v>16.886596247797478</v>
      </c>
      <c r="D88" s="95">
        <f>STDEVA('ST4.1 Amino acid detailed'!H284:H285)</f>
        <v>23.750339366626761</v>
      </c>
      <c r="E88" s="95">
        <f>STDEVA('ST4.1 Amino acid detailed'!I284:I285)</f>
        <v>12.70641212445533</v>
      </c>
      <c r="F88" s="95">
        <f>STDEVA('ST4.1 Amino acid detailed'!J284:J285)</f>
        <v>18.061868101446358</v>
      </c>
      <c r="G88" s="95">
        <f>STDEVA('ST4.1 Amino acid detailed'!K284:K285)</f>
        <v>17.493020974928342</v>
      </c>
      <c r="H88" s="95">
        <f>STDEVA('ST4.1 Amino acid detailed'!L284:L285)</f>
        <v>16.088396179608164</v>
      </c>
      <c r="I88" s="95">
        <f>STDEVA('ST4.1 Amino acid detailed'!M284:M285)</f>
        <v>9.7403732347063663</v>
      </c>
      <c r="J88" s="95">
        <f>STDEVA('ST4.1 Amino acid detailed'!N284:N285)</f>
        <v>12.423932230193545</v>
      </c>
      <c r="K88" s="95">
        <f>STDEVA('ST4.1 Amino acid detailed'!O284:O285)</f>
        <v>9.6159784188846871</v>
      </c>
      <c r="L88" s="95">
        <f>STDEVA('ST4.1 Amino acid detailed'!P284:P285)</f>
        <v>21.350556044732901</v>
      </c>
      <c r="M88" s="95">
        <f>STDEVA('ST4.1 Amino acid detailed'!Q284:Q285)</f>
        <v>8.4769883865171263</v>
      </c>
      <c r="N88" s="95">
        <f>STDEVA('ST4.1 Amino acid detailed'!R284:R285)</f>
        <v>7.6891545529796153</v>
      </c>
      <c r="O88" s="95">
        <f>STDEVA('ST4.1 Amino acid detailed'!S284:S285)</f>
        <v>5.8387816676316362</v>
      </c>
      <c r="P88" s="95">
        <f>STDEVA('ST4.1 Amino acid detailed'!T284:T285)</f>
        <v>11.135927574706221</v>
      </c>
      <c r="Q88" s="95">
        <f>STDEVA('ST4.1 Amino acid detailed'!U284:U285)</f>
        <v>87.892712054028806</v>
      </c>
      <c r="R88" s="95">
        <f>STDEVA('ST4.1 Amino acid detailed'!V284:V285)</f>
        <v>45.598474674646546</v>
      </c>
      <c r="S88" s="95">
        <f>STDEVA('ST4.1 Amino acid detailed'!W284:W285)</f>
        <v>10.880659046405377</v>
      </c>
      <c r="T88" s="95">
        <f>STDEVA('ST4.1 Amino acid detailed'!X284:X285)</f>
        <v>131.65636319530529</v>
      </c>
      <c r="U88" s="95">
        <f>STDEVA('ST4.1 Amino acid detailed'!Y284:Y285)</f>
        <v>340.1355956158377</v>
      </c>
      <c r="V88" s="95"/>
      <c r="W88" s="95"/>
      <c r="X88" s="83" t="s">
        <v>418</v>
      </c>
    </row>
    <row r="89" spans="1:24" x14ac:dyDescent="0.3">
      <c r="A89" s="52" t="s">
        <v>419</v>
      </c>
      <c r="B89" s="96">
        <f>STDEVA('ST4.1 Amino acid detailed'!F289:F292)</f>
        <v>0.5</v>
      </c>
      <c r="C89" s="96">
        <f>STDEVA('ST4.1 Amino acid detailed'!G289:G292)</f>
        <v>1.5</v>
      </c>
      <c r="D89" s="96">
        <f>STDEVA('ST4.1 Amino acid detailed'!H289:H292)</f>
        <v>0.5</v>
      </c>
      <c r="E89" s="96">
        <f>STDEVA('ST4.1 Amino acid detailed'!I289:I292)</f>
        <v>9.2376043070340117</v>
      </c>
      <c r="F89" s="96">
        <f>STDEVA('ST4.1 Amino acid detailed'!J289:J292)</f>
        <v>0</v>
      </c>
      <c r="G89" s="96">
        <f>STDEVA('ST4.1 Amino acid detailed'!K289:K292)</f>
        <v>1</v>
      </c>
      <c r="H89" s="96">
        <f>STDEVA('ST4.1 Amino acid detailed'!L289:L292)</f>
        <v>0</v>
      </c>
      <c r="I89" s="96">
        <f>STDEVA('ST4.1 Amino acid detailed'!M289:M292)</f>
        <v>1</v>
      </c>
      <c r="J89" s="96">
        <f>STDEVA('ST4.1 Amino acid detailed'!N289:N292)</f>
        <v>3.1128764832546758</v>
      </c>
      <c r="K89" s="110" t="s">
        <v>32</v>
      </c>
      <c r="L89" s="110" t="s">
        <v>32</v>
      </c>
      <c r="M89" s="110" t="s">
        <v>32</v>
      </c>
      <c r="N89" s="110" t="s">
        <v>32</v>
      </c>
      <c r="O89" s="110" t="s">
        <v>32</v>
      </c>
      <c r="P89" s="110" t="s">
        <v>32</v>
      </c>
      <c r="Q89" s="110" t="s">
        <v>32</v>
      </c>
      <c r="R89" s="110" t="s">
        <v>32</v>
      </c>
      <c r="S89" s="110" t="s">
        <v>32</v>
      </c>
      <c r="T89" s="96">
        <f>STDEVA('ST4.1 Amino acid detailed'!X289:X292)</f>
        <v>6.6161418767536517</v>
      </c>
      <c r="U89" s="96">
        <f>STDEVA('ST4.1 Amino acid detailed'!Y289:Y292)</f>
        <v>9.0096244834806143</v>
      </c>
      <c r="V89" s="96"/>
      <c r="W89" s="96"/>
      <c r="X89" s="85" t="s">
        <v>420</v>
      </c>
    </row>
  </sheetData>
  <mergeCells count="6">
    <mergeCell ref="B1:J1"/>
    <mergeCell ref="K1:O1"/>
    <mergeCell ref="P1:S1"/>
    <mergeCell ref="B46:J46"/>
    <mergeCell ref="K46:O46"/>
    <mergeCell ref="P46:S4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58C3B1EBFA1C48BF3AC7366CCA4959" ma:contentTypeVersion="16" ma:contentTypeDescription="Create a new document." ma:contentTypeScope="" ma:versionID="6a248e6b2e20acede8e19005e92fd546">
  <xsd:schema xmlns:xsd="http://www.w3.org/2001/XMLSchema" xmlns:xs="http://www.w3.org/2001/XMLSchema" xmlns:p="http://schemas.microsoft.com/office/2006/metadata/properties" xmlns:ns1="http://schemas.microsoft.com/sharepoint/v3" xmlns:ns2="d859ce8c-ad68-4c9b-8fa6-7c00649012db" xmlns:ns3="6c64431d-aafb-41b8-a140-13bcbc725a58" xmlns:ns4="4aaf35b1-80a8-48e7-9d03-c612add1997b" targetNamespace="http://schemas.microsoft.com/office/2006/metadata/properties" ma:root="true" ma:fieldsID="bf99ee7c02f33262625f12c65fdd73b3" ns1:_="" ns2:_="" ns3:_="" ns4:_="">
    <xsd:import namespace="http://schemas.microsoft.com/sharepoint/v3"/>
    <xsd:import namespace="d859ce8c-ad68-4c9b-8fa6-7c00649012db"/>
    <xsd:import namespace="6c64431d-aafb-41b8-a140-13bcbc725a58"/>
    <xsd:import namespace="4aaf35b1-80a8-48e7-9d03-c612add1997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59ce8c-ad68-4c9b-8fa6-7c00649012d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c64431d-aafb-41b8-a140-13bcbc725a5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31d7151-b795-48f9-9207-6285658e27a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aaf35b1-80a8-48e7-9d03-c612add1997b"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1b25c949-2bbf-4dbd-8669-315fbc4b1ceb}" ma:internalName="TaxCatchAll" ma:showField="CatchAllData" ma:web="d859ce8c-ad68-4c9b-8fa6-7c00649012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4aaf35b1-80a8-48e7-9d03-c612add1997b" xsi:nil="true"/>
    <lcf76f155ced4ddcb4097134ff3c332f xmlns="6c64431d-aafb-41b8-a140-13bcbc725a5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DABF47-D84D-408D-B861-D5AB711B39B5}"/>
</file>

<file path=customXml/itemProps2.xml><?xml version="1.0" encoding="utf-8"?>
<ds:datastoreItem xmlns:ds="http://schemas.openxmlformats.org/officeDocument/2006/customXml" ds:itemID="{8880D6BC-922B-4FAA-A8EA-A2DD52F1B885}">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2AF14C53-8BC7-4C66-88CB-CF4EE469413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Supplementary 4 Title page </vt:lpstr>
      <vt:lpstr>ST4.1 Amino acid detailed</vt:lpstr>
      <vt:lpstr>ST4.2 amino acid average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Ellen Piercy</dc:creator>
  <cp:keywords/>
  <dc:description/>
  <cp:lastModifiedBy>Ellen Piercy</cp:lastModifiedBy>
  <cp:revision/>
  <dcterms:created xsi:type="dcterms:W3CDTF">2020-09-27T13:24:28Z</dcterms:created>
  <dcterms:modified xsi:type="dcterms:W3CDTF">2022-04-14T09:25:54Z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0x0101001058C3B1EBFA1C48BF3AC7366CCA4959</vt:lpwstr>
  </property>
</Properties>
</file>