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13"/>
  <workbookPr/>
  <mc:AlternateContent xmlns:mc="http://schemas.openxmlformats.org/markup-compatibility/2006">
    <mc:Choice Requires="x15">
      <x15ac:absPath xmlns:x15ac="http://schemas.microsoft.com/office/spreadsheetml/2010/11/ac" url="D:\PhD_Kings\Submissions\Waste-to-protein Perspectives Artical\Submission\Author response\"/>
    </mc:Choice>
  </mc:AlternateContent>
  <xr:revisionPtr revIDLastSave="6" documentId="8_{C7149B0B-0680-4AAC-8CDD-B901AEC3CE17}" xr6:coauthVersionLast="47" xr6:coauthVersionMax="47" xr10:uidLastSave="{DFD71A7C-60BE-4B68-8A4E-4D187A50ABE4}"/>
  <bookViews>
    <workbookView xWindow="252" yWindow="444" windowWidth="11520" windowHeight="12240" firstSheet="1" activeTab="1" xr2:uid="{00000000-000D-0000-FFFF-FFFF00000000}"/>
  </bookViews>
  <sheets>
    <sheet name="Supplementary 7 Title page" sheetId="1" r:id="rId1"/>
    <sheet name="ST7 LCA and TEA data" sheetId="2" r:id="rId2"/>
  </sheets>
  <definedNames>
    <definedName name="bbib0145" localSheetId="1">'ST7 LCA and TEA data'!#REF!</definedName>
    <definedName name="bbib27" localSheetId="1">'ST7 LCA and TEA data'!#REF!</definedName>
    <definedName name="bbib33" localSheetId="1">'ST7 LCA and TEA data'!#REF!</definedName>
    <definedName name="bbib35" localSheetId="1">'ST7 LCA and TEA data'!#REF!</definedName>
    <definedName name="bbib44" localSheetId="1">'ST7 LCA and TEA data'!$U$11</definedName>
    <definedName name="bbib50" localSheetId="1">'ST7 LCA and TEA data'!#REF!</definedName>
    <definedName name="bbib54" localSheetId="1">'ST7 LCA and TEA data'!#REF!</definedName>
    <definedName name="bbib61" localSheetId="1">'ST7 LCA and TEA data'!$U$9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57" i="2" l="1"/>
  <c r="C157" i="2" s="1"/>
  <c r="E156" i="2"/>
  <c r="E152" i="2"/>
  <c r="C152" i="2" s="1"/>
  <c r="E155" i="2"/>
  <c r="C155" i="2" s="1"/>
  <c r="E148" i="2"/>
  <c r="C148" i="2" s="1"/>
  <c r="E147" i="2"/>
  <c r="C147" i="2" s="1"/>
  <c r="E144" i="2"/>
  <c r="C144" i="2" s="1"/>
  <c r="C156" i="2"/>
  <c r="E140" i="2"/>
  <c r="C140" i="2" s="1"/>
  <c r="E139" i="2"/>
  <c r="C139" i="2" s="1"/>
  <c r="E138" i="2"/>
  <c r="C138" i="2" s="1"/>
  <c r="E132" i="2"/>
  <c r="C132" i="2" s="1"/>
  <c r="E129" i="2"/>
  <c r="C129" i="2" s="1"/>
  <c r="C102" i="2" l="1"/>
  <c r="C96" i="2"/>
  <c r="D36" i="2"/>
  <c r="D35" i="2"/>
  <c r="D34" i="2"/>
  <c r="D33" i="2"/>
  <c r="T102" i="2"/>
  <c r="T97" i="2"/>
  <c r="T96" i="2"/>
  <c r="H105" i="2"/>
  <c r="H6" i="2"/>
  <c r="G6" i="2"/>
  <c r="H143" i="2" l="1"/>
  <c r="H84" i="2"/>
  <c r="G23" i="2"/>
  <c r="G22" i="2"/>
</calcChain>
</file>

<file path=xl/sharedStrings.xml><?xml version="1.0" encoding="utf-8"?>
<sst xmlns="http://schemas.openxmlformats.org/spreadsheetml/2006/main" count="2169" uniqueCount="413">
  <si>
    <t>This Supplementary Table ST7 includes the following information</t>
  </si>
  <si>
    <t>ST7 LCA and TEA data</t>
  </si>
  <si>
    <t>Life cycle assessment (LCA) and techno-economic analyses (TEA) profile (9 impact categories: acidification, freshwater eutrophication, marine eutrophication, GWP100-global warming, ozone depletion, fossil resource depletion, photochemical oxidant formation, agricultural land occupation, water use/depletion) collected from literature for different protein sources by waste-to-protein and bench marks.</t>
  </si>
  <si>
    <t>Waste-to-protein sources include insects (Tenebrio molitor, Musca domestica, Hermetia illucens, Protaetia brevitarsis seulensis) and microbial protein (Hydrogan-oxidizing bacteria, Methane-oxidizing bacteria, Tetraselmis suecica, Tisochrysis lutea, Arthrospira platensis, Chlorella sp., Ascochloris sp., Cupriavidus necator, Fusarium venenatum, Spirulina platensis)</t>
  </si>
  <si>
    <t>Bench mark comparisons include feed-grade insect protein (Hermetia illucens), microbial protein (FeeKind R, Chlorella vulgaris), plant-based protein (soybean meal) and animal-based protein (fish meal) as well as food-grade insects (Tenebrio molitor, Hermetia illucensm, Cricket, Apis mellifera) and food certified protein sources including Mycoprotein (Fusarium venenatum), plant-based protein (soybean, tofu, bean, pea, nut, groundnuts, pulses, maize, rice, wheat), and animal-based protein (broiler, egg, milk, cheese, beef, lamb, pork, fish, cultured meat)</t>
  </si>
  <si>
    <t>Note:</t>
  </si>
  <si>
    <t>Feed-grade (blue); Food-grade (yellow); Food-certified (yellow + *)</t>
  </si>
  <si>
    <t>Abbreviation</t>
  </si>
  <si>
    <t>Definition</t>
  </si>
  <si>
    <t>LCA</t>
  </si>
  <si>
    <t>Life cycle assessment</t>
  </si>
  <si>
    <t>TEA</t>
  </si>
  <si>
    <t xml:space="preserve">Techno-economic analysis </t>
  </si>
  <si>
    <t>GWP100</t>
  </si>
  <si>
    <t>Global warming potential, 100 years</t>
  </si>
  <si>
    <t>NA</t>
  </si>
  <si>
    <t>Not available</t>
  </si>
  <si>
    <t>CO2</t>
  </si>
  <si>
    <t>Carbon dioxide</t>
  </si>
  <si>
    <t>H2</t>
  </si>
  <si>
    <t>Hydrogen</t>
  </si>
  <si>
    <t>SO2</t>
  </si>
  <si>
    <t>Sulfur dioxide</t>
  </si>
  <si>
    <t>P</t>
  </si>
  <si>
    <t>Phosphorus</t>
  </si>
  <si>
    <t>N</t>
  </si>
  <si>
    <t>Nitrogen</t>
  </si>
  <si>
    <t>CFC-11</t>
  </si>
  <si>
    <t>Trichlorofluoromethane</t>
  </si>
  <si>
    <t>USD</t>
  </si>
  <si>
    <t>United states dollar</t>
  </si>
  <si>
    <t>References</t>
  </si>
  <si>
    <r>
      <t xml:space="preserve">Bava, Luciana, Costanza Jucker, Giulia Gislon, Daniela Lupi, Sara Savoldelli, Maddalena Zucali, and Stefania Colombini. 2019. “Rearing of Hermetia Illucens on Different Organic By-Products: Influence on Growth, Waste Reduction, and Environmental Impact.” </t>
    </r>
    <r>
      <rPr>
        <i/>
        <sz val="11"/>
        <color theme="1"/>
        <rFont val="Calibri"/>
        <family val="2"/>
        <charset val="1"/>
      </rPr>
      <t>Animals 2019, Vol. 9, Page 289</t>
    </r>
    <r>
      <rPr>
        <sz val="11"/>
        <color theme="1"/>
        <rFont val="Calibri"/>
        <family val="2"/>
        <charset val="1"/>
      </rPr>
      <t xml:space="preserve"> 9 (6): 289. https://doi.org/10.3390/ANI9060289.</t>
    </r>
  </si>
  <si>
    <r>
      <t xml:space="preserve">Bosch, G., H. H.E. van Zanten, A. Zamprogna, M. Veenenbos, N. P. Meijer, H. J. van der Fels-Klerx, and J. J.A. van Loon. 2019. “Conversion of Organic Resources by Black Soldier Fly Larvae: Legislation, Efficiency and Environmental Impact.” </t>
    </r>
    <r>
      <rPr>
        <i/>
        <sz val="11"/>
        <color theme="1"/>
        <rFont val="Calibri"/>
        <family val="2"/>
        <charset val="1"/>
      </rPr>
      <t>Journal of Cleaner Production</t>
    </r>
    <r>
      <rPr>
        <sz val="11"/>
        <color theme="1"/>
        <rFont val="Calibri"/>
        <family val="2"/>
        <charset val="1"/>
      </rPr>
      <t xml:space="preserve"> 222 (June): 355–63. https://doi.org/10.1016/J.JCLEPRO.2019.02.270.</t>
    </r>
  </si>
  <si>
    <r>
      <t xml:space="preserve">Dong, Yahong, Md Uzzal Hossain, Hongyang Li, Peng Liu, N Kontogiannopoulos, Kleoniki Pouikli, and Marc A Rosen. 2021. “Developing Conversion Factors of LCIA Methods for Comparison of LCA Results in the Construction Sector.” </t>
    </r>
    <r>
      <rPr>
        <i/>
        <sz val="11"/>
        <color theme="1"/>
        <rFont val="Calibri"/>
        <family val="2"/>
        <charset val="1"/>
      </rPr>
      <t>Sustainability 2021, Vol. 13, Page 9016</t>
    </r>
    <r>
      <rPr>
        <sz val="11"/>
        <color theme="1"/>
        <rFont val="Calibri"/>
        <family val="2"/>
        <charset val="1"/>
      </rPr>
      <t xml:space="preserve"> 13 (16): 9016. https://doi.org/10.3390/SU13169016.</t>
    </r>
  </si>
  <si>
    <r>
      <t xml:space="preserve">García Martínez, Juan B., Joseph Egbejimba, James Throup, Silvio Matassa, Joshua M. Pearce, and David C. Denkenberger. 2021. “Potential of Microbial Protein from Hydrogen for Preventing Mass Starvation in Catastrophic Scenarios.” </t>
    </r>
    <r>
      <rPr>
        <i/>
        <sz val="11"/>
        <color theme="1"/>
        <rFont val="Calibri"/>
        <family val="2"/>
        <charset val="1"/>
      </rPr>
      <t>Sustainable Production and Consumption</t>
    </r>
    <r>
      <rPr>
        <sz val="11"/>
        <color theme="1"/>
        <rFont val="Calibri"/>
        <family val="2"/>
        <charset val="1"/>
      </rPr>
      <t xml:space="preserve"> 25 (January): 234–47. https://doi.org/10.1016/J.SPC.2020.08.011.</t>
    </r>
  </si>
  <si>
    <r>
      <t xml:space="preserve">Hadi, Joshua, and Gale Brightwell. 2021. “Safety of Alternative Proteins: Technological, Environmental and Regulatory Aspects of Cultured Meat, Plant-Based Meat, Insect Protein and Single-Cell Protein.” </t>
    </r>
    <r>
      <rPr>
        <i/>
        <sz val="11"/>
        <color theme="1"/>
        <rFont val="Calibri"/>
        <family val="2"/>
        <charset val="1"/>
      </rPr>
      <t>Foods 2021, Vol. 10, Page 1226</t>
    </r>
    <r>
      <rPr>
        <sz val="11"/>
        <color theme="1"/>
        <rFont val="Calibri"/>
        <family val="2"/>
        <charset val="1"/>
      </rPr>
      <t xml:space="preserve"> 10 (6): 1226. https://doi.org/10.3390/FOODS10061226.</t>
    </r>
  </si>
  <si>
    <r>
      <t xml:space="preserve">Halloran, A., Y. Hanboonsong, N. Roos, and S. Bruun. 2017. “Life Cycle Assessment of Cricket Farming in North-Eastern Thailand.” </t>
    </r>
    <r>
      <rPr>
        <i/>
        <sz val="11"/>
        <color theme="1"/>
        <rFont val="Calibri"/>
        <family val="2"/>
        <charset val="1"/>
      </rPr>
      <t>Journal of Cleaner Production</t>
    </r>
    <r>
      <rPr>
        <sz val="11"/>
        <color theme="1"/>
        <rFont val="Calibri"/>
        <family val="2"/>
        <charset val="1"/>
      </rPr>
      <t xml:space="preserve"> 156 (July): 83–94. https://doi.org/10.1016/J.JCLEPRO.2017.04.017.</t>
    </r>
  </si>
  <si>
    <r>
      <t xml:space="preserve">Humbird, David. 2021. “Scale-up Economics for Cultured Meat.” </t>
    </r>
    <r>
      <rPr>
        <i/>
        <sz val="11"/>
        <color theme="1"/>
        <rFont val="Calibri"/>
        <family val="2"/>
        <charset val="1"/>
      </rPr>
      <t>Biotechnology and Bioengineering</t>
    </r>
    <r>
      <rPr>
        <sz val="11"/>
        <color theme="1"/>
        <rFont val="Calibri"/>
        <family val="2"/>
        <charset val="1"/>
      </rPr>
      <t xml:space="preserve"> 118 (8): 3239–50. https://doi.org/10.1002/BIT.27848.</t>
    </r>
  </si>
  <si>
    <r>
      <t xml:space="preserve">Ites, Svea, Sergiy Smetana, Stefan Toepfl, and Volker Heinz. 2020. “Modularity of Insect Production and Processing as a Path to Efficient and Sustainable Food Waste Treatment.” </t>
    </r>
    <r>
      <rPr>
        <i/>
        <sz val="11"/>
        <color theme="1"/>
        <rFont val="Calibri"/>
        <family val="2"/>
        <charset val="1"/>
      </rPr>
      <t>Journal of Cleaner Production</t>
    </r>
    <r>
      <rPr>
        <sz val="11"/>
        <color theme="1"/>
        <rFont val="Calibri"/>
        <family val="2"/>
        <charset val="1"/>
      </rPr>
      <t xml:space="preserve"> 248 (March): 119248. https://doi.org/10.1016/J.JCLEPRO.2019.119248.</t>
    </r>
  </si>
  <si>
    <r>
      <t xml:space="preserve">Järviö, Natasha, Netta Leena Maljanen, Yumi Kobayashi, Toni Ryynänen, and Hanna L. Tuomisto. 2021. “An Attributional Life Cycle Assessment of Microbial Protein Production: A Case Study on Using Hydrogen-Oxidizing Bacteria.” </t>
    </r>
    <r>
      <rPr>
        <i/>
        <sz val="11"/>
        <color theme="1"/>
        <rFont val="Calibri"/>
        <family val="2"/>
        <charset val="1"/>
      </rPr>
      <t>Science of The Total Environment</t>
    </r>
    <r>
      <rPr>
        <sz val="11"/>
        <color theme="1"/>
        <rFont val="Calibri"/>
        <family val="2"/>
        <charset val="1"/>
      </rPr>
      <t xml:space="preserve"> 776 (July): 145764. https://doi.org/10.1016/J.SCITOTENV.2021.145764.</t>
    </r>
  </si>
  <si>
    <r>
      <t xml:space="preserve">Khoshnevisan, Benyamin, Meisam Tabatabaei, Panagiotis Tsapekos, Shahin Rafiee, Mortaza Aghbashlo, Susanne Lindeneg, and Irini Angelidaki. 2020. “Environmental Life Cycle Assessment of Different Biorefinery Platforms Valorizing Municipal Solid Waste to Bioenergy, Microbial Protein, Lactic and Succinic Acid.” </t>
    </r>
    <r>
      <rPr>
        <i/>
        <sz val="11"/>
        <color theme="1"/>
        <rFont val="Calibri"/>
        <family val="2"/>
        <charset val="1"/>
      </rPr>
      <t>Renewable and Sustainable Energy Reviews</t>
    </r>
    <r>
      <rPr>
        <sz val="11"/>
        <color theme="1"/>
        <rFont val="Calibri"/>
        <family val="2"/>
        <charset val="1"/>
      </rPr>
      <t xml:space="preserve"> 117 (January): 109493. https://doi.org/10.1016/J.RSER.2019.109493.</t>
    </r>
  </si>
  <si>
    <r>
      <t xml:space="preserve">Kobayashi, Yumi, Elviira Kärkkäinen, Suvi T. Häkkinen, Liisa Nohynek, Anneli Ritala, Heiko Rischer, and Hanna L. Tuomisto. 2022. “Life Cycle Assessment of Plant Cell Cultures.” </t>
    </r>
    <r>
      <rPr>
        <i/>
        <sz val="11"/>
        <color theme="1"/>
        <rFont val="Calibri"/>
        <family val="2"/>
        <charset val="1"/>
      </rPr>
      <t>Science of The Total Environment</t>
    </r>
    <r>
      <rPr>
        <sz val="11"/>
        <color theme="1"/>
        <rFont val="Calibri"/>
        <family val="2"/>
        <charset val="1"/>
      </rPr>
      <t xml:space="preserve"> 808 (February): 151990. https://doi.org/10.1016/J.SCITOTENV.2021.151990.</t>
    </r>
  </si>
  <si>
    <r>
      <t xml:space="preserve">Komakech, A. J., C. Sundberg, H. Jönsson, and B. Vinnerås. 2015. “Life Cycle Assessment of Biodegradable Waste Treatment Systems for Sub-Saharan African Cities.” </t>
    </r>
    <r>
      <rPr>
        <i/>
        <sz val="11"/>
        <color theme="1"/>
        <rFont val="Calibri"/>
        <family val="2"/>
        <charset val="1"/>
      </rPr>
      <t>Resources, Conservation and Recycling</t>
    </r>
    <r>
      <rPr>
        <sz val="11"/>
        <color theme="1"/>
        <rFont val="Calibri"/>
        <family val="2"/>
        <charset val="1"/>
      </rPr>
      <t xml:space="preserve"> 99 (June): 100–110. https://doi.org/10.1016/J.RESCONREC.2015.03.006.</t>
    </r>
  </si>
  <si>
    <r>
      <t xml:space="preserve">Kumar, Adepu Kiran, Shaishav Sharma, Gaurav Dixit, Ekta Shah, and Aesha Patel. 2020. “Techno-Economic Analysis of Microalgae Production with Simultaneous Dairy Effluent Treatment Using a Pilot-Scale High Volume V-Shape Pond System.” </t>
    </r>
    <r>
      <rPr>
        <i/>
        <sz val="11"/>
        <color theme="1"/>
        <rFont val="Calibri"/>
        <family val="2"/>
        <charset val="1"/>
      </rPr>
      <t>Renewable Energy</t>
    </r>
    <r>
      <rPr>
        <sz val="11"/>
        <color theme="1"/>
        <rFont val="Calibri"/>
        <family val="2"/>
        <charset val="1"/>
      </rPr>
      <t xml:space="preserve"> 145 (January): 1620–32. https://doi.org/10.1016/J.RENENE.2019.07.087.</t>
    </r>
  </si>
  <si>
    <r>
      <t xml:space="preserve">Maiolo, Silvia, Giuliana Parisi, Natascia Biondi, Fernando Lunelli, Emilio Tibaldi, and Roberto Pastres. 2020. “Fishmeal Partial Substitution within Aquafeed Formulations: Life Cycle Assessment of Four Alternative Protein Sources.” </t>
    </r>
    <r>
      <rPr>
        <i/>
        <sz val="11"/>
        <color theme="1"/>
        <rFont val="Calibri"/>
        <family val="2"/>
        <charset val="1"/>
      </rPr>
      <t>International Journal of Life Cycle Assessment</t>
    </r>
    <r>
      <rPr>
        <sz val="11"/>
        <color theme="1"/>
        <rFont val="Calibri"/>
        <family val="2"/>
        <charset val="1"/>
      </rPr>
      <t xml:space="preserve"> 25 (8): 1455–71. https://doi.org/10.1007/S11367-020-01759-Z/TABLES/7.</t>
    </r>
  </si>
  <si>
    <r>
      <t xml:space="preserve">Nikkhah, Amin, Sam Van Haute, Vesna Jovanovic, Heejung Jung, Jo Dewulf, Tanja Cirkovic Velickovic, and Sami Ghnimi. 2021. “Life Cycle Assessment of Edible Insects (Protaetia Brevitarsis Seulensis Larvae) as a Future Protein and Fat Source.” </t>
    </r>
    <r>
      <rPr>
        <i/>
        <sz val="11"/>
        <color theme="1"/>
        <rFont val="Calibri"/>
        <family val="2"/>
        <charset val="1"/>
      </rPr>
      <t>Scientific Reports 2021 11:1</t>
    </r>
    <r>
      <rPr>
        <sz val="11"/>
        <color theme="1"/>
        <rFont val="Calibri"/>
        <family val="2"/>
        <charset val="1"/>
      </rPr>
      <t xml:space="preserve"> 11 (1): 1–11. https://doi.org/10.1038/s41598-021-93284-8.</t>
    </r>
  </si>
  <si>
    <r>
      <t xml:space="preserve">Onsongo, V. O., I. M. Osuga, C. K. Gachuiri, A. M. Wachira, D. M. Miano, C. M. Tanga, S. Ekesi, D. Nakimbugwe, and K. K.M. Fiaboe. 2018. “Insects for Income Generation Through Animal Feed: Effect of Dietary Replacement of Soybean and Fish Meal With Black Soldier Fly Meal on Broiler Growth and Economic Performance.” </t>
    </r>
    <r>
      <rPr>
        <i/>
        <sz val="11"/>
        <color theme="1"/>
        <rFont val="Calibri"/>
        <family val="2"/>
        <charset val="1"/>
      </rPr>
      <t>Journal of Economic Entomology</t>
    </r>
    <r>
      <rPr>
        <sz val="11"/>
        <color theme="1"/>
        <rFont val="Calibri"/>
        <family val="2"/>
        <charset val="1"/>
      </rPr>
      <t xml:space="preserve"> 111 (4): 1966–73. https://doi.org/10.1093/JEE/TOY118.</t>
    </r>
  </si>
  <si>
    <r>
      <t xml:space="preserve">Oonincx, Dennis G.A.B., and Imke J.M. de Boer. 2012. “Environmental Impact of the Production of Mealworms as a Protein Source for Humans – A Life Cycle Assessment.” </t>
    </r>
    <r>
      <rPr>
        <i/>
        <sz val="11"/>
        <color theme="1"/>
        <rFont val="Calibri"/>
        <family val="2"/>
        <charset val="1"/>
      </rPr>
      <t>PLOS ONE</t>
    </r>
    <r>
      <rPr>
        <sz val="11"/>
        <color theme="1"/>
        <rFont val="Calibri"/>
        <family val="2"/>
        <charset val="1"/>
      </rPr>
      <t xml:space="preserve"> 7 (12): e51145. https://doi.org/10.1371/JOURNAL.PONE.0051145.</t>
    </r>
  </si>
  <si>
    <r>
      <t xml:space="preserve">Parodi, A., A. Leip, I. J.M. De Boer, P. M. Slegers, F. Ziegler, E. H.M. Temme, M. Herrero, et al. 2018. “The Potential of Future Foods for Sustainable and Healthy Diets.” </t>
    </r>
    <r>
      <rPr>
        <i/>
        <sz val="11"/>
        <color theme="1"/>
        <rFont val="Calibri"/>
        <family val="2"/>
        <charset val="1"/>
      </rPr>
      <t>Nature Sustainability 2018 1:12</t>
    </r>
    <r>
      <rPr>
        <sz val="11"/>
        <color theme="1"/>
        <rFont val="Calibri"/>
        <family val="2"/>
        <charset val="1"/>
      </rPr>
      <t xml:space="preserve"> 1 (12): 782–89. https://doi.org/10.1038/s41893-018-0189-7.</t>
    </r>
  </si>
  <si>
    <r>
      <t xml:space="preserve">PhI, Chloé Phan Van, Maye Walraven, Marine Bézagu, Maxime Lefranc, and Clément Ray. 2020. “Industrial Symbiosis in Insect Production—A Sustainable Eco-Efficient and Circular Business Model.” </t>
    </r>
    <r>
      <rPr>
        <i/>
        <sz val="11"/>
        <color theme="1"/>
        <rFont val="Calibri"/>
        <family val="2"/>
        <charset val="1"/>
      </rPr>
      <t>Sustainability 2020, Vol. 12, Page 10333</t>
    </r>
    <r>
      <rPr>
        <sz val="11"/>
        <color theme="1"/>
        <rFont val="Calibri"/>
        <family val="2"/>
        <charset val="1"/>
      </rPr>
      <t xml:space="preserve"> 12 (24): 10333. https://doi.org/10.3390/SU122410333.</t>
    </r>
  </si>
  <si>
    <t>Poore, J., and T. Nemecek. 2018. “Reducing Food’s Environmental Impacts through Producers and Consumers.” Science 360 (6392): 987–92. https://doi.org/10.1126/SCIENCE.AAQ0216/SUPPL_FILE/AAQ0216_DATAS2.XLS.</t>
  </si>
  <si>
    <r>
      <t xml:space="preserve">Roffeis, M., B. Muys, J. Almeida, E. Mathijs, W. M.J. Achten, B. Pastor, Y. Velásquez, A. I. Martinez-Sanchez, and S. Rojo. 2015. “Pig Manure Treatment with Housefly (Musca Domestica) Rearing – an Environmental Life Cycle Assessment.” </t>
    </r>
    <r>
      <rPr>
        <i/>
        <sz val="11"/>
        <color theme="1"/>
        <rFont val="Calibri"/>
        <family val="2"/>
        <charset val="1"/>
      </rPr>
      <t>Https://Doi.Org/10.3920/JIFF2014.0021</t>
    </r>
    <r>
      <rPr>
        <sz val="11"/>
        <color theme="1"/>
        <rFont val="Calibri"/>
        <family val="2"/>
        <charset val="1"/>
      </rPr>
      <t xml:space="preserve"> 1 (3): 195–214. https://doi.org/10.3920/JIFF2014.0021.</t>
    </r>
  </si>
  <si>
    <r>
      <t xml:space="preserve">Roffeis, Martin, Joana Almeida, Maureen Elizabeth Wakefield, Tatiana Raquel Alves Valada, Emilie Devic, N’Golopé Koné, Marc Kenis, et al. 2017. “Life Cycle Inventory Analysis of Prospective Insect Based Feed Production in West Africa.” </t>
    </r>
    <r>
      <rPr>
        <i/>
        <sz val="11"/>
        <color theme="1"/>
        <rFont val="Calibri"/>
        <family val="2"/>
        <charset val="1"/>
      </rPr>
      <t>Sustainability 2017, Vol. 9, Page 1697</t>
    </r>
    <r>
      <rPr>
        <sz val="11"/>
        <color theme="1"/>
        <rFont val="Calibri"/>
        <family val="2"/>
        <charset val="1"/>
      </rPr>
      <t xml:space="preserve"> 9 (10): 1697. https://doi.org/10.3390/SU9101697.</t>
    </r>
  </si>
  <si>
    <r>
      <t xml:space="preserve">Roffeis, Martin, Maureen Elizabeth Wakefield, Joana Almeida, Tatiana Raquel Alves Valada, Emilie Devic, N’Golopé G. Koné, Marc Kenis, et al. 2018. “Life Cycle Cost Assessment of Insect Based Feed Production in West Africa.” </t>
    </r>
    <r>
      <rPr>
        <i/>
        <sz val="11"/>
        <color theme="1"/>
        <rFont val="Calibri"/>
        <family val="2"/>
        <charset val="1"/>
      </rPr>
      <t>Journal of Cleaner Production</t>
    </r>
    <r>
      <rPr>
        <sz val="11"/>
        <color theme="1"/>
        <rFont val="Calibri"/>
        <family val="2"/>
        <charset val="1"/>
      </rPr>
      <t xml:space="preserve"> 199 (October): 792–806. https://doi.org/10.1016/J.JCLEPRO.2018.07.179.</t>
    </r>
  </si>
  <si>
    <r>
      <t xml:space="preserve">Salomone, R., G. Saija, G. Mondello, A. Giannetto, S. Fasulo, and D. Savastano. 2017. “Environmental Impact of Food Waste Bioconversion by Insects: Application of Life Cycle Assessment to Process Using Hermetia Illucens.” </t>
    </r>
    <r>
      <rPr>
        <i/>
        <sz val="11"/>
        <color theme="1"/>
        <rFont val="Calibri"/>
        <family val="2"/>
        <charset val="1"/>
      </rPr>
      <t>Journal of Cleaner Production</t>
    </r>
    <r>
      <rPr>
        <sz val="11"/>
        <color theme="1"/>
        <rFont val="Calibri"/>
        <family val="2"/>
        <charset val="1"/>
      </rPr>
      <t xml:space="preserve"> 140 (January): 890–905. https://doi.org/10.1016/J.JCLEPRO.2016.06.154.</t>
    </r>
  </si>
  <si>
    <r>
      <t xml:space="preserve">Sillman, J., V. Uusitalo, V. Ruuskanen, L. Ojala, H. Kahiluoto, R. Soukka, and J. Ahola. 2020. “A Life Cycle Environmental Sustainability Analysis of Microbial Protein Production via Power-to-Food Approaches.” </t>
    </r>
    <r>
      <rPr>
        <i/>
        <sz val="11"/>
        <color theme="1"/>
        <rFont val="Calibri"/>
        <family val="2"/>
        <charset val="1"/>
      </rPr>
      <t>International Journal of Life Cycle Assessment</t>
    </r>
    <r>
      <rPr>
        <sz val="11"/>
        <color theme="1"/>
        <rFont val="Calibri"/>
        <family val="2"/>
        <charset val="1"/>
      </rPr>
      <t xml:space="preserve"> 25 (11): 2190–2203. https://doi.org/10.1007/S11367-020-01771-3/TABLES/2.</t>
    </r>
  </si>
  <si>
    <r>
      <t xml:space="preserve">Sillman, Jani, Ville Uusitalo, Tuire Tapanen, Anneli Salonen, Risto Soukka, and Helena Kahiluoto. 2021. “Contribution of Honeybees towards the Net Environmental Benefits of Food.” </t>
    </r>
    <r>
      <rPr>
        <i/>
        <sz val="11"/>
        <color theme="1"/>
        <rFont val="Calibri"/>
        <family val="2"/>
        <charset val="1"/>
      </rPr>
      <t>Science of The Total Environment</t>
    </r>
    <r>
      <rPr>
        <sz val="11"/>
        <color theme="1"/>
        <rFont val="Calibri"/>
        <family val="2"/>
        <charset val="1"/>
      </rPr>
      <t xml:space="preserve"> 756 (February): 143880. https://doi.org/10.1016/J.SCITOTENV.2020.143880.</t>
    </r>
  </si>
  <si>
    <r>
      <t xml:space="preserve">Smetana, Sergiy, Alexander Mathys, Achim Knoch, and Volker Heinz. 2015. “Meat Alternatives: Life Cycle Assessment of Most Known Meat Substitutes.” </t>
    </r>
    <r>
      <rPr>
        <i/>
        <sz val="11"/>
        <color theme="1"/>
        <rFont val="Calibri"/>
        <family val="2"/>
        <charset val="1"/>
      </rPr>
      <t>International Journal of Life Cycle Assessment</t>
    </r>
    <r>
      <rPr>
        <sz val="11"/>
        <color theme="1"/>
        <rFont val="Calibri"/>
        <family val="2"/>
        <charset val="1"/>
      </rPr>
      <t xml:space="preserve"> 20 (9): 1254–67. https://doi.org/10.1007/S11367-015-0931-6/TABLES/2.</t>
    </r>
  </si>
  <si>
    <r>
      <t xml:space="preserve">Smetana, Sergiy, Megala Palanisamy, Alexander Mathys, and Volker Heinz. 2016. “Sustainability of Insect Use for Feed and Food: Life Cycle Assessment Perspective.” </t>
    </r>
    <r>
      <rPr>
        <i/>
        <sz val="11"/>
        <color theme="1"/>
        <rFont val="Calibri"/>
        <family val="2"/>
        <charset val="1"/>
      </rPr>
      <t>Journal of Cleaner Production</t>
    </r>
    <r>
      <rPr>
        <sz val="11"/>
        <color theme="1"/>
        <rFont val="Calibri"/>
        <family val="2"/>
        <charset val="1"/>
      </rPr>
      <t xml:space="preserve"> 137 (November): 741–51. https://doi.org/10.1016/J.JCLEPRO.2016.07.148.</t>
    </r>
  </si>
  <si>
    <r>
      <t xml:space="preserve">Smetana, Sergiy, Michael Sandmann, Sascha Rohn, Daniel Pleissner, and Volker Heinz. 2017. “Autotrophic and Heterotrophic Microalgae and Cyanobacteria Cultivation for Food and Feed: Life Cycle Assessment.” </t>
    </r>
    <r>
      <rPr>
        <i/>
        <sz val="11"/>
        <color theme="1"/>
        <rFont val="Calibri"/>
        <family val="2"/>
        <charset val="1"/>
      </rPr>
      <t>Bioresource Technology</t>
    </r>
    <r>
      <rPr>
        <sz val="11"/>
        <color theme="1"/>
        <rFont val="Calibri"/>
        <family val="2"/>
        <charset val="1"/>
      </rPr>
      <t xml:space="preserve"> 245 (December): 162–70. https://doi.org/10.1016/J.BIORTECH.2017.08.113.</t>
    </r>
  </si>
  <si>
    <r>
      <t xml:space="preserve">Smetana, Sergiy, Eric Schmitt, and Alexander Mathys. 2019. “Sustainable Use of Hermetia Illucens Insect Biomass for Feed and Food: Attributional and Consequential Life Cycle Assessment.” </t>
    </r>
    <r>
      <rPr>
        <i/>
        <sz val="11"/>
        <color theme="1"/>
        <rFont val="Calibri"/>
        <family val="2"/>
        <charset val="1"/>
      </rPr>
      <t>Resources, Conservation and Recycling</t>
    </r>
    <r>
      <rPr>
        <sz val="11"/>
        <color theme="1"/>
        <rFont val="Calibri"/>
        <family val="2"/>
        <charset val="1"/>
      </rPr>
      <t xml:space="preserve"> 144 (May): 285–96. https://doi.org/10.1016/J.RESCONREC.2019.01.042.</t>
    </r>
  </si>
  <si>
    <r>
      <t xml:space="preserve">Spykman, Raphaela, Sayed Mahdi Hossaini, Daniela A. Peguero, Ashley Green, Volker Heinz, and Sergiy Smetana. 2021. “A Modular Environmental and Economic Assessment Applied to the Production of Hermetia Illucens Larvae as a Protein Source for Food and Feed.” </t>
    </r>
    <r>
      <rPr>
        <i/>
        <sz val="11"/>
        <color theme="1"/>
        <rFont val="Calibri"/>
        <family val="2"/>
        <charset val="1"/>
      </rPr>
      <t>International Journal of Life Cycle Assessment</t>
    </r>
    <r>
      <rPr>
        <sz val="11"/>
        <color theme="1"/>
        <rFont val="Calibri"/>
        <family val="2"/>
        <charset val="1"/>
      </rPr>
      <t xml:space="preserve"> 26 (10): 1959–76. https://doi.org/10.1007/S11367-021-01986-Y/TABLES/6.</t>
    </r>
  </si>
  <si>
    <r>
      <t xml:space="preserve">Thévenot, Alexandre, Julio L. Rivera, Aurélie Wilfart, Frédéric Maillard, Melynda Hassouna, Tristan Senga-Kiesse, Samuel Le Féon, and Joël Aubin. 2018. “Mealworm Meal for Animal Feed: Environmental Assessment and Sensitivity Analysis to Guide Future Prospects.” </t>
    </r>
    <r>
      <rPr>
        <i/>
        <sz val="11"/>
        <color theme="1"/>
        <rFont val="Calibri"/>
        <family val="2"/>
        <charset val="1"/>
      </rPr>
      <t>Journal of Cleaner Production</t>
    </r>
    <r>
      <rPr>
        <sz val="11"/>
        <color theme="1"/>
        <rFont val="Calibri"/>
        <family val="2"/>
        <charset val="1"/>
      </rPr>
      <t xml:space="preserve"> 170 (January): 1260–67. https://doi.org/10.1016/J.JCLEPRO.2017.09.054.</t>
    </r>
  </si>
  <si>
    <r>
      <t xml:space="preserve">Ulmer, Magdalena, Sergiy Smetana, and Volker Heinz. 2020. “Utilizing Honeybee Drone Brood as a Protein Source for Food Products: Life Cycle Assessment of Apiculture in Germany.” </t>
    </r>
    <r>
      <rPr>
        <i/>
        <sz val="11"/>
        <color theme="1"/>
        <rFont val="Calibri"/>
        <family val="2"/>
        <charset val="1"/>
      </rPr>
      <t>Resources, Conservation and Recycling</t>
    </r>
    <r>
      <rPr>
        <sz val="11"/>
        <color theme="1"/>
        <rFont val="Calibri"/>
        <family val="2"/>
        <charset val="1"/>
      </rPr>
      <t xml:space="preserve"> 154 (March): 104576. https://doi.org/10.1016/J.RESCONREC.2019.104576.</t>
    </r>
  </si>
  <si>
    <r>
      <t xml:space="preserve">Upcraft, Thomas, Wei Chien Tu, Rob Johnson, Tim Finnigan, Nguyen Van Hung, Jason Hallett, and Miao Guo. 2021. “Protein from Renewable Resources: Mycoprotein Production from Agricultural Residues.” </t>
    </r>
    <r>
      <rPr>
        <i/>
        <sz val="11"/>
        <color theme="1"/>
        <rFont val="Calibri"/>
        <family val="2"/>
        <charset val="1"/>
      </rPr>
      <t>Green Chemistry</t>
    </r>
    <r>
      <rPr>
        <sz val="11"/>
        <color theme="1"/>
        <rFont val="Calibri"/>
        <family val="2"/>
        <charset val="1"/>
      </rPr>
      <t xml:space="preserve"> 23 (14): 5150–65. https://doi.org/10.1039/D1GC01021B.</t>
    </r>
  </si>
  <si>
    <t>“US Dollar (USD).” n.d. Accessed April 5, 2022. https://www.ecb.europa.eu/stats/policy_and_exchange_rates/euro_reference_exchange_rates/html/eurofxref-graph-usd.en.html.</t>
  </si>
  <si>
    <t>“USDA ERS - Meat Price Spreads.” 2022. 2022. https://www.ers.usda.gov/data-products/meat-price-spreads/meat-price-spreads/.</t>
  </si>
  <si>
    <t>“USDA ERS - Oil Crops Yearbook.” 2022. 2022. https://www.ers.usda.gov/data-products/oil-crops-yearbook/oil-crops-yearbook/.</t>
  </si>
  <si>
    <t>“USDA ERS - Rice Yearbook.” 2021. 2021. https://www.ers.usda.gov/data-products/rice-yearbook/.</t>
  </si>
  <si>
    <t>“USDA ERS - Wheat.” 2022. 2022. https://www.ers.usda.gov/topics/crops/wheat/.</t>
  </si>
  <si>
    <r>
      <t xml:space="preserve">Wendt, Lynn M., Christopher Kinchin, Bradley D. Wahlen, Ryan Davis, Thomas A. Dempster, and Henri Gerken. 2019. “Assessing the Stability and Techno-Economic Implications for Wet Storage of Harvested Microalgae to Manage Seasonal Variability.” </t>
    </r>
    <r>
      <rPr>
        <i/>
        <sz val="11"/>
        <color theme="1"/>
        <rFont val="Calibri"/>
        <family val="2"/>
        <charset val="1"/>
      </rPr>
      <t>Biotechnology for Biofuels</t>
    </r>
    <r>
      <rPr>
        <sz val="11"/>
        <color theme="1"/>
        <rFont val="Calibri"/>
        <family val="2"/>
        <charset val="1"/>
      </rPr>
      <t xml:space="preserve"> 12 (1): 1–14. https://doi.org/10.1186/S13068-019-1420-0/TABLES/5.</t>
    </r>
  </si>
  <si>
    <r>
      <t xml:space="preserve">Ye, Chensong, Dongyan Mu, Naomi Horowitz, Zhonglin Xue, Jie Chen, Mingxiong Xue, Yu Zhou, Megan Klutts, and Wenguang Zhou. 2018. “Life Cycle Assessment of Industrial Scale Production of Spirulina Tablets.” </t>
    </r>
    <r>
      <rPr>
        <i/>
        <sz val="11"/>
        <color theme="1"/>
        <rFont val="Calibri"/>
        <family val="2"/>
        <charset val="1"/>
      </rPr>
      <t>Algal Research</t>
    </r>
    <r>
      <rPr>
        <sz val="11"/>
        <color theme="1"/>
        <rFont val="Calibri"/>
        <family val="2"/>
        <charset val="1"/>
      </rPr>
      <t xml:space="preserve"> 34 (September): 154–63. https://doi.org/10.1016/J.ALGAL.2018.07.013.</t>
    </r>
  </si>
  <si>
    <r>
      <t xml:space="preserve">Zanten, Hannah H.E. Van, Herman Mollenhorst, Dennis G.A.B. Oonincx, Paul Bikker, Bastiaan G. Meerburg, and Imke J.M. De Boer. 2015. “From Environmental Nuisance to Environmental Opportunity: Housefly Larvae Convert Waste to Livestock Feed.” </t>
    </r>
    <r>
      <rPr>
        <i/>
        <sz val="11"/>
        <color theme="1"/>
        <rFont val="Calibri"/>
        <family val="2"/>
        <charset val="1"/>
      </rPr>
      <t>Journal of Cleaner Production</t>
    </r>
    <r>
      <rPr>
        <sz val="11"/>
        <color theme="1"/>
        <rFont val="Calibri"/>
        <family val="2"/>
        <charset val="1"/>
      </rPr>
      <t xml:space="preserve"> 102 (September): 362–69. https://doi.org/10.1016/J.JCLEPRO.2015.04.106.</t>
    </r>
  </si>
  <si>
    <t>Protein source</t>
  </si>
  <si>
    <t>Substrate/Scenario</t>
  </si>
  <si>
    <t>Protein content
(% weight of fresh product)</t>
  </si>
  <si>
    <t>Protein content
(% weight of dried product)</t>
  </si>
  <si>
    <t>Oven-dried weight 
(% weight of fresh product)</t>
  </si>
  <si>
    <t>Life cycle assessment (LCA)</t>
  </si>
  <si>
    <t>Techno-economic analysis (TEA)</t>
  </si>
  <si>
    <t>Reference</t>
  </si>
  <si>
    <t>LCA system boundary</t>
  </si>
  <si>
    <t>Acidification 
(kg SO2-Eq/kg protein) (23)</t>
  </si>
  <si>
    <t>Freshwater eutrophication 
(kg P-Eq/kg protein)</t>
  </si>
  <si>
    <t>Marine eutrophication 
(kg N-Eq/kg protein)</t>
  </si>
  <si>
    <t>GWP100 
(kg CO2-Eq/kg protein)</t>
  </si>
  <si>
    <t>Ozone depletion 
(kg CFC-11-Eq/kg protein)</t>
  </si>
  <si>
    <t>Photochemical oxidant formation 
(kg NMVOC/kg protein) (23)</t>
  </si>
  <si>
    <t>Fossil resources depletion 
(MJ/kg protein) (23)</t>
  </si>
  <si>
    <t>Agricultural land occupation 
(m2a/kg protein) (23)</t>
  </si>
  <si>
    <t>Water use/depletion 
(m3/kg protein)</t>
  </si>
  <si>
    <t>Capital cost 
(USD/kg protein)</t>
  </si>
  <si>
    <t>Operational cost 
(USD/kg protein)</t>
  </si>
  <si>
    <t>Total production cost 
(USD/kg protein) (24)</t>
  </si>
  <si>
    <t>Minimum selling price 
(USD/kg protein) (25, 26)</t>
  </si>
  <si>
    <t>Market price 
(USD/kg protein) (26)</t>
  </si>
  <si>
    <t>Waste-to-protein</t>
  </si>
  <si>
    <t>Insect protein</t>
  </si>
  <si>
    <t>Tenebrio molitor</t>
  </si>
  <si>
    <r>
      <t>Tenebrio molitor</t>
    </r>
    <r>
      <rPr>
        <sz val="11"/>
        <color theme="1"/>
        <rFont val="Calibri"/>
        <family val="2"/>
        <scheme val="minor"/>
      </rPr>
      <t xml:space="preserve"> (Ynsect)</t>
    </r>
  </si>
  <si>
    <t>Cereal flours, meals, wheat bran, beet pulp</t>
  </si>
  <si>
    <t>18.84% (2)</t>
  </si>
  <si>
    <t>cradle-to-gate</t>
  </si>
  <si>
    <t>Thévenot et al. 2018</t>
  </si>
  <si>
    <r>
      <t xml:space="preserve">Tenebrio molitor </t>
    </r>
    <r>
      <rPr>
        <sz val="11"/>
        <color theme="1"/>
        <rFont val="Calibri"/>
        <family val="2"/>
        <scheme val="minor"/>
      </rPr>
      <t>(insect meal, Ynsect)</t>
    </r>
  </si>
  <si>
    <t>Musca domestica</t>
  </si>
  <si>
    <t>Poultry manure and house waste</t>
  </si>
  <si>
    <t>van Zanten et al., 2015</t>
  </si>
  <si>
    <t>Fresh pig manure</t>
  </si>
  <si>
    <t>63.65% (3)</t>
  </si>
  <si>
    <t>Roffeis et al., 2015</t>
  </si>
  <si>
    <t>Dewaterd pig manure</t>
  </si>
  <si>
    <t>63.65% (4)</t>
  </si>
  <si>
    <t>Chicken manure</t>
  </si>
  <si>
    <t>63.65% (5)</t>
  </si>
  <si>
    <t>1.71E+00-2.29E+00</t>
  </si>
  <si>
    <t>Martin Roffeis et al. 2017; Martin Roffeis et al. 2018</t>
  </si>
  <si>
    <t>Mixture of sheep manure and fresh ruminant blood</t>
  </si>
  <si>
    <t>2.47E+00-2.99E+00</t>
  </si>
  <si>
    <t>Hermetia illucens</t>
  </si>
  <si>
    <r>
      <t>Hermetia illucens</t>
    </r>
    <r>
      <rPr>
        <sz val="11"/>
        <color theme="1"/>
        <rFont val="Calibri"/>
        <family val="2"/>
        <scheme val="minor"/>
      </rPr>
      <t xml:space="preserve"> (dried defatted meal)</t>
    </r>
  </si>
  <si>
    <t>Food wastes</t>
  </si>
  <si>
    <t>100% (6)</t>
  </si>
  <si>
    <t>1.36E+00-1.51E+01</t>
  </si>
  <si>
    <t>2.12E+01-9.96E+01</t>
  </si>
  <si>
    <t>3.2E-02-7.03E+00</t>
  </si>
  <si>
    <t>Smetana et al. 2016</t>
  </si>
  <si>
    <t>Gainesville fly diet</t>
  </si>
  <si>
    <t>6.03E+00 (27)</t>
  </si>
  <si>
    <t>Spykman et al. 2021</t>
  </si>
  <si>
    <t>Compound chicken feed</t>
  </si>
  <si>
    <t>7.80E+00 (27)</t>
  </si>
  <si>
    <t>Distiller's grains</t>
  </si>
  <si>
    <t>6.39E+00 (27)</t>
  </si>
  <si>
    <t>Wheat middlings</t>
  </si>
  <si>
    <t>6.51E+00 (27)</t>
  </si>
  <si>
    <t>Fruit and vegetable waste</t>
  </si>
  <si>
    <t>7.62E+00 (27)</t>
  </si>
  <si>
    <t>Poultry manure</t>
  </si>
  <si>
    <t>6.91E+00 (27)</t>
  </si>
  <si>
    <t>By-products of food industry</t>
  </si>
  <si>
    <t>Smetana, Schmitt, and Mathys 2019</t>
  </si>
  <si>
    <r>
      <t>Hermetia illucens</t>
    </r>
    <r>
      <rPr>
        <sz val="11"/>
        <color theme="1"/>
        <rFont val="Calibri"/>
        <family val="2"/>
        <scheme val="minor"/>
      </rPr>
      <t xml:space="preserve"> (protein concentrate)</t>
    </r>
  </si>
  <si>
    <r>
      <t>Hermetia illucens</t>
    </r>
    <r>
      <rPr>
        <sz val="11"/>
        <color theme="1"/>
        <rFont val="Calibri"/>
        <family val="2"/>
        <scheme val="minor"/>
      </rPr>
      <t xml:space="preserve"> (fresh insect puree)</t>
    </r>
  </si>
  <si>
    <t>Salomone et al. 2017</t>
  </si>
  <si>
    <t>Chicken manure and fresh brewery waste (artificial inoculation)</t>
  </si>
  <si>
    <t>45.88% (7)</t>
  </si>
  <si>
    <t>4.42E+00-5.88E+00</t>
  </si>
  <si>
    <t xml:space="preserve">Hermetia illucens </t>
  </si>
  <si>
    <t>Feed-grade substrate</t>
  </si>
  <si>
    <t>Bosch et al. 2019</t>
  </si>
  <si>
    <t>Not food or feed-grade substrate</t>
  </si>
  <si>
    <r>
      <t>Hermetia illucens</t>
    </r>
    <r>
      <rPr>
        <sz val="11"/>
        <color theme="1"/>
        <rFont val="Calibri"/>
        <family val="2"/>
        <scheme val="minor"/>
      </rPr>
      <t xml:space="preserve"> (prepupae)</t>
    </r>
  </si>
  <si>
    <t>Onsongo et al. 2018</t>
  </si>
  <si>
    <r>
      <t>Hermetia illucens</t>
    </r>
    <r>
      <rPr>
        <sz val="11"/>
        <color theme="1"/>
        <rFont val="Calibri"/>
        <family val="2"/>
        <scheme val="minor"/>
      </rPr>
      <t xml:space="preserve"> (insect meal, InnovaFeed)</t>
    </r>
  </si>
  <si>
    <t>Agricultural by-products from starch manufacture (wheat bran, wheat slurry), food by-product, electricity (wood biomass)</t>
  </si>
  <si>
    <t>Van PhI et al. 2020</t>
  </si>
  <si>
    <t>Brewery grains (Germany)</t>
  </si>
  <si>
    <t>45.88% (8a)</t>
  </si>
  <si>
    <t>4.28E-01 (8b)</t>
  </si>
  <si>
    <t>Ites et al. 2020</t>
  </si>
  <si>
    <t>Potato peel  (Germany)</t>
  </si>
  <si>
    <t>45.88% (9a)</t>
  </si>
  <si>
    <t>9.56E-02 (9b)</t>
  </si>
  <si>
    <t>Expired food  (Germany)</t>
  </si>
  <si>
    <t>45.88% (10a)</t>
  </si>
  <si>
    <t>1.78E+00 (10b)</t>
  </si>
  <si>
    <t>Hen diet</t>
  </si>
  <si>
    <t>Bava et al. 2019</t>
  </si>
  <si>
    <t>Maize distillers</t>
  </si>
  <si>
    <t>Okara</t>
  </si>
  <si>
    <t>Brewer’s grains</t>
  </si>
  <si>
    <t>Protaetia brevitarsis seulensis </t>
  </si>
  <si>
    <t>Bio-waste (mushroom production waste and banana peels)</t>
  </si>
  <si>
    <t>Nikkhah et al. 2021</t>
  </si>
  <si>
    <t>Microbial protein</t>
  </si>
  <si>
    <t>Hydrogan-oxidising bacteria sp.</t>
  </si>
  <si>
    <t>Hydrogen-oxidising bacteria</t>
  </si>
  <si>
    <t>H2 (electrolysis), industrial emitted CO2, capacity = 100,800 tonne SPC/year, 6 years, low Capex and Opex case</t>
  </si>
  <si>
    <t>65% (11)</t>
  </si>
  <si>
    <t>9.23E+00 (28)</t>
  </si>
  <si>
    <t>García Martínez et al. 2021</t>
  </si>
  <si>
    <t>H2 (electrolysis), industrial emitted CO2, capacity = 100,800 tonne SPC/year, 6 years, high  Capex and Opex case</t>
  </si>
  <si>
    <t>2.50E+01 (28)</t>
  </si>
  <si>
    <t>H2 (electrolysis), industrial emitted CO2, capacity = 100,800 tonne SPC/year,  20 years, low Capex and Opex case</t>
  </si>
  <si>
    <t>6.22E+00 (28)</t>
  </si>
  <si>
    <t>H2 (electrolysis), industrial emitted CO2, capacity = 100,800 tonne SPC/year,  20 years, high Capex and Opex case</t>
  </si>
  <si>
    <t>1.87E+01 (28)</t>
  </si>
  <si>
    <t>H2 (gasification), industrial emitted CO2, capacity = 100,800 tonne SPC/year, 6 years, low Capex and Opex case</t>
  </si>
  <si>
    <t>1.03E+01 (28)</t>
  </si>
  <si>
    <t>H2 (gasification), industrial emitted CO2, capacity = 100,800 tonne SPC/year, 6 years, high Capex and Opex case</t>
  </si>
  <si>
    <t>1.56E+01 (28)</t>
  </si>
  <si>
    <t>H2 (gasification), industrial emitted CO2, capacity = 100,800 tonne SPC/year,  20 years, low Capex and Opex case</t>
  </si>
  <si>
    <t>5.69E+00 (28)</t>
  </si>
  <si>
    <t>H2 (gasification), industrial emitted CO2, capacity = 100,800 tonne SPC/year,  20 years, high Capex and Opex case</t>
  </si>
  <si>
    <t>9.20E+00 (28)</t>
  </si>
  <si>
    <t>Methane-oxidising bacteria sp.</t>
  </si>
  <si>
    <t xml:space="preserve">Methane-oxidising bacteria </t>
  </si>
  <si>
    <t>CH4 produced via anaerobic digestion using organic fraction of municipal solid waste (the rest CH4 is combusted in a CHP system to co-produce heat and electricity)</t>
  </si>
  <si>
    <t>20% (12)</t>
  </si>
  <si>
    <t>Khoshnevisan et al. 2020</t>
  </si>
  <si>
    <t>CH4 produced via anaerobic digestion using organic fraction of municipal solid waste (the rest CH4 was assumed to be used as transportation fuel)</t>
  </si>
  <si>
    <t>Tetraselmis suecica</t>
  </si>
  <si>
    <r>
      <t>Tetraselmis suecica </t>
    </r>
    <r>
      <rPr>
        <sz val="11"/>
        <color theme="1"/>
        <rFont val="Calibri"/>
        <family val="2"/>
        <scheme val="minor"/>
      </rPr>
      <t>(Green Wall Panel)</t>
    </r>
  </si>
  <si>
    <t>Flue gas (a recycled waste-product obtained from the burning of used vegetable oils)</t>
  </si>
  <si>
    <t>Maiolo et al. 2020</t>
  </si>
  <si>
    <t>Pure CO2 (from clinder)</t>
  </si>
  <si>
    <t>Tisochrysis lutea</t>
  </si>
  <si>
    <r>
      <t>Tisochrysis lutea </t>
    </r>
    <r>
      <rPr>
        <sz val="11"/>
        <color theme="1"/>
        <rFont val="Calibri"/>
        <family val="2"/>
        <scheme val="minor"/>
      </rPr>
      <t>(Green Wall Panel)</t>
    </r>
  </si>
  <si>
    <t>Arthrospira platensis</t>
  </si>
  <si>
    <r>
      <t xml:space="preserve">Arthrospira platensis </t>
    </r>
    <r>
      <rPr>
        <sz val="11"/>
        <color theme="1"/>
        <rFont val="Calibri"/>
        <family val="2"/>
        <scheme val="minor"/>
      </rPr>
      <t>(DIL e.V.; Quakenbrueck, Germnay; , ILU e.V; Nuthetal, Germany)</t>
    </r>
  </si>
  <si>
    <t>CO2 (from air with addition of concentrated CO2), open raceway pond</t>
  </si>
  <si>
    <t>52.80% (13)</t>
  </si>
  <si>
    <t>Smetana et al. 2017</t>
  </si>
  <si>
    <r>
      <t>Arthrospira platensis</t>
    </r>
    <r>
      <rPr>
        <sz val="11"/>
        <color theme="1"/>
        <rFont val="Calibri"/>
        <family val="2"/>
        <scheme val="minor"/>
      </rPr>
      <t xml:space="preserve"> (DIL e.V.; Quakenbrueck, Germnay; , ILU e.V; Nuthetal, Germany)</t>
    </r>
  </si>
  <si>
    <t>CO2 (from air with addition of concentrated CO2), tubular photobioreator</t>
  </si>
  <si>
    <t>Chlorella sp.</t>
  </si>
  <si>
    <r>
      <t>Chlorella vulgaris</t>
    </r>
    <r>
      <rPr>
        <sz val="11"/>
        <color theme="1"/>
        <rFont val="Calibri"/>
        <family val="2"/>
        <scheme val="minor"/>
      </rPr>
      <t xml:space="preserve"> (Leuphana University of Lüneburg, ILU e.V; Nuthetal, Germany)</t>
    </r>
  </si>
  <si>
    <t>Chlorella pyrenoidosa</t>
  </si>
  <si>
    <t>Hydrolysed food waste (rice, noodles, meat, vegetable mixture from canteens), electricity (solar)</t>
  </si>
  <si>
    <t xml:space="preserve">Ascochloris sp. </t>
  </si>
  <si>
    <t>Ascochloris sp. ADW007</t>
  </si>
  <si>
    <t>Dairy effluent, capacity = 0.42 m3/day, 20 years  (14b)</t>
  </si>
  <si>
    <t>52.25% (14a)</t>
  </si>
  <si>
    <t>Kumar et al. 2020; Smetana et al. 2017</t>
  </si>
  <si>
    <t>Dairy effluent, capacity &lt;=  250 m3/day, 10 years  (14b)</t>
  </si>
  <si>
    <t>Dairy effluent, capacity &lt;=  250 m3/day, 20 years  (14b)</t>
  </si>
  <si>
    <t>Dairy effluent, capacity &lt;=  250 m3/day, 30 years  (14b)</t>
  </si>
  <si>
    <t>Dairy effluent, capacity ~ 500 m3/day, 10 years  (14b)</t>
  </si>
  <si>
    <t>Dairy effluent, capacity ~ 500 m3/day, 20 years  (14b)</t>
  </si>
  <si>
    <t>Dairy effluent, capacity ~ 500 m3/day, 30 years  (14b)</t>
  </si>
  <si>
    <t>Dairy effluent, capacity &gt;=  1000 m3/day, 10 years  (14b)</t>
  </si>
  <si>
    <t>Dairy effluent, capacity &gt;=  1000 m3/day, 20 years  (14b)</t>
  </si>
  <si>
    <t>Dairy effluent, capacity &gt;=  1000 m3/day, 30 years  (14b)</t>
  </si>
  <si>
    <t>Microbial protein  (1)</t>
  </si>
  <si>
    <t>Solein (Solar Foods)</t>
  </si>
  <si>
    <t>H2, CO2, electricity (grid mix)</t>
  </si>
  <si>
    <t>Järviö et al. 2021</t>
  </si>
  <si>
    <t>H2, CO2, electricity (hydropower)</t>
  </si>
  <si>
    <t>Cupriavidus necator</t>
  </si>
  <si>
    <t>Electricity (wind), CO2 (air), amine</t>
  </si>
  <si>
    <t>Sillman et al. 2020</t>
  </si>
  <si>
    <t>Electricity (solar), CO2 (air), amine</t>
  </si>
  <si>
    <t>Fusarium venenatum</t>
  </si>
  <si>
    <t>Fusarium venenatum A3/5</t>
  </si>
  <si>
    <t>Lignocellulosic agricultural residues</t>
  </si>
  <si>
    <t>Upcraft et al. 2021</t>
  </si>
  <si>
    <t>Spirulina platensis</t>
  </si>
  <si>
    <r>
      <t xml:space="preserve">Spirulina platensis </t>
    </r>
    <r>
      <rPr>
        <sz val="11"/>
        <color theme="1"/>
        <rFont val="Calibri"/>
        <family val="2"/>
        <scheme val="minor"/>
      </rPr>
      <t>(China)</t>
    </r>
  </si>
  <si>
    <t>Ye et al. 2018</t>
  </si>
  <si>
    <t>Bench mark comparisons</t>
  </si>
  <si>
    <r>
      <t>Hermetia illucens</t>
    </r>
    <r>
      <rPr>
        <sz val="11"/>
        <color theme="1"/>
        <rFont val="Calibri"/>
        <family val="2"/>
        <scheme val="minor"/>
      </rPr>
      <t xml:space="preserve"> (Innovafeed)</t>
    </r>
  </si>
  <si>
    <t>Commercial housefly diet, composed of wheat bran, alfalfa meal, corn meal and tap water</t>
  </si>
  <si>
    <t>Clack soldier fly baseline diet, made of wheat bran, rye meal and tap water</t>
  </si>
  <si>
    <r>
      <t>FeedKind</t>
    </r>
    <r>
      <rPr>
        <sz val="11"/>
        <color theme="1"/>
        <rFont val="Calibri"/>
        <family val="2"/>
      </rPr>
      <t>®</t>
    </r>
    <r>
      <rPr>
        <sz val="11"/>
        <color theme="1"/>
        <rFont val="Calibri"/>
        <family val="2"/>
        <scheme val="minor"/>
      </rPr>
      <t xml:space="preserve"> (Calysta)</t>
    </r>
  </si>
  <si>
    <t>Glucose, heterotrophic fermenter</t>
  </si>
  <si>
    <t xml:space="preserve">Plant-based protein </t>
  </si>
  <si>
    <r>
      <t xml:space="preserve">Glycine max </t>
    </r>
    <r>
      <rPr>
        <sz val="11"/>
        <color theme="1"/>
        <rFont val="Calibri"/>
        <family val="2"/>
        <scheme val="minor"/>
      </rPr>
      <t>(soybean meal)</t>
    </r>
  </si>
  <si>
    <t>49.40% (15)</t>
  </si>
  <si>
    <t>Martin Roffeis et al. 2018; Onsongo et al. 2018</t>
  </si>
  <si>
    <t xml:space="preserve">Animal-based protein </t>
  </si>
  <si>
    <t>Fish meal (Blue whiting, Norway)</t>
  </si>
  <si>
    <t>Agribalyse 1.3 database</t>
  </si>
  <si>
    <t>Fish meal (Anchovies, Peru)</t>
  </si>
  <si>
    <t>Fish meal</t>
  </si>
  <si>
    <t>42.70% (15)</t>
  </si>
  <si>
    <r>
      <t>Fish meal (</t>
    </r>
    <r>
      <rPr>
        <i/>
        <sz val="11"/>
        <color theme="1"/>
        <rFont val="Calibri"/>
        <family val="2"/>
        <scheme val="minor"/>
      </rPr>
      <t>Rastrineobola argentea</t>
    </r>
    <r>
      <rPr>
        <sz val="11"/>
        <color theme="1"/>
        <rFont val="Calibri"/>
        <family val="2"/>
        <scheme val="minor"/>
      </rPr>
      <t>)</t>
    </r>
  </si>
  <si>
    <t xml:space="preserve">Insect protein </t>
  </si>
  <si>
    <r>
      <t xml:space="preserve">Tenebrio molitor </t>
    </r>
    <r>
      <rPr>
        <sz val="11"/>
        <color theme="1"/>
        <rFont val="Calibri"/>
        <family val="2"/>
        <scheme val="minor"/>
      </rPr>
      <t>(Austria)</t>
    </r>
  </si>
  <si>
    <t>Wheat bran (70%), maize (12%), brewer's yeast (10%), lucerne (8%), water (from organic carrots)</t>
  </si>
  <si>
    <t>Kobayashi et al. 2022</t>
  </si>
  <si>
    <t>Mixed diet</t>
  </si>
  <si>
    <t>13.50% (16)</t>
  </si>
  <si>
    <t>cradle-to-plate</t>
  </si>
  <si>
    <t>52.6-55.9</t>
  </si>
  <si>
    <t>5.93E+02-7.48E+02</t>
  </si>
  <si>
    <t>2.78E+01-2.81E+01</t>
  </si>
  <si>
    <t>Smetana et al., 2015; Smetana et al. 2016</t>
  </si>
  <si>
    <t>Tenebrio molitor and Zophobas morio</t>
  </si>
  <si>
    <t>Carrots, carrots side product, mixed grains (wheat bran, oats, soy, rye, corn, beer yeast), egg trays</t>
  </si>
  <si>
    <t>Oonincx and de Boer, 2012</t>
  </si>
  <si>
    <t>Food-grade substrate</t>
  </si>
  <si>
    <t>Grylloidea (cricket)</t>
  </si>
  <si>
    <r>
      <t>Gryllus bimaculatus De Geer, Acheta domesticus</t>
    </r>
    <r>
      <rPr>
        <sz val="11"/>
        <color theme="1"/>
        <rFont val="Calibri"/>
        <family val="2"/>
        <scheme val="minor"/>
      </rPr>
      <t> (18976 kg : 17765 kg)</t>
    </r>
  </si>
  <si>
    <t>Fish meal, soybean meal, grain maize, palm oil, pumpkin</t>
  </si>
  <si>
    <t>Halloran et al. 2017</t>
  </si>
  <si>
    <t>Acheta domesticus </t>
  </si>
  <si>
    <t>Apis mellifera</t>
  </si>
  <si>
    <r>
      <t xml:space="preserve">Apis mellifera </t>
    </r>
    <r>
      <rPr>
        <sz val="11"/>
        <color theme="1"/>
        <rFont val="Calibri"/>
        <family val="2"/>
        <scheme val="minor"/>
      </rPr>
      <t>(drone brood as by product)</t>
    </r>
  </si>
  <si>
    <t>Pollen and sugar</t>
  </si>
  <si>
    <t>10.00% (17)</t>
  </si>
  <si>
    <t>Jani Sillman et al. 2021; Ulmer, Smetana, and Heinz 2020</t>
  </si>
  <si>
    <r>
      <t>Apis mellifera</t>
    </r>
    <r>
      <rPr>
        <sz val="11"/>
        <color theme="1"/>
        <rFont val="Calibri"/>
        <family val="2"/>
        <scheme val="minor"/>
      </rPr>
      <t xml:space="preserve"> (drone brood) </t>
    </r>
  </si>
  <si>
    <t>Sugar beet syrup</t>
  </si>
  <si>
    <t>1.50E+01-2.90E+01</t>
  </si>
  <si>
    <t>1.10E+00-1.70E+01</t>
  </si>
  <si>
    <t>Ulmer, Smetana, and Heinz 2020</t>
  </si>
  <si>
    <r>
      <t>Apis mellifera</t>
    </r>
    <r>
      <rPr>
        <sz val="11"/>
        <color theme="1"/>
        <rFont val="Calibri"/>
        <family val="2"/>
        <scheme val="minor"/>
      </rPr>
      <t xml:space="preserve"> (drone brood) + soy protein concentration (35%:65%)</t>
    </r>
  </si>
  <si>
    <t>Sugar beet syrup for bees</t>
  </si>
  <si>
    <t>3.78E+00-5.67E+00</t>
  </si>
  <si>
    <t>4.44E+00-6.52E+00</t>
  </si>
  <si>
    <r>
      <t xml:space="preserve">Apis mellifera </t>
    </r>
    <r>
      <rPr>
        <sz val="11"/>
        <color theme="1"/>
        <rFont val="Calibri"/>
        <family val="2"/>
        <scheme val="minor"/>
      </rPr>
      <t>(drone larvae) + soy protein concentration (30%:70%)</t>
    </r>
  </si>
  <si>
    <t>2.69E+00-3.55E+00</t>
  </si>
  <si>
    <t>4.60E+00-5.54E+00</t>
  </si>
  <si>
    <r>
      <t>Apis mellifera</t>
    </r>
    <r>
      <rPr>
        <sz val="11"/>
        <color theme="1"/>
        <rFont val="Calibri"/>
        <family val="2"/>
        <scheme val="minor"/>
      </rPr>
      <t xml:space="preserve"> (drone larvae) + soy protein concentration (20%:80%)</t>
    </r>
  </si>
  <si>
    <t>2.36E+00-2.88E+00</t>
  </si>
  <si>
    <t>4.70E+00-5.26E+00</t>
  </si>
  <si>
    <t xml:space="preserve">Other protein source </t>
  </si>
  <si>
    <t>Cultured protein</t>
  </si>
  <si>
    <t xml:space="preserve">Cultured meat </t>
  </si>
  <si>
    <t>Mammalian cell line adapted for suspension culture (fed-batch), 6.8 k tonne per year (18)</t>
  </si>
  <si>
    <t>Humbird 2021</t>
  </si>
  <si>
    <t>Cultured meat</t>
  </si>
  <si>
    <t>Mammalian cell line adapted for suspension culture (perfusion), 6.9 k tonne per year (19)</t>
  </si>
  <si>
    <t>FOOD CERTIFIED *</t>
  </si>
  <si>
    <t>Microbial protein*</t>
  </si>
  <si>
    <r>
      <t xml:space="preserve">Mycoprotein </t>
    </r>
    <r>
      <rPr>
        <sz val="11"/>
        <color theme="1"/>
        <rFont val="Calibri"/>
        <family val="2"/>
        <scheme val="minor"/>
      </rPr>
      <t>(Quorn</t>
    </r>
    <r>
      <rPr>
        <sz val="11"/>
        <color theme="1"/>
        <rFont val="Calibri"/>
        <family val="2"/>
      </rPr>
      <t>™</t>
    </r>
    <r>
      <rPr>
        <sz val="11"/>
        <color theme="1"/>
        <rFont val="Calibri"/>
        <family val="2"/>
        <scheme val="minor"/>
      </rPr>
      <t>)</t>
    </r>
  </si>
  <si>
    <t>1.50E+01-3.84E+01</t>
  </si>
  <si>
    <t>2.60E+00-7.50E+00</t>
  </si>
  <si>
    <t>Sillman et al. 2020; Parodi et al. 2018; Upcraft et al. 2021</t>
  </si>
  <si>
    <t>Plant-based protein *</t>
  </si>
  <si>
    <r>
      <t xml:space="preserve">Glycine max </t>
    </r>
    <r>
      <rPr>
        <sz val="11"/>
        <color theme="1"/>
        <rFont val="Calibri"/>
        <family val="2"/>
        <scheme val="minor"/>
      </rPr>
      <t>(soybean)</t>
    </r>
  </si>
  <si>
    <t>8.90E-01-3.74E+00</t>
  </si>
  <si>
    <t>5.24E+00-6.04E+00</t>
  </si>
  <si>
    <r>
      <t xml:space="preserve">Glycine max </t>
    </r>
    <r>
      <rPr>
        <sz val="11"/>
        <color theme="1"/>
        <rFont val="Calibri"/>
        <family val="2"/>
        <scheme val="minor"/>
      </rPr>
      <t>(soybean) (21)</t>
    </r>
  </si>
  <si>
    <t>European Union</t>
  </si>
  <si>
    <t>1.33E+00 (29)</t>
  </si>
  <si>
    <t>Parodi et al. 2018; “USDA ERS - Oil Crops Yearbook” 2022</t>
  </si>
  <si>
    <t>Tofu</t>
  </si>
  <si>
    <t>Tofu (22)</t>
  </si>
  <si>
    <t>Global</t>
  </si>
  <si>
    <t>cradle-to-retail-gate</t>
  </si>
  <si>
    <t>Poore and Nemecek 2018</t>
  </si>
  <si>
    <r>
      <t>Phaseolus vulgaris</t>
    </r>
    <r>
      <rPr>
        <sz val="11"/>
        <color theme="1"/>
        <rFont val="Calibri"/>
        <family val="2"/>
        <scheme val="minor"/>
      </rPr>
      <t xml:space="preserve"> (common bean) (21)</t>
    </r>
  </si>
  <si>
    <t>Parodi et al. 2018</t>
  </si>
  <si>
    <r>
      <t>Pisum sativum</t>
    </r>
    <r>
      <rPr>
        <sz val="11"/>
        <color theme="1"/>
        <rFont val="Calibri"/>
        <family val="2"/>
        <scheme val="minor"/>
      </rPr>
      <t xml:space="preserve"> (pea) (22)</t>
    </r>
  </si>
  <si>
    <t>Nut (22)</t>
  </si>
  <si>
    <r>
      <t>Arachis hypogaea</t>
    </r>
    <r>
      <rPr>
        <sz val="11"/>
        <color theme="1"/>
        <rFont val="Calibri"/>
        <family val="2"/>
        <scheme val="minor"/>
      </rPr>
      <t xml:space="preserve"> (groundnut) (22)</t>
    </r>
  </si>
  <si>
    <t>Other pulses (22)</t>
  </si>
  <si>
    <r>
      <t>Zea mays</t>
    </r>
    <r>
      <rPr>
        <sz val="11"/>
        <color theme="1"/>
        <rFont val="Calibri"/>
        <family val="2"/>
        <scheme val="minor"/>
      </rPr>
      <t xml:space="preserve"> (maize grain)</t>
    </r>
  </si>
  <si>
    <r>
      <t xml:space="preserve">Zea mays </t>
    </r>
    <r>
      <rPr>
        <sz val="11"/>
        <color theme="1"/>
        <rFont val="Calibri"/>
        <family val="2"/>
        <scheme val="minor"/>
      </rPr>
      <t>(maize) (21)</t>
    </r>
  </si>
  <si>
    <r>
      <t>Oryza sativa</t>
    </r>
    <r>
      <rPr>
        <sz val="11"/>
        <color theme="1"/>
        <rFont val="Calibri"/>
        <family val="2"/>
        <scheme val="minor"/>
      </rPr>
      <t xml:space="preserve"> (rice) (21)</t>
    </r>
  </si>
  <si>
    <t>6.02E+00 (29)</t>
  </si>
  <si>
    <t>Parodi et al. 2018; “USDA ERS - Rice Yearbook” 2021</t>
  </si>
  <si>
    <r>
      <t xml:space="preserve">Triticum aestivum </t>
    </r>
    <r>
      <rPr>
        <sz val="11"/>
        <color theme="1"/>
        <rFont val="Calibri"/>
        <family val="2"/>
        <scheme val="minor"/>
      </rPr>
      <t>(wheat) (21)</t>
    </r>
  </si>
  <si>
    <t>2.27E+00 (29)</t>
  </si>
  <si>
    <t>Parodi et al. 2018; “USDA ERS - Wheat” 2022</t>
  </si>
  <si>
    <t>Animal-based protein *</t>
  </si>
  <si>
    <t>Poultry meat (22)</t>
  </si>
  <si>
    <r>
      <t xml:space="preserve">Gallus domesticus </t>
    </r>
    <r>
      <rPr>
        <sz val="11"/>
        <color theme="1"/>
        <rFont val="Calibri"/>
        <family val="2"/>
        <scheme val="minor"/>
      </rPr>
      <t>(organic broiler chicken)</t>
    </r>
  </si>
  <si>
    <t>Austria</t>
  </si>
  <si>
    <r>
      <t>Gallus domesticus</t>
    </r>
    <r>
      <rPr>
        <sz val="11"/>
        <color theme="1"/>
        <rFont val="Calibri"/>
        <family val="2"/>
        <scheme val="minor"/>
      </rPr>
      <t xml:space="preserve"> (broiler chicken) (21)</t>
    </r>
  </si>
  <si>
    <t>2.77E+01 (29)</t>
  </si>
  <si>
    <t>Parodi et al. 2018; “USDA ERS - Meat Price Spreads” 2022</t>
  </si>
  <si>
    <t>Egg protein concentrate</t>
  </si>
  <si>
    <t>68.00% (20)</t>
  </si>
  <si>
    <t>Smetana et al., 2017</t>
  </si>
  <si>
    <t>Egg (22)</t>
  </si>
  <si>
    <t>Egg (21)</t>
  </si>
  <si>
    <t>1.54E+01 (29)</t>
  </si>
  <si>
    <t>Milk (21)</t>
  </si>
  <si>
    <t>2.83E+01 (29)</t>
  </si>
  <si>
    <t>Milk (1% fat)</t>
  </si>
  <si>
    <t>Cheese (22)</t>
  </si>
  <si>
    <r>
      <t xml:space="preserve">Bos taurus </t>
    </r>
    <r>
      <rPr>
        <sz val="11"/>
        <color theme="1"/>
        <rFont val="Calibri"/>
        <family val="2"/>
        <scheme val="minor"/>
      </rPr>
      <t>(beef) (22)</t>
    </r>
  </si>
  <si>
    <r>
      <t>Bos taurus</t>
    </r>
    <r>
      <rPr>
        <sz val="11"/>
        <color theme="1"/>
        <rFont val="Calibri"/>
        <family val="2"/>
        <scheme val="minor"/>
      </rPr>
      <t xml:space="preserve"> (beef) (21)</t>
    </r>
  </si>
  <si>
    <t>7.63E+01 (29)</t>
  </si>
  <si>
    <r>
      <t xml:space="preserve">Ovis aries </t>
    </r>
    <r>
      <rPr>
        <sz val="11"/>
        <color theme="1"/>
        <rFont val="Calibri"/>
        <family val="2"/>
        <scheme val="minor"/>
      </rPr>
      <t>(lamb &amp; mutton) (22)</t>
    </r>
  </si>
  <si>
    <r>
      <t>Sus scrofa domesticus</t>
    </r>
    <r>
      <rPr>
        <sz val="11"/>
        <color theme="1"/>
        <rFont val="Calibri"/>
        <family val="2"/>
        <scheme val="minor"/>
      </rPr>
      <t xml:space="preserve"> (pork) (22)</t>
    </r>
  </si>
  <si>
    <r>
      <t>Sus scrofa domesticus</t>
    </r>
    <r>
      <rPr>
        <sz val="11"/>
        <color theme="1"/>
        <rFont val="Calibri"/>
        <family val="2"/>
        <scheme val="minor"/>
      </rPr>
      <t xml:space="preserve"> (pork) (21)</t>
    </r>
  </si>
  <si>
    <t>4.79E+01 (29)</t>
  </si>
  <si>
    <r>
      <t>Oreochromis spp.</t>
    </r>
    <r>
      <rPr>
        <sz val="11"/>
        <color theme="1"/>
        <rFont val="Calibri"/>
        <family val="2"/>
        <scheme val="minor"/>
      </rPr>
      <t xml:space="preserve"> (tilapia) (21)</t>
    </r>
  </si>
  <si>
    <t>Indonesia</t>
  </si>
  <si>
    <r>
      <t>Katsuwonus pelamis</t>
    </r>
    <r>
      <rPr>
        <sz val="11"/>
        <color theme="1"/>
        <rFont val="Calibri"/>
        <family val="2"/>
        <scheme val="minor"/>
      </rPr>
      <t xml:space="preserve"> (skipjack tuna) (21)</t>
    </r>
  </si>
  <si>
    <t>Pacific ocean, Indian ocean, Atlantic ocean</t>
  </si>
  <si>
    <t>Fish (22)</t>
  </si>
  <si>
    <r>
      <t>Crustacea</t>
    </r>
    <r>
      <rPr>
        <sz val="11"/>
        <color theme="1"/>
        <rFont val="Calibri"/>
        <family val="2"/>
        <scheme val="minor"/>
      </rPr>
      <t xml:space="preserve"> (22)</t>
    </r>
  </si>
  <si>
    <t>NA: data not available</t>
  </si>
  <si>
    <t>The spaces highlighted with purple indicates that the specific species of protein source is not revealed in the article.</t>
  </si>
  <si>
    <t>1. These microbial protein species are recognised as food safe, but the one produced via waste-to-protein pathway is not recognised as food safe.</t>
  </si>
  <si>
    <t>2. Protein content is 50.7% in dry weight (DW) basis in (Thévenot et al. 2018);  DW content of 37.16% is obtained from (Parodi et al. 2018).</t>
  </si>
  <si>
    <t>3. 1 kg substrate can produce 0.114 kg dried pupa; 63.65% protein (on DW basis) of housefly obtained from (Parodi et al. 2018) is used to represent the protein content of pupa.</t>
  </si>
  <si>
    <t>4. 1 kg substrate can produce 0.047 kg dried pupa; 63.65% protein (on DW basis) of housefly obtained from (Parodi et al. 2018) is used to represent the protein content of pupa.</t>
  </si>
  <si>
    <t>5. The protein content of 63.65% in DW is obtained from (Parodi et al. 2018)</t>
  </si>
  <si>
    <t>6. The protein content is assumed to be 100%, because the fresh meal mainly consists of water, fat, and protein.</t>
  </si>
  <si>
    <t>7. The protein content of 45.88% in DW is obtained from (Parodi et al. 2018)</t>
  </si>
  <si>
    <t>8a. 1 tonne waste can produce 28.41 kg dry larvae; the protein content of 45.88% in DW is obtained from (Parodi et al. 2018)</t>
  </si>
  <si>
    <t>8b. The minimum selling price for 1 kg of dried larvae is 3.04 EUR</t>
  </si>
  <si>
    <t>9a. 1 tonne waste can produce 320.73 kg dry larvae; the protein content of 45.88% in DW is obtained from (Parodi et al. 2018)</t>
  </si>
  <si>
    <t>9b. The minimum selling price for 1 kg of dried larvae is 7.69 EUR</t>
  </si>
  <si>
    <t>10a. 1 tonne waste can produce 9.57 kg dry larvae; the protein content of 45.88% in DW is obtained from (Parodi et al. 2018)</t>
  </si>
  <si>
    <t>10b. The minimum selling price for 1 kg of dried larvae is 4.27 EUR</t>
  </si>
  <si>
    <t>11. The range of protein content in this fresh product is 50-80%. Herein, the mid-value 65% is used as the protein content of this microbial protein.</t>
  </si>
  <si>
    <t>12. 1 tonne substrate can produce 26.61 kg biomass which has a protein content of 20%.</t>
  </si>
  <si>
    <t>13. The protein meal contains 96% of DW and 55% of protein in DW basis.</t>
  </si>
  <si>
    <t xml:space="preserve">14a. The biomass contains 95% of DW and a general microalgae protein content of 55% (in DW basis) is utilised which is revealed by (Smetana et al. 2017). </t>
  </si>
  <si>
    <t>14b. The operation day of plants is considered as 300 days in a year excluding the rains days and the biomass productivity is 1.68g/L in every scenario.</t>
  </si>
  <si>
    <t>15. Protein content is obtained from (Onsongo et al. 2018).</t>
  </si>
  <si>
    <t>16. the 13.5% protein content in fresh product is obtained from (Smetana et al., 2015); LCA results are obtained from  (Smetana et al. 2016).</t>
  </si>
  <si>
    <t>17. The protein content of 10% in drone brood is obtained from (Ulmer, Smetana, and Heinz 2020).</t>
  </si>
  <si>
    <t>18. The production rate is 6.9 k tonne per year and the life time is 20 years.</t>
  </si>
  <si>
    <t>19. The production rate is 6.8 k tonne per year and the life time is 20 years.</t>
  </si>
  <si>
    <t>20. The fresh protein meal contains 85% of DW and 80% protein in DW basis.</t>
  </si>
  <si>
    <t>21. The average value of protein content in dry weight and water content for each type of product was utilised.</t>
  </si>
  <si>
    <t>22. the mean value of Resampled, Randomized Data for each product in different impact categories were collected from supplementary Table (Results - Nutrient Units). The GWP100 score is collected as the mean value of GHG emissions derived from IPCC 2013 incl CC feedbacks and IPCC 2007 methods. Resampled, Randomized Data can incorporate various sources of variance, including emissions factors, processing, packaging, retail, transport impacts, etc.</t>
  </si>
  <si>
    <t>23. The conversion of LCIA results between different methods is referred to (Dong et al. 2021). 1 mol of H+ eq. (ILCD)= 0.701 kg SO2 eq (ReCiPe).; 1 kg O3 eq. (TRACI 2.1) = 0.041 kg NMVOC eq. (ILCD); 1 kg oil eq. (ReCiPe) = 42.748 MJ (EPD);  1 kg C deficit (ILCD) = 0.092 m2a eq. (ReCiPe).</t>
  </si>
  <si>
    <t>24. Total production cost is calculated as the sum of capital and operational cost in original unit, which has been further converted to compare the total cost of per kg protein.</t>
  </si>
  <si>
    <t>25. Minimum selling price is defined as the minimum price to cover the overall base cost.</t>
  </si>
  <si>
    <t>26. The currency conversion of of EUR to USD is: 1 EUR = 1.1647 USD (Average value in March 2022, European Centrial Bank)</t>
  </si>
  <si>
    <t xml:space="preserve">27. This cost consists of operational cost (expect labor cost) and a small amount of capital cost including pre-processing and drying process. </t>
  </si>
  <si>
    <t>28. The influence of the catastrophe (case assumption in the paper) on the sale price is neglected.</t>
  </si>
  <si>
    <t>29. This lastest price is obtained from Economic research service, U.S. Department of agriculture. 1 bushel soybean = 27.22 kg soybean; 1 cwt = 45.36 kg; 1 pound = 0.4536 kg; 1 dozen egg = 0.84 kg egg; 1 gallon US milk = 3.9 kg milk.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</si>
</sst>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tint="-0.34998626667073579"/>
      <name val="Calibri"/>
      <family val="2"/>
      <scheme val="minor"/>
    </font>
    <font>
      <sz val="8"/>
      <name val="Calibri"/>
      <family val="2"/>
      <scheme val="minor"/>
    </font>
    <font>
      <i/>
      <sz val="11"/>
      <color theme="1"/>
      <name val="Calibri"/>
      <family val="2"/>
      <scheme val="minor"/>
    </font>
    <font>
      <b/>
      <sz val="11"/>
      <name val="Calibri"/>
      <family val="2"/>
      <scheme val="minor"/>
    </font>
    <font>
      <b/>
      <i/>
      <sz val="11"/>
      <color theme="1"/>
      <name val="Calibri"/>
      <family val="2"/>
      <scheme val="minor"/>
    </font>
    <font>
      <sz val="11"/>
      <color rgb="FF000000"/>
      <name val="Calibri"/>
      <family val="2"/>
      <scheme val="minor"/>
    </font>
    <font>
      <sz val="11"/>
      <color rgb="FF000000"/>
      <name val="Calibri"/>
      <family val="2"/>
    </font>
    <font>
      <sz val="11"/>
      <color theme="1"/>
      <name val="Calibri"/>
      <family val="2"/>
      <charset val="1"/>
    </font>
    <font>
      <i/>
      <sz val="11"/>
      <color theme="1"/>
      <name val="Calibri"/>
      <family val="2"/>
      <charset val="1"/>
    </font>
    <font>
      <sz val="11"/>
      <color rgb="FF444444"/>
      <name val="Calibri"/>
      <family val="2"/>
      <charset val="1"/>
    </font>
    <font>
      <b/>
      <sz val="11"/>
      <color rgb="FFFFFFFF"/>
      <name val="Calibri"/>
      <family val="2"/>
      <scheme val="minor"/>
    </font>
    <font>
      <sz val="11"/>
      <color theme="1"/>
      <name val="Calibri"/>
      <family val="2"/>
    </font>
  </fonts>
  <fills count="17">
    <fill>
      <patternFill patternType="none"/>
    </fill>
    <fill>
      <patternFill patternType="gray125"/>
    </fill>
    <fill>
      <patternFill patternType="solid">
        <fgColor theme="0" tint="-0.34998626667073579"/>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7" tint="0.59999389629810485"/>
        <bgColor indexed="64"/>
      </patternFill>
    </fill>
    <fill>
      <patternFill patternType="solid">
        <fgColor rgb="FFFFF2CC"/>
        <bgColor indexed="64"/>
      </patternFill>
    </fill>
    <fill>
      <patternFill patternType="solid">
        <fgColor rgb="FFFFE699"/>
        <bgColor indexed="64"/>
      </patternFill>
    </fill>
    <fill>
      <patternFill patternType="solid">
        <fgColor rgb="FFE1D3F5"/>
        <bgColor indexed="64"/>
      </patternFill>
    </fill>
    <fill>
      <patternFill patternType="solid">
        <fgColor rgb="FF4472C4"/>
        <bgColor rgb="FF4472C4"/>
      </patternFill>
    </fill>
    <fill>
      <patternFill patternType="solid">
        <fgColor rgb="FFD9E1F2"/>
        <bgColor rgb="FFD9E1F2"/>
      </patternFill>
    </fill>
  </fills>
  <borders count="17">
    <border>
      <left/>
      <right/>
      <top/>
      <bottom/>
      <diagonal/>
    </border>
    <border>
      <left style="thin">
        <color indexed="64"/>
      </left>
      <right/>
      <top/>
      <bottom/>
      <diagonal/>
    </border>
    <border>
      <left/>
      <right style="thin">
        <color indexed="64"/>
      </right>
      <top/>
      <bottom/>
      <diagonal/>
    </border>
    <border>
      <left/>
      <right/>
      <top style="thin">
        <color rgb="FF000000"/>
      </top>
      <bottom/>
      <diagonal/>
    </border>
    <border>
      <left/>
      <right/>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thin">
        <color rgb="FF000000"/>
      </left>
      <right style="thin">
        <color rgb="FF000000"/>
      </right>
      <top/>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s>
  <cellStyleXfs count="1">
    <xf numFmtId="0" fontId="0" fillId="0" borderId="0"/>
  </cellStyleXfs>
  <cellXfs count="148">
    <xf numFmtId="0" fontId="0" fillId="0" borderId="0" xfId="0"/>
    <xf numFmtId="0" fontId="3" fillId="0" borderId="0" xfId="0" applyFont="1"/>
    <xf numFmtId="0" fontId="2" fillId="0" borderId="0" xfId="0" applyFont="1"/>
    <xf numFmtId="0" fontId="3" fillId="2" borderId="0" xfId="0" applyFont="1" applyFill="1"/>
    <xf numFmtId="0" fontId="4" fillId="0" borderId="0" xfId="0" applyFont="1"/>
    <xf numFmtId="0" fontId="4" fillId="0" borderId="0" xfId="0" quotePrefix="1" applyFont="1"/>
    <xf numFmtId="0" fontId="0" fillId="0" borderId="0" xfId="0" applyAlignment="1">
      <alignment horizontal="left"/>
    </xf>
    <xf numFmtId="0" fontId="3" fillId="0" borderId="0" xfId="0" applyFont="1" applyAlignment="1">
      <alignment horizontal="left" vertical="center" wrapText="1"/>
    </xf>
    <xf numFmtId="0" fontId="0" fillId="8" borderId="0" xfId="0" applyFill="1"/>
    <xf numFmtId="0" fontId="0" fillId="9" borderId="0" xfId="0" applyFill="1"/>
    <xf numFmtId="0" fontId="0" fillId="10" borderId="0" xfId="0" applyFill="1"/>
    <xf numFmtId="0" fontId="0" fillId="11" borderId="0" xfId="0" applyFill="1"/>
    <xf numFmtId="0" fontId="3" fillId="0" borderId="0" xfId="0" applyFont="1" applyAlignment="1">
      <alignment horizontal="left"/>
    </xf>
    <xf numFmtId="0" fontId="3" fillId="10" borderId="0" xfId="0" applyFont="1" applyFill="1"/>
    <xf numFmtId="0" fontId="6" fillId="0" borderId="0" xfId="0" applyFont="1"/>
    <xf numFmtId="0" fontId="0" fillId="2" borderId="0" xfId="0" applyFill="1"/>
    <xf numFmtId="0" fontId="0" fillId="3" borderId="0" xfId="0" applyFill="1"/>
    <xf numFmtId="0" fontId="3" fillId="3" borderId="0" xfId="0" applyFont="1" applyFill="1" applyAlignment="1">
      <alignment horizontal="left"/>
    </xf>
    <xf numFmtId="0" fontId="0" fillId="0" borderId="1" xfId="0" applyBorder="1"/>
    <xf numFmtId="0" fontId="0" fillId="0" borderId="1" xfId="0" applyBorder="1" applyAlignment="1">
      <alignment horizontal="left"/>
    </xf>
    <xf numFmtId="10" fontId="0" fillId="0" borderId="0" xfId="0" applyNumberFormat="1" applyAlignment="1">
      <alignment horizontal="left"/>
    </xf>
    <xf numFmtId="0" fontId="1" fillId="2" borderId="6" xfId="0" applyFont="1" applyFill="1" applyBorder="1"/>
    <xf numFmtId="0" fontId="7" fillId="9" borderId="6" xfId="0" applyFont="1" applyFill="1" applyBorder="1"/>
    <xf numFmtId="0" fontId="8" fillId="10" borderId="6" xfId="0" applyFont="1" applyFill="1" applyBorder="1"/>
    <xf numFmtId="0" fontId="6" fillId="0" borderId="6" xfId="0" applyFont="1" applyBorder="1"/>
    <xf numFmtId="0" fontId="3" fillId="9" borderId="6" xfId="0" applyFont="1" applyFill="1" applyBorder="1"/>
    <xf numFmtId="0" fontId="6" fillId="0" borderId="6" xfId="0" applyFont="1" applyBorder="1" applyAlignment="1">
      <alignment horizontal="left"/>
    </xf>
    <xf numFmtId="0" fontId="8" fillId="8" borderId="6" xfId="0" applyFont="1" applyFill="1" applyBorder="1"/>
    <xf numFmtId="0" fontId="7" fillId="11" borderId="6" xfId="0" applyFont="1" applyFill="1" applyBorder="1"/>
    <xf numFmtId="0" fontId="3" fillId="3" borderId="6" xfId="0" applyFont="1" applyFill="1" applyBorder="1" applyAlignment="1">
      <alignment horizontal="left"/>
    </xf>
    <xf numFmtId="0" fontId="6" fillId="0" borderId="7" xfId="0" applyFont="1" applyBorder="1"/>
    <xf numFmtId="0" fontId="3" fillId="11" borderId="6" xfId="0" applyFont="1" applyFill="1" applyBorder="1"/>
    <xf numFmtId="0" fontId="0" fillId="0" borderId="0" xfId="0" applyAlignment="1">
      <alignment horizontal="left" vertical="center"/>
    </xf>
    <xf numFmtId="0" fontId="0" fillId="12" borderId="0" xfId="0" applyFill="1"/>
    <xf numFmtId="0" fontId="11" fillId="0" borderId="0" xfId="0" applyFont="1"/>
    <xf numFmtId="0" fontId="3" fillId="7" borderId="0" xfId="0" applyFont="1" applyFill="1" applyAlignment="1">
      <alignment horizontal="center" vertical="center" wrapText="1"/>
    </xf>
    <xf numFmtId="0" fontId="3" fillId="2" borderId="0" xfId="0" applyFont="1" applyFill="1" applyAlignment="1">
      <alignment horizontal="left"/>
    </xf>
    <xf numFmtId="0" fontId="0" fillId="9" borderId="0" xfId="0" applyFill="1" applyAlignment="1">
      <alignment horizontal="left"/>
    </xf>
    <xf numFmtId="0" fontId="0" fillId="10" borderId="0" xfId="0" applyFill="1" applyAlignment="1">
      <alignment horizontal="left"/>
    </xf>
    <xf numFmtId="11" fontId="0" fillId="0" borderId="0" xfId="0" applyNumberFormat="1" applyAlignment="1">
      <alignment horizontal="left"/>
    </xf>
    <xf numFmtId="11" fontId="0" fillId="10" borderId="0" xfId="0" applyNumberFormat="1" applyFill="1" applyAlignment="1">
      <alignment horizontal="left"/>
    </xf>
    <xf numFmtId="11" fontId="3" fillId="10" borderId="0" xfId="0" applyNumberFormat="1" applyFont="1" applyFill="1" applyAlignment="1">
      <alignment horizontal="left"/>
    </xf>
    <xf numFmtId="11" fontId="0" fillId="9" borderId="0" xfId="0" applyNumberFormat="1" applyFill="1" applyAlignment="1">
      <alignment horizontal="left"/>
    </xf>
    <xf numFmtId="11" fontId="0" fillId="10" borderId="0" xfId="0" applyNumberFormat="1" applyFill="1"/>
    <xf numFmtId="11" fontId="0" fillId="11" borderId="0" xfId="0" applyNumberFormat="1" applyFill="1" applyAlignment="1">
      <alignment horizontal="left"/>
    </xf>
    <xf numFmtId="11" fontId="0" fillId="12" borderId="0" xfId="0" applyNumberFormat="1" applyFill="1" applyAlignment="1">
      <alignment horizontal="left"/>
    </xf>
    <xf numFmtId="11" fontId="0" fillId="8" borderId="0" xfId="0" applyNumberFormat="1" applyFill="1" applyAlignment="1">
      <alignment horizontal="left"/>
    </xf>
    <xf numFmtId="11" fontId="0" fillId="2" borderId="0" xfId="0" applyNumberFormat="1" applyFill="1" applyAlignment="1">
      <alignment horizontal="left"/>
    </xf>
    <xf numFmtId="11" fontId="7" fillId="3" borderId="0" xfId="0" applyNumberFormat="1" applyFont="1" applyFill="1" applyAlignment="1">
      <alignment horizontal="left"/>
    </xf>
    <xf numFmtId="0" fontId="10" fillId="0" borderId="0" xfId="0" applyFont="1"/>
    <xf numFmtId="10" fontId="0" fillId="0" borderId="0" xfId="0" applyNumberFormat="1"/>
    <xf numFmtId="0" fontId="3" fillId="7" borderId="1" xfId="0" applyFont="1" applyFill="1" applyBorder="1" applyAlignment="1">
      <alignment horizontal="center" vertical="center" wrapText="1"/>
    </xf>
    <xf numFmtId="0" fontId="3" fillId="2" borderId="1" xfId="0" applyFont="1" applyFill="1" applyBorder="1"/>
    <xf numFmtId="0" fontId="0" fillId="9" borderId="1" xfId="0" applyFill="1" applyBorder="1"/>
    <xf numFmtId="0" fontId="0" fillId="10" borderId="1" xfId="0" applyFill="1" applyBorder="1"/>
    <xf numFmtId="11" fontId="0" fillId="0" borderId="0" xfId="0" applyNumberFormat="1" applyAlignment="1">
      <alignment horizontal="left" vertical="center"/>
    </xf>
    <xf numFmtId="0" fontId="3" fillId="10" borderId="1" xfId="0" applyFont="1" applyFill="1" applyBorder="1"/>
    <xf numFmtId="0" fontId="0" fillId="11" borderId="1" xfId="0" applyFill="1" applyBorder="1"/>
    <xf numFmtId="0" fontId="0" fillId="12" borderId="1" xfId="0" applyFill="1" applyBorder="1"/>
    <xf numFmtId="0" fontId="0" fillId="8" borderId="1" xfId="0" applyFill="1" applyBorder="1"/>
    <xf numFmtId="10" fontId="0" fillId="8" borderId="0" xfId="0" applyNumberFormat="1" applyFill="1" applyAlignment="1">
      <alignment horizontal="left"/>
    </xf>
    <xf numFmtId="0" fontId="0" fillId="2" borderId="1" xfId="0" applyFill="1" applyBorder="1"/>
    <xf numFmtId="0" fontId="3" fillId="3" borderId="1" xfId="0" applyFont="1" applyFill="1" applyBorder="1" applyAlignment="1">
      <alignment horizontal="left"/>
    </xf>
    <xf numFmtId="0" fontId="0" fillId="0" borderId="10" xfId="0" applyBorder="1"/>
    <xf numFmtId="11" fontId="0" fillId="0" borderId="10" xfId="0" applyNumberFormat="1" applyBorder="1" applyAlignment="1">
      <alignment horizontal="left"/>
    </xf>
    <xf numFmtId="10" fontId="3" fillId="2" borderId="0" xfId="0" applyNumberFormat="1" applyFont="1" applyFill="1" applyAlignment="1">
      <alignment horizontal="left"/>
    </xf>
    <xf numFmtId="10" fontId="0" fillId="9" borderId="0" xfId="0" applyNumberFormat="1" applyFill="1" applyAlignment="1">
      <alignment horizontal="left"/>
    </xf>
    <xf numFmtId="10" fontId="0" fillId="10" borderId="0" xfId="0" applyNumberFormat="1" applyFill="1" applyAlignment="1">
      <alignment horizontal="left"/>
    </xf>
    <xf numFmtId="10" fontId="10" fillId="0" borderId="0" xfId="0" applyNumberFormat="1" applyFont="1"/>
    <xf numFmtId="10" fontId="3" fillId="10" borderId="0" xfId="0" applyNumberFormat="1" applyFont="1" applyFill="1" applyAlignment="1">
      <alignment horizontal="left"/>
    </xf>
    <xf numFmtId="10" fontId="0" fillId="11" borderId="0" xfId="0" applyNumberFormat="1" applyFill="1" applyAlignment="1">
      <alignment horizontal="left"/>
    </xf>
    <xf numFmtId="10" fontId="0" fillId="12" borderId="0" xfId="0" applyNumberFormat="1" applyFill="1" applyAlignment="1">
      <alignment horizontal="left"/>
    </xf>
    <xf numFmtId="10" fontId="0" fillId="2" borderId="0" xfId="0" applyNumberFormat="1" applyFill="1" applyAlignment="1">
      <alignment horizontal="left"/>
    </xf>
    <xf numFmtId="10" fontId="9" fillId="0" borderId="0" xfId="0" applyNumberFormat="1" applyFont="1"/>
    <xf numFmtId="10" fontId="3" fillId="3" borderId="0" xfId="0" applyNumberFormat="1" applyFont="1" applyFill="1" applyAlignment="1">
      <alignment horizontal="left"/>
    </xf>
    <xf numFmtId="10" fontId="0" fillId="0" borderId="4" xfId="0" applyNumberFormat="1" applyBorder="1" applyAlignment="1">
      <alignment horizontal="left"/>
    </xf>
    <xf numFmtId="10" fontId="0" fillId="0" borderId="0" xfId="0" applyNumberFormat="1" applyAlignment="1">
      <alignment horizontal="left" vertical="center"/>
    </xf>
    <xf numFmtId="0" fontId="3" fillId="2" borderId="11" xfId="0" applyFont="1" applyFill="1" applyBorder="1"/>
    <xf numFmtId="0" fontId="0" fillId="9" borderId="11" xfId="0" applyFill="1" applyBorder="1"/>
    <xf numFmtId="0" fontId="0" fillId="10" borderId="11" xfId="0" applyFill="1" applyBorder="1"/>
    <xf numFmtId="0" fontId="0" fillId="0" borderId="11" xfId="0" applyBorder="1"/>
    <xf numFmtId="0" fontId="0" fillId="0" borderId="11" xfId="0" applyBorder="1" applyAlignment="1">
      <alignment vertical="center" wrapText="1"/>
    </xf>
    <xf numFmtId="0" fontId="3" fillId="10" borderId="11" xfId="0" applyFont="1" applyFill="1" applyBorder="1"/>
    <xf numFmtId="0" fontId="0" fillId="0" borderId="11" xfId="0" applyBorder="1" applyAlignment="1">
      <alignment horizontal="left"/>
    </xf>
    <xf numFmtId="0" fontId="0" fillId="11" borderId="11" xfId="0" applyFill="1" applyBorder="1"/>
    <xf numFmtId="0" fontId="0" fillId="12" borderId="11" xfId="0" applyFill="1" applyBorder="1"/>
    <xf numFmtId="0" fontId="0" fillId="8" borderId="11" xfId="0" applyFill="1" applyBorder="1"/>
    <xf numFmtId="0" fontId="0" fillId="2" borderId="11" xfId="0" applyFill="1" applyBorder="1"/>
    <xf numFmtId="0" fontId="0" fillId="8" borderId="11" xfId="0" applyFill="1" applyBorder="1" applyAlignment="1">
      <alignment vertical="center" wrapText="1"/>
    </xf>
    <xf numFmtId="0" fontId="3" fillId="3" borderId="11" xfId="0" applyFont="1" applyFill="1" applyBorder="1" applyAlignment="1">
      <alignment horizontal="left"/>
    </xf>
    <xf numFmtId="0" fontId="0" fillId="0" borderId="12" xfId="0" applyBorder="1"/>
    <xf numFmtId="10" fontId="0" fillId="0" borderId="16" xfId="0" applyNumberFormat="1" applyBorder="1" applyAlignment="1">
      <alignment horizontal="left"/>
    </xf>
    <xf numFmtId="0" fontId="13" fillId="0" borderId="0" xfId="0" applyFont="1"/>
    <xf numFmtId="0" fontId="13" fillId="0" borderId="6" xfId="0" applyFont="1" applyBorder="1"/>
    <xf numFmtId="0" fontId="13" fillId="0" borderId="4" xfId="0" applyFont="1" applyBorder="1"/>
    <xf numFmtId="0" fontId="3" fillId="6" borderId="0" xfId="0" applyFont="1" applyFill="1" applyAlignment="1">
      <alignment horizontal="center" vertical="center" wrapText="1"/>
    </xf>
    <xf numFmtId="0" fontId="3" fillId="10" borderId="0" xfId="0" applyFont="1" applyFill="1" applyAlignment="1">
      <alignment horizontal="left"/>
    </xf>
    <xf numFmtId="0" fontId="0" fillId="11" borderId="0" xfId="0" applyFill="1" applyAlignment="1">
      <alignment horizontal="left"/>
    </xf>
    <xf numFmtId="0" fontId="0" fillId="12" borderId="0" xfId="0" applyFill="1" applyAlignment="1">
      <alignment horizontal="left"/>
    </xf>
    <xf numFmtId="0" fontId="0" fillId="8" borderId="0" xfId="0" applyFill="1" applyAlignment="1">
      <alignment horizontal="left"/>
    </xf>
    <xf numFmtId="0" fontId="0" fillId="2" borderId="0" xfId="0" applyFill="1" applyAlignment="1">
      <alignment horizontal="left"/>
    </xf>
    <xf numFmtId="11" fontId="3" fillId="3" borderId="0" xfId="0" applyNumberFormat="1" applyFont="1" applyFill="1" applyAlignment="1">
      <alignment horizontal="left"/>
    </xf>
    <xf numFmtId="0" fontId="3" fillId="6" borderId="6" xfId="0" applyFont="1" applyFill="1" applyBorder="1" applyAlignment="1">
      <alignment horizontal="center" vertical="center" wrapText="1"/>
    </xf>
    <xf numFmtId="0" fontId="3" fillId="2" borderId="6" xfId="0" applyFont="1" applyFill="1" applyBorder="1" applyAlignment="1">
      <alignment horizontal="left"/>
    </xf>
    <xf numFmtId="0" fontId="0" fillId="9" borderId="6" xfId="0" applyFill="1" applyBorder="1" applyAlignment="1">
      <alignment horizontal="left"/>
    </xf>
    <xf numFmtId="0" fontId="0" fillId="10" borderId="6" xfId="0" applyFill="1" applyBorder="1" applyAlignment="1">
      <alignment horizontal="left"/>
    </xf>
    <xf numFmtId="0" fontId="3" fillId="10" borderId="6" xfId="0" applyFont="1" applyFill="1" applyBorder="1" applyAlignment="1">
      <alignment horizontal="left"/>
    </xf>
    <xf numFmtId="11" fontId="0" fillId="0" borderId="6" xfId="0" applyNumberFormat="1" applyBorder="1" applyAlignment="1">
      <alignment horizontal="left"/>
    </xf>
    <xf numFmtId="0" fontId="0" fillId="11" borderId="6" xfId="0" applyFill="1" applyBorder="1" applyAlignment="1">
      <alignment horizontal="left"/>
    </xf>
    <xf numFmtId="0" fontId="0" fillId="12" borderId="6" xfId="0" applyFill="1" applyBorder="1" applyAlignment="1">
      <alignment horizontal="left"/>
    </xf>
    <xf numFmtId="0" fontId="0" fillId="8" borderId="6" xfId="0" applyFill="1" applyBorder="1" applyAlignment="1">
      <alignment horizontal="left"/>
    </xf>
    <xf numFmtId="0" fontId="0" fillId="2" borderId="6" xfId="0" applyFill="1" applyBorder="1" applyAlignment="1">
      <alignment horizontal="left"/>
    </xf>
    <xf numFmtId="11" fontId="3" fillId="3" borderId="6" xfId="0" applyNumberFormat="1" applyFont="1" applyFill="1" applyBorder="1" applyAlignment="1">
      <alignment horizontal="left"/>
    </xf>
    <xf numFmtId="0" fontId="13" fillId="0" borderId="7" xfId="0" applyFont="1" applyBorder="1"/>
    <xf numFmtId="0" fontId="9" fillId="0" borderId="0" xfId="0" applyFont="1"/>
    <xf numFmtId="0" fontId="3" fillId="13" borderId="6" xfId="0" applyFont="1" applyFill="1" applyBorder="1"/>
    <xf numFmtId="10" fontId="0" fillId="13" borderId="0" xfId="0" applyNumberFormat="1" applyFill="1" applyAlignment="1">
      <alignment horizontal="left"/>
    </xf>
    <xf numFmtId="0" fontId="0" fillId="13" borderId="1" xfId="0" applyFill="1" applyBorder="1"/>
    <xf numFmtId="11" fontId="0" fillId="13" borderId="0" xfId="0" applyNumberFormat="1" applyFill="1" applyAlignment="1">
      <alignment horizontal="left"/>
    </xf>
    <xf numFmtId="11" fontId="0" fillId="13" borderId="6" xfId="0" applyNumberFormat="1" applyFill="1" applyBorder="1" applyAlignment="1">
      <alignment horizontal="left"/>
    </xf>
    <xf numFmtId="0" fontId="0" fillId="13" borderId="11" xfId="0" applyFill="1" applyBorder="1"/>
    <xf numFmtId="10" fontId="0" fillId="13" borderId="6" xfId="0" applyNumberFormat="1" applyFill="1" applyBorder="1" applyAlignment="1">
      <alignment horizontal="left"/>
    </xf>
    <xf numFmtId="0" fontId="3" fillId="10" borderId="6" xfId="0" applyFont="1" applyFill="1" applyBorder="1"/>
    <xf numFmtId="0" fontId="3" fillId="10" borderId="6" xfId="0" applyFont="1" applyFill="1" applyBorder="1" applyAlignment="1">
      <alignment wrapText="1"/>
    </xf>
    <xf numFmtId="0" fontId="3" fillId="12" borderId="6" xfId="0" applyFont="1" applyFill="1" applyBorder="1"/>
    <xf numFmtId="0" fontId="3" fillId="8" borderId="6" xfId="0" applyFont="1" applyFill="1" applyBorder="1"/>
    <xf numFmtId="0" fontId="0" fillId="0" borderId="6" xfId="0" applyBorder="1"/>
    <xf numFmtId="0" fontId="0" fillId="0" borderId="6" xfId="0" applyBorder="1" applyAlignment="1">
      <alignment horizontal="left"/>
    </xf>
    <xf numFmtId="0" fontId="0" fillId="13" borderId="0" xfId="0" applyFill="1"/>
    <xf numFmtId="0" fontId="0" fillId="0" borderId="4" xfId="0" applyBorder="1"/>
    <xf numFmtId="9" fontId="0" fillId="0" borderId="0" xfId="0" applyNumberFormat="1" applyAlignment="1">
      <alignment horizontal="left"/>
    </xf>
    <xf numFmtId="0" fontId="0" fillId="14" borderId="6" xfId="0" applyFill="1" applyBorder="1"/>
    <xf numFmtId="0" fontId="14" fillId="15" borderId="0" xfId="0" applyFont="1" applyFill="1"/>
    <xf numFmtId="0" fontId="9" fillId="16" borderId="0" xfId="0" applyFont="1" applyFill="1"/>
    <xf numFmtId="0" fontId="3" fillId="0" borderId="15" xfId="0" applyFont="1" applyBorder="1" applyAlignment="1">
      <alignment horizontal="left" vertical="center" wrapText="1"/>
    </xf>
    <xf numFmtId="0" fontId="3" fillId="0" borderId="13" xfId="0" applyFont="1" applyBorder="1" applyAlignment="1">
      <alignment horizontal="left" vertical="center" wrapText="1"/>
    </xf>
    <xf numFmtId="0" fontId="3" fillId="4" borderId="8" xfId="0" applyFont="1" applyFill="1" applyBorder="1" applyAlignment="1">
      <alignment horizontal="center"/>
    </xf>
    <xf numFmtId="0" fontId="3" fillId="4" borderId="9" xfId="0" applyFont="1" applyFill="1" applyBorder="1" applyAlignment="1">
      <alignment horizontal="center"/>
    </xf>
    <xf numFmtId="0" fontId="3" fillId="5" borderId="6" xfId="0" applyFont="1" applyFill="1" applyBorder="1" applyAlignment="1">
      <alignment horizontal="center"/>
    </xf>
    <xf numFmtId="0" fontId="3" fillId="5" borderId="0" xfId="0" applyFont="1" applyFill="1" applyAlignment="1">
      <alignment horizontal="center"/>
    </xf>
    <xf numFmtId="0" fontId="3" fillId="5" borderId="14" xfId="0" applyFont="1" applyFill="1" applyBorder="1" applyAlignment="1">
      <alignment horizontal="center"/>
    </xf>
    <xf numFmtId="0" fontId="3" fillId="0" borderId="5" xfId="0" applyFont="1" applyBorder="1" applyAlignment="1">
      <alignment horizontal="left" vertical="center" wrapText="1"/>
    </xf>
    <xf numFmtId="0" fontId="3" fillId="0" borderId="6" xfId="0" applyFont="1" applyBorder="1" applyAlignment="1">
      <alignment horizontal="left" vertical="center" wrapText="1"/>
    </xf>
    <xf numFmtId="0" fontId="3" fillId="0" borderId="3" xfId="0" applyFont="1" applyBorder="1" applyAlignment="1">
      <alignment horizontal="left" vertical="center" wrapText="1"/>
    </xf>
    <xf numFmtId="0" fontId="3" fillId="0" borderId="0" xfId="0" applyFont="1" applyAlignment="1">
      <alignment horizontal="left" vertical="center" wrapText="1"/>
    </xf>
    <xf numFmtId="10" fontId="3" fillId="0" borderId="3" xfId="0" applyNumberFormat="1" applyFont="1" applyBorder="1" applyAlignment="1">
      <alignment horizontal="center" vertical="center" wrapText="1"/>
    </xf>
    <xf numFmtId="10" fontId="3" fillId="0" borderId="0" xfId="0" applyNumberFormat="1" applyFont="1" applyAlignment="1">
      <alignment horizontal="center" vertical="center" wrapText="1"/>
    </xf>
    <xf numFmtId="10" fontId="3" fillId="0" borderId="2"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E1D3F5"/>
      <color rgb="FFD6BBFC"/>
      <color rgb="FFBC93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67"/>
  <sheetViews>
    <sheetView zoomScale="85" zoomScaleNormal="85" workbookViewId="0">
      <selection activeCell="A3" sqref="A3"/>
    </sheetView>
  </sheetViews>
  <sheetFormatPr defaultRowHeight="14.45"/>
  <cols>
    <col min="1" max="1" width="14.140625" customWidth="1"/>
    <col min="2" max="2" width="32.5703125" customWidth="1"/>
    <col min="30" max="30" width="63.5703125" customWidth="1"/>
  </cols>
  <sheetData>
    <row r="1" spans="1:2">
      <c r="A1" s="1" t="s">
        <v>0</v>
      </c>
    </row>
    <row r="3" spans="1:2">
      <c r="A3" s="1" t="s">
        <v>1</v>
      </c>
    </row>
    <row r="4" spans="1:2">
      <c r="A4" t="s">
        <v>2</v>
      </c>
    </row>
    <row r="5" spans="1:2">
      <c r="A5" t="s">
        <v>3</v>
      </c>
    </row>
    <row r="6" spans="1:2">
      <c r="A6" t="s">
        <v>4</v>
      </c>
    </row>
    <row r="7" spans="1:2">
      <c r="A7" s="2"/>
    </row>
    <row r="8" spans="1:2">
      <c r="A8" s="1" t="s">
        <v>5</v>
      </c>
    </row>
    <row r="9" spans="1:2">
      <c r="A9" t="s">
        <v>6</v>
      </c>
    </row>
    <row r="11" spans="1:2">
      <c r="A11" s="132" t="s">
        <v>7</v>
      </c>
      <c r="B11" s="132" t="s">
        <v>8</v>
      </c>
    </row>
    <row r="12" spans="1:2" s="4" customFormat="1">
      <c r="A12" s="133" t="s">
        <v>9</v>
      </c>
      <c r="B12" s="133" t="s">
        <v>10</v>
      </c>
    </row>
    <row r="13" spans="1:2">
      <c r="A13" s="133" t="s">
        <v>11</v>
      </c>
      <c r="B13" s="133" t="s">
        <v>12</v>
      </c>
    </row>
    <row r="14" spans="1:2">
      <c r="A14" s="133" t="s">
        <v>13</v>
      </c>
      <c r="B14" s="133" t="s">
        <v>14</v>
      </c>
    </row>
    <row r="15" spans="1:2">
      <c r="A15" s="133" t="s">
        <v>15</v>
      </c>
      <c r="B15" s="133" t="s">
        <v>16</v>
      </c>
    </row>
    <row r="16" spans="1:2">
      <c r="A16" s="133" t="s">
        <v>17</v>
      </c>
      <c r="B16" s="133" t="s">
        <v>18</v>
      </c>
    </row>
    <row r="17" spans="1:2">
      <c r="A17" s="133" t="s">
        <v>19</v>
      </c>
      <c r="B17" s="133" t="s">
        <v>20</v>
      </c>
    </row>
    <row r="18" spans="1:2">
      <c r="A18" s="133" t="s">
        <v>21</v>
      </c>
      <c r="B18" s="133" t="s">
        <v>22</v>
      </c>
    </row>
    <row r="19" spans="1:2">
      <c r="A19" s="133" t="s">
        <v>23</v>
      </c>
      <c r="B19" s="133" t="s">
        <v>24</v>
      </c>
    </row>
    <row r="20" spans="1:2">
      <c r="A20" s="133" t="s">
        <v>25</v>
      </c>
      <c r="B20" s="133" t="s">
        <v>26</v>
      </c>
    </row>
    <row r="21" spans="1:2">
      <c r="A21" s="133" t="s">
        <v>27</v>
      </c>
      <c r="B21" s="133" t="s">
        <v>28</v>
      </c>
    </row>
    <row r="22" spans="1:2">
      <c r="A22" s="133" t="s">
        <v>29</v>
      </c>
      <c r="B22" s="133" t="s">
        <v>30</v>
      </c>
    </row>
    <row r="24" spans="1:2">
      <c r="A24" s="5"/>
      <c r="B24" s="4"/>
    </row>
    <row r="25" spans="1:2">
      <c r="A25" s="1" t="s">
        <v>31</v>
      </c>
    </row>
    <row r="26" spans="1:2">
      <c r="A26" s="34" t="s">
        <v>32</v>
      </c>
    </row>
    <row r="27" spans="1:2">
      <c r="A27" s="34" t="s">
        <v>33</v>
      </c>
    </row>
    <row r="28" spans="1:2">
      <c r="A28" s="34" t="s">
        <v>34</v>
      </c>
    </row>
    <row r="29" spans="1:2">
      <c r="A29" s="34" t="s">
        <v>35</v>
      </c>
    </row>
    <row r="30" spans="1:2">
      <c r="A30" s="34" t="s">
        <v>36</v>
      </c>
    </row>
    <row r="31" spans="1:2">
      <c r="A31" s="34" t="s">
        <v>37</v>
      </c>
    </row>
    <row r="32" spans="1:2">
      <c r="A32" s="34" t="s">
        <v>38</v>
      </c>
    </row>
    <row r="33" spans="1:1">
      <c r="A33" s="34" t="s">
        <v>39</v>
      </c>
    </row>
    <row r="34" spans="1:1">
      <c r="A34" s="34" t="s">
        <v>40</v>
      </c>
    </row>
    <row r="35" spans="1:1">
      <c r="A35" s="34" t="s">
        <v>41</v>
      </c>
    </row>
    <row r="36" spans="1:1">
      <c r="A36" s="34" t="s">
        <v>42</v>
      </c>
    </row>
    <row r="37" spans="1:1">
      <c r="A37" s="34" t="s">
        <v>43</v>
      </c>
    </row>
    <row r="38" spans="1:1">
      <c r="A38" s="34" t="s">
        <v>44</v>
      </c>
    </row>
    <row r="39" spans="1:1">
      <c r="A39" s="34" t="s">
        <v>45</v>
      </c>
    </row>
    <row r="40" spans="1:1">
      <c r="A40" s="34" t="s">
        <v>46</v>
      </c>
    </row>
    <row r="41" spans="1:1">
      <c r="A41" s="34" t="s">
        <v>47</v>
      </c>
    </row>
    <row r="42" spans="1:1">
      <c r="A42" s="34" t="s">
        <v>48</v>
      </c>
    </row>
    <row r="43" spans="1:1">
      <c r="A43" s="34" t="s">
        <v>49</v>
      </c>
    </row>
    <row r="44" spans="1:1">
      <c r="A44" s="34" t="s">
        <v>50</v>
      </c>
    </row>
    <row r="45" spans="1:1">
      <c r="A45" s="34" t="s">
        <v>51</v>
      </c>
    </row>
    <row r="46" spans="1:1">
      <c r="A46" s="34" t="s">
        <v>52</v>
      </c>
    </row>
    <row r="47" spans="1:1">
      <c r="A47" s="34" t="s">
        <v>53</v>
      </c>
    </row>
    <row r="48" spans="1:1">
      <c r="A48" s="34" t="s">
        <v>54</v>
      </c>
    </row>
    <row r="49" spans="1:1">
      <c r="A49" s="34" t="s">
        <v>55</v>
      </c>
    </row>
    <row r="50" spans="1:1">
      <c r="A50" s="34" t="s">
        <v>56</v>
      </c>
    </row>
    <row r="51" spans="1:1">
      <c r="A51" s="34" t="s">
        <v>57</v>
      </c>
    </row>
    <row r="52" spans="1:1">
      <c r="A52" s="34" t="s">
        <v>58</v>
      </c>
    </row>
    <row r="53" spans="1:1">
      <c r="A53" s="34" t="s">
        <v>59</v>
      </c>
    </row>
    <row r="54" spans="1:1">
      <c r="A54" s="34" t="s">
        <v>60</v>
      </c>
    </row>
    <row r="55" spans="1:1">
      <c r="A55" s="34" t="s">
        <v>61</v>
      </c>
    </row>
    <row r="56" spans="1:1">
      <c r="A56" s="34" t="s">
        <v>62</v>
      </c>
    </row>
    <row r="57" spans="1:1">
      <c r="A57" s="34" t="s">
        <v>63</v>
      </c>
    </row>
    <row r="58" spans="1:1">
      <c r="A58" s="34" t="s">
        <v>64</v>
      </c>
    </row>
    <row r="59" spans="1:1">
      <c r="A59" s="34" t="s">
        <v>65</v>
      </c>
    </row>
    <row r="60" spans="1:1">
      <c r="A60" s="34" t="s">
        <v>66</v>
      </c>
    </row>
    <row r="61" spans="1:1">
      <c r="A61" s="34" t="s">
        <v>67</v>
      </c>
    </row>
    <row r="62" spans="1:1">
      <c r="A62" s="34" t="s">
        <v>68</v>
      </c>
    </row>
    <row r="63" spans="1:1">
      <c r="A63" s="34" t="s">
        <v>69</v>
      </c>
    </row>
    <row r="64" spans="1:1">
      <c r="A64" s="34" t="s">
        <v>70</v>
      </c>
    </row>
    <row r="65" spans="1:1">
      <c r="A65" s="34" t="s">
        <v>71</v>
      </c>
    </row>
    <row r="66" spans="1:1">
      <c r="A66" s="34" t="s">
        <v>72</v>
      </c>
    </row>
    <row r="67" spans="1:1">
      <c r="A67" s="34" t="s">
        <v>73</v>
      </c>
    </row>
  </sheetData>
  <pageMargins left="0.7" right="0.7" top="0.75" bottom="0.75" header="0.3" footer="0.3"/>
  <pageSetup paperSize="9" orientation="portrait" horizontalDpi="300" verticalDpi="0" copies="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6AD71-2260-4BB8-A36A-7B1B7B40991E}">
  <dimension ref="A1:DG198"/>
  <sheetViews>
    <sheetView tabSelected="1" zoomScale="70" zoomScaleNormal="70" workbookViewId="0">
      <pane ySplit="3" topLeftCell="L119" activePane="bottomLeft" state="frozen"/>
      <selection pane="bottomLeft" activeCell="U125" sqref="U125"/>
    </sheetView>
  </sheetViews>
  <sheetFormatPr defaultRowHeight="14.45"/>
  <cols>
    <col min="1" max="1" width="80.7109375" style="14" customWidth="1"/>
    <col min="2" max="2" width="152.28515625" customWidth="1"/>
    <col min="3" max="5" width="25.7109375" style="20" customWidth="1"/>
    <col min="6" max="6" width="24.85546875" customWidth="1"/>
    <col min="7" max="20" width="25.7109375" style="6" customWidth="1"/>
    <col min="21" max="21" width="56.140625" customWidth="1"/>
    <col min="22" max="22" width="12.42578125" customWidth="1"/>
  </cols>
  <sheetData>
    <row r="1" spans="1:111">
      <c r="A1" s="141" t="s">
        <v>74</v>
      </c>
      <c r="B1" s="143" t="s">
        <v>75</v>
      </c>
      <c r="C1" s="145" t="s">
        <v>76</v>
      </c>
      <c r="D1" s="145" t="s">
        <v>77</v>
      </c>
      <c r="E1" s="147" t="s">
        <v>78</v>
      </c>
      <c r="F1" s="136" t="s">
        <v>79</v>
      </c>
      <c r="G1" s="137"/>
      <c r="H1" s="137"/>
      <c r="I1" s="137"/>
      <c r="J1" s="137"/>
      <c r="K1" s="137"/>
      <c r="L1" s="137"/>
      <c r="M1" s="137"/>
      <c r="N1" s="137"/>
      <c r="O1" s="137"/>
      <c r="P1" s="138" t="s">
        <v>80</v>
      </c>
      <c r="Q1" s="139"/>
      <c r="R1" s="139"/>
      <c r="S1" s="139"/>
      <c r="T1" s="140"/>
      <c r="U1" s="134" t="s">
        <v>81</v>
      </c>
    </row>
    <row r="2" spans="1:111" s="7" customFormat="1" ht="43.15">
      <c r="A2" s="142"/>
      <c r="B2" s="144"/>
      <c r="C2" s="146"/>
      <c r="D2" s="146"/>
      <c r="E2" s="147"/>
      <c r="F2" s="51" t="s">
        <v>82</v>
      </c>
      <c r="G2" s="35" t="s">
        <v>83</v>
      </c>
      <c r="H2" s="35" t="s">
        <v>84</v>
      </c>
      <c r="I2" s="35" t="s">
        <v>85</v>
      </c>
      <c r="J2" s="35" t="s">
        <v>86</v>
      </c>
      <c r="K2" s="35" t="s">
        <v>87</v>
      </c>
      <c r="L2" s="35" t="s">
        <v>88</v>
      </c>
      <c r="M2" s="35" t="s">
        <v>89</v>
      </c>
      <c r="N2" s="35" t="s">
        <v>90</v>
      </c>
      <c r="O2" s="35" t="s">
        <v>91</v>
      </c>
      <c r="P2" s="102" t="s">
        <v>92</v>
      </c>
      <c r="Q2" s="95" t="s">
        <v>93</v>
      </c>
      <c r="R2" s="95" t="s">
        <v>94</v>
      </c>
      <c r="S2" s="95" t="s">
        <v>95</v>
      </c>
      <c r="T2" s="95" t="s">
        <v>96</v>
      </c>
      <c r="U2" s="135"/>
    </row>
    <row r="3" spans="1:111" s="3" customFormat="1">
      <c r="A3" s="21" t="s">
        <v>97</v>
      </c>
      <c r="C3" s="65"/>
      <c r="D3" s="65"/>
      <c r="E3" s="65"/>
      <c r="F3" s="52"/>
      <c r="G3" s="36"/>
      <c r="H3" s="36"/>
      <c r="I3" s="36"/>
      <c r="J3" s="36"/>
      <c r="K3" s="36"/>
      <c r="L3" s="36"/>
      <c r="M3" s="36"/>
      <c r="N3" s="36"/>
      <c r="O3" s="36"/>
      <c r="P3" s="103"/>
      <c r="Q3" s="36"/>
      <c r="R3" s="36"/>
      <c r="U3" s="77"/>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row>
    <row r="4" spans="1:111" s="9" customFormat="1">
      <c r="A4" s="22" t="s">
        <v>98</v>
      </c>
      <c r="C4" s="66"/>
      <c r="D4" s="66"/>
      <c r="E4" s="66"/>
      <c r="F4" s="53"/>
      <c r="G4" s="37"/>
      <c r="H4" s="37"/>
      <c r="I4" s="37"/>
      <c r="J4" s="37"/>
      <c r="K4" s="37"/>
      <c r="L4" s="37"/>
      <c r="M4" s="37"/>
      <c r="N4" s="37"/>
      <c r="O4" s="37"/>
      <c r="P4" s="104"/>
      <c r="Q4" s="37"/>
      <c r="R4" s="37"/>
      <c r="S4" s="37"/>
      <c r="T4" s="37"/>
      <c r="U4" s="78"/>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row>
    <row r="5" spans="1:111" s="10" customFormat="1">
      <c r="A5" s="23" t="s">
        <v>99</v>
      </c>
      <c r="C5" s="67"/>
      <c r="D5" s="67"/>
      <c r="E5" s="67"/>
      <c r="F5" s="54"/>
      <c r="G5" s="38"/>
      <c r="H5" s="38"/>
      <c r="I5" s="38"/>
      <c r="J5" s="38"/>
      <c r="K5" s="38"/>
      <c r="L5" s="38"/>
      <c r="M5" s="38"/>
      <c r="N5" s="38"/>
      <c r="O5" s="38"/>
      <c r="P5" s="105"/>
      <c r="Q5" s="38"/>
      <c r="R5" s="38"/>
      <c r="U5" s="79"/>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row>
    <row r="6" spans="1:111">
      <c r="A6" s="24" t="s">
        <v>100</v>
      </c>
      <c r="B6" t="s">
        <v>101</v>
      </c>
      <c r="C6" s="20" t="s">
        <v>102</v>
      </c>
      <c r="D6" s="20">
        <v>0.50700000000000001</v>
      </c>
      <c r="E6" s="20">
        <v>0.37159999999999999</v>
      </c>
      <c r="F6" s="18" t="s">
        <v>103</v>
      </c>
      <c r="G6" s="39">
        <f>0.00781/18.84%</f>
        <v>4.1454352441613586E-2</v>
      </c>
      <c r="H6" s="39">
        <f>0.00517/18.84%</f>
        <v>2.7441613588110401E-2</v>
      </c>
      <c r="I6" s="92" t="s">
        <v>15</v>
      </c>
      <c r="J6" s="39">
        <v>5.2547770700636942</v>
      </c>
      <c r="K6" s="92" t="s">
        <v>15</v>
      </c>
      <c r="L6" s="92" t="s">
        <v>15</v>
      </c>
      <c r="M6" s="92" t="s">
        <v>15</v>
      </c>
      <c r="N6" s="39">
        <v>8.4925690021231421</v>
      </c>
      <c r="O6" s="92" t="s">
        <v>15</v>
      </c>
      <c r="P6" s="93" t="s">
        <v>15</v>
      </c>
      <c r="Q6" s="92" t="s">
        <v>15</v>
      </c>
      <c r="R6" s="92" t="s">
        <v>15</v>
      </c>
      <c r="S6" s="92" t="s">
        <v>15</v>
      </c>
      <c r="T6" s="92" t="s">
        <v>15</v>
      </c>
      <c r="U6" s="80" t="s">
        <v>104</v>
      </c>
    </row>
    <row r="7" spans="1:111">
      <c r="A7" s="24" t="s">
        <v>105</v>
      </c>
      <c r="B7" t="s">
        <v>101</v>
      </c>
      <c r="C7" s="20" t="s">
        <v>15</v>
      </c>
      <c r="D7" s="20" t="s">
        <v>15</v>
      </c>
      <c r="E7" s="20" t="s">
        <v>15</v>
      </c>
      <c r="F7" s="18" t="s">
        <v>103</v>
      </c>
      <c r="G7" s="39">
        <v>3.9379999999999998E-2</v>
      </c>
      <c r="H7" s="39">
        <v>2.3029999999999998E-2</v>
      </c>
      <c r="I7" s="92" t="s">
        <v>15</v>
      </c>
      <c r="J7" s="39">
        <v>5.77</v>
      </c>
      <c r="K7" s="92" t="s">
        <v>15</v>
      </c>
      <c r="L7" s="92" t="s">
        <v>15</v>
      </c>
      <c r="M7" s="92" t="s">
        <v>15</v>
      </c>
      <c r="N7" s="39">
        <v>6.35</v>
      </c>
      <c r="O7" s="92" t="s">
        <v>15</v>
      </c>
      <c r="P7" s="93" t="s">
        <v>15</v>
      </c>
      <c r="Q7" s="92" t="s">
        <v>15</v>
      </c>
      <c r="R7" s="92" t="s">
        <v>15</v>
      </c>
      <c r="S7" s="92" t="s">
        <v>15</v>
      </c>
      <c r="T7" s="92" t="s">
        <v>15</v>
      </c>
      <c r="U7" s="80" t="s">
        <v>104</v>
      </c>
    </row>
    <row r="8" spans="1:111" s="10" customFormat="1">
      <c r="A8" s="23" t="s">
        <v>106</v>
      </c>
      <c r="C8" s="67"/>
      <c r="D8" s="67"/>
      <c r="E8" s="67"/>
      <c r="F8" s="54"/>
      <c r="G8" s="40"/>
      <c r="H8" s="40"/>
      <c r="I8" s="40"/>
      <c r="J8" s="40"/>
      <c r="K8" s="40"/>
      <c r="L8" s="40"/>
      <c r="M8" s="40"/>
      <c r="N8" s="40"/>
      <c r="O8" s="40"/>
      <c r="P8" s="105"/>
      <c r="Q8" s="38"/>
      <c r="R8" s="38"/>
      <c r="U8" s="79"/>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row>
    <row r="9" spans="1:111">
      <c r="A9" s="24" t="s">
        <v>106</v>
      </c>
      <c r="B9" t="s">
        <v>107</v>
      </c>
      <c r="C9" s="20" t="s">
        <v>15</v>
      </c>
      <c r="D9" s="20">
        <v>0.47899999999999998</v>
      </c>
      <c r="E9" s="20" t="s">
        <v>15</v>
      </c>
      <c r="F9" s="18" t="s">
        <v>103</v>
      </c>
      <c r="G9" s="92" t="s">
        <v>15</v>
      </c>
      <c r="H9" s="92" t="s">
        <v>15</v>
      </c>
      <c r="I9" s="92" t="s">
        <v>15</v>
      </c>
      <c r="J9" s="39">
        <v>1.6075156576200418</v>
      </c>
      <c r="K9" s="92" t="s">
        <v>15</v>
      </c>
      <c r="L9" s="92" t="s">
        <v>15</v>
      </c>
      <c r="M9" s="92" t="s">
        <v>15</v>
      </c>
      <c r="N9" s="39">
        <v>6.6805845511482262E-2</v>
      </c>
      <c r="O9" s="92" t="s">
        <v>15</v>
      </c>
      <c r="P9" s="93" t="s">
        <v>15</v>
      </c>
      <c r="Q9" s="92" t="s">
        <v>15</v>
      </c>
      <c r="R9" s="92" t="s">
        <v>15</v>
      </c>
      <c r="S9" s="92" t="s">
        <v>15</v>
      </c>
      <c r="T9" s="92" t="s">
        <v>15</v>
      </c>
      <c r="U9" s="80" t="s">
        <v>108</v>
      </c>
    </row>
    <row r="10" spans="1:111">
      <c r="A10" s="24" t="s">
        <v>106</v>
      </c>
      <c r="B10" t="s">
        <v>109</v>
      </c>
      <c r="C10" s="20" t="s">
        <v>15</v>
      </c>
      <c r="D10" s="20" t="s">
        <v>110</v>
      </c>
      <c r="E10" s="20" t="s">
        <v>15</v>
      </c>
      <c r="F10" s="18" t="s">
        <v>103</v>
      </c>
      <c r="G10" s="92" t="s">
        <v>15</v>
      </c>
      <c r="H10" s="92" t="s">
        <v>15</v>
      </c>
      <c r="I10" s="92" t="s">
        <v>15</v>
      </c>
      <c r="J10" s="92" t="s">
        <v>15</v>
      </c>
      <c r="K10" s="92" t="s">
        <v>15</v>
      </c>
      <c r="L10" s="92" t="s">
        <v>15</v>
      </c>
      <c r="M10" s="39">
        <v>1126.4039118457299</v>
      </c>
      <c r="N10" s="39">
        <v>19.214876033057852</v>
      </c>
      <c r="O10" s="39">
        <v>501.36363636363637</v>
      </c>
      <c r="P10" s="93" t="s">
        <v>15</v>
      </c>
      <c r="Q10" s="92" t="s">
        <v>15</v>
      </c>
      <c r="R10" s="92" t="s">
        <v>15</v>
      </c>
      <c r="S10" s="92" t="s">
        <v>15</v>
      </c>
      <c r="T10" s="92" t="s">
        <v>15</v>
      </c>
      <c r="U10" s="80" t="s">
        <v>111</v>
      </c>
    </row>
    <row r="11" spans="1:111">
      <c r="A11" s="24" t="s">
        <v>106</v>
      </c>
      <c r="B11" t="s">
        <v>112</v>
      </c>
      <c r="C11" s="20" t="s">
        <v>15</v>
      </c>
      <c r="D11" s="20" t="s">
        <v>113</v>
      </c>
      <c r="E11" s="20" t="s">
        <v>15</v>
      </c>
      <c r="F11" s="18" t="s">
        <v>103</v>
      </c>
      <c r="G11" s="92" t="s">
        <v>15</v>
      </c>
      <c r="H11" s="92" t="s">
        <v>15</v>
      </c>
      <c r="I11" s="92" t="s">
        <v>15</v>
      </c>
      <c r="J11" s="92" t="s">
        <v>15</v>
      </c>
      <c r="K11" s="92" t="s">
        <v>15</v>
      </c>
      <c r="L11" s="92" t="s">
        <v>15</v>
      </c>
      <c r="M11" s="39">
        <v>4919.5942474916383</v>
      </c>
      <c r="N11" s="39">
        <v>88.996655518394647</v>
      </c>
      <c r="O11" s="39">
        <v>2193.7123745819395</v>
      </c>
      <c r="P11" s="93" t="s">
        <v>15</v>
      </c>
      <c r="Q11" s="92" t="s">
        <v>15</v>
      </c>
      <c r="R11" s="92" t="s">
        <v>15</v>
      </c>
      <c r="S11" s="92" t="s">
        <v>15</v>
      </c>
      <c r="T11" s="92" t="s">
        <v>15</v>
      </c>
      <c r="U11" s="80" t="s">
        <v>111</v>
      </c>
    </row>
    <row r="12" spans="1:111">
      <c r="A12" s="24" t="s">
        <v>106</v>
      </c>
      <c r="B12" t="s">
        <v>114</v>
      </c>
      <c r="C12" s="20" t="s">
        <v>15</v>
      </c>
      <c r="D12" s="20" t="s">
        <v>115</v>
      </c>
      <c r="E12" s="20" t="s">
        <v>15</v>
      </c>
      <c r="F12" s="18" t="s">
        <v>103</v>
      </c>
      <c r="G12" s="92" t="s">
        <v>15</v>
      </c>
      <c r="H12" s="92" t="s">
        <v>15</v>
      </c>
      <c r="I12" s="92" t="s">
        <v>15</v>
      </c>
      <c r="J12" s="92" t="s">
        <v>15</v>
      </c>
      <c r="K12" s="92" t="s">
        <v>15</v>
      </c>
      <c r="L12" s="92" t="s">
        <v>15</v>
      </c>
      <c r="M12" s="39">
        <v>1.0997643362136684</v>
      </c>
      <c r="N12" s="39">
        <v>6.2843676355066783E-2</v>
      </c>
      <c r="O12" s="39">
        <v>0.10746268656716419</v>
      </c>
      <c r="P12" s="93" t="s">
        <v>15</v>
      </c>
      <c r="Q12" s="92" t="s">
        <v>15</v>
      </c>
      <c r="R12" s="92" t="s">
        <v>15</v>
      </c>
      <c r="S12" s="6" t="s">
        <v>116</v>
      </c>
      <c r="T12" s="92" t="s">
        <v>15</v>
      </c>
      <c r="U12" s="80" t="s">
        <v>117</v>
      </c>
    </row>
    <row r="13" spans="1:111">
      <c r="A13" s="24" t="s">
        <v>106</v>
      </c>
      <c r="B13" t="s">
        <v>118</v>
      </c>
      <c r="C13" s="20" t="s">
        <v>15</v>
      </c>
      <c r="D13" s="20" t="s">
        <v>115</v>
      </c>
      <c r="E13" s="20" t="s">
        <v>15</v>
      </c>
      <c r="F13" s="18" t="s">
        <v>103</v>
      </c>
      <c r="G13" s="92" t="s">
        <v>15</v>
      </c>
      <c r="H13" s="92" t="s">
        <v>15</v>
      </c>
      <c r="I13" s="92" t="s">
        <v>15</v>
      </c>
      <c r="J13" s="92" t="s">
        <v>15</v>
      </c>
      <c r="K13" s="92" t="s">
        <v>15</v>
      </c>
      <c r="L13" s="92" t="s">
        <v>15</v>
      </c>
      <c r="M13" s="39">
        <v>1.0997643362136684</v>
      </c>
      <c r="N13" s="39">
        <v>4.7132757266300083E-2</v>
      </c>
      <c r="O13" s="39">
        <v>5.1374705420267092E-2</v>
      </c>
      <c r="P13" s="93" t="s">
        <v>15</v>
      </c>
      <c r="Q13" s="92" t="s">
        <v>15</v>
      </c>
      <c r="R13" s="92" t="s">
        <v>15</v>
      </c>
      <c r="S13" s="6" t="s">
        <v>119</v>
      </c>
      <c r="T13" s="92" t="s">
        <v>15</v>
      </c>
      <c r="U13" s="80" t="s">
        <v>117</v>
      </c>
    </row>
    <row r="14" spans="1:111" s="10" customFormat="1">
      <c r="A14" s="23" t="s">
        <v>120</v>
      </c>
      <c r="C14" s="67"/>
      <c r="D14" s="67"/>
      <c r="E14" s="67"/>
      <c r="F14" s="54"/>
      <c r="G14" s="40"/>
      <c r="H14" s="40"/>
      <c r="I14" s="40"/>
      <c r="J14" s="40"/>
      <c r="K14" s="40"/>
      <c r="L14" s="40"/>
      <c r="M14" s="40"/>
      <c r="N14" s="40"/>
      <c r="O14" s="40"/>
      <c r="P14" s="105"/>
      <c r="Q14" s="38"/>
      <c r="R14" s="38"/>
      <c r="U14" s="79"/>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row>
    <row r="15" spans="1:111">
      <c r="A15" s="24" t="s">
        <v>121</v>
      </c>
      <c r="B15" t="s">
        <v>122</v>
      </c>
      <c r="C15" s="20" t="s">
        <v>15</v>
      </c>
      <c r="D15" s="20" t="s">
        <v>123</v>
      </c>
      <c r="E15" s="20" t="s">
        <v>15</v>
      </c>
      <c r="F15" s="18" t="s">
        <v>103</v>
      </c>
      <c r="G15" s="92" t="s">
        <v>15</v>
      </c>
      <c r="H15" s="92" t="s">
        <v>15</v>
      </c>
      <c r="I15" s="92" t="s">
        <v>15</v>
      </c>
      <c r="J15" s="39" t="s">
        <v>124</v>
      </c>
      <c r="K15" s="92" t="s">
        <v>15</v>
      </c>
      <c r="L15" s="92" t="s">
        <v>15</v>
      </c>
      <c r="M15" s="39" t="s">
        <v>125</v>
      </c>
      <c r="N15" s="39" t="s">
        <v>126</v>
      </c>
      <c r="O15" s="92" t="s">
        <v>15</v>
      </c>
      <c r="P15" s="93" t="s">
        <v>15</v>
      </c>
      <c r="Q15" s="92" t="s">
        <v>15</v>
      </c>
      <c r="R15" s="92" t="s">
        <v>15</v>
      </c>
      <c r="S15" s="92" t="s">
        <v>15</v>
      </c>
      <c r="T15" s="92" t="s">
        <v>15</v>
      </c>
      <c r="U15" s="81" t="s">
        <v>127</v>
      </c>
    </row>
    <row r="16" spans="1:111">
      <c r="A16" s="24" t="s">
        <v>120</v>
      </c>
      <c r="B16" t="s">
        <v>128</v>
      </c>
      <c r="C16" s="20" t="s">
        <v>15</v>
      </c>
      <c r="D16" s="20" t="s">
        <v>15</v>
      </c>
      <c r="E16" s="20" t="s">
        <v>15</v>
      </c>
      <c r="F16" s="18" t="s">
        <v>103</v>
      </c>
      <c r="G16" s="92" t="s">
        <v>15</v>
      </c>
      <c r="H16" s="92" t="s">
        <v>15</v>
      </c>
      <c r="I16" s="92" t="s">
        <v>15</v>
      </c>
      <c r="J16" s="39">
        <v>11.89</v>
      </c>
      <c r="K16" s="92" t="s">
        <v>15</v>
      </c>
      <c r="L16" s="92" t="s">
        <v>15</v>
      </c>
      <c r="M16" s="92" t="s">
        <v>15</v>
      </c>
      <c r="N16" s="39">
        <v>9.6999999999999993</v>
      </c>
      <c r="O16" s="39">
        <v>0.111</v>
      </c>
      <c r="P16" s="93" t="s">
        <v>15</v>
      </c>
      <c r="Q16" s="6" t="s">
        <v>129</v>
      </c>
      <c r="R16" s="92" t="s">
        <v>15</v>
      </c>
      <c r="S16" s="92" t="s">
        <v>15</v>
      </c>
      <c r="T16" s="92" t="s">
        <v>15</v>
      </c>
      <c r="U16" s="80" t="s">
        <v>130</v>
      </c>
    </row>
    <row r="17" spans="1:21">
      <c r="A17" s="24" t="s">
        <v>120</v>
      </c>
      <c r="B17" t="s">
        <v>131</v>
      </c>
      <c r="C17" s="20" t="s">
        <v>15</v>
      </c>
      <c r="D17" s="20" t="s">
        <v>15</v>
      </c>
      <c r="E17" s="20" t="s">
        <v>15</v>
      </c>
      <c r="F17" s="18" t="s">
        <v>103</v>
      </c>
      <c r="G17" s="92" t="s">
        <v>15</v>
      </c>
      <c r="H17" s="92" t="s">
        <v>15</v>
      </c>
      <c r="I17" s="92" t="s">
        <v>15</v>
      </c>
      <c r="J17" s="39">
        <v>24.19</v>
      </c>
      <c r="K17" s="92" t="s">
        <v>15</v>
      </c>
      <c r="L17" s="92" t="s">
        <v>15</v>
      </c>
      <c r="M17" s="92" t="s">
        <v>15</v>
      </c>
      <c r="N17" s="39">
        <v>17.77</v>
      </c>
      <c r="O17" s="39">
        <v>0.33</v>
      </c>
      <c r="P17" s="93" t="s">
        <v>15</v>
      </c>
      <c r="Q17" s="6" t="s">
        <v>132</v>
      </c>
      <c r="R17" s="92" t="s">
        <v>15</v>
      </c>
      <c r="S17" s="92" t="s">
        <v>15</v>
      </c>
      <c r="T17" s="92" t="s">
        <v>15</v>
      </c>
      <c r="U17" s="80" t="s">
        <v>130</v>
      </c>
    </row>
    <row r="18" spans="1:21">
      <c r="A18" s="24" t="s">
        <v>120</v>
      </c>
      <c r="B18" t="s">
        <v>133</v>
      </c>
      <c r="C18" s="20" t="s">
        <v>15</v>
      </c>
      <c r="D18" s="20" t="s">
        <v>15</v>
      </c>
      <c r="E18" s="20" t="s">
        <v>15</v>
      </c>
      <c r="F18" s="18" t="s">
        <v>103</v>
      </c>
      <c r="G18" s="92" t="s">
        <v>15</v>
      </c>
      <c r="H18" s="92" t="s">
        <v>15</v>
      </c>
      <c r="I18" s="92" t="s">
        <v>15</v>
      </c>
      <c r="J18" s="39">
        <v>18</v>
      </c>
      <c r="K18" s="92" t="s">
        <v>15</v>
      </c>
      <c r="L18" s="92" t="s">
        <v>15</v>
      </c>
      <c r="M18" s="92" t="s">
        <v>15</v>
      </c>
      <c r="N18" s="39">
        <v>-0.13</v>
      </c>
      <c r="O18" s="39">
        <v>0.38900000000000001</v>
      </c>
      <c r="P18" s="93" t="s">
        <v>15</v>
      </c>
      <c r="Q18" s="6" t="s">
        <v>134</v>
      </c>
      <c r="R18" s="92" t="s">
        <v>15</v>
      </c>
      <c r="S18" s="92" t="s">
        <v>15</v>
      </c>
      <c r="T18" s="92" t="s">
        <v>15</v>
      </c>
      <c r="U18" s="80" t="s">
        <v>130</v>
      </c>
    </row>
    <row r="19" spans="1:21">
      <c r="A19" s="24" t="s">
        <v>120</v>
      </c>
      <c r="B19" t="s">
        <v>135</v>
      </c>
      <c r="C19" s="20" t="s">
        <v>15</v>
      </c>
      <c r="D19" s="20" t="s">
        <v>15</v>
      </c>
      <c r="E19" s="20" t="s">
        <v>15</v>
      </c>
      <c r="F19" s="18" t="s">
        <v>103</v>
      </c>
      <c r="G19" s="92" t="s">
        <v>15</v>
      </c>
      <c r="H19" s="92" t="s">
        <v>15</v>
      </c>
      <c r="I19" s="92" t="s">
        <v>15</v>
      </c>
      <c r="J19" s="39">
        <v>12.18</v>
      </c>
      <c r="K19" s="92" t="s">
        <v>15</v>
      </c>
      <c r="L19" s="92" t="s">
        <v>15</v>
      </c>
      <c r="M19" s="92" t="s">
        <v>15</v>
      </c>
      <c r="N19" s="39">
        <v>9.8000000000000007</v>
      </c>
      <c r="O19" s="39">
        <v>7.8E-2</v>
      </c>
      <c r="P19" s="93" t="s">
        <v>15</v>
      </c>
      <c r="Q19" s="6" t="s">
        <v>136</v>
      </c>
      <c r="R19" s="92" t="s">
        <v>15</v>
      </c>
      <c r="S19" s="92" t="s">
        <v>15</v>
      </c>
      <c r="T19" s="92" t="s">
        <v>15</v>
      </c>
      <c r="U19" s="80" t="s">
        <v>130</v>
      </c>
    </row>
    <row r="20" spans="1:21">
      <c r="A20" s="24" t="s">
        <v>120</v>
      </c>
      <c r="B20" t="s">
        <v>137</v>
      </c>
      <c r="C20" s="20" t="s">
        <v>15</v>
      </c>
      <c r="D20" s="20" t="s">
        <v>15</v>
      </c>
      <c r="E20" s="20" t="s">
        <v>15</v>
      </c>
      <c r="F20" s="18" t="s">
        <v>103</v>
      </c>
      <c r="G20" s="92" t="s">
        <v>15</v>
      </c>
      <c r="H20" s="92" t="s">
        <v>15</v>
      </c>
      <c r="I20" s="92" t="s">
        <v>15</v>
      </c>
      <c r="J20" s="39">
        <v>15.09</v>
      </c>
      <c r="K20" s="92" t="s">
        <v>15</v>
      </c>
      <c r="L20" s="92" t="s">
        <v>15</v>
      </c>
      <c r="M20" s="92" t="s">
        <v>15</v>
      </c>
      <c r="N20" s="39">
        <v>0.23</v>
      </c>
      <c r="O20" s="39">
        <v>-7.1999999999999995E-2</v>
      </c>
      <c r="P20" s="93" t="s">
        <v>15</v>
      </c>
      <c r="Q20" s="6" t="s">
        <v>138</v>
      </c>
      <c r="R20" s="92" t="s">
        <v>15</v>
      </c>
      <c r="S20" s="92" t="s">
        <v>15</v>
      </c>
      <c r="T20" s="92" t="s">
        <v>15</v>
      </c>
      <c r="U20" s="80" t="s">
        <v>130</v>
      </c>
    </row>
    <row r="21" spans="1:21">
      <c r="A21" s="24" t="s">
        <v>120</v>
      </c>
      <c r="B21" t="s">
        <v>139</v>
      </c>
      <c r="C21" s="20" t="s">
        <v>15</v>
      </c>
      <c r="D21" s="20" t="s">
        <v>15</v>
      </c>
      <c r="E21" s="20" t="s">
        <v>15</v>
      </c>
      <c r="F21" s="18" t="s">
        <v>103</v>
      </c>
      <c r="G21" s="92" t="s">
        <v>15</v>
      </c>
      <c r="H21" s="92" t="s">
        <v>15</v>
      </c>
      <c r="I21" s="92" t="s">
        <v>15</v>
      </c>
      <c r="J21" s="39">
        <v>13.97</v>
      </c>
      <c r="K21" s="92" t="s">
        <v>15</v>
      </c>
      <c r="L21" s="92" t="s">
        <v>15</v>
      </c>
      <c r="M21" s="92" t="s">
        <v>15</v>
      </c>
      <c r="N21" s="39">
        <v>-1.28</v>
      </c>
      <c r="O21" s="39">
        <v>-0.02</v>
      </c>
      <c r="P21" s="93" t="s">
        <v>15</v>
      </c>
      <c r="Q21" s="6" t="s">
        <v>140</v>
      </c>
      <c r="R21" s="92" t="s">
        <v>15</v>
      </c>
      <c r="S21" s="92" t="s">
        <v>15</v>
      </c>
      <c r="T21" s="92" t="s">
        <v>15</v>
      </c>
      <c r="U21" s="80" t="s">
        <v>130</v>
      </c>
    </row>
    <row r="22" spans="1:21">
      <c r="A22" s="24" t="s">
        <v>120</v>
      </c>
      <c r="B22" t="s">
        <v>141</v>
      </c>
      <c r="C22" s="20">
        <v>0.56299999999999994</v>
      </c>
      <c r="D22" s="20" t="s">
        <v>15</v>
      </c>
      <c r="E22" s="20" t="s">
        <v>15</v>
      </c>
      <c r="F22" s="18" t="s">
        <v>103</v>
      </c>
      <c r="G22" s="39">
        <f>21.3/1000/56.3%</f>
        <v>3.7833037300177626E-2</v>
      </c>
      <c r="H22" s="92" t="s">
        <v>15</v>
      </c>
      <c r="I22" s="39">
        <v>3.1793960923623445E-2</v>
      </c>
      <c r="J22" s="39">
        <v>9.4138543516873892</v>
      </c>
      <c r="K22" s="39">
        <v>7.6376554174067508E-7</v>
      </c>
      <c r="L22" s="92" t="s">
        <v>15</v>
      </c>
      <c r="M22" s="39">
        <v>149.51687388987568</v>
      </c>
      <c r="N22" s="39">
        <v>3.3534635879218473</v>
      </c>
      <c r="O22" s="39">
        <v>4.9733570159857911E-3</v>
      </c>
      <c r="P22" s="93" t="s">
        <v>15</v>
      </c>
      <c r="Q22" s="92" t="s">
        <v>15</v>
      </c>
      <c r="R22" s="92" t="s">
        <v>15</v>
      </c>
      <c r="S22" s="92" t="s">
        <v>15</v>
      </c>
      <c r="T22" s="92" t="s">
        <v>15</v>
      </c>
      <c r="U22" s="80" t="s">
        <v>142</v>
      </c>
    </row>
    <row r="23" spans="1:21">
      <c r="A23" s="24" t="s">
        <v>143</v>
      </c>
      <c r="B23" t="s">
        <v>141</v>
      </c>
      <c r="C23" s="20">
        <v>0.17</v>
      </c>
      <c r="D23" s="20" t="s">
        <v>15</v>
      </c>
      <c r="E23" s="20" t="s">
        <v>15</v>
      </c>
      <c r="F23" s="18" t="s">
        <v>103</v>
      </c>
      <c r="G23" s="39">
        <f>5.3/1000/17%</f>
        <v>3.1176470588235292E-2</v>
      </c>
      <c r="H23" s="92" t="s">
        <v>15</v>
      </c>
      <c r="I23" s="39">
        <v>2.7058823529411764E-2</v>
      </c>
      <c r="J23" s="39">
        <v>6.8235294117647047</v>
      </c>
      <c r="K23" s="39">
        <v>5.3529411764705877E-7</v>
      </c>
      <c r="L23" s="92" t="s">
        <v>15</v>
      </c>
      <c r="M23" s="39">
        <v>105.15294117647059</v>
      </c>
      <c r="N23" s="39">
        <v>2.8235294117647056</v>
      </c>
      <c r="O23" s="39">
        <v>3.5294117647058816E-3</v>
      </c>
      <c r="P23" s="93" t="s">
        <v>15</v>
      </c>
      <c r="Q23" s="92" t="s">
        <v>15</v>
      </c>
      <c r="R23" s="92" t="s">
        <v>15</v>
      </c>
      <c r="S23" s="92" t="s">
        <v>15</v>
      </c>
      <c r="T23" s="92" t="s">
        <v>15</v>
      </c>
      <c r="U23" s="80" t="s">
        <v>142</v>
      </c>
    </row>
    <row r="24" spans="1:21">
      <c r="A24" s="24" t="s">
        <v>144</v>
      </c>
      <c r="B24" t="s">
        <v>122</v>
      </c>
      <c r="C24" s="20">
        <v>0.48</v>
      </c>
      <c r="D24" s="20" t="s">
        <v>15</v>
      </c>
      <c r="E24" s="20" t="s">
        <v>15</v>
      </c>
      <c r="F24" s="18" t="s">
        <v>103</v>
      </c>
      <c r="G24" s="92" t="s">
        <v>15</v>
      </c>
      <c r="H24" s="92" t="s">
        <v>15</v>
      </c>
      <c r="I24" s="92" t="s">
        <v>15</v>
      </c>
      <c r="J24" s="39">
        <v>2.1</v>
      </c>
      <c r="K24" s="92" t="s">
        <v>15</v>
      </c>
      <c r="L24" s="92" t="s">
        <v>15</v>
      </c>
      <c r="M24" s="39">
        <v>15.1</v>
      </c>
      <c r="N24" s="39">
        <v>0.05</v>
      </c>
      <c r="O24" s="92" t="s">
        <v>15</v>
      </c>
      <c r="P24" s="93" t="s">
        <v>15</v>
      </c>
      <c r="Q24" s="92" t="s">
        <v>15</v>
      </c>
      <c r="R24" s="92" t="s">
        <v>15</v>
      </c>
      <c r="S24" s="92" t="s">
        <v>15</v>
      </c>
      <c r="T24" s="39">
        <v>2.4143260416666665</v>
      </c>
      <c r="U24" s="80" t="s">
        <v>145</v>
      </c>
    </row>
    <row r="25" spans="1:21">
      <c r="A25" s="24" t="s">
        <v>120</v>
      </c>
      <c r="B25" t="s">
        <v>146</v>
      </c>
      <c r="C25" s="20" t="s">
        <v>15</v>
      </c>
      <c r="D25" s="20" t="s">
        <v>147</v>
      </c>
      <c r="E25" s="20" t="s">
        <v>15</v>
      </c>
      <c r="F25" s="18" t="s">
        <v>103</v>
      </c>
      <c r="G25" s="92" t="s">
        <v>15</v>
      </c>
      <c r="H25" s="92" t="s">
        <v>15</v>
      </c>
      <c r="I25" s="92" t="s">
        <v>15</v>
      </c>
      <c r="J25" s="92" t="s">
        <v>15</v>
      </c>
      <c r="K25" s="92" t="s">
        <v>15</v>
      </c>
      <c r="L25" s="92" t="s">
        <v>15</v>
      </c>
      <c r="M25" s="39">
        <v>7.1926765475152559</v>
      </c>
      <c r="N25" s="39">
        <v>0.1089799476896251</v>
      </c>
      <c r="O25" s="39">
        <v>0.13862249346120314</v>
      </c>
      <c r="P25" s="93" t="s">
        <v>15</v>
      </c>
      <c r="Q25" s="92" t="s">
        <v>15</v>
      </c>
      <c r="R25" s="92" t="s">
        <v>15</v>
      </c>
      <c r="S25" s="6" t="s">
        <v>148</v>
      </c>
      <c r="T25" s="92" t="s">
        <v>15</v>
      </c>
      <c r="U25" s="80" t="s">
        <v>117</v>
      </c>
    </row>
    <row r="26" spans="1:21">
      <c r="A26" s="24" t="s">
        <v>149</v>
      </c>
      <c r="B26" t="s">
        <v>150</v>
      </c>
      <c r="C26" s="20" t="s">
        <v>15</v>
      </c>
      <c r="D26" s="20" t="s">
        <v>15</v>
      </c>
      <c r="E26" s="20" t="s">
        <v>15</v>
      </c>
      <c r="F26" s="18" t="s">
        <v>103</v>
      </c>
      <c r="G26" s="92" t="s">
        <v>15</v>
      </c>
      <c r="H26" s="92" t="s">
        <v>15</v>
      </c>
      <c r="I26" s="92" t="s">
        <v>15</v>
      </c>
      <c r="J26" s="39">
        <v>3</v>
      </c>
      <c r="K26" s="92" t="s">
        <v>15</v>
      </c>
      <c r="L26" s="92" t="s">
        <v>15</v>
      </c>
      <c r="M26" s="39">
        <v>84</v>
      </c>
      <c r="N26" s="39">
        <v>3</v>
      </c>
      <c r="O26" s="92" t="s">
        <v>15</v>
      </c>
      <c r="P26" s="93" t="s">
        <v>15</v>
      </c>
      <c r="Q26" s="92" t="s">
        <v>15</v>
      </c>
      <c r="R26" s="92" t="s">
        <v>15</v>
      </c>
      <c r="S26" s="92" t="s">
        <v>15</v>
      </c>
      <c r="T26" s="92" t="s">
        <v>15</v>
      </c>
      <c r="U26" s="81" t="s">
        <v>151</v>
      </c>
    </row>
    <row r="27" spans="1:21">
      <c r="A27" s="24" t="s">
        <v>149</v>
      </c>
      <c r="B27" t="s">
        <v>152</v>
      </c>
      <c r="C27" s="20" t="s">
        <v>15</v>
      </c>
      <c r="D27" s="20" t="s">
        <v>15</v>
      </c>
      <c r="E27" s="20" t="s">
        <v>15</v>
      </c>
      <c r="F27" s="18" t="s">
        <v>103</v>
      </c>
      <c r="G27" s="92" t="s">
        <v>15</v>
      </c>
      <c r="H27" s="92" t="s">
        <v>15</v>
      </c>
      <c r="I27" s="92" t="s">
        <v>15</v>
      </c>
      <c r="J27" s="39">
        <v>6</v>
      </c>
      <c r="K27" s="92" t="s">
        <v>15</v>
      </c>
      <c r="L27" s="92" t="s">
        <v>15</v>
      </c>
      <c r="M27" s="39">
        <v>26</v>
      </c>
      <c r="N27" s="39">
        <v>0</v>
      </c>
      <c r="O27" s="92" t="s">
        <v>15</v>
      </c>
      <c r="P27" s="93" t="s">
        <v>15</v>
      </c>
      <c r="Q27" s="92" t="s">
        <v>15</v>
      </c>
      <c r="R27" s="92" t="s">
        <v>15</v>
      </c>
      <c r="S27" s="92" t="s">
        <v>15</v>
      </c>
      <c r="T27" s="92" t="s">
        <v>15</v>
      </c>
      <c r="U27" s="81" t="s">
        <v>151</v>
      </c>
    </row>
    <row r="28" spans="1:21">
      <c r="A28" s="24" t="s">
        <v>153</v>
      </c>
      <c r="B28" t="s">
        <v>15</v>
      </c>
      <c r="C28" s="20">
        <v>0.439</v>
      </c>
      <c r="D28" s="20" t="s">
        <v>15</v>
      </c>
      <c r="E28" s="20" t="s">
        <v>15</v>
      </c>
      <c r="F28" s="18"/>
      <c r="G28" s="92" t="s">
        <v>15</v>
      </c>
      <c r="H28" s="92" t="s">
        <v>15</v>
      </c>
      <c r="I28" s="92" t="s">
        <v>15</v>
      </c>
      <c r="J28" s="92" t="s">
        <v>15</v>
      </c>
      <c r="K28" s="92" t="s">
        <v>15</v>
      </c>
      <c r="L28" s="92" t="s">
        <v>15</v>
      </c>
      <c r="M28" s="92" t="s">
        <v>15</v>
      </c>
      <c r="N28" s="92" t="s">
        <v>15</v>
      </c>
      <c r="O28" s="92" t="s">
        <v>15</v>
      </c>
      <c r="P28" s="93" t="s">
        <v>15</v>
      </c>
      <c r="Q28" s="92" t="s">
        <v>15</v>
      </c>
      <c r="R28" s="92" t="s">
        <v>15</v>
      </c>
      <c r="S28" s="92" t="s">
        <v>15</v>
      </c>
      <c r="T28" s="39">
        <v>1.9362186788154896</v>
      </c>
      <c r="U28" s="80" t="s">
        <v>154</v>
      </c>
    </row>
    <row r="29" spans="1:21">
      <c r="A29" s="24" t="s">
        <v>155</v>
      </c>
      <c r="B29" t="s">
        <v>156</v>
      </c>
      <c r="C29" s="20">
        <v>0.65</v>
      </c>
      <c r="D29" s="20" t="s">
        <v>15</v>
      </c>
      <c r="E29" s="20" t="s">
        <v>15</v>
      </c>
      <c r="F29" s="18" t="s">
        <v>103</v>
      </c>
      <c r="G29" s="92" t="s">
        <v>15</v>
      </c>
      <c r="H29" s="92" t="s">
        <v>15</v>
      </c>
      <c r="I29" s="92" t="s">
        <v>15</v>
      </c>
      <c r="J29" s="39">
        <v>0.82461538461538464</v>
      </c>
      <c r="K29" s="92" t="s">
        <v>15</v>
      </c>
      <c r="L29" s="92" t="s">
        <v>15</v>
      </c>
      <c r="M29" s="39">
        <v>14.446153846153846</v>
      </c>
      <c r="N29" s="39">
        <v>1.9061538461538463</v>
      </c>
      <c r="O29" s="92" t="s">
        <v>15</v>
      </c>
      <c r="P29" s="93" t="s">
        <v>15</v>
      </c>
      <c r="Q29" s="92" t="s">
        <v>15</v>
      </c>
      <c r="R29" s="92" t="s">
        <v>15</v>
      </c>
      <c r="S29" s="92" t="s">
        <v>15</v>
      </c>
      <c r="T29" s="92" t="s">
        <v>15</v>
      </c>
      <c r="U29" s="80" t="s">
        <v>157</v>
      </c>
    </row>
    <row r="30" spans="1:21">
      <c r="A30" s="24" t="s">
        <v>120</v>
      </c>
      <c r="B30" t="s">
        <v>158</v>
      </c>
      <c r="C30" s="20" t="s">
        <v>15</v>
      </c>
      <c r="D30" s="68" t="s">
        <v>159</v>
      </c>
      <c r="E30" s="20" t="s">
        <v>15</v>
      </c>
      <c r="F30" s="18" t="s">
        <v>103</v>
      </c>
      <c r="G30" s="39">
        <v>-0.19800000000000001</v>
      </c>
      <c r="H30" s="92" t="s">
        <v>15</v>
      </c>
      <c r="I30" s="92" t="s">
        <v>15</v>
      </c>
      <c r="J30" s="39">
        <v>-14</v>
      </c>
      <c r="K30" s="39">
        <v>-1.08E-6</v>
      </c>
      <c r="L30" s="92" t="s">
        <v>15</v>
      </c>
      <c r="M30" s="39">
        <v>-236</v>
      </c>
      <c r="N30" s="39">
        <v>-36.700000000000003</v>
      </c>
      <c r="O30" s="92" t="s">
        <v>15</v>
      </c>
      <c r="P30" s="93" t="s">
        <v>15</v>
      </c>
      <c r="Q30" s="92" t="s">
        <v>15</v>
      </c>
      <c r="R30" s="39">
        <v>7.74</v>
      </c>
      <c r="S30" s="6" t="s">
        <v>160</v>
      </c>
      <c r="T30" s="92" t="s">
        <v>15</v>
      </c>
      <c r="U30" s="80" t="s">
        <v>161</v>
      </c>
    </row>
    <row r="31" spans="1:21">
      <c r="A31" s="24" t="s">
        <v>120</v>
      </c>
      <c r="B31" t="s">
        <v>162</v>
      </c>
      <c r="C31" s="20" t="s">
        <v>15</v>
      </c>
      <c r="D31" s="68" t="s">
        <v>163</v>
      </c>
      <c r="E31" s="20" t="s">
        <v>15</v>
      </c>
      <c r="F31" s="18" t="s">
        <v>103</v>
      </c>
      <c r="G31" s="39">
        <v>4.2100000000000002E-3</v>
      </c>
      <c r="H31" s="92" t="s">
        <v>15</v>
      </c>
      <c r="I31" s="92" t="s">
        <v>15</v>
      </c>
      <c r="J31" s="39">
        <v>1.71</v>
      </c>
      <c r="K31" s="39">
        <v>8.2199999999999995E-8</v>
      </c>
      <c r="L31" s="92" t="s">
        <v>15</v>
      </c>
      <c r="M31" s="39">
        <v>19.3</v>
      </c>
      <c r="N31" s="39">
        <v>-7.8799999999999999E-3</v>
      </c>
      <c r="O31" s="92" t="s">
        <v>15</v>
      </c>
      <c r="P31" s="93" t="s">
        <v>15</v>
      </c>
      <c r="Q31" s="92" t="s">
        <v>15</v>
      </c>
      <c r="R31" s="39">
        <v>1.95</v>
      </c>
      <c r="S31" s="6" t="s">
        <v>164</v>
      </c>
      <c r="T31" s="92" t="s">
        <v>15</v>
      </c>
      <c r="U31" s="80" t="s">
        <v>161</v>
      </c>
    </row>
    <row r="32" spans="1:21">
      <c r="A32" s="24" t="s">
        <v>120</v>
      </c>
      <c r="B32" t="s">
        <v>165</v>
      </c>
      <c r="C32" s="20" t="s">
        <v>15</v>
      </c>
      <c r="D32" s="68" t="s">
        <v>166</v>
      </c>
      <c r="E32" s="20" t="s">
        <v>15</v>
      </c>
      <c r="F32" s="18" t="s">
        <v>103</v>
      </c>
      <c r="G32" s="39">
        <v>-2.0500000000000001E-2</v>
      </c>
      <c r="H32" s="92" t="s">
        <v>15</v>
      </c>
      <c r="I32" s="92" t="s">
        <v>15</v>
      </c>
      <c r="J32" s="39">
        <v>4.3499999999999996</v>
      </c>
      <c r="K32" s="39">
        <v>-3.4200000000000002E-8</v>
      </c>
      <c r="L32" s="92" t="s">
        <v>15</v>
      </c>
      <c r="M32" s="39">
        <v>-5.35</v>
      </c>
      <c r="N32" s="39">
        <v>-0.13900000000000001</v>
      </c>
      <c r="O32" s="92" t="s">
        <v>15</v>
      </c>
      <c r="P32" s="93" t="s">
        <v>15</v>
      </c>
      <c r="Q32" s="92" t="s">
        <v>15</v>
      </c>
      <c r="R32" s="39">
        <v>10.7</v>
      </c>
      <c r="S32" s="6" t="s">
        <v>167</v>
      </c>
      <c r="T32" s="92" t="s">
        <v>15</v>
      </c>
      <c r="U32" s="80" t="s">
        <v>161</v>
      </c>
    </row>
    <row r="33" spans="1:111">
      <c r="A33" s="24" t="s">
        <v>120</v>
      </c>
      <c r="B33" t="s">
        <v>168</v>
      </c>
      <c r="C33" s="20" t="s">
        <v>15</v>
      </c>
      <c r="D33" s="20">
        <f>52.8/100</f>
        <v>0.52800000000000002</v>
      </c>
      <c r="E33" s="20" t="s">
        <v>15</v>
      </c>
      <c r="F33" s="18" t="s">
        <v>103</v>
      </c>
      <c r="G33" s="39">
        <v>6.5054924242424234E-2</v>
      </c>
      <c r="H33" s="39">
        <v>9.46969696969697E-4</v>
      </c>
      <c r="I33" s="39">
        <v>7.1401515151515146E-2</v>
      </c>
      <c r="J33" s="55">
        <v>10.909090909090908</v>
      </c>
      <c r="K33" s="39">
        <v>5.1704545454545454E-10</v>
      </c>
      <c r="L33" s="39">
        <v>1.9318181818181814E-2</v>
      </c>
      <c r="M33" s="92" t="s">
        <v>15</v>
      </c>
      <c r="N33" s="39">
        <v>16.500757575757575</v>
      </c>
      <c r="O33" s="39">
        <v>2.3863636363636362</v>
      </c>
      <c r="P33" s="93" t="s">
        <v>15</v>
      </c>
      <c r="Q33" s="92" t="s">
        <v>15</v>
      </c>
      <c r="R33" s="92" t="s">
        <v>15</v>
      </c>
      <c r="S33" s="92" t="s">
        <v>15</v>
      </c>
      <c r="T33" s="92" t="s">
        <v>15</v>
      </c>
      <c r="U33" s="80" t="s">
        <v>169</v>
      </c>
    </row>
    <row r="34" spans="1:111">
      <c r="A34" s="24" t="s">
        <v>120</v>
      </c>
      <c r="B34" t="s">
        <v>170</v>
      </c>
      <c r="C34" s="20" t="s">
        <v>15</v>
      </c>
      <c r="D34" s="20">
        <f>53.4/100</f>
        <v>0.53400000000000003</v>
      </c>
      <c r="E34" s="20" t="s">
        <v>15</v>
      </c>
      <c r="F34" s="18" t="s">
        <v>103</v>
      </c>
      <c r="G34" s="39">
        <v>2.6254681647940076E-3</v>
      </c>
      <c r="H34" s="39">
        <v>1.142322097378277E-3</v>
      </c>
      <c r="I34" s="39">
        <v>4.5505617977528081E-3</v>
      </c>
      <c r="J34" s="55">
        <v>3.6516853932584268</v>
      </c>
      <c r="K34" s="39">
        <v>8.3707865168539327E-10</v>
      </c>
      <c r="L34" s="39">
        <v>6.3483146067415726E-3</v>
      </c>
      <c r="M34" s="92" t="s">
        <v>15</v>
      </c>
      <c r="N34" s="39">
        <v>0.84764044943820216</v>
      </c>
      <c r="O34" s="39">
        <v>2.1722846441947561</v>
      </c>
      <c r="P34" s="93" t="s">
        <v>15</v>
      </c>
      <c r="Q34" s="92" t="s">
        <v>15</v>
      </c>
      <c r="R34" s="92" t="s">
        <v>15</v>
      </c>
      <c r="S34" s="92" t="s">
        <v>15</v>
      </c>
      <c r="T34" s="92" t="s">
        <v>15</v>
      </c>
      <c r="U34" s="80" t="s">
        <v>169</v>
      </c>
    </row>
    <row r="35" spans="1:111">
      <c r="A35" s="24" t="s">
        <v>120</v>
      </c>
      <c r="B35" t="s">
        <v>171</v>
      </c>
      <c r="C35" s="20" t="s">
        <v>15</v>
      </c>
      <c r="D35" s="20">
        <f>51.2/100</f>
        <v>0.51200000000000001</v>
      </c>
      <c r="E35" s="20" t="s">
        <v>15</v>
      </c>
      <c r="F35" s="18" t="s">
        <v>103</v>
      </c>
      <c r="G35" s="39">
        <v>5.4765624999999997E-3</v>
      </c>
      <c r="H35" s="39">
        <v>3.9062500000000002E-4</v>
      </c>
      <c r="I35" s="39">
        <v>1.0742187500000001E-3</v>
      </c>
      <c r="J35" s="55">
        <v>1.328125</v>
      </c>
      <c r="K35" s="39">
        <v>1.8769531249999999E-10</v>
      </c>
      <c r="L35" s="39">
        <v>3.7304687499999998E-3</v>
      </c>
      <c r="M35" s="92" t="s">
        <v>15</v>
      </c>
      <c r="N35" s="39">
        <v>0.22460937499999997</v>
      </c>
      <c r="O35" s="39">
        <v>1.46484375</v>
      </c>
      <c r="P35" s="93" t="s">
        <v>15</v>
      </c>
      <c r="Q35" s="92" t="s">
        <v>15</v>
      </c>
      <c r="R35" s="92" t="s">
        <v>15</v>
      </c>
      <c r="S35" s="92" t="s">
        <v>15</v>
      </c>
      <c r="T35" s="92" t="s">
        <v>15</v>
      </c>
      <c r="U35" s="80" t="s">
        <v>169</v>
      </c>
    </row>
    <row r="36" spans="1:111">
      <c r="A36" s="24" t="s">
        <v>120</v>
      </c>
      <c r="B36" t="s">
        <v>172</v>
      </c>
      <c r="C36" s="20" t="s">
        <v>15</v>
      </c>
      <c r="D36" s="20">
        <f>54.1/100</f>
        <v>0.54100000000000004</v>
      </c>
      <c r="E36" s="20" t="s">
        <v>15</v>
      </c>
      <c r="F36" s="18" t="s">
        <v>103</v>
      </c>
      <c r="G36" s="39">
        <v>5.1829944547134932E-3</v>
      </c>
      <c r="H36" s="39">
        <v>5.175600739371533E-4</v>
      </c>
      <c r="I36" s="39">
        <v>1.1829944547134936E-3</v>
      </c>
      <c r="J36" s="55">
        <v>1.4972273567467653</v>
      </c>
      <c r="K36" s="39">
        <v>2.6062846580406653E-7</v>
      </c>
      <c r="L36" s="39">
        <v>4.3992606284658032E-3</v>
      </c>
      <c r="M36" s="92" t="s">
        <v>15</v>
      </c>
      <c r="N36" s="39">
        <v>0.30439926062846578</v>
      </c>
      <c r="O36" s="39">
        <v>1.9593345656192236</v>
      </c>
      <c r="P36" s="93" t="s">
        <v>15</v>
      </c>
      <c r="Q36" s="92" t="s">
        <v>15</v>
      </c>
      <c r="R36" s="92" t="s">
        <v>15</v>
      </c>
      <c r="S36" s="92" t="s">
        <v>15</v>
      </c>
      <c r="T36" s="92" t="s">
        <v>15</v>
      </c>
      <c r="U36" s="80" t="s">
        <v>169</v>
      </c>
    </row>
    <row r="37" spans="1:111" s="13" customFormat="1">
      <c r="A37" s="23" t="s">
        <v>173</v>
      </c>
      <c r="C37" s="69"/>
      <c r="D37" s="69"/>
      <c r="E37" s="69"/>
      <c r="F37" s="56"/>
      <c r="G37" s="41"/>
      <c r="H37" s="41"/>
      <c r="I37" s="41"/>
      <c r="J37" s="41"/>
      <c r="K37" s="41"/>
      <c r="L37" s="41"/>
      <c r="M37" s="41"/>
      <c r="N37" s="41"/>
      <c r="O37" s="41"/>
      <c r="P37" s="106"/>
      <c r="Q37" s="96"/>
      <c r="R37" s="96"/>
      <c r="S37" s="96"/>
      <c r="T37" s="96"/>
      <c r="U37" s="82"/>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row>
    <row r="38" spans="1:111">
      <c r="A38" s="24" t="s">
        <v>173</v>
      </c>
      <c r="B38" t="s">
        <v>174</v>
      </c>
      <c r="C38" s="20" t="s">
        <v>15</v>
      </c>
      <c r="D38" s="20" t="s">
        <v>15</v>
      </c>
      <c r="E38" s="20" t="s">
        <v>15</v>
      </c>
      <c r="F38" s="18" t="s">
        <v>103</v>
      </c>
      <c r="G38" s="39">
        <v>6.0000000000000005E-2</v>
      </c>
      <c r="H38" s="39">
        <v>5.4600000000000004E-4</v>
      </c>
      <c r="I38" s="92" t="s">
        <v>15</v>
      </c>
      <c r="J38" s="39">
        <v>15.93</v>
      </c>
      <c r="K38" s="39">
        <v>3.1199999999999999E-7</v>
      </c>
      <c r="L38" s="92" t="s">
        <v>15</v>
      </c>
      <c r="M38" s="92" t="s">
        <v>15</v>
      </c>
      <c r="N38" s="39">
        <v>-0.2</v>
      </c>
      <c r="O38" s="92" t="s">
        <v>15</v>
      </c>
      <c r="P38" s="93" t="s">
        <v>15</v>
      </c>
      <c r="Q38" s="92" t="s">
        <v>15</v>
      </c>
      <c r="R38" s="92" t="s">
        <v>15</v>
      </c>
      <c r="S38" s="92" t="s">
        <v>15</v>
      </c>
      <c r="T38" s="92" t="s">
        <v>15</v>
      </c>
      <c r="U38" s="80" t="s">
        <v>175</v>
      </c>
    </row>
    <row r="39" spans="1:111" s="9" customFormat="1">
      <c r="A39" s="25" t="s">
        <v>176</v>
      </c>
      <c r="C39" s="66"/>
      <c r="D39" s="66"/>
      <c r="E39" s="66"/>
      <c r="F39" s="53"/>
      <c r="G39" s="42"/>
      <c r="H39" s="42"/>
      <c r="I39" s="42"/>
      <c r="J39" s="42"/>
      <c r="K39" s="42"/>
      <c r="L39" s="42"/>
      <c r="M39" s="42"/>
      <c r="N39" s="42"/>
      <c r="O39" s="42"/>
      <c r="P39" s="104"/>
      <c r="Q39" s="37"/>
      <c r="R39" s="37"/>
      <c r="S39" s="37"/>
      <c r="T39" s="37"/>
      <c r="U39" s="78"/>
      <c r="V39"/>
      <c r="W39"/>
      <c r="X39"/>
      <c r="Y39"/>
      <c r="Z39"/>
      <c r="AA39"/>
      <c r="AB39"/>
      <c r="AC39"/>
      <c r="AD39"/>
      <c r="AE39"/>
      <c r="AF39"/>
      <c r="AG39"/>
      <c r="AH39"/>
      <c r="AI39"/>
      <c r="AJ39"/>
      <c r="AK39"/>
      <c r="AL39"/>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row>
    <row r="40" spans="1:111" s="10" customFormat="1" ht="15" customHeight="1">
      <c r="A40" s="122" t="s">
        <v>177</v>
      </c>
      <c r="C40" s="67"/>
      <c r="D40" s="67"/>
      <c r="E40" s="67"/>
      <c r="F40" s="54"/>
      <c r="G40" s="40"/>
      <c r="H40" s="40"/>
      <c r="I40" s="40"/>
      <c r="J40" s="40"/>
      <c r="K40" s="40"/>
      <c r="L40" s="40"/>
      <c r="M40" s="40"/>
      <c r="N40" s="40"/>
      <c r="O40" s="40"/>
      <c r="P40" s="105"/>
      <c r="Q40" s="38"/>
      <c r="R40" s="38"/>
      <c r="S40" s="38"/>
      <c r="T40" s="38"/>
      <c r="U40" s="79"/>
      <c r="V40"/>
      <c r="W40"/>
      <c r="X40"/>
      <c r="Y40"/>
      <c r="Z40"/>
      <c r="AA40"/>
      <c r="AB40"/>
      <c r="AC40"/>
      <c r="AD40"/>
      <c r="AE40"/>
      <c r="AF40"/>
      <c r="AG40"/>
      <c r="AH40"/>
      <c r="AI40"/>
      <c r="AJ40"/>
      <c r="AK40"/>
      <c r="AL40"/>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row>
    <row r="41" spans="1:111">
      <c r="A41" s="126" t="s">
        <v>178</v>
      </c>
      <c r="B41" t="s">
        <v>179</v>
      </c>
      <c r="C41" s="20" t="s">
        <v>180</v>
      </c>
      <c r="D41" s="20" t="s">
        <v>15</v>
      </c>
      <c r="E41" s="20" t="s">
        <v>15</v>
      </c>
      <c r="F41" s="93" t="s">
        <v>15</v>
      </c>
      <c r="G41" s="92" t="s">
        <v>15</v>
      </c>
      <c r="H41" s="92" t="s">
        <v>15</v>
      </c>
      <c r="I41" s="92" t="s">
        <v>15</v>
      </c>
      <c r="J41" s="92" t="s">
        <v>15</v>
      </c>
      <c r="K41" s="92" t="s">
        <v>15</v>
      </c>
      <c r="L41" s="92" t="s">
        <v>15</v>
      </c>
      <c r="M41" s="92" t="s">
        <v>15</v>
      </c>
      <c r="N41" s="92" t="s">
        <v>15</v>
      </c>
      <c r="O41" s="92" t="s">
        <v>15</v>
      </c>
      <c r="P41" s="93" t="s">
        <v>15</v>
      </c>
      <c r="Q41" s="92" t="s">
        <v>15</v>
      </c>
      <c r="R41" s="92" t="s">
        <v>15</v>
      </c>
      <c r="S41" s="92" t="s">
        <v>15</v>
      </c>
      <c r="T41" s="39" t="s">
        <v>181</v>
      </c>
      <c r="U41" s="80" t="s">
        <v>182</v>
      </c>
    </row>
    <row r="42" spans="1:111">
      <c r="A42" s="126" t="s">
        <v>178</v>
      </c>
      <c r="B42" t="s">
        <v>183</v>
      </c>
      <c r="C42" s="20" t="s">
        <v>180</v>
      </c>
      <c r="D42" s="20" t="s">
        <v>15</v>
      </c>
      <c r="E42" s="20" t="s">
        <v>15</v>
      </c>
      <c r="F42" s="93" t="s">
        <v>15</v>
      </c>
      <c r="G42" s="92" t="s">
        <v>15</v>
      </c>
      <c r="H42" s="92" t="s">
        <v>15</v>
      </c>
      <c r="I42" s="92" t="s">
        <v>15</v>
      </c>
      <c r="J42" s="92" t="s">
        <v>15</v>
      </c>
      <c r="K42" s="92" t="s">
        <v>15</v>
      </c>
      <c r="L42" s="92" t="s">
        <v>15</v>
      </c>
      <c r="M42" s="92" t="s">
        <v>15</v>
      </c>
      <c r="N42" s="92" t="s">
        <v>15</v>
      </c>
      <c r="O42" s="92" t="s">
        <v>15</v>
      </c>
      <c r="P42" s="93" t="s">
        <v>15</v>
      </c>
      <c r="Q42" s="92" t="s">
        <v>15</v>
      </c>
      <c r="R42" s="92" t="s">
        <v>15</v>
      </c>
      <c r="S42" s="92" t="s">
        <v>15</v>
      </c>
      <c r="T42" s="39" t="s">
        <v>184</v>
      </c>
      <c r="U42" s="80" t="s">
        <v>182</v>
      </c>
    </row>
    <row r="43" spans="1:111">
      <c r="A43" s="126" t="s">
        <v>178</v>
      </c>
      <c r="B43" t="s">
        <v>185</v>
      </c>
      <c r="C43" s="20" t="s">
        <v>180</v>
      </c>
      <c r="D43" s="20" t="s">
        <v>15</v>
      </c>
      <c r="E43" s="20" t="s">
        <v>15</v>
      </c>
      <c r="F43" s="93" t="s">
        <v>15</v>
      </c>
      <c r="G43" s="92" t="s">
        <v>15</v>
      </c>
      <c r="H43" s="92" t="s">
        <v>15</v>
      </c>
      <c r="I43" s="92" t="s">
        <v>15</v>
      </c>
      <c r="J43" s="92" t="s">
        <v>15</v>
      </c>
      <c r="K43" s="92" t="s">
        <v>15</v>
      </c>
      <c r="L43" s="92" t="s">
        <v>15</v>
      </c>
      <c r="M43" s="92" t="s">
        <v>15</v>
      </c>
      <c r="N43" s="92" t="s">
        <v>15</v>
      </c>
      <c r="O43" s="92" t="s">
        <v>15</v>
      </c>
      <c r="P43" s="93" t="s">
        <v>15</v>
      </c>
      <c r="Q43" s="92" t="s">
        <v>15</v>
      </c>
      <c r="R43" s="92" t="s">
        <v>15</v>
      </c>
      <c r="S43" s="92" t="s">
        <v>15</v>
      </c>
      <c r="T43" s="39" t="s">
        <v>186</v>
      </c>
      <c r="U43" s="80" t="s">
        <v>182</v>
      </c>
    </row>
    <row r="44" spans="1:111">
      <c r="A44" s="126" t="s">
        <v>178</v>
      </c>
      <c r="B44" t="s">
        <v>187</v>
      </c>
      <c r="C44" s="20" t="s">
        <v>180</v>
      </c>
      <c r="D44" s="20" t="s">
        <v>15</v>
      </c>
      <c r="E44" s="20" t="s">
        <v>15</v>
      </c>
      <c r="F44" s="93" t="s">
        <v>15</v>
      </c>
      <c r="G44" s="92" t="s">
        <v>15</v>
      </c>
      <c r="H44" s="92" t="s">
        <v>15</v>
      </c>
      <c r="I44" s="92" t="s">
        <v>15</v>
      </c>
      <c r="J44" s="92" t="s">
        <v>15</v>
      </c>
      <c r="K44" s="92" t="s">
        <v>15</v>
      </c>
      <c r="L44" s="92" t="s">
        <v>15</v>
      </c>
      <c r="M44" s="92" t="s">
        <v>15</v>
      </c>
      <c r="N44" s="92" t="s">
        <v>15</v>
      </c>
      <c r="O44" s="92" t="s">
        <v>15</v>
      </c>
      <c r="P44" s="93" t="s">
        <v>15</v>
      </c>
      <c r="Q44" s="92" t="s">
        <v>15</v>
      </c>
      <c r="R44" s="92" t="s">
        <v>15</v>
      </c>
      <c r="S44" s="92" t="s">
        <v>15</v>
      </c>
      <c r="T44" s="39" t="s">
        <v>188</v>
      </c>
      <c r="U44" s="80" t="s">
        <v>182</v>
      </c>
    </row>
    <row r="45" spans="1:111">
      <c r="A45" s="126" t="s">
        <v>178</v>
      </c>
      <c r="B45" t="s">
        <v>189</v>
      </c>
      <c r="C45" s="20" t="s">
        <v>180</v>
      </c>
      <c r="D45" s="20" t="s">
        <v>15</v>
      </c>
      <c r="E45" s="20" t="s">
        <v>15</v>
      </c>
      <c r="F45" s="93" t="s">
        <v>15</v>
      </c>
      <c r="G45" s="92" t="s">
        <v>15</v>
      </c>
      <c r="H45" s="92" t="s">
        <v>15</v>
      </c>
      <c r="I45" s="92" t="s">
        <v>15</v>
      </c>
      <c r="J45" s="92" t="s">
        <v>15</v>
      </c>
      <c r="K45" s="92" t="s">
        <v>15</v>
      </c>
      <c r="L45" s="92" t="s">
        <v>15</v>
      </c>
      <c r="M45" s="92" t="s">
        <v>15</v>
      </c>
      <c r="N45" s="92" t="s">
        <v>15</v>
      </c>
      <c r="O45" s="92" t="s">
        <v>15</v>
      </c>
      <c r="P45" s="93" t="s">
        <v>15</v>
      </c>
      <c r="Q45" s="92" t="s">
        <v>15</v>
      </c>
      <c r="R45" s="92" t="s">
        <v>15</v>
      </c>
      <c r="S45" s="92" t="s">
        <v>15</v>
      </c>
      <c r="T45" s="39" t="s">
        <v>190</v>
      </c>
      <c r="U45" s="80" t="s">
        <v>182</v>
      </c>
    </row>
    <row r="46" spans="1:111">
      <c r="A46" s="126" t="s">
        <v>178</v>
      </c>
      <c r="B46" t="s">
        <v>191</v>
      </c>
      <c r="C46" s="20" t="s">
        <v>180</v>
      </c>
      <c r="D46" s="20" t="s">
        <v>15</v>
      </c>
      <c r="E46" s="20" t="s">
        <v>15</v>
      </c>
      <c r="F46" s="93" t="s">
        <v>15</v>
      </c>
      <c r="G46" s="92" t="s">
        <v>15</v>
      </c>
      <c r="H46" s="92" t="s">
        <v>15</v>
      </c>
      <c r="I46" s="92" t="s">
        <v>15</v>
      </c>
      <c r="J46" s="92" t="s">
        <v>15</v>
      </c>
      <c r="K46" s="92" t="s">
        <v>15</v>
      </c>
      <c r="L46" s="92" t="s">
        <v>15</v>
      </c>
      <c r="M46" s="92" t="s">
        <v>15</v>
      </c>
      <c r="N46" s="92" t="s">
        <v>15</v>
      </c>
      <c r="O46" s="92" t="s">
        <v>15</v>
      </c>
      <c r="P46" s="93" t="s">
        <v>15</v>
      </c>
      <c r="Q46" s="92" t="s">
        <v>15</v>
      </c>
      <c r="R46" s="92" t="s">
        <v>15</v>
      </c>
      <c r="S46" s="92" t="s">
        <v>15</v>
      </c>
      <c r="T46" s="39" t="s">
        <v>192</v>
      </c>
      <c r="U46" s="80" t="s">
        <v>182</v>
      </c>
    </row>
    <row r="47" spans="1:111">
      <c r="A47" s="126" t="s">
        <v>178</v>
      </c>
      <c r="B47" t="s">
        <v>193</v>
      </c>
      <c r="C47" s="20" t="s">
        <v>180</v>
      </c>
      <c r="D47" s="20" t="s">
        <v>15</v>
      </c>
      <c r="E47" s="20" t="s">
        <v>15</v>
      </c>
      <c r="F47" s="93" t="s">
        <v>15</v>
      </c>
      <c r="G47" s="92" t="s">
        <v>15</v>
      </c>
      <c r="H47" s="92" t="s">
        <v>15</v>
      </c>
      <c r="I47" s="92" t="s">
        <v>15</v>
      </c>
      <c r="J47" s="92" t="s">
        <v>15</v>
      </c>
      <c r="K47" s="92" t="s">
        <v>15</v>
      </c>
      <c r="L47" s="92" t="s">
        <v>15</v>
      </c>
      <c r="M47" s="92" t="s">
        <v>15</v>
      </c>
      <c r="N47" s="92" t="s">
        <v>15</v>
      </c>
      <c r="O47" s="92" t="s">
        <v>15</v>
      </c>
      <c r="P47" s="93" t="s">
        <v>15</v>
      </c>
      <c r="Q47" s="92" t="s">
        <v>15</v>
      </c>
      <c r="R47" s="92" t="s">
        <v>15</v>
      </c>
      <c r="S47" s="92" t="s">
        <v>15</v>
      </c>
      <c r="T47" s="39" t="s">
        <v>194</v>
      </c>
      <c r="U47" s="80" t="s">
        <v>182</v>
      </c>
    </row>
    <row r="48" spans="1:111">
      <c r="A48" s="126" t="s">
        <v>178</v>
      </c>
      <c r="B48" t="s">
        <v>195</v>
      </c>
      <c r="C48" s="20" t="s">
        <v>180</v>
      </c>
      <c r="D48" s="20" t="s">
        <v>15</v>
      </c>
      <c r="E48" s="20" t="s">
        <v>15</v>
      </c>
      <c r="F48" s="93" t="s">
        <v>15</v>
      </c>
      <c r="G48" s="92" t="s">
        <v>15</v>
      </c>
      <c r="H48" s="92" t="s">
        <v>15</v>
      </c>
      <c r="I48" s="92" t="s">
        <v>15</v>
      </c>
      <c r="J48" s="92" t="s">
        <v>15</v>
      </c>
      <c r="K48" s="92" t="s">
        <v>15</v>
      </c>
      <c r="L48" s="92" t="s">
        <v>15</v>
      </c>
      <c r="M48" s="92" t="s">
        <v>15</v>
      </c>
      <c r="N48" s="92" t="s">
        <v>15</v>
      </c>
      <c r="O48" s="92" t="s">
        <v>15</v>
      </c>
      <c r="P48" s="93" t="s">
        <v>15</v>
      </c>
      <c r="Q48" s="92" t="s">
        <v>15</v>
      </c>
      <c r="R48" s="92" t="s">
        <v>15</v>
      </c>
      <c r="S48" s="92" t="s">
        <v>15</v>
      </c>
      <c r="T48" s="39" t="s">
        <v>196</v>
      </c>
      <c r="U48" s="80" t="s">
        <v>182</v>
      </c>
    </row>
    <row r="49" spans="1:111" s="10" customFormat="1" ht="14.45" customHeight="1">
      <c r="A49" s="123" t="s">
        <v>197</v>
      </c>
      <c r="C49" s="67"/>
      <c r="D49" s="67"/>
      <c r="E49" s="67"/>
      <c r="F49" s="54"/>
      <c r="G49" s="40"/>
      <c r="H49" s="40"/>
      <c r="I49" s="40"/>
      <c r="J49" s="40"/>
      <c r="K49" s="40"/>
      <c r="L49" s="40"/>
      <c r="M49" s="40"/>
      <c r="N49" s="40"/>
      <c r="O49" s="40"/>
      <c r="P49" s="105"/>
      <c r="Q49" s="38"/>
      <c r="R49" s="38"/>
      <c r="S49" s="38"/>
      <c r="T49" s="38"/>
      <c r="U49" s="79"/>
      <c r="V49"/>
      <c r="W49"/>
      <c r="X49"/>
      <c r="Y49"/>
      <c r="Z49"/>
      <c r="AA49"/>
      <c r="AB49"/>
      <c r="AC49"/>
      <c r="AD49"/>
      <c r="AE49"/>
      <c r="AF49"/>
      <c r="AG49"/>
      <c r="AH49"/>
      <c r="AI49"/>
      <c r="AJ49"/>
      <c r="AK49"/>
      <c r="AL49"/>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row>
    <row r="50" spans="1:111">
      <c r="A50" s="126" t="s">
        <v>198</v>
      </c>
      <c r="B50" t="s">
        <v>199</v>
      </c>
      <c r="C50" s="20" t="s">
        <v>200</v>
      </c>
      <c r="D50" s="20" t="s">
        <v>15</v>
      </c>
      <c r="E50" s="20" t="s">
        <v>15</v>
      </c>
      <c r="F50" s="18" t="s">
        <v>103</v>
      </c>
      <c r="G50" s="92" t="s">
        <v>15</v>
      </c>
      <c r="H50" s="92" t="s">
        <v>15</v>
      </c>
      <c r="I50" s="92" t="s">
        <v>15</v>
      </c>
      <c r="J50" s="39">
        <v>-12.570462232243518</v>
      </c>
      <c r="K50" s="92" t="s">
        <v>15</v>
      </c>
      <c r="L50" s="92" t="s">
        <v>15</v>
      </c>
      <c r="M50" s="92" t="s">
        <v>15</v>
      </c>
      <c r="N50" s="92" t="s">
        <v>15</v>
      </c>
      <c r="O50" s="92" t="s">
        <v>15</v>
      </c>
      <c r="P50" s="93" t="s">
        <v>15</v>
      </c>
      <c r="Q50" s="92" t="s">
        <v>15</v>
      </c>
      <c r="R50" s="92" t="s">
        <v>15</v>
      </c>
      <c r="S50" s="92" t="s">
        <v>15</v>
      </c>
      <c r="T50" s="92" t="s">
        <v>15</v>
      </c>
      <c r="U50" s="80" t="s">
        <v>201</v>
      </c>
    </row>
    <row r="51" spans="1:111">
      <c r="A51" s="126" t="s">
        <v>198</v>
      </c>
      <c r="B51" t="s">
        <v>202</v>
      </c>
      <c r="C51" s="20" t="s">
        <v>200</v>
      </c>
      <c r="D51" s="20" t="s">
        <v>15</v>
      </c>
      <c r="E51" s="20" t="s">
        <v>15</v>
      </c>
      <c r="F51" s="18" t="s">
        <v>103</v>
      </c>
      <c r="G51" s="92" t="s">
        <v>15</v>
      </c>
      <c r="H51" s="92" t="s">
        <v>15</v>
      </c>
      <c r="I51" s="92" t="s">
        <v>15</v>
      </c>
      <c r="J51" s="39">
        <v>-29.199549041713638</v>
      </c>
      <c r="K51" s="92" t="s">
        <v>15</v>
      </c>
      <c r="L51" s="92" t="s">
        <v>15</v>
      </c>
      <c r="M51" s="92" t="s">
        <v>15</v>
      </c>
      <c r="N51" s="92" t="s">
        <v>15</v>
      </c>
      <c r="O51" s="92" t="s">
        <v>15</v>
      </c>
      <c r="P51" s="93" t="s">
        <v>15</v>
      </c>
      <c r="Q51" s="92" t="s">
        <v>15</v>
      </c>
      <c r="R51" s="92" t="s">
        <v>15</v>
      </c>
      <c r="S51" s="92" t="s">
        <v>15</v>
      </c>
      <c r="T51" s="92" t="s">
        <v>15</v>
      </c>
      <c r="U51" s="80" t="s">
        <v>201</v>
      </c>
    </row>
    <row r="52" spans="1:111" s="10" customFormat="1">
      <c r="A52" s="23" t="s">
        <v>203</v>
      </c>
      <c r="C52" s="67"/>
      <c r="D52" s="67"/>
      <c r="E52" s="67"/>
      <c r="F52" s="54"/>
      <c r="G52" s="40"/>
      <c r="H52" s="40"/>
      <c r="I52" s="40"/>
      <c r="J52" s="40"/>
      <c r="K52" s="40"/>
      <c r="L52" s="40"/>
      <c r="M52" s="40"/>
      <c r="N52" s="40"/>
      <c r="O52" s="40"/>
      <c r="P52" s="105"/>
      <c r="Q52" s="38"/>
      <c r="R52" s="38"/>
      <c r="S52" s="38"/>
      <c r="T52" s="38"/>
      <c r="U52" s="79"/>
      <c r="V52"/>
      <c r="W52"/>
      <c r="X52"/>
      <c r="Y52"/>
      <c r="Z52"/>
      <c r="AA52"/>
      <c r="AB52"/>
      <c r="AC52"/>
      <c r="AD52"/>
      <c r="AE52"/>
      <c r="AF52"/>
      <c r="AG52"/>
      <c r="AH52"/>
      <c r="AI52"/>
      <c r="AJ52"/>
      <c r="AK52"/>
      <c r="AL52"/>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row>
    <row r="53" spans="1:111">
      <c r="A53" s="24" t="s">
        <v>204</v>
      </c>
      <c r="B53" t="s">
        <v>205</v>
      </c>
      <c r="C53" s="20" t="s">
        <v>15</v>
      </c>
      <c r="D53" s="20" t="s">
        <v>15</v>
      </c>
      <c r="E53" s="20" t="s">
        <v>15</v>
      </c>
      <c r="F53" s="18" t="s">
        <v>103</v>
      </c>
      <c r="G53" s="39">
        <v>9.7059999999999994E-2</v>
      </c>
      <c r="H53" s="39">
        <v>3.4979999999999997E-2</v>
      </c>
      <c r="I53" s="92" t="s">
        <v>15</v>
      </c>
      <c r="J53" s="39">
        <v>38.428040000000003</v>
      </c>
      <c r="K53" s="92" t="s">
        <v>15</v>
      </c>
      <c r="L53" s="92" t="s">
        <v>15</v>
      </c>
      <c r="M53" s="39">
        <v>365.40266000000003</v>
      </c>
      <c r="N53" s="92" t="s">
        <v>15</v>
      </c>
      <c r="O53" s="39">
        <v>13.052630000000001</v>
      </c>
      <c r="P53" s="93" t="s">
        <v>15</v>
      </c>
      <c r="Q53" s="92" t="s">
        <v>15</v>
      </c>
      <c r="R53" s="92" t="s">
        <v>15</v>
      </c>
      <c r="S53" s="92" t="s">
        <v>15</v>
      </c>
      <c r="T53" s="92" t="s">
        <v>15</v>
      </c>
      <c r="U53" s="80" t="s">
        <v>206</v>
      </c>
    </row>
    <row r="54" spans="1:111">
      <c r="A54" s="24" t="s">
        <v>204</v>
      </c>
      <c r="B54" t="s">
        <v>207</v>
      </c>
      <c r="C54" s="20" t="s">
        <v>15</v>
      </c>
      <c r="D54" s="20" t="s">
        <v>15</v>
      </c>
      <c r="E54" s="20" t="s">
        <v>15</v>
      </c>
      <c r="F54" s="18" t="s">
        <v>103</v>
      </c>
      <c r="G54" s="39">
        <v>0.14379</v>
      </c>
      <c r="H54" s="39">
        <v>6.0440000000000001E-2</v>
      </c>
      <c r="I54" s="92" t="s">
        <v>15</v>
      </c>
      <c r="J54" s="39">
        <v>56.872340000000001</v>
      </c>
      <c r="K54" s="92" t="s">
        <v>15</v>
      </c>
      <c r="L54" s="92" t="s">
        <v>15</v>
      </c>
      <c r="M54" s="39">
        <v>596.27115000000003</v>
      </c>
      <c r="N54" s="92" t="s">
        <v>15</v>
      </c>
      <c r="O54" s="39">
        <v>16.4969</v>
      </c>
      <c r="P54" s="93" t="s">
        <v>15</v>
      </c>
      <c r="Q54" s="92" t="s">
        <v>15</v>
      </c>
      <c r="R54" s="92" t="s">
        <v>15</v>
      </c>
      <c r="S54" s="92" t="s">
        <v>15</v>
      </c>
      <c r="T54" s="92" t="s">
        <v>15</v>
      </c>
      <c r="U54" s="80" t="s">
        <v>206</v>
      </c>
    </row>
    <row r="55" spans="1:111" s="10" customFormat="1">
      <c r="A55" s="23" t="s">
        <v>208</v>
      </c>
      <c r="C55" s="67"/>
      <c r="D55" s="67"/>
      <c r="E55" s="67"/>
      <c r="F55" s="54"/>
      <c r="G55" s="40"/>
      <c r="H55" s="40"/>
      <c r="I55" s="40"/>
      <c r="J55" s="40"/>
      <c r="K55" s="40"/>
      <c r="L55" s="40"/>
      <c r="M55" s="40"/>
      <c r="N55" s="40"/>
      <c r="O55" s="40"/>
      <c r="P55" s="105"/>
      <c r="Q55" s="38"/>
      <c r="R55" s="38"/>
      <c r="S55" s="38"/>
      <c r="T55" s="38"/>
      <c r="U55" s="79"/>
      <c r="V55"/>
      <c r="W55"/>
      <c r="X55"/>
      <c r="Y55"/>
      <c r="Z55"/>
      <c r="AA55"/>
      <c r="AB55"/>
      <c r="AC55"/>
      <c r="AD55"/>
      <c r="AE55"/>
      <c r="AF55"/>
      <c r="AG55"/>
      <c r="AH55"/>
      <c r="AI55"/>
      <c r="AJ55"/>
      <c r="AK55"/>
      <c r="AL55"/>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row>
    <row r="56" spans="1:111">
      <c r="A56" s="24" t="s">
        <v>209</v>
      </c>
      <c r="B56" t="s">
        <v>205</v>
      </c>
      <c r="C56" s="20" t="s">
        <v>15</v>
      </c>
      <c r="D56" s="20" t="s">
        <v>15</v>
      </c>
      <c r="E56" s="20" t="s">
        <v>15</v>
      </c>
      <c r="F56" s="18" t="s">
        <v>103</v>
      </c>
      <c r="G56" s="39">
        <v>0.15109</v>
      </c>
      <c r="H56" s="39">
        <v>4.9439999999999998E-2</v>
      </c>
      <c r="I56" s="92" t="s">
        <v>15</v>
      </c>
      <c r="J56" s="39">
        <v>48.364600000000003</v>
      </c>
      <c r="K56" s="92" t="s">
        <v>15</v>
      </c>
      <c r="L56" s="92" t="s">
        <v>15</v>
      </c>
      <c r="M56" s="39">
        <v>593.61666000000002</v>
      </c>
      <c r="N56" s="92" t="s">
        <v>15</v>
      </c>
      <c r="O56" s="39">
        <v>20.93561</v>
      </c>
      <c r="P56" s="93" t="s">
        <v>15</v>
      </c>
      <c r="Q56" s="92" t="s">
        <v>15</v>
      </c>
      <c r="R56" s="92" t="s">
        <v>15</v>
      </c>
      <c r="S56" s="92" t="s">
        <v>15</v>
      </c>
      <c r="T56" s="92" t="s">
        <v>15</v>
      </c>
      <c r="U56" s="80" t="s">
        <v>206</v>
      </c>
    </row>
    <row r="57" spans="1:111">
      <c r="A57" s="24" t="s">
        <v>209</v>
      </c>
      <c r="B57" t="s">
        <v>207</v>
      </c>
      <c r="C57" s="20" t="s">
        <v>15</v>
      </c>
      <c r="D57" s="20" t="s">
        <v>15</v>
      </c>
      <c r="E57" s="20" t="s">
        <v>15</v>
      </c>
      <c r="F57" s="18" t="s">
        <v>103</v>
      </c>
      <c r="G57" s="39">
        <v>0.19596</v>
      </c>
      <c r="H57" s="39">
        <v>7.3880000000000001E-2</v>
      </c>
      <c r="I57" s="92" t="s">
        <v>15</v>
      </c>
      <c r="J57" s="39">
        <v>66.071119999999993</v>
      </c>
      <c r="K57" s="92" t="s">
        <v>15</v>
      </c>
      <c r="L57" s="92" t="s">
        <v>15</v>
      </c>
      <c r="M57" s="39">
        <v>815.25041999999996</v>
      </c>
      <c r="N57" s="92" t="s">
        <v>15</v>
      </c>
      <c r="O57" s="39">
        <v>24.24211</v>
      </c>
      <c r="P57" s="93" t="s">
        <v>15</v>
      </c>
      <c r="Q57" s="92" t="s">
        <v>15</v>
      </c>
      <c r="R57" s="92" t="s">
        <v>15</v>
      </c>
      <c r="S57" s="92" t="s">
        <v>15</v>
      </c>
      <c r="T57" s="92" t="s">
        <v>15</v>
      </c>
      <c r="U57" s="80" t="s">
        <v>206</v>
      </c>
    </row>
    <row r="58" spans="1:111" s="10" customFormat="1">
      <c r="A58" s="23" t="s">
        <v>210</v>
      </c>
      <c r="C58" s="67"/>
      <c r="D58" s="67"/>
      <c r="E58" s="67"/>
      <c r="F58" s="54"/>
      <c r="G58" s="40"/>
      <c r="H58" s="40"/>
      <c r="I58" s="40"/>
      <c r="J58" s="40"/>
      <c r="K58" s="40"/>
      <c r="L58" s="40"/>
      <c r="M58" s="40"/>
      <c r="N58" s="40"/>
      <c r="O58" s="40"/>
      <c r="P58" s="105"/>
      <c r="Q58" s="38"/>
      <c r="R58" s="38"/>
      <c r="S58" s="38"/>
      <c r="T58" s="38"/>
      <c r="U58" s="79"/>
      <c r="V58"/>
      <c r="W58"/>
      <c r="X58"/>
      <c r="Y58"/>
      <c r="Z58"/>
      <c r="AA58"/>
      <c r="AB58"/>
      <c r="AC58"/>
      <c r="AD58"/>
      <c r="AE58"/>
      <c r="AF58"/>
      <c r="AG58"/>
      <c r="AH58"/>
      <c r="AI58"/>
      <c r="AJ58"/>
      <c r="AK58"/>
      <c r="AL58"/>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row>
    <row r="59" spans="1:111">
      <c r="A59" s="24" t="s">
        <v>211</v>
      </c>
      <c r="B59" t="s">
        <v>212</v>
      </c>
      <c r="C59" s="20" t="s">
        <v>213</v>
      </c>
      <c r="D59" s="20">
        <v>0.55000000000000004</v>
      </c>
      <c r="E59" s="20">
        <v>0.96</v>
      </c>
      <c r="F59" s="18" t="s">
        <v>103</v>
      </c>
      <c r="G59" s="39">
        <v>2.206439393939394</v>
      </c>
      <c r="H59" s="39">
        <v>9.3181818181818185E-2</v>
      </c>
      <c r="I59" s="92" t="s">
        <v>15</v>
      </c>
      <c r="J59" s="39">
        <v>371.78030303030306</v>
      </c>
      <c r="K59" s="39">
        <v>3.0113636363636361E-5</v>
      </c>
      <c r="L59" s="92" t="s">
        <v>15</v>
      </c>
      <c r="M59" s="39">
        <v>6322.537878787879</v>
      </c>
      <c r="N59" s="39">
        <v>3.2196969696969693</v>
      </c>
      <c r="O59" s="39">
        <v>6.0606060606060606</v>
      </c>
      <c r="P59" s="93" t="s">
        <v>15</v>
      </c>
      <c r="Q59" s="92" t="s">
        <v>15</v>
      </c>
      <c r="R59" s="92" t="s">
        <v>15</v>
      </c>
      <c r="S59" s="92" t="s">
        <v>15</v>
      </c>
      <c r="T59" s="92" t="s">
        <v>15</v>
      </c>
      <c r="U59" s="80" t="s">
        <v>214</v>
      </c>
    </row>
    <row r="60" spans="1:111">
      <c r="A60" s="24" t="s">
        <v>215</v>
      </c>
      <c r="B60" t="s">
        <v>216</v>
      </c>
      <c r="C60" s="20" t="s">
        <v>213</v>
      </c>
      <c r="D60" s="20">
        <v>0.55000000000000004</v>
      </c>
      <c r="E60" s="20">
        <v>0.96</v>
      </c>
      <c r="F60" s="18" t="s">
        <v>103</v>
      </c>
      <c r="G60" s="39">
        <v>1.7346590909090909</v>
      </c>
      <c r="H60" s="39">
        <v>0.16155303030303031</v>
      </c>
      <c r="I60" s="92" t="s">
        <v>15</v>
      </c>
      <c r="J60" s="39">
        <v>147.91666666666666</v>
      </c>
      <c r="K60" s="39">
        <v>1.3636363636363637E-5</v>
      </c>
      <c r="L60" s="92" t="s">
        <v>15</v>
      </c>
      <c r="M60" s="39">
        <v>2321.212121212121</v>
      </c>
      <c r="N60" s="39">
        <v>8.1439393939393927</v>
      </c>
      <c r="O60" s="39">
        <v>6.2499999999999991</v>
      </c>
      <c r="P60" s="93" t="s">
        <v>15</v>
      </c>
      <c r="Q60" s="92" t="s">
        <v>15</v>
      </c>
      <c r="R60" s="92" t="s">
        <v>15</v>
      </c>
      <c r="S60" s="92" t="s">
        <v>15</v>
      </c>
      <c r="T60" s="92" t="s">
        <v>15</v>
      </c>
      <c r="U60" s="80" t="s">
        <v>214</v>
      </c>
    </row>
    <row r="61" spans="1:111" s="10" customFormat="1">
      <c r="A61" s="23" t="s">
        <v>217</v>
      </c>
      <c r="C61" s="67"/>
      <c r="D61" s="67"/>
      <c r="E61" s="67"/>
      <c r="F61" s="54"/>
      <c r="G61" s="40"/>
      <c r="H61" s="40"/>
      <c r="I61" s="40"/>
      <c r="J61" s="40"/>
      <c r="K61" s="40"/>
      <c r="L61" s="40"/>
      <c r="M61" s="40"/>
      <c r="N61" s="40"/>
      <c r="O61" s="40"/>
      <c r="P61" s="105"/>
      <c r="Q61" s="38"/>
      <c r="R61" s="38"/>
      <c r="S61" s="38"/>
      <c r="T61" s="38"/>
      <c r="U61" s="79"/>
      <c r="V61"/>
      <c r="W61"/>
      <c r="X61"/>
      <c r="Y61"/>
      <c r="Z61"/>
      <c r="AA61"/>
      <c r="AB61"/>
      <c r="AC61"/>
      <c r="AD61"/>
      <c r="AE61"/>
      <c r="AF61"/>
      <c r="AG61"/>
      <c r="AH61"/>
      <c r="AI61"/>
      <c r="AJ61"/>
      <c r="AK61"/>
      <c r="AL6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row>
    <row r="62" spans="1:111">
      <c r="A62" s="24" t="s">
        <v>218</v>
      </c>
      <c r="B62" t="s">
        <v>212</v>
      </c>
      <c r="C62" s="20" t="s">
        <v>213</v>
      </c>
      <c r="D62" s="20">
        <v>0.55000000000000004</v>
      </c>
      <c r="E62" s="20">
        <v>0.96</v>
      </c>
      <c r="F62" s="18" t="s">
        <v>103</v>
      </c>
      <c r="G62" s="39">
        <v>2.6657196969696968</v>
      </c>
      <c r="H62" s="39">
        <v>7.9924242424242425E-2</v>
      </c>
      <c r="I62" s="92" t="s">
        <v>15</v>
      </c>
      <c r="J62" s="39">
        <v>464.20454545454544</v>
      </c>
      <c r="K62" s="39">
        <v>3.7499999999999997E-5</v>
      </c>
      <c r="L62" s="92" t="s">
        <v>15</v>
      </c>
      <c r="M62" s="39">
        <v>7919.128787878788</v>
      </c>
      <c r="N62" s="39">
        <v>3.5984848484848482</v>
      </c>
      <c r="O62" s="39">
        <v>6.2499999999999991</v>
      </c>
      <c r="P62" s="93" t="s">
        <v>15</v>
      </c>
      <c r="Q62" s="92" t="s">
        <v>15</v>
      </c>
      <c r="R62" s="92" t="s">
        <v>15</v>
      </c>
      <c r="S62" s="92" t="s">
        <v>15</v>
      </c>
      <c r="T62" s="92" t="s">
        <v>15</v>
      </c>
      <c r="U62" s="80" t="s">
        <v>214</v>
      </c>
    </row>
    <row r="63" spans="1:111">
      <c r="A63" s="24" t="s">
        <v>218</v>
      </c>
      <c r="B63" t="s">
        <v>216</v>
      </c>
      <c r="C63" s="20" t="s">
        <v>213</v>
      </c>
      <c r="D63" s="20">
        <v>0.55000000000000004</v>
      </c>
      <c r="E63" s="20">
        <v>0.96</v>
      </c>
      <c r="F63" s="18" t="s">
        <v>103</v>
      </c>
      <c r="G63" s="39">
        <v>2.1647727272727271</v>
      </c>
      <c r="H63" s="39">
        <v>0.19943181818181818</v>
      </c>
      <c r="I63" s="92" t="s">
        <v>15</v>
      </c>
      <c r="J63" s="39">
        <v>182.00757575757575</v>
      </c>
      <c r="K63" s="39">
        <v>1.6856060606060608E-5</v>
      </c>
      <c r="L63" s="92" t="s">
        <v>15</v>
      </c>
      <c r="M63" s="39">
        <v>2871.590909090909</v>
      </c>
      <c r="N63" s="39">
        <v>10.227272727272727</v>
      </c>
      <c r="O63" s="39">
        <v>7.3863636363636358</v>
      </c>
      <c r="P63" s="93" t="s">
        <v>15</v>
      </c>
      <c r="Q63" s="92" t="s">
        <v>15</v>
      </c>
      <c r="R63" s="92" t="s">
        <v>15</v>
      </c>
      <c r="S63" s="92" t="s">
        <v>15</v>
      </c>
      <c r="T63" s="92" t="s">
        <v>15</v>
      </c>
      <c r="U63" s="80" t="s">
        <v>214</v>
      </c>
    </row>
    <row r="64" spans="1:111">
      <c r="A64" s="24" t="s">
        <v>219</v>
      </c>
      <c r="B64" t="s">
        <v>220</v>
      </c>
      <c r="C64" s="20" t="s">
        <v>213</v>
      </c>
      <c r="D64" s="20">
        <v>0.55000000000000004</v>
      </c>
      <c r="E64" s="20">
        <v>0.96</v>
      </c>
      <c r="F64" s="18" t="s">
        <v>103</v>
      </c>
      <c r="G64" s="92" t="s">
        <v>15</v>
      </c>
      <c r="H64" s="92" t="s">
        <v>15</v>
      </c>
      <c r="I64" s="92" t="s">
        <v>15</v>
      </c>
      <c r="J64" s="39">
        <v>4.2613636363636358</v>
      </c>
      <c r="K64" s="92" t="s">
        <v>15</v>
      </c>
      <c r="L64" s="92" t="s">
        <v>15</v>
      </c>
      <c r="M64" s="39">
        <v>53.787878787878782</v>
      </c>
      <c r="N64" s="39">
        <v>0.58712121212121204</v>
      </c>
      <c r="O64" s="92" t="s">
        <v>15</v>
      </c>
      <c r="P64" s="93" t="s">
        <v>15</v>
      </c>
      <c r="Q64" s="92" t="s">
        <v>15</v>
      </c>
      <c r="R64" s="92" t="s">
        <v>15</v>
      </c>
      <c r="S64" s="92" t="s">
        <v>15</v>
      </c>
      <c r="T64" s="92" t="s">
        <v>15</v>
      </c>
      <c r="U64" s="80" t="s">
        <v>214</v>
      </c>
    </row>
    <row r="65" spans="1:111" s="10" customFormat="1">
      <c r="A65" s="23" t="s">
        <v>221</v>
      </c>
      <c r="C65" s="67"/>
      <c r="D65" s="67"/>
      <c r="E65" s="67"/>
      <c r="F65" s="54"/>
      <c r="G65" s="40"/>
      <c r="H65" s="40"/>
      <c r="I65" s="40"/>
      <c r="J65" s="40"/>
      <c r="K65" s="40"/>
      <c r="L65" s="40"/>
      <c r="M65" s="40"/>
      <c r="N65" s="43"/>
      <c r="O65" s="43"/>
      <c r="P65" s="106"/>
      <c r="Q65" s="96"/>
      <c r="R65" s="38"/>
      <c r="S65" s="38"/>
      <c r="T65" s="38"/>
      <c r="U65" s="79"/>
      <c r="V65"/>
      <c r="W65"/>
      <c r="X65"/>
      <c r="Y65"/>
      <c r="Z65"/>
      <c r="AA65"/>
      <c r="AB65"/>
      <c r="AC65"/>
      <c r="AD65"/>
      <c r="AE65"/>
      <c r="AF65"/>
      <c r="AG65"/>
      <c r="AH65"/>
      <c r="AI65"/>
      <c r="AJ65"/>
      <c r="AK65"/>
      <c r="AL65"/>
      <c r="AM65"/>
      <c r="AN65"/>
      <c r="AO65"/>
      <c r="AP65"/>
      <c r="AQ65"/>
      <c r="AR65"/>
      <c r="AS65"/>
      <c r="AT65"/>
      <c r="AU65"/>
      <c r="AV65"/>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row>
    <row r="66" spans="1:111" s="6" customFormat="1">
      <c r="A66" s="26" t="s">
        <v>222</v>
      </c>
      <c r="B66" s="6" t="s">
        <v>223</v>
      </c>
      <c r="C66" s="20" t="s">
        <v>224</v>
      </c>
      <c r="D66" s="20">
        <v>0.55000000000000004</v>
      </c>
      <c r="E66" s="20">
        <v>0.95</v>
      </c>
      <c r="F66" s="93" t="s">
        <v>15</v>
      </c>
      <c r="G66" s="92" t="s">
        <v>15</v>
      </c>
      <c r="H66" s="92" t="s">
        <v>15</v>
      </c>
      <c r="I66" s="92" t="s">
        <v>15</v>
      </c>
      <c r="J66" s="92" t="s">
        <v>15</v>
      </c>
      <c r="K66" s="92" t="s">
        <v>15</v>
      </c>
      <c r="L66" s="92" t="s">
        <v>15</v>
      </c>
      <c r="M66" s="92" t="s">
        <v>15</v>
      </c>
      <c r="N66" s="92" t="s">
        <v>15</v>
      </c>
      <c r="O66" s="92" t="s">
        <v>15</v>
      </c>
      <c r="P66" s="107">
        <v>17.598559891792981</v>
      </c>
      <c r="Q66" s="39">
        <v>28.432824485456074</v>
      </c>
      <c r="R66" s="39">
        <v>46.031384377249061</v>
      </c>
      <c r="S66" s="39">
        <v>2.6028708133971294</v>
      </c>
      <c r="T66" s="92" t="s">
        <v>15</v>
      </c>
      <c r="U66" s="83" t="s">
        <v>225</v>
      </c>
    </row>
    <row r="67" spans="1:111" s="6" customFormat="1">
      <c r="A67" s="26" t="s">
        <v>222</v>
      </c>
      <c r="B67" s="6" t="s">
        <v>226</v>
      </c>
      <c r="C67" s="20" t="s">
        <v>224</v>
      </c>
      <c r="D67" s="20">
        <v>0.55000000000000004</v>
      </c>
      <c r="E67" s="20">
        <v>0.95</v>
      </c>
      <c r="F67" s="93" t="s">
        <v>15</v>
      </c>
      <c r="G67" s="92" t="s">
        <v>15</v>
      </c>
      <c r="H67" s="92" t="s">
        <v>15</v>
      </c>
      <c r="I67" s="92" t="s">
        <v>15</v>
      </c>
      <c r="J67" s="92" t="s">
        <v>15</v>
      </c>
      <c r="K67" s="92" t="s">
        <v>15</v>
      </c>
      <c r="L67" s="92" t="s">
        <v>15</v>
      </c>
      <c r="M67" s="92" t="s">
        <v>15</v>
      </c>
      <c r="N67" s="92" t="s">
        <v>15</v>
      </c>
      <c r="O67" s="92" t="s">
        <v>15</v>
      </c>
      <c r="P67" s="107">
        <v>0.51519404572036154</v>
      </c>
      <c r="Q67" s="39">
        <v>0.39686185159869369</v>
      </c>
      <c r="R67" s="39">
        <v>0.91205589731905523</v>
      </c>
      <c r="S67" s="39">
        <v>1.2344497607655502</v>
      </c>
      <c r="T67" s="92" t="s">
        <v>15</v>
      </c>
      <c r="U67" s="83" t="s">
        <v>225</v>
      </c>
    </row>
    <row r="68" spans="1:111" s="6" customFormat="1">
      <c r="A68" s="26" t="s">
        <v>222</v>
      </c>
      <c r="B68" s="6" t="s">
        <v>227</v>
      </c>
      <c r="C68" s="20" t="s">
        <v>224</v>
      </c>
      <c r="D68" s="20">
        <v>0.55000000000000004</v>
      </c>
      <c r="E68" s="20">
        <v>0.95</v>
      </c>
      <c r="F68" s="93" t="s">
        <v>15</v>
      </c>
      <c r="G68" s="92" t="s">
        <v>15</v>
      </c>
      <c r="H68" s="92" t="s">
        <v>15</v>
      </c>
      <c r="I68" s="92" t="s">
        <v>15</v>
      </c>
      <c r="J68" s="92" t="s">
        <v>15</v>
      </c>
      <c r="K68" s="92" t="s">
        <v>15</v>
      </c>
      <c r="L68" s="92" t="s">
        <v>15</v>
      </c>
      <c r="M68" s="92" t="s">
        <v>15</v>
      </c>
      <c r="N68" s="92" t="s">
        <v>15</v>
      </c>
      <c r="O68" s="92" t="s">
        <v>15</v>
      </c>
      <c r="P68" s="107">
        <v>0.26379357484620647</v>
      </c>
      <c r="Q68" s="39">
        <v>0.40645629224576596</v>
      </c>
      <c r="R68" s="39">
        <v>0.67024986709197232</v>
      </c>
      <c r="S68" s="39">
        <v>1.0124401913875598</v>
      </c>
      <c r="T68" s="92" t="s">
        <v>15</v>
      </c>
      <c r="U68" s="83" t="s">
        <v>225</v>
      </c>
    </row>
    <row r="69" spans="1:111" s="6" customFormat="1">
      <c r="A69" s="26" t="s">
        <v>222</v>
      </c>
      <c r="B69" s="6" t="s">
        <v>228</v>
      </c>
      <c r="C69" s="20" t="s">
        <v>224</v>
      </c>
      <c r="D69" s="20">
        <v>0.55000000000000004</v>
      </c>
      <c r="E69" s="20">
        <v>0.95</v>
      </c>
      <c r="F69" s="93" t="s">
        <v>15</v>
      </c>
      <c r="G69" s="92" t="s">
        <v>15</v>
      </c>
      <c r="H69" s="92" t="s">
        <v>15</v>
      </c>
      <c r="I69" s="92" t="s">
        <v>15</v>
      </c>
      <c r="J69" s="92" t="s">
        <v>15</v>
      </c>
      <c r="K69" s="92" t="s">
        <v>15</v>
      </c>
      <c r="L69" s="92" t="s">
        <v>15</v>
      </c>
      <c r="M69" s="92" t="s">
        <v>15</v>
      </c>
      <c r="N69" s="92" t="s">
        <v>15</v>
      </c>
      <c r="O69" s="92" t="s">
        <v>15</v>
      </c>
      <c r="P69" s="107">
        <v>0.17941216678058786</v>
      </c>
      <c r="Q69" s="39">
        <v>0.39824460140249612</v>
      </c>
      <c r="R69" s="39">
        <v>0.57765676818308398</v>
      </c>
      <c r="S69" s="39">
        <v>0.96842105263157896</v>
      </c>
      <c r="T69" s="92" t="s">
        <v>15</v>
      </c>
      <c r="U69" s="83" t="s">
        <v>225</v>
      </c>
    </row>
    <row r="70" spans="1:111" s="6" customFormat="1">
      <c r="A70" s="26" t="s">
        <v>222</v>
      </c>
      <c r="B70" s="6" t="s">
        <v>229</v>
      </c>
      <c r="C70" s="20" t="s">
        <v>224</v>
      </c>
      <c r="D70" s="20">
        <v>0.55000000000000004</v>
      </c>
      <c r="E70" s="20">
        <v>0.95</v>
      </c>
      <c r="F70" s="93" t="s">
        <v>15</v>
      </c>
      <c r="G70" s="92" t="s">
        <v>15</v>
      </c>
      <c r="H70" s="92" t="s">
        <v>15</v>
      </c>
      <c r="I70" s="92" t="s">
        <v>15</v>
      </c>
      <c r="J70" s="92" t="s">
        <v>15</v>
      </c>
      <c r="K70" s="92" t="s">
        <v>15</v>
      </c>
      <c r="L70" s="92" t="s">
        <v>15</v>
      </c>
      <c r="M70" s="92" t="s">
        <v>15</v>
      </c>
      <c r="N70" s="92" t="s">
        <v>15</v>
      </c>
      <c r="O70" s="92" t="s">
        <v>15</v>
      </c>
      <c r="P70" s="107">
        <v>0.46792435634540902</v>
      </c>
      <c r="Q70" s="39">
        <v>0.40645629224576596</v>
      </c>
      <c r="R70" s="39">
        <v>0.87438064859117492</v>
      </c>
      <c r="S70" s="39">
        <v>1.1674641148325358</v>
      </c>
      <c r="T70" s="92" t="s">
        <v>15</v>
      </c>
      <c r="U70" s="83" t="s">
        <v>225</v>
      </c>
    </row>
    <row r="71" spans="1:111" s="6" customFormat="1">
      <c r="A71" s="26" t="s">
        <v>222</v>
      </c>
      <c r="B71" s="6" t="s">
        <v>230</v>
      </c>
      <c r="C71" s="20" t="s">
        <v>224</v>
      </c>
      <c r="D71" s="20">
        <v>0.55000000000000004</v>
      </c>
      <c r="E71" s="20">
        <v>0.95</v>
      </c>
      <c r="F71" s="93" t="s">
        <v>15</v>
      </c>
      <c r="G71" s="92" t="s">
        <v>15</v>
      </c>
      <c r="H71" s="92" t="s">
        <v>15</v>
      </c>
      <c r="I71" s="92" t="s">
        <v>15</v>
      </c>
      <c r="J71" s="92" t="s">
        <v>15</v>
      </c>
      <c r="K71" s="92" t="s">
        <v>15</v>
      </c>
      <c r="L71" s="92" t="s">
        <v>15</v>
      </c>
      <c r="M71" s="92" t="s">
        <v>15</v>
      </c>
      <c r="N71" s="92" t="s">
        <v>15</v>
      </c>
      <c r="O71" s="92" t="s">
        <v>15</v>
      </c>
      <c r="P71" s="107">
        <v>0.23933659907344118</v>
      </c>
      <c r="Q71" s="39">
        <v>0.40733006759322554</v>
      </c>
      <c r="R71" s="39">
        <v>0.64666666666666672</v>
      </c>
      <c r="S71" s="39">
        <v>0.96842105263157896</v>
      </c>
      <c r="T71" s="92" t="s">
        <v>15</v>
      </c>
      <c r="U71" s="83" t="s">
        <v>225</v>
      </c>
    </row>
    <row r="72" spans="1:111" s="6" customFormat="1">
      <c r="A72" s="26" t="s">
        <v>222</v>
      </c>
      <c r="B72" s="6" t="s">
        <v>231</v>
      </c>
      <c r="C72" s="20" t="s">
        <v>224</v>
      </c>
      <c r="D72" s="20">
        <v>0.55000000000000004</v>
      </c>
      <c r="E72" s="20">
        <v>0.95</v>
      </c>
      <c r="F72" s="93" t="s">
        <v>15</v>
      </c>
      <c r="G72" s="92" t="s">
        <v>15</v>
      </c>
      <c r="H72" s="92" t="s">
        <v>15</v>
      </c>
      <c r="I72" s="92" t="s">
        <v>15</v>
      </c>
      <c r="J72" s="92" t="s">
        <v>15</v>
      </c>
      <c r="K72" s="92" t="s">
        <v>15</v>
      </c>
      <c r="L72" s="92" t="s">
        <v>15</v>
      </c>
      <c r="M72" s="92" t="s">
        <v>15</v>
      </c>
      <c r="N72" s="92" t="s">
        <v>15</v>
      </c>
      <c r="O72" s="92" t="s">
        <v>15</v>
      </c>
      <c r="P72" s="107">
        <v>0.16255841624262676</v>
      </c>
      <c r="Q72" s="39">
        <v>0.40764132553606236</v>
      </c>
      <c r="R72" s="39">
        <v>0.57019974177868915</v>
      </c>
      <c r="S72" s="39">
        <v>0.92440191387559811</v>
      </c>
      <c r="T72" s="92" t="s">
        <v>15</v>
      </c>
      <c r="U72" s="83" t="s">
        <v>225</v>
      </c>
    </row>
    <row r="73" spans="1:111" s="6" customFormat="1">
      <c r="A73" s="26" t="s">
        <v>222</v>
      </c>
      <c r="B73" s="6" t="s">
        <v>232</v>
      </c>
      <c r="C73" s="20" t="s">
        <v>224</v>
      </c>
      <c r="D73" s="20">
        <v>0.55000000000000004</v>
      </c>
      <c r="E73" s="20">
        <v>0.95</v>
      </c>
      <c r="F73" s="93" t="s">
        <v>15</v>
      </c>
      <c r="G73" s="92" t="s">
        <v>15</v>
      </c>
      <c r="H73" s="92" t="s">
        <v>15</v>
      </c>
      <c r="I73" s="92" t="s">
        <v>15</v>
      </c>
      <c r="J73" s="92" t="s">
        <v>15</v>
      </c>
      <c r="K73" s="92" t="s">
        <v>15</v>
      </c>
      <c r="L73" s="92" t="s">
        <v>15</v>
      </c>
      <c r="M73" s="92" t="s">
        <v>15</v>
      </c>
      <c r="N73" s="92" t="s">
        <v>15</v>
      </c>
      <c r="O73" s="92" t="s">
        <v>15</v>
      </c>
      <c r="P73" s="107">
        <v>0.44039492671071617</v>
      </c>
      <c r="Q73" s="39">
        <v>0.39146084909242806</v>
      </c>
      <c r="R73" s="39">
        <v>0.83185577580314429</v>
      </c>
      <c r="S73" s="39">
        <v>1.1081339712918661</v>
      </c>
      <c r="T73" s="92" t="s">
        <v>15</v>
      </c>
      <c r="U73" s="83" t="s">
        <v>225</v>
      </c>
    </row>
    <row r="74" spans="1:111" s="6" customFormat="1">
      <c r="A74" s="26" t="s">
        <v>222</v>
      </c>
      <c r="B74" s="6" t="s">
        <v>233</v>
      </c>
      <c r="C74" s="20" t="s">
        <v>224</v>
      </c>
      <c r="D74" s="20">
        <v>0.55000000000000004</v>
      </c>
      <c r="E74" s="20">
        <v>0.95</v>
      </c>
      <c r="F74" s="93" t="s">
        <v>15</v>
      </c>
      <c r="G74" s="92" t="s">
        <v>15</v>
      </c>
      <c r="H74" s="92" t="s">
        <v>15</v>
      </c>
      <c r="I74" s="92" t="s">
        <v>15</v>
      </c>
      <c r="J74" s="92" t="s">
        <v>15</v>
      </c>
      <c r="K74" s="92" t="s">
        <v>15</v>
      </c>
      <c r="L74" s="92" t="s">
        <v>15</v>
      </c>
      <c r="M74" s="92" t="s">
        <v>15</v>
      </c>
      <c r="N74" s="92" t="s">
        <v>15</v>
      </c>
      <c r="O74" s="92" t="s">
        <v>15</v>
      </c>
      <c r="P74" s="107">
        <v>0.22551397432976381</v>
      </c>
      <c r="Q74" s="39">
        <v>0.3920986177565125</v>
      </c>
      <c r="R74" s="39">
        <v>0.61761259208627628</v>
      </c>
      <c r="S74" s="39">
        <v>0.92248803827751202</v>
      </c>
      <c r="T74" s="92" t="s">
        <v>15</v>
      </c>
      <c r="U74" s="83" t="s">
        <v>225</v>
      </c>
    </row>
    <row r="75" spans="1:111" s="6" customFormat="1">
      <c r="A75" s="26" t="s">
        <v>222</v>
      </c>
      <c r="B75" s="6" t="s">
        <v>234</v>
      </c>
      <c r="C75" s="20" t="s">
        <v>224</v>
      </c>
      <c r="D75" s="20">
        <v>0.55000000000000004</v>
      </c>
      <c r="E75" s="20">
        <v>0.95</v>
      </c>
      <c r="F75" s="93" t="s">
        <v>15</v>
      </c>
      <c r="G75" s="92" t="s">
        <v>15</v>
      </c>
      <c r="H75" s="92" t="s">
        <v>15</v>
      </c>
      <c r="I75" s="92" t="s">
        <v>15</v>
      </c>
      <c r="J75" s="92" t="s">
        <v>15</v>
      </c>
      <c r="K75" s="92" t="s">
        <v>15</v>
      </c>
      <c r="L75" s="92" t="s">
        <v>15</v>
      </c>
      <c r="M75" s="92" t="s">
        <v>15</v>
      </c>
      <c r="N75" s="92" t="s">
        <v>15</v>
      </c>
      <c r="O75" s="92" t="s">
        <v>15</v>
      </c>
      <c r="P75" s="107">
        <v>0.15330510619984303</v>
      </c>
      <c r="Q75" s="39">
        <v>0.39263195868459028</v>
      </c>
      <c r="R75" s="39">
        <v>0.54593706488443328</v>
      </c>
      <c r="S75" s="39">
        <v>0.88038277511961727</v>
      </c>
      <c r="T75" s="92" t="s">
        <v>15</v>
      </c>
      <c r="U75" s="83" t="s">
        <v>225</v>
      </c>
    </row>
    <row r="76" spans="1:111" s="11" customFormat="1">
      <c r="A76" s="31" t="s">
        <v>235</v>
      </c>
      <c r="C76" s="70"/>
      <c r="D76" s="70"/>
      <c r="E76" s="70"/>
      <c r="F76" s="57"/>
      <c r="G76" s="44"/>
      <c r="H76" s="44"/>
      <c r="I76" s="44"/>
      <c r="J76" s="44"/>
      <c r="K76" s="44"/>
      <c r="L76" s="44"/>
      <c r="M76" s="44"/>
      <c r="N76" s="44"/>
      <c r="O76" s="44"/>
      <c r="P76" s="108"/>
      <c r="Q76" s="97"/>
      <c r="R76" s="97"/>
      <c r="S76" s="97"/>
      <c r="T76" s="97"/>
      <c r="U76" s="84"/>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row>
    <row r="77" spans="1:111" s="33" customFormat="1" ht="15" customHeight="1">
      <c r="A77" s="124" t="s">
        <v>177</v>
      </c>
      <c r="C77" s="71"/>
      <c r="D77" s="71"/>
      <c r="E77" s="71"/>
      <c r="F77" s="58"/>
      <c r="G77" s="45"/>
      <c r="H77" s="45"/>
      <c r="I77" s="45"/>
      <c r="J77" s="45"/>
      <c r="K77" s="45"/>
      <c r="L77" s="45"/>
      <c r="M77" s="45"/>
      <c r="N77" s="45"/>
      <c r="O77" s="45"/>
      <c r="P77" s="109"/>
      <c r="Q77" s="98"/>
      <c r="R77" s="98"/>
      <c r="S77" s="98"/>
      <c r="T77" s="98"/>
      <c r="U77" s="85"/>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row>
    <row r="78" spans="1:111">
      <c r="A78" s="126" t="s">
        <v>236</v>
      </c>
      <c r="B78" t="s">
        <v>237</v>
      </c>
      <c r="C78" s="20">
        <v>0.65</v>
      </c>
      <c r="D78" s="20" t="s">
        <v>15</v>
      </c>
      <c r="E78" s="20" t="s">
        <v>15</v>
      </c>
      <c r="F78" s="18" t="s">
        <v>103</v>
      </c>
      <c r="G78" s="55">
        <v>1.8461538461538461E-4</v>
      </c>
      <c r="H78" s="39">
        <v>1.5692307692307693E-5</v>
      </c>
      <c r="I78" s="39">
        <v>9.0153846153846143E-7</v>
      </c>
      <c r="J78" s="39">
        <v>4.2086153846153843E-2</v>
      </c>
      <c r="K78" s="39">
        <v>1.1646153846153844E-8</v>
      </c>
      <c r="L78" s="92" t="s">
        <v>15</v>
      </c>
      <c r="M78" s="92" t="s">
        <v>15</v>
      </c>
      <c r="N78" s="39">
        <v>1.2738461538461538E-3</v>
      </c>
      <c r="O78" s="39">
        <v>1.7076923076923077E-4</v>
      </c>
      <c r="P78" s="93" t="s">
        <v>15</v>
      </c>
      <c r="Q78" s="92" t="s">
        <v>15</v>
      </c>
      <c r="R78" s="92" t="s">
        <v>15</v>
      </c>
      <c r="S78" s="92" t="s">
        <v>15</v>
      </c>
      <c r="T78" s="92" t="s">
        <v>15</v>
      </c>
      <c r="U78" s="81" t="s">
        <v>238</v>
      </c>
    </row>
    <row r="79" spans="1:111">
      <c r="A79" s="126" t="s">
        <v>236</v>
      </c>
      <c r="B79" t="s">
        <v>239</v>
      </c>
      <c r="C79" s="20">
        <v>0.65</v>
      </c>
      <c r="D79" s="20" t="s">
        <v>15</v>
      </c>
      <c r="E79" s="20" t="s">
        <v>15</v>
      </c>
      <c r="F79" s="18" t="s">
        <v>103</v>
      </c>
      <c r="G79" s="55">
        <v>1.2676923076923077E-5</v>
      </c>
      <c r="H79" s="39">
        <v>1.7999999999999999E-6</v>
      </c>
      <c r="I79" s="39">
        <v>8.4769230769230758E-8</v>
      </c>
      <c r="J79" s="39">
        <v>3.909230769230769E-3</v>
      </c>
      <c r="K79" s="39">
        <v>6.6769230769230769E-10</v>
      </c>
      <c r="L79" s="92" t="s">
        <v>15</v>
      </c>
      <c r="M79" s="92" t="s">
        <v>15</v>
      </c>
      <c r="N79" s="39">
        <v>5.2153846153846148E-5</v>
      </c>
      <c r="O79" s="39">
        <v>2.3384615384615385E-5</v>
      </c>
      <c r="P79" s="93" t="s">
        <v>15</v>
      </c>
      <c r="Q79" s="92" t="s">
        <v>15</v>
      </c>
      <c r="R79" s="92" t="s">
        <v>15</v>
      </c>
      <c r="S79" s="92" t="s">
        <v>15</v>
      </c>
      <c r="T79" s="92" t="s">
        <v>15</v>
      </c>
      <c r="U79" s="81" t="s">
        <v>238</v>
      </c>
    </row>
    <row r="80" spans="1:111" s="8" customFormat="1">
      <c r="A80" s="27" t="s">
        <v>240</v>
      </c>
      <c r="C80" s="60"/>
      <c r="D80" s="60"/>
      <c r="E80" s="60"/>
      <c r="F80" s="59"/>
      <c r="G80" s="46"/>
      <c r="H80" s="46"/>
      <c r="I80" s="46"/>
      <c r="J80" s="46"/>
      <c r="K80" s="46"/>
      <c r="L80" s="46"/>
      <c r="M80" s="46"/>
      <c r="N80" s="46"/>
      <c r="O80" s="46"/>
      <c r="P80" s="110"/>
      <c r="Q80" s="99"/>
      <c r="R80" s="99"/>
      <c r="S80" s="99"/>
      <c r="T80" s="99"/>
      <c r="U80" s="86"/>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row>
    <row r="81" spans="1:111">
      <c r="A81" s="24" t="s">
        <v>240</v>
      </c>
      <c r="B81" t="s">
        <v>241</v>
      </c>
      <c r="C81" s="20" t="s">
        <v>15</v>
      </c>
      <c r="D81" s="20" t="s">
        <v>15</v>
      </c>
      <c r="E81" s="20" t="s">
        <v>15</v>
      </c>
      <c r="F81" s="18" t="s">
        <v>103</v>
      </c>
      <c r="G81" s="92" t="s">
        <v>15</v>
      </c>
      <c r="H81" s="39">
        <v>3.3E-4</v>
      </c>
      <c r="I81" s="92" t="s">
        <v>15</v>
      </c>
      <c r="J81" s="39">
        <v>0.81</v>
      </c>
      <c r="K81" s="92" t="s">
        <v>15</v>
      </c>
      <c r="L81" s="92" t="s">
        <v>15</v>
      </c>
      <c r="M81" s="92" t="s">
        <v>15</v>
      </c>
      <c r="N81" s="39">
        <v>2.9000000000000001E-2</v>
      </c>
      <c r="O81" s="39">
        <v>1.01</v>
      </c>
      <c r="P81" s="93" t="s">
        <v>15</v>
      </c>
      <c r="Q81" s="92" t="s">
        <v>15</v>
      </c>
      <c r="R81" s="92" t="s">
        <v>15</v>
      </c>
      <c r="S81" s="92" t="s">
        <v>15</v>
      </c>
      <c r="T81" s="92" t="s">
        <v>15</v>
      </c>
      <c r="U81" s="80" t="s">
        <v>242</v>
      </c>
    </row>
    <row r="82" spans="1:111">
      <c r="A82" s="24" t="s">
        <v>240</v>
      </c>
      <c r="B82" t="s">
        <v>243</v>
      </c>
      <c r="C82" s="20" t="s">
        <v>15</v>
      </c>
      <c r="D82" s="20" t="s">
        <v>15</v>
      </c>
      <c r="E82" s="20" t="s">
        <v>15</v>
      </c>
      <c r="F82" s="18" t="s">
        <v>103</v>
      </c>
      <c r="G82" s="92" t="s">
        <v>15</v>
      </c>
      <c r="H82" s="39">
        <v>3.8999999999999999E-4</v>
      </c>
      <c r="I82" s="92" t="s">
        <v>15</v>
      </c>
      <c r="J82" s="39">
        <v>1</v>
      </c>
      <c r="K82" s="92" t="s">
        <v>15</v>
      </c>
      <c r="L82" s="92" t="s">
        <v>15</v>
      </c>
      <c r="M82" s="92" t="s">
        <v>15</v>
      </c>
      <c r="N82" s="39">
        <v>0.06</v>
      </c>
      <c r="O82" s="39">
        <v>3.75</v>
      </c>
      <c r="P82" s="93" t="s">
        <v>15</v>
      </c>
      <c r="Q82" s="92" t="s">
        <v>15</v>
      </c>
      <c r="R82" s="92" t="s">
        <v>15</v>
      </c>
      <c r="S82" s="92" t="s">
        <v>15</v>
      </c>
      <c r="T82" s="92" t="s">
        <v>15</v>
      </c>
      <c r="U82" s="80" t="s">
        <v>242</v>
      </c>
    </row>
    <row r="83" spans="1:111" s="8" customFormat="1">
      <c r="A83" s="27" t="s">
        <v>244</v>
      </c>
      <c r="C83" s="60"/>
      <c r="D83" s="60"/>
      <c r="E83" s="60"/>
      <c r="F83" s="59"/>
      <c r="G83" s="46"/>
      <c r="H83" s="46"/>
      <c r="I83" s="46"/>
      <c r="J83" s="46"/>
      <c r="K83" s="46"/>
      <c r="L83" s="46"/>
      <c r="M83" s="46"/>
      <c r="N83" s="46"/>
      <c r="O83" s="46"/>
      <c r="P83" s="110"/>
      <c r="Q83" s="99"/>
      <c r="R83" s="99"/>
      <c r="S83" s="99"/>
      <c r="T83" s="99"/>
      <c r="U83" s="86"/>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row>
    <row r="84" spans="1:111">
      <c r="A84" s="24" t="s">
        <v>245</v>
      </c>
      <c r="B84" t="s">
        <v>246</v>
      </c>
      <c r="C84" s="20">
        <v>0.12590000000000001</v>
      </c>
      <c r="D84" s="20" t="s">
        <v>15</v>
      </c>
      <c r="E84" s="20" t="s">
        <v>15</v>
      </c>
      <c r="F84" s="18" t="s">
        <v>103</v>
      </c>
      <c r="G84" s="39">
        <v>0.16500000000000001</v>
      </c>
      <c r="H84" s="39">
        <f>13/1000</f>
        <v>1.2999999999999999E-2</v>
      </c>
      <c r="I84" s="92" t="s">
        <v>15</v>
      </c>
      <c r="J84" s="39">
        <v>23.66</v>
      </c>
      <c r="K84" s="92" t="s">
        <v>15</v>
      </c>
      <c r="L84" s="92" t="s">
        <v>15</v>
      </c>
      <c r="M84" s="92" t="s">
        <v>15</v>
      </c>
      <c r="N84" s="39">
        <v>4.3899999999999997</v>
      </c>
      <c r="O84" s="39">
        <v>2.2320000000000002</v>
      </c>
      <c r="P84" s="93" t="s">
        <v>15</v>
      </c>
      <c r="Q84" s="92" t="s">
        <v>15</v>
      </c>
      <c r="R84" s="92" t="s">
        <v>15</v>
      </c>
      <c r="S84" s="39">
        <v>173.02</v>
      </c>
      <c r="T84" s="92" t="s">
        <v>15</v>
      </c>
      <c r="U84" s="80" t="s">
        <v>247</v>
      </c>
    </row>
    <row r="85" spans="1:111" s="8" customFormat="1">
      <c r="A85" s="27" t="s">
        <v>248</v>
      </c>
      <c r="C85" s="60"/>
      <c r="D85" s="60"/>
      <c r="E85" s="60"/>
      <c r="F85" s="59"/>
      <c r="G85" s="46"/>
      <c r="H85" s="46"/>
      <c r="I85" s="46"/>
      <c r="J85" s="46"/>
      <c r="K85" s="46"/>
      <c r="L85" s="46"/>
      <c r="M85" s="46"/>
      <c r="N85" s="46"/>
      <c r="O85" s="46"/>
      <c r="P85" s="110"/>
      <c r="Q85" s="99"/>
      <c r="R85" s="99"/>
      <c r="S85" s="99"/>
      <c r="T85" s="99"/>
      <c r="U85" s="86"/>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row>
    <row r="86" spans="1:111">
      <c r="A86" s="24" t="s">
        <v>249</v>
      </c>
      <c r="B86" t="s">
        <v>17</v>
      </c>
      <c r="C86" s="20" t="s">
        <v>15</v>
      </c>
      <c r="D86" s="20" t="s">
        <v>15</v>
      </c>
      <c r="E86" s="20" t="s">
        <v>15</v>
      </c>
      <c r="F86" s="18" t="s">
        <v>103</v>
      </c>
      <c r="G86" s="39">
        <v>0.161</v>
      </c>
      <c r="H86" s="92" t="s">
        <v>15</v>
      </c>
      <c r="I86" s="39">
        <v>3.61E-2</v>
      </c>
      <c r="J86" s="39">
        <v>12.9</v>
      </c>
      <c r="K86" s="39">
        <v>2.2000000000000001E-6</v>
      </c>
      <c r="L86" s="39">
        <v>3.0340000000000002E-2</v>
      </c>
      <c r="M86" s="39">
        <v>21.1</v>
      </c>
      <c r="N86" s="92" t="s">
        <v>15</v>
      </c>
      <c r="O86" s="92" t="s">
        <v>15</v>
      </c>
      <c r="P86" s="93" t="s">
        <v>15</v>
      </c>
      <c r="Q86" s="92" t="s">
        <v>15</v>
      </c>
      <c r="R86" s="92" t="s">
        <v>15</v>
      </c>
      <c r="S86" s="92" t="s">
        <v>15</v>
      </c>
      <c r="T86" s="92" t="s">
        <v>15</v>
      </c>
      <c r="U86" s="80" t="s">
        <v>250</v>
      </c>
    </row>
    <row r="87" spans="1:111" s="15" customFormat="1">
      <c r="A87" s="21" t="s">
        <v>251</v>
      </c>
      <c r="C87" s="72"/>
      <c r="D87" s="72"/>
      <c r="E87" s="72"/>
      <c r="F87" s="61"/>
      <c r="G87" s="47"/>
      <c r="H87" s="47"/>
      <c r="I87" s="47"/>
      <c r="J87" s="47"/>
      <c r="K87" s="47"/>
      <c r="L87" s="47"/>
      <c r="M87" s="47"/>
      <c r="N87" s="47"/>
      <c r="O87" s="47"/>
      <c r="P87" s="111"/>
      <c r="Q87" s="100"/>
      <c r="R87" s="100"/>
      <c r="S87" s="100"/>
      <c r="T87" s="100"/>
      <c r="U87" s="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row>
    <row r="88" spans="1:111" s="9" customFormat="1">
      <c r="A88" s="22" t="s">
        <v>98</v>
      </c>
      <c r="C88" s="66"/>
      <c r="D88" s="66"/>
      <c r="E88" s="66"/>
      <c r="F88" s="53"/>
      <c r="G88" s="42"/>
      <c r="H88" s="42"/>
      <c r="I88" s="42"/>
      <c r="J88" s="42"/>
      <c r="K88" s="42"/>
      <c r="L88" s="42"/>
      <c r="M88" s="42"/>
      <c r="N88" s="42"/>
      <c r="O88" s="42"/>
      <c r="P88" s="104"/>
      <c r="Q88" s="37"/>
      <c r="R88" s="37"/>
      <c r="S88" s="37"/>
      <c r="T88" s="37"/>
      <c r="U88" s="7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row>
    <row r="89" spans="1:111" s="10" customFormat="1">
      <c r="A89" s="23" t="s">
        <v>120</v>
      </c>
      <c r="C89" s="67"/>
      <c r="D89" s="67"/>
      <c r="E89" s="67"/>
      <c r="F89" s="54"/>
      <c r="G89" s="40"/>
      <c r="H89" s="40"/>
      <c r="I89" s="40"/>
      <c r="J89" s="40"/>
      <c r="K89" s="40"/>
      <c r="L89" s="40"/>
      <c r="M89" s="40"/>
      <c r="N89" s="40"/>
      <c r="O89" s="40"/>
      <c r="P89" s="105"/>
      <c r="Q89" s="38"/>
      <c r="R89" s="38"/>
      <c r="U89" s="7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row>
    <row r="90" spans="1:111">
      <c r="A90" s="24" t="s">
        <v>252</v>
      </c>
      <c r="B90" t="s">
        <v>253</v>
      </c>
      <c r="C90" s="20" t="s">
        <v>15</v>
      </c>
      <c r="D90" s="20" t="s">
        <v>15</v>
      </c>
      <c r="E90" s="20" t="s">
        <v>15</v>
      </c>
      <c r="F90" s="18" t="s">
        <v>103</v>
      </c>
      <c r="G90" s="39">
        <v>2.017E-2</v>
      </c>
      <c r="H90" s="39">
        <v>1.418E-2</v>
      </c>
      <c r="I90" s="92" t="s">
        <v>15</v>
      </c>
      <c r="J90" s="39">
        <v>2.0461399999999998</v>
      </c>
      <c r="K90" s="92" t="s">
        <v>15</v>
      </c>
      <c r="L90" s="92" t="s">
        <v>15</v>
      </c>
      <c r="M90" s="39">
        <v>186.34860999999998</v>
      </c>
      <c r="N90" s="92" t="s">
        <v>15</v>
      </c>
      <c r="O90" s="39">
        <v>7.1642299999999999</v>
      </c>
      <c r="P90" s="93" t="s">
        <v>15</v>
      </c>
      <c r="Q90" s="92" t="s">
        <v>15</v>
      </c>
      <c r="R90" s="92" t="s">
        <v>15</v>
      </c>
      <c r="S90" s="92" t="s">
        <v>15</v>
      </c>
      <c r="T90" s="92" t="s">
        <v>15</v>
      </c>
      <c r="U90" s="80" t="s">
        <v>206</v>
      </c>
    </row>
    <row r="91" spans="1:111">
      <c r="A91" s="24" t="s">
        <v>252</v>
      </c>
      <c r="B91" t="s">
        <v>254</v>
      </c>
      <c r="C91" s="20" t="s">
        <v>15</v>
      </c>
      <c r="D91" s="20" t="s">
        <v>15</v>
      </c>
      <c r="E91" s="20" t="s">
        <v>15</v>
      </c>
      <c r="F91" s="18" t="s">
        <v>103</v>
      </c>
      <c r="G91" s="39">
        <v>9.4869999999999996E-2</v>
      </c>
      <c r="H91" s="39">
        <v>0.10163999999999999</v>
      </c>
      <c r="I91" s="92" t="s">
        <v>15</v>
      </c>
      <c r="J91" s="39">
        <v>4.8996700000000004</v>
      </c>
      <c r="K91" s="92" t="s">
        <v>15</v>
      </c>
      <c r="L91" s="92" t="s">
        <v>15</v>
      </c>
      <c r="M91" s="39">
        <v>381.34895</v>
      </c>
      <c r="N91" s="92" t="s">
        <v>15</v>
      </c>
      <c r="O91" s="39">
        <v>2.6278100000000002</v>
      </c>
      <c r="P91" s="93" t="s">
        <v>15</v>
      </c>
      <c r="Q91" s="92" t="s">
        <v>15</v>
      </c>
      <c r="R91" s="92" t="s">
        <v>15</v>
      </c>
      <c r="S91" s="92" t="s">
        <v>15</v>
      </c>
      <c r="T91" s="92" t="s">
        <v>15</v>
      </c>
      <c r="U91" s="80" t="s">
        <v>206</v>
      </c>
    </row>
    <row r="92" spans="1:111" s="9" customFormat="1">
      <c r="A92" s="25" t="s">
        <v>176</v>
      </c>
      <c r="C92" s="66"/>
      <c r="D92" s="66"/>
      <c r="E92" s="66"/>
      <c r="F92" s="53"/>
      <c r="G92" s="42"/>
      <c r="H92" s="42"/>
      <c r="I92" s="42"/>
      <c r="J92" s="42"/>
      <c r="K92" s="42"/>
      <c r="L92" s="42"/>
      <c r="M92" s="42"/>
      <c r="N92" s="42"/>
      <c r="O92" s="42"/>
      <c r="P92" s="104"/>
      <c r="Q92" s="37"/>
      <c r="R92" s="37"/>
      <c r="S92" s="37"/>
      <c r="T92" s="37"/>
      <c r="U92" s="78"/>
      <c r="V92"/>
      <c r="W92"/>
      <c r="X92"/>
      <c r="Y92"/>
      <c r="Z92"/>
      <c r="AA92"/>
      <c r="AB92"/>
      <c r="AC92"/>
      <c r="AD92"/>
      <c r="AE92"/>
      <c r="AF92"/>
      <c r="AG92"/>
      <c r="AH92"/>
      <c r="AI92"/>
      <c r="AJ92"/>
      <c r="AK92"/>
      <c r="AL92"/>
      <c r="AM92"/>
      <c r="AN92"/>
      <c r="AO92"/>
      <c r="AP92"/>
      <c r="AQ92"/>
      <c r="AR92"/>
      <c r="AS92"/>
      <c r="AT92"/>
      <c r="AU92"/>
      <c r="AV92"/>
      <c r="AW92"/>
      <c r="AX92"/>
      <c r="AY92"/>
      <c r="AZ92"/>
      <c r="BA92"/>
      <c r="BB92"/>
      <c r="BC92"/>
      <c r="BD92"/>
      <c r="BE92"/>
      <c r="BF92"/>
      <c r="BG92"/>
      <c r="BH92"/>
      <c r="BI92"/>
      <c r="BJ92"/>
      <c r="BK92"/>
      <c r="BL92"/>
      <c r="BM92"/>
      <c r="BN92"/>
      <c r="BO92"/>
      <c r="BP92"/>
      <c r="BQ92"/>
      <c r="BR92"/>
      <c r="BS92"/>
      <c r="BT92"/>
      <c r="BU92"/>
      <c r="BV92"/>
      <c r="BW92"/>
      <c r="BX92"/>
      <c r="BY92"/>
      <c r="BZ92"/>
      <c r="CA92"/>
      <c r="CB92"/>
      <c r="CC92"/>
      <c r="CD92"/>
      <c r="CE92"/>
      <c r="CF92"/>
      <c r="CG92"/>
      <c r="CH92"/>
      <c r="CI92"/>
      <c r="CJ92"/>
      <c r="CK92"/>
      <c r="CL92"/>
      <c r="CM92"/>
      <c r="CN92"/>
      <c r="CO92"/>
      <c r="CP92"/>
      <c r="CQ92"/>
      <c r="CR92"/>
      <c r="CS92"/>
      <c r="CT92"/>
      <c r="CU92"/>
      <c r="CV92"/>
      <c r="CW92"/>
      <c r="CX92"/>
      <c r="CY92"/>
      <c r="CZ92"/>
      <c r="DA92"/>
      <c r="DB92"/>
      <c r="DC92"/>
      <c r="DD92"/>
      <c r="DE92"/>
      <c r="DF92"/>
      <c r="DG92"/>
    </row>
    <row r="93" spans="1:111" s="6" customFormat="1">
      <c r="A93" s="127" t="s">
        <v>255</v>
      </c>
      <c r="B93" s="6" t="s">
        <v>15</v>
      </c>
      <c r="C93" s="20" t="s">
        <v>15</v>
      </c>
      <c r="D93" s="20" t="s">
        <v>15</v>
      </c>
      <c r="E93" s="20" t="s">
        <v>15</v>
      </c>
      <c r="F93" s="19" t="s">
        <v>103</v>
      </c>
      <c r="G93" s="92" t="s">
        <v>15</v>
      </c>
      <c r="H93" s="92" t="s">
        <v>15</v>
      </c>
      <c r="I93" s="92" t="s">
        <v>15</v>
      </c>
      <c r="J93" s="39">
        <v>2.2290000000000001</v>
      </c>
      <c r="K93" s="92" t="s">
        <v>15</v>
      </c>
      <c r="L93" s="92" t="s">
        <v>15</v>
      </c>
      <c r="M93" s="92" t="s">
        <v>15</v>
      </c>
      <c r="N93" s="39">
        <v>0</v>
      </c>
      <c r="O93" s="39">
        <v>10</v>
      </c>
      <c r="P93" s="93" t="s">
        <v>15</v>
      </c>
      <c r="Q93" s="92" t="s">
        <v>15</v>
      </c>
      <c r="R93" s="92" t="s">
        <v>15</v>
      </c>
      <c r="S93" s="92" t="s">
        <v>15</v>
      </c>
      <c r="T93" s="92" t="s">
        <v>15</v>
      </c>
      <c r="U93" s="80" t="s">
        <v>242</v>
      </c>
    </row>
    <row r="94" spans="1:111">
      <c r="A94" s="24" t="s">
        <v>218</v>
      </c>
      <c r="B94" t="s">
        <v>256</v>
      </c>
      <c r="C94" s="20" t="s">
        <v>213</v>
      </c>
      <c r="D94" s="20">
        <v>0.55000000000000004</v>
      </c>
      <c r="E94" s="20">
        <v>0.96</v>
      </c>
      <c r="F94" s="18" t="s">
        <v>103</v>
      </c>
      <c r="G94" s="39">
        <v>0.4933712121212121</v>
      </c>
      <c r="H94" s="39">
        <v>7.6893939393939389E-2</v>
      </c>
      <c r="I94" s="92" t="s">
        <v>15</v>
      </c>
      <c r="J94" s="39">
        <v>27.84090909090909</v>
      </c>
      <c r="K94" s="39">
        <v>1.7045454545454546E-6</v>
      </c>
      <c r="L94" s="92" t="s">
        <v>15</v>
      </c>
      <c r="M94" s="39">
        <v>411.17424242424238</v>
      </c>
      <c r="N94" s="39">
        <v>9.0909090909090899</v>
      </c>
      <c r="O94" s="39">
        <v>0.56818181818181812</v>
      </c>
      <c r="P94" s="93" t="s">
        <v>15</v>
      </c>
      <c r="Q94" s="92" t="s">
        <v>15</v>
      </c>
      <c r="R94" s="92" t="s">
        <v>15</v>
      </c>
      <c r="S94" s="92" t="s">
        <v>15</v>
      </c>
      <c r="T94" s="92" t="s">
        <v>15</v>
      </c>
      <c r="U94" s="80" t="s">
        <v>214</v>
      </c>
    </row>
    <row r="95" spans="1:111" s="9" customFormat="1">
      <c r="A95" s="25" t="s">
        <v>257</v>
      </c>
      <c r="C95" s="66"/>
      <c r="D95" s="66"/>
      <c r="E95" s="66"/>
      <c r="F95" s="53"/>
      <c r="G95" s="42"/>
      <c r="H95" s="42"/>
      <c r="I95" s="42"/>
      <c r="J95" s="42"/>
      <c r="K95" s="42"/>
      <c r="L95" s="42"/>
      <c r="M95" s="42"/>
      <c r="N95" s="42"/>
      <c r="O95" s="42"/>
      <c r="P95" s="104"/>
      <c r="Q95" s="37"/>
      <c r="R95" s="37"/>
      <c r="S95" s="37"/>
      <c r="T95" s="37"/>
      <c r="U95" s="78"/>
      <c r="V95"/>
      <c r="W95"/>
      <c r="X95"/>
      <c r="Y95"/>
      <c r="Z95"/>
      <c r="AA95"/>
      <c r="AB95"/>
      <c r="AC95"/>
      <c r="AD95"/>
      <c r="AE95"/>
      <c r="AF95"/>
      <c r="AG95"/>
      <c r="AH95"/>
      <c r="AI95"/>
      <c r="AJ95"/>
      <c r="AK95"/>
      <c r="AL95"/>
      <c r="AM95"/>
      <c r="AN95"/>
      <c r="AO95"/>
      <c r="AP95"/>
      <c r="AQ95"/>
      <c r="AR95"/>
      <c r="AS95"/>
      <c r="AT95"/>
      <c r="AU95"/>
      <c r="AV95"/>
      <c r="AW95"/>
      <c r="AX95"/>
      <c r="AY95"/>
      <c r="AZ95"/>
      <c r="BA95"/>
      <c r="BB95"/>
      <c r="BC95"/>
      <c r="BD95"/>
      <c r="BE95"/>
      <c r="BF95"/>
      <c r="BG95"/>
      <c r="BH95"/>
      <c r="BI95"/>
      <c r="BJ95"/>
      <c r="BK95"/>
      <c r="BL95"/>
      <c r="BM95"/>
      <c r="BN95"/>
      <c r="BO95"/>
      <c r="BP95"/>
      <c r="BQ95"/>
      <c r="BR95"/>
      <c r="BS95"/>
      <c r="BT95"/>
      <c r="BU95"/>
      <c r="BV95"/>
      <c r="BW95"/>
      <c r="BX95"/>
      <c r="BY95"/>
      <c r="BZ95"/>
      <c r="CA95"/>
      <c r="CB95"/>
      <c r="CC95"/>
      <c r="CD95"/>
      <c r="CE95"/>
      <c r="CF95"/>
      <c r="CG95"/>
      <c r="CH95"/>
      <c r="CI95"/>
      <c r="CJ95"/>
      <c r="CK95"/>
      <c r="CL95"/>
      <c r="CM95"/>
      <c r="CN95"/>
      <c r="CO95"/>
      <c r="CP95"/>
      <c r="CQ95"/>
      <c r="CR95"/>
      <c r="CS95"/>
      <c r="CT95"/>
      <c r="CU95"/>
      <c r="CV95"/>
      <c r="CW95"/>
      <c r="CX95"/>
      <c r="CY95"/>
      <c r="CZ95"/>
      <c r="DA95"/>
      <c r="DB95"/>
      <c r="DC95"/>
      <c r="DD95"/>
      <c r="DE95"/>
      <c r="DF95"/>
      <c r="DG95"/>
    </row>
    <row r="96" spans="1:111">
      <c r="A96" s="24" t="s">
        <v>258</v>
      </c>
      <c r="B96" t="s">
        <v>15</v>
      </c>
      <c r="C96" s="20">
        <f>0.494*0.922</f>
        <v>0.45546800000000004</v>
      </c>
      <c r="D96" s="20">
        <v>0.49399999999999999</v>
      </c>
      <c r="E96" s="20">
        <v>0.92200000000000004</v>
      </c>
      <c r="F96" s="93" t="s">
        <v>15</v>
      </c>
      <c r="G96" s="92" t="s">
        <v>15</v>
      </c>
      <c r="H96" s="92" t="s">
        <v>15</v>
      </c>
      <c r="I96" s="92" t="s">
        <v>15</v>
      </c>
      <c r="J96" s="92" t="s">
        <v>15</v>
      </c>
      <c r="K96" s="92" t="s">
        <v>15</v>
      </c>
      <c r="L96" s="92" t="s">
        <v>15</v>
      </c>
      <c r="M96" s="92" t="s">
        <v>15</v>
      </c>
      <c r="N96" s="92" t="s">
        <v>15</v>
      </c>
      <c r="O96" s="92" t="s">
        <v>15</v>
      </c>
      <c r="P96" s="93" t="s">
        <v>15</v>
      </c>
      <c r="Q96" s="92" t="s">
        <v>15</v>
      </c>
      <c r="R96" s="92" t="s">
        <v>15</v>
      </c>
      <c r="S96" s="92" t="s">
        <v>15</v>
      </c>
      <c r="T96" s="39">
        <f>1.82186234817814*0.494/0.455</f>
        <v>1.9780219780219805</v>
      </c>
      <c r="U96" s="80" t="s">
        <v>154</v>
      </c>
    </row>
    <row r="97" spans="1:111">
      <c r="A97" s="24" t="s">
        <v>258</v>
      </c>
      <c r="B97" t="s">
        <v>15</v>
      </c>
      <c r="C97" s="20" t="s">
        <v>15</v>
      </c>
      <c r="D97" s="50" t="s">
        <v>259</v>
      </c>
      <c r="E97" s="20" t="s">
        <v>15</v>
      </c>
      <c r="F97" s="93" t="s">
        <v>15</v>
      </c>
      <c r="G97" s="92" t="s">
        <v>15</v>
      </c>
      <c r="H97" s="92" t="s">
        <v>15</v>
      </c>
      <c r="I97" s="92" t="s">
        <v>15</v>
      </c>
      <c r="J97" s="92" t="s">
        <v>15</v>
      </c>
      <c r="K97" s="92" t="s">
        <v>15</v>
      </c>
      <c r="L97" s="92" t="s">
        <v>15</v>
      </c>
      <c r="M97" s="92" t="s">
        <v>15</v>
      </c>
      <c r="N97" s="92" t="s">
        <v>15</v>
      </c>
      <c r="O97" s="92" t="s">
        <v>15</v>
      </c>
      <c r="P97" s="93" t="s">
        <v>15</v>
      </c>
      <c r="Q97" s="92" t="s">
        <v>15</v>
      </c>
      <c r="R97" s="92" t="s">
        <v>15</v>
      </c>
      <c r="S97" s="92" t="s">
        <v>15</v>
      </c>
      <c r="T97" s="39">
        <f>0.754461538461539</f>
        <v>0.75446153846153896</v>
      </c>
      <c r="U97" s="80" t="s">
        <v>260</v>
      </c>
    </row>
    <row r="98" spans="1:111" s="9" customFormat="1">
      <c r="A98" s="25" t="s">
        <v>261</v>
      </c>
      <c r="C98" s="66"/>
      <c r="D98" s="66"/>
      <c r="E98" s="66"/>
      <c r="F98" s="53"/>
      <c r="G98" s="42"/>
      <c r="H98" s="42"/>
      <c r="I98" s="42"/>
      <c r="J98" s="42"/>
      <c r="K98" s="42"/>
      <c r="L98" s="42"/>
      <c r="M98" s="42"/>
      <c r="N98" s="42"/>
      <c r="O98" s="42"/>
      <c r="P98" s="104"/>
      <c r="Q98" s="37"/>
      <c r="R98" s="37"/>
      <c r="S98" s="37"/>
      <c r="T98" s="37"/>
      <c r="U98" s="78"/>
      <c r="V98"/>
      <c r="W98"/>
      <c r="X98"/>
      <c r="Y98"/>
      <c r="Z98"/>
      <c r="AA98"/>
      <c r="AB98"/>
      <c r="AC98"/>
      <c r="AD98"/>
      <c r="AE98"/>
      <c r="AF98"/>
      <c r="AG98"/>
      <c r="AH98"/>
      <c r="AI98"/>
      <c r="AJ98"/>
      <c r="AK98"/>
      <c r="AL98"/>
      <c r="AM98"/>
      <c r="AN98"/>
      <c r="AO98"/>
      <c r="AP98"/>
      <c r="AQ98"/>
      <c r="AR98"/>
      <c r="AS98"/>
      <c r="AT98"/>
      <c r="AU98"/>
      <c r="AV98"/>
      <c r="AW98"/>
      <c r="AX98"/>
      <c r="AY98"/>
      <c r="AZ98"/>
      <c r="BA98"/>
      <c r="BB98"/>
      <c r="BC98"/>
      <c r="BD98"/>
      <c r="BE98"/>
      <c r="BF98"/>
      <c r="BG98"/>
      <c r="BH98"/>
      <c r="BI98"/>
      <c r="BJ98"/>
      <c r="BK98"/>
      <c r="BL98"/>
      <c r="BM98"/>
      <c r="BN98"/>
      <c r="BO98"/>
      <c r="BP98"/>
      <c r="BQ98"/>
      <c r="BR98"/>
      <c r="BS98"/>
      <c r="BT98"/>
      <c r="BU98"/>
      <c r="BV98"/>
      <c r="BW98"/>
      <c r="BX98"/>
      <c r="BY98"/>
      <c r="BZ98"/>
      <c r="CA98"/>
      <c r="CB98"/>
      <c r="CC98"/>
      <c r="CD98"/>
      <c r="CE98"/>
      <c r="CF98"/>
      <c r="CG98"/>
      <c r="CH98"/>
      <c r="CI98"/>
      <c r="CJ98"/>
      <c r="CK98"/>
      <c r="CL98"/>
      <c r="CM98"/>
      <c r="CN98"/>
      <c r="CO98"/>
      <c r="CP98"/>
      <c r="CQ98"/>
      <c r="CR98"/>
      <c r="CS98"/>
      <c r="CT98"/>
      <c r="CU98"/>
      <c r="CV98"/>
      <c r="CW98"/>
      <c r="CX98"/>
      <c r="CY98"/>
      <c r="CZ98"/>
      <c r="DA98"/>
      <c r="DB98"/>
      <c r="DC98"/>
      <c r="DD98"/>
      <c r="DE98"/>
      <c r="DF98"/>
      <c r="DG98"/>
    </row>
    <row r="99" spans="1:111">
      <c r="A99" s="126" t="s">
        <v>262</v>
      </c>
      <c r="B99" t="s">
        <v>263</v>
      </c>
      <c r="C99" s="20">
        <v>0.7</v>
      </c>
      <c r="D99" s="20" t="s">
        <v>15</v>
      </c>
      <c r="E99" s="20" t="s">
        <v>15</v>
      </c>
      <c r="F99" s="18" t="s">
        <v>103</v>
      </c>
      <c r="G99" s="92" t="s">
        <v>15</v>
      </c>
      <c r="H99" s="92" t="s">
        <v>15</v>
      </c>
      <c r="I99" s="92" t="s">
        <v>15</v>
      </c>
      <c r="J99" s="39">
        <v>2.9889042995839112</v>
      </c>
      <c r="K99" s="92" t="s">
        <v>15</v>
      </c>
      <c r="L99" s="92" t="s">
        <v>15</v>
      </c>
      <c r="M99" s="39">
        <v>44.382801664355064</v>
      </c>
      <c r="N99" s="39">
        <v>5.5478502080443829E-3</v>
      </c>
      <c r="O99" s="92" t="s">
        <v>15</v>
      </c>
      <c r="P99" s="93" t="s">
        <v>15</v>
      </c>
      <c r="Q99" s="92" t="s">
        <v>15</v>
      </c>
      <c r="R99" s="92" t="s">
        <v>15</v>
      </c>
      <c r="S99" s="92" t="s">
        <v>15</v>
      </c>
      <c r="T99" s="92" t="s">
        <v>15</v>
      </c>
      <c r="U99" s="80" t="s">
        <v>157</v>
      </c>
    </row>
    <row r="100" spans="1:111">
      <c r="A100" s="126" t="s">
        <v>264</v>
      </c>
      <c r="B100" t="s">
        <v>263</v>
      </c>
      <c r="C100" s="20">
        <v>0.7</v>
      </c>
      <c r="D100" s="20" t="s">
        <v>15</v>
      </c>
      <c r="E100" s="20" t="s">
        <v>15</v>
      </c>
      <c r="F100" s="18" t="s">
        <v>103</v>
      </c>
      <c r="G100" s="92" t="s">
        <v>15</v>
      </c>
      <c r="H100" s="92" t="s">
        <v>15</v>
      </c>
      <c r="I100" s="92" t="s">
        <v>15</v>
      </c>
      <c r="J100" s="39">
        <v>1.6615811373092926</v>
      </c>
      <c r="K100" s="92" t="s">
        <v>15</v>
      </c>
      <c r="L100" s="92" t="s">
        <v>15</v>
      </c>
      <c r="M100" s="39">
        <v>23.578363384188627</v>
      </c>
      <c r="N100" s="39">
        <v>4.1608876560332879E-3</v>
      </c>
      <c r="O100" s="92" t="s">
        <v>15</v>
      </c>
      <c r="P100" s="93" t="s">
        <v>15</v>
      </c>
      <c r="Q100" s="92" t="s">
        <v>15</v>
      </c>
      <c r="R100" s="92" t="s">
        <v>15</v>
      </c>
      <c r="S100" s="92" t="s">
        <v>15</v>
      </c>
      <c r="T100" s="92" t="s">
        <v>15</v>
      </c>
      <c r="U100" s="80" t="s">
        <v>157</v>
      </c>
    </row>
    <row r="101" spans="1:111">
      <c r="A101" s="126" t="s">
        <v>265</v>
      </c>
      <c r="B101" t="s">
        <v>15</v>
      </c>
      <c r="C101" s="20" t="s">
        <v>15</v>
      </c>
      <c r="D101" s="20" t="s">
        <v>266</v>
      </c>
      <c r="E101" s="20" t="s">
        <v>15</v>
      </c>
      <c r="F101" s="93" t="s">
        <v>15</v>
      </c>
      <c r="G101" s="92" t="s">
        <v>15</v>
      </c>
      <c r="H101" s="92" t="s">
        <v>15</v>
      </c>
      <c r="I101" s="92" t="s">
        <v>15</v>
      </c>
      <c r="J101" s="92" t="s">
        <v>15</v>
      </c>
      <c r="K101" s="92" t="s">
        <v>15</v>
      </c>
      <c r="L101" s="92" t="s">
        <v>15</v>
      </c>
      <c r="M101" s="92" t="s">
        <v>15</v>
      </c>
      <c r="N101" s="92" t="s">
        <v>15</v>
      </c>
      <c r="O101" s="92" t="s">
        <v>15</v>
      </c>
      <c r="P101" s="93" t="s">
        <v>15</v>
      </c>
      <c r="Q101" s="92" t="s">
        <v>15</v>
      </c>
      <c r="R101" s="92" t="s">
        <v>15</v>
      </c>
      <c r="S101" s="92" t="s">
        <v>15</v>
      </c>
      <c r="T101" s="39">
        <v>4.0096229508196721</v>
      </c>
      <c r="U101" s="80" t="s">
        <v>260</v>
      </c>
    </row>
    <row r="102" spans="1:111">
      <c r="A102" s="126" t="s">
        <v>267</v>
      </c>
      <c r="B102" t="s">
        <v>15</v>
      </c>
      <c r="C102" s="20">
        <f>0.427*0.93</f>
        <v>0.39711000000000002</v>
      </c>
      <c r="D102" s="20">
        <v>0.42699999999999999</v>
      </c>
      <c r="E102" s="20">
        <v>0.93</v>
      </c>
      <c r="F102" s="93" t="s">
        <v>15</v>
      </c>
      <c r="G102" s="92" t="s">
        <v>15</v>
      </c>
      <c r="H102" s="92" t="s">
        <v>15</v>
      </c>
      <c r="I102" s="92" t="s">
        <v>15</v>
      </c>
      <c r="J102" s="92" t="s">
        <v>15</v>
      </c>
      <c r="K102" s="92" t="s">
        <v>15</v>
      </c>
      <c r="L102" s="92" t="s">
        <v>15</v>
      </c>
      <c r="M102" s="92" t="s">
        <v>15</v>
      </c>
      <c r="N102" s="92" t="s">
        <v>15</v>
      </c>
      <c r="O102" s="92" t="s">
        <v>15</v>
      </c>
      <c r="P102" s="93" t="s">
        <v>15</v>
      </c>
      <c r="Q102" s="92" t="s">
        <v>15</v>
      </c>
      <c r="R102" s="92" t="s">
        <v>15</v>
      </c>
      <c r="S102" s="92" t="s">
        <v>15</v>
      </c>
      <c r="T102" s="39">
        <f>2.81030444964871*0.427/0.3971</f>
        <v>3.0219088390833524</v>
      </c>
      <c r="U102" s="80" t="s">
        <v>154</v>
      </c>
    </row>
    <row r="103" spans="1:111" s="11" customFormat="1">
      <c r="A103" s="28" t="s">
        <v>268</v>
      </c>
      <c r="C103" s="70"/>
      <c r="D103" s="70"/>
      <c r="E103" s="70"/>
      <c r="F103" s="57"/>
      <c r="G103" s="44"/>
      <c r="H103" s="44"/>
      <c r="I103" s="44"/>
      <c r="J103" s="44"/>
      <c r="K103" s="44"/>
      <c r="L103" s="44"/>
      <c r="M103" s="44"/>
      <c r="N103" s="44"/>
      <c r="O103" s="44"/>
      <c r="P103" s="108"/>
      <c r="Q103" s="97"/>
      <c r="R103" s="97"/>
      <c r="S103" s="97"/>
      <c r="T103" s="97"/>
      <c r="U103" s="84"/>
      <c r="V103"/>
      <c r="W103"/>
      <c r="X103"/>
      <c r="Y103"/>
      <c r="Z103"/>
      <c r="AA103"/>
      <c r="AB103"/>
      <c r="AC103"/>
      <c r="AD103"/>
      <c r="AE103"/>
      <c r="AF103"/>
      <c r="AG103"/>
      <c r="AH103"/>
      <c r="AI103"/>
      <c r="AJ103"/>
      <c r="AK103"/>
      <c r="AL103"/>
      <c r="AM103"/>
      <c r="AN103"/>
      <c r="AO103"/>
      <c r="AP103"/>
      <c r="AQ103"/>
      <c r="AR103"/>
      <c r="AS103"/>
      <c r="AT103"/>
      <c r="AU103"/>
      <c r="AV103"/>
      <c r="AW103"/>
      <c r="AX103"/>
      <c r="AY103"/>
      <c r="AZ103"/>
      <c r="BA103"/>
      <c r="BB103"/>
      <c r="BC103"/>
      <c r="BD103"/>
      <c r="BE103"/>
      <c r="BF103"/>
      <c r="BG103"/>
      <c r="BH103"/>
      <c r="BI103"/>
      <c r="BJ103"/>
      <c r="BK103"/>
      <c r="BL103"/>
      <c r="BM103"/>
      <c r="BN103"/>
      <c r="BO103"/>
      <c r="BP103"/>
      <c r="BQ103"/>
      <c r="BR103"/>
      <c r="BS103"/>
      <c r="BT103"/>
      <c r="BU103"/>
      <c r="BV103"/>
      <c r="BW103"/>
      <c r="BX103"/>
      <c r="BY103"/>
      <c r="BZ103"/>
      <c r="CA103"/>
      <c r="CB103"/>
      <c r="CC103"/>
      <c r="CD103"/>
      <c r="CE103"/>
      <c r="CF103"/>
      <c r="CG103"/>
      <c r="CH103"/>
      <c r="CI103"/>
      <c r="CJ103"/>
      <c r="CK103"/>
      <c r="CL103"/>
      <c r="CM103"/>
      <c r="CN103"/>
      <c r="CO103"/>
      <c r="CP103"/>
      <c r="CQ103"/>
      <c r="CR103"/>
      <c r="CS103"/>
      <c r="CT103"/>
      <c r="CU103"/>
      <c r="CV103"/>
      <c r="CW103"/>
      <c r="CX103"/>
      <c r="CY103"/>
      <c r="CZ103"/>
      <c r="DA103"/>
      <c r="DB103"/>
      <c r="DC103"/>
      <c r="DD103"/>
      <c r="DE103"/>
      <c r="DF103"/>
      <c r="DG103"/>
    </row>
    <row r="104" spans="1:111" s="8" customFormat="1">
      <c r="A104" s="27" t="s">
        <v>99</v>
      </c>
      <c r="C104" s="60"/>
      <c r="D104" s="60"/>
      <c r="E104" s="60"/>
      <c r="F104" s="59"/>
      <c r="G104" s="46"/>
      <c r="H104" s="46"/>
      <c r="I104" s="46"/>
      <c r="J104" s="46"/>
      <c r="K104" s="46"/>
      <c r="L104" s="46"/>
      <c r="M104" s="46"/>
      <c r="N104" s="46"/>
      <c r="O104" s="46"/>
      <c r="P104" s="110"/>
      <c r="Q104" s="99"/>
      <c r="R104" s="99"/>
      <c r="U104" s="86"/>
      <c r="V104"/>
      <c r="W104"/>
      <c r="X104"/>
      <c r="Y104"/>
      <c r="Z104"/>
      <c r="AA104"/>
      <c r="AB104"/>
      <c r="AC104"/>
      <c r="AD104"/>
      <c r="AE104"/>
      <c r="AF104"/>
      <c r="AG104"/>
      <c r="AH104"/>
      <c r="AI104"/>
      <c r="AJ104"/>
      <c r="AK104"/>
      <c r="AL104"/>
      <c r="AM104"/>
      <c r="AN104"/>
      <c r="AO104"/>
      <c r="AP104"/>
      <c r="AQ104"/>
      <c r="AR104"/>
      <c r="AS104"/>
      <c r="AT104"/>
      <c r="AU104"/>
      <c r="AV104"/>
      <c r="AW104"/>
      <c r="AX104"/>
      <c r="AY104"/>
      <c r="AZ104"/>
      <c r="BA104"/>
      <c r="BB104"/>
      <c r="BC104"/>
      <c r="BD104"/>
      <c r="BE104"/>
      <c r="BF104"/>
      <c r="BG104"/>
      <c r="BH104"/>
      <c r="BI104"/>
      <c r="BJ104"/>
      <c r="BK104"/>
      <c r="BL104"/>
      <c r="BM104"/>
      <c r="BN104"/>
      <c r="BO104"/>
      <c r="BP104"/>
      <c r="BQ104"/>
      <c r="BR104"/>
      <c r="BS104"/>
      <c r="BT104"/>
      <c r="BU104"/>
      <c r="BV104"/>
      <c r="BW104"/>
      <c r="BX104"/>
      <c r="BY104"/>
      <c r="BZ104"/>
      <c r="CA104"/>
      <c r="CB104"/>
      <c r="CC104"/>
      <c r="CD104"/>
      <c r="CE104"/>
      <c r="CF104"/>
      <c r="CG104"/>
      <c r="CH104"/>
      <c r="CI104"/>
      <c r="CJ104"/>
      <c r="CK104"/>
      <c r="CL104"/>
      <c r="CM104"/>
      <c r="CN104"/>
      <c r="CO104"/>
      <c r="CP104"/>
      <c r="CQ104"/>
      <c r="CR104"/>
      <c r="CS104"/>
      <c r="CT104"/>
      <c r="CU104"/>
      <c r="CV104"/>
      <c r="CW104"/>
      <c r="CX104"/>
      <c r="CY104"/>
      <c r="CZ104"/>
      <c r="DA104"/>
      <c r="DB104"/>
      <c r="DC104"/>
      <c r="DD104"/>
      <c r="DE104"/>
      <c r="DF104"/>
      <c r="DG104"/>
    </row>
    <row r="105" spans="1:111">
      <c r="A105" s="24" t="s">
        <v>269</v>
      </c>
      <c r="B105" t="s">
        <v>270</v>
      </c>
      <c r="C105" s="20" t="s">
        <v>15</v>
      </c>
      <c r="D105" s="20" t="s">
        <v>15</v>
      </c>
      <c r="E105" s="20" t="s">
        <v>15</v>
      </c>
      <c r="F105" s="18" t="s">
        <v>103</v>
      </c>
      <c r="G105" s="39">
        <v>0.15952000000000002</v>
      </c>
      <c r="H105" s="39">
        <f>12.41/1000</f>
        <v>1.2410000000000001E-2</v>
      </c>
      <c r="I105" s="92" t="s">
        <v>15</v>
      </c>
      <c r="J105" s="39">
        <v>20.399999999999999</v>
      </c>
      <c r="K105" s="92" t="s">
        <v>15</v>
      </c>
      <c r="L105" s="92" t="s">
        <v>15</v>
      </c>
      <c r="M105" s="92" t="s">
        <v>15</v>
      </c>
      <c r="N105" s="39">
        <v>22.38</v>
      </c>
      <c r="O105" s="92" t="s">
        <v>15</v>
      </c>
      <c r="P105" s="93" t="s">
        <v>15</v>
      </c>
      <c r="Q105" s="92" t="s">
        <v>15</v>
      </c>
      <c r="R105" s="92" t="s">
        <v>15</v>
      </c>
      <c r="S105" s="92" t="s">
        <v>15</v>
      </c>
      <c r="T105" s="92" t="s">
        <v>15</v>
      </c>
      <c r="U105" s="80" t="s">
        <v>271</v>
      </c>
    </row>
    <row r="106" spans="1:111">
      <c r="A106" s="24" t="s">
        <v>99</v>
      </c>
      <c r="B106" t="s">
        <v>272</v>
      </c>
      <c r="C106" s="20" t="s">
        <v>273</v>
      </c>
      <c r="D106" s="20" t="s">
        <v>15</v>
      </c>
      <c r="E106" s="20" t="s">
        <v>15</v>
      </c>
      <c r="F106" s="18" t="s">
        <v>274</v>
      </c>
      <c r="G106" s="92" t="s">
        <v>15</v>
      </c>
      <c r="H106" s="92" t="s">
        <v>15</v>
      </c>
      <c r="I106" s="92" t="s">
        <v>15</v>
      </c>
      <c r="J106" s="39" t="s">
        <v>275</v>
      </c>
      <c r="K106" s="92" t="s">
        <v>15</v>
      </c>
      <c r="L106" s="92" t="s">
        <v>15</v>
      </c>
      <c r="M106" s="39" t="s">
        <v>276</v>
      </c>
      <c r="N106" s="39" t="s">
        <v>277</v>
      </c>
      <c r="O106" s="92" t="s">
        <v>15</v>
      </c>
      <c r="P106" s="93" t="s">
        <v>15</v>
      </c>
      <c r="Q106" s="92" t="s">
        <v>15</v>
      </c>
      <c r="R106" s="92" t="s">
        <v>15</v>
      </c>
      <c r="S106" s="92" t="s">
        <v>15</v>
      </c>
      <c r="T106" s="92" t="s">
        <v>15</v>
      </c>
      <c r="U106" s="80" t="s">
        <v>278</v>
      </c>
    </row>
    <row r="107" spans="1:111">
      <c r="A107" s="24" t="s">
        <v>279</v>
      </c>
      <c r="B107" t="s">
        <v>280</v>
      </c>
      <c r="C107" s="20" t="s">
        <v>15</v>
      </c>
      <c r="D107" s="20" t="s">
        <v>15</v>
      </c>
      <c r="E107" s="20" t="s">
        <v>15</v>
      </c>
      <c r="F107" s="18" t="s">
        <v>103</v>
      </c>
      <c r="G107" s="92" t="s">
        <v>15</v>
      </c>
      <c r="H107" s="92" t="s">
        <v>15</v>
      </c>
      <c r="I107" s="92" t="s">
        <v>15</v>
      </c>
      <c r="J107" s="39">
        <v>14</v>
      </c>
      <c r="K107" s="92" t="s">
        <v>15</v>
      </c>
      <c r="L107" s="92" t="s">
        <v>15</v>
      </c>
      <c r="M107" s="39">
        <v>173</v>
      </c>
      <c r="N107" s="39">
        <v>18</v>
      </c>
      <c r="O107" s="92" t="s">
        <v>15</v>
      </c>
      <c r="P107" s="93" t="s">
        <v>15</v>
      </c>
      <c r="Q107" s="92" t="s">
        <v>15</v>
      </c>
      <c r="R107" s="92" t="s">
        <v>15</v>
      </c>
      <c r="S107" s="92" t="s">
        <v>15</v>
      </c>
      <c r="T107" s="92" t="s">
        <v>15</v>
      </c>
      <c r="U107" s="80" t="s">
        <v>281</v>
      </c>
    </row>
    <row r="108" spans="1:111" s="8" customFormat="1">
      <c r="A108" s="27" t="s">
        <v>120</v>
      </c>
      <c r="C108" s="60"/>
      <c r="D108" s="60"/>
      <c r="E108" s="60"/>
      <c r="F108" s="59"/>
      <c r="G108" s="46"/>
      <c r="H108" s="46"/>
      <c r="I108" s="46"/>
      <c r="J108" s="46"/>
      <c r="K108" s="46"/>
      <c r="L108" s="46"/>
      <c r="M108" s="46"/>
      <c r="N108" s="46"/>
      <c r="O108" s="46"/>
      <c r="P108" s="110"/>
      <c r="Q108" s="99"/>
      <c r="R108" s="99"/>
      <c r="U108" s="86"/>
      <c r="V108"/>
      <c r="W108"/>
      <c r="X108"/>
      <c r="Y108"/>
      <c r="Z108"/>
      <c r="AA108"/>
      <c r="AB108"/>
      <c r="AC108"/>
      <c r="AD108"/>
      <c r="AE108"/>
      <c r="AF108"/>
      <c r="AG108"/>
      <c r="AH108"/>
      <c r="AI108"/>
      <c r="AJ108"/>
      <c r="AK108"/>
      <c r="AL108"/>
      <c r="AM108"/>
      <c r="AN108"/>
      <c r="AO108"/>
      <c r="AP108"/>
      <c r="AQ108"/>
      <c r="AR108"/>
      <c r="AS108"/>
      <c r="AT108"/>
      <c r="AU108"/>
      <c r="AV108"/>
      <c r="AW108"/>
      <c r="AX108"/>
      <c r="AY108"/>
      <c r="AZ108"/>
      <c r="BA108"/>
      <c r="BB108"/>
      <c r="BC108"/>
      <c r="BD108"/>
      <c r="BE108"/>
      <c r="BF108"/>
      <c r="BG108"/>
      <c r="BH108"/>
      <c r="BI108"/>
      <c r="BJ108"/>
      <c r="BK108"/>
      <c r="BL108"/>
      <c r="BM108"/>
      <c r="BN108"/>
      <c r="BO108"/>
      <c r="BP108"/>
      <c r="BQ108"/>
      <c r="BR108"/>
      <c r="BS108"/>
      <c r="BT108"/>
      <c r="BU108"/>
      <c r="BV108"/>
      <c r="BW108"/>
      <c r="BX108"/>
      <c r="BY108"/>
      <c r="BZ108"/>
      <c r="CA108"/>
      <c r="CB108"/>
      <c r="CC108"/>
      <c r="CD108"/>
      <c r="CE108"/>
      <c r="CF108"/>
      <c r="CG108"/>
      <c r="CH108"/>
      <c r="CI108"/>
      <c r="CJ108"/>
      <c r="CK108"/>
      <c r="CL108"/>
      <c r="CM108"/>
      <c r="CN108"/>
      <c r="CO108"/>
      <c r="CP108"/>
      <c r="CQ108"/>
      <c r="CR108"/>
      <c r="CS108"/>
      <c r="CT108"/>
      <c r="CU108"/>
      <c r="CV108"/>
      <c r="CW108"/>
      <c r="CX108"/>
      <c r="CY108"/>
      <c r="CZ108"/>
      <c r="DA108"/>
      <c r="DB108"/>
      <c r="DC108"/>
      <c r="DD108"/>
      <c r="DE108"/>
      <c r="DF108"/>
      <c r="DG108"/>
    </row>
    <row r="109" spans="1:111">
      <c r="A109" s="24" t="s">
        <v>149</v>
      </c>
      <c r="B109" t="s">
        <v>282</v>
      </c>
      <c r="C109" s="20" t="s">
        <v>15</v>
      </c>
      <c r="D109" s="20" t="s">
        <v>15</v>
      </c>
      <c r="E109" s="20" t="s">
        <v>15</v>
      </c>
      <c r="F109" s="18" t="s">
        <v>103</v>
      </c>
      <c r="G109" s="92" t="s">
        <v>15</v>
      </c>
      <c r="H109" s="92" t="s">
        <v>15</v>
      </c>
      <c r="I109" s="92" t="s">
        <v>15</v>
      </c>
      <c r="J109" s="39">
        <v>19</v>
      </c>
      <c r="K109" s="92" t="s">
        <v>15</v>
      </c>
      <c r="L109" s="92" t="s">
        <v>15</v>
      </c>
      <c r="M109" s="39">
        <v>174</v>
      </c>
      <c r="N109" s="39">
        <v>67</v>
      </c>
      <c r="O109" s="92" t="s">
        <v>15</v>
      </c>
      <c r="P109" s="93" t="s">
        <v>15</v>
      </c>
      <c r="Q109" s="92" t="s">
        <v>15</v>
      </c>
      <c r="R109" s="92" t="s">
        <v>15</v>
      </c>
      <c r="S109" s="92" t="s">
        <v>15</v>
      </c>
      <c r="T109" s="92" t="s">
        <v>15</v>
      </c>
      <c r="U109" s="81" t="s">
        <v>151</v>
      </c>
    </row>
    <row r="110" spans="1:111" s="8" customFormat="1">
      <c r="A110" s="27" t="s">
        <v>283</v>
      </c>
      <c r="C110" s="60"/>
      <c r="D110" s="60"/>
      <c r="E110" s="60"/>
      <c r="F110" s="59"/>
      <c r="G110" s="46"/>
      <c r="H110" s="46"/>
      <c r="I110" s="46"/>
      <c r="J110" s="46"/>
      <c r="K110" s="46"/>
      <c r="L110" s="46"/>
      <c r="M110" s="46"/>
      <c r="N110" s="46"/>
      <c r="O110" s="46"/>
      <c r="P110" s="110"/>
      <c r="Q110" s="99"/>
      <c r="R110" s="99"/>
      <c r="S110" s="99"/>
      <c r="T110" s="99"/>
      <c r="U110" s="86"/>
      <c r="V110"/>
      <c r="W110"/>
      <c r="X110"/>
      <c r="Y110"/>
      <c r="Z110"/>
      <c r="AA110"/>
      <c r="AB110"/>
      <c r="AC110"/>
      <c r="AD110"/>
      <c r="AE110"/>
      <c r="AF110"/>
      <c r="AG110"/>
      <c r="AH110"/>
      <c r="AI110"/>
      <c r="AJ110"/>
      <c r="AK110"/>
      <c r="AL110"/>
      <c r="AM110"/>
      <c r="AN110"/>
      <c r="AO110"/>
      <c r="AP110"/>
      <c r="AQ110"/>
      <c r="AR110"/>
      <c r="AS110"/>
      <c r="AT110"/>
      <c r="AU110"/>
      <c r="AV110"/>
      <c r="AW110"/>
      <c r="AX110"/>
      <c r="AY110"/>
      <c r="AZ110"/>
      <c r="BA110"/>
      <c r="BB110"/>
      <c r="BC110"/>
      <c r="BD110"/>
      <c r="BE110"/>
      <c r="BF110"/>
      <c r="BG110"/>
      <c r="BH110"/>
      <c r="BI110"/>
      <c r="BJ110"/>
      <c r="BK110"/>
      <c r="BL110"/>
      <c r="BM110"/>
      <c r="BN110"/>
      <c r="BO110"/>
      <c r="BP110"/>
      <c r="BQ110"/>
      <c r="BR110"/>
      <c r="BS110"/>
      <c r="BT110"/>
      <c r="BU110"/>
      <c r="BV110"/>
      <c r="BW110"/>
      <c r="BX110"/>
      <c r="BY110"/>
      <c r="BZ110"/>
      <c r="CA110"/>
      <c r="CB110"/>
      <c r="CC110"/>
      <c r="CD110"/>
      <c r="CE110"/>
      <c r="CF110"/>
      <c r="CG110"/>
      <c r="CH110"/>
      <c r="CI110"/>
      <c r="CJ110"/>
      <c r="CK110"/>
      <c r="CL110"/>
      <c r="CM110"/>
      <c r="CN110"/>
      <c r="CO110"/>
      <c r="CP110"/>
      <c r="CQ110"/>
      <c r="CR110"/>
      <c r="CS110"/>
      <c r="CT110"/>
      <c r="CU110"/>
      <c r="CV110"/>
      <c r="CW110"/>
      <c r="CX110"/>
      <c r="CY110"/>
      <c r="CZ110"/>
      <c r="DA110"/>
      <c r="DB110"/>
      <c r="DC110"/>
      <c r="DD110"/>
      <c r="DE110"/>
      <c r="DF110"/>
      <c r="DG110"/>
    </row>
    <row r="111" spans="1:111">
      <c r="A111" s="24" t="s">
        <v>284</v>
      </c>
      <c r="B111" t="s">
        <v>285</v>
      </c>
      <c r="C111" s="20" t="s">
        <v>15</v>
      </c>
      <c r="D111" s="20" t="s">
        <v>15</v>
      </c>
      <c r="E111" s="20" t="s">
        <v>15</v>
      </c>
      <c r="F111" s="18" t="s">
        <v>103</v>
      </c>
      <c r="G111" s="39">
        <v>9.8140000000000005E-2</v>
      </c>
      <c r="H111" s="39">
        <v>7.5000000000000002E-4</v>
      </c>
      <c r="I111" s="39">
        <v>3.3000000000000002E-2</v>
      </c>
      <c r="J111" s="39">
        <v>3.87</v>
      </c>
      <c r="K111" s="39">
        <v>2.7000000000000001E-7</v>
      </c>
      <c r="L111" s="39">
        <v>2.1999999999999999E-2</v>
      </c>
      <c r="M111" s="92" t="s">
        <v>15</v>
      </c>
      <c r="N111" s="92" t="s">
        <v>15</v>
      </c>
      <c r="O111" s="39">
        <v>0.71</v>
      </c>
      <c r="P111" s="93" t="s">
        <v>15</v>
      </c>
      <c r="Q111" s="92" t="s">
        <v>15</v>
      </c>
      <c r="R111" s="92" t="s">
        <v>15</v>
      </c>
      <c r="S111" s="92" t="s">
        <v>15</v>
      </c>
      <c r="T111" s="92" t="s">
        <v>15</v>
      </c>
      <c r="U111" s="81" t="s">
        <v>286</v>
      </c>
    </row>
    <row r="112" spans="1:111">
      <c r="A112" s="24" t="s">
        <v>287</v>
      </c>
      <c r="B112" t="s">
        <v>285</v>
      </c>
      <c r="C112" s="20" t="s">
        <v>15</v>
      </c>
      <c r="D112" s="20" t="s">
        <v>15</v>
      </c>
      <c r="E112" s="20" t="s">
        <v>15</v>
      </c>
      <c r="F112" s="18" t="s">
        <v>103</v>
      </c>
      <c r="G112" s="39">
        <v>5.5378999999999998E-2</v>
      </c>
      <c r="H112" s="39">
        <v>5.0000000000000001E-4</v>
      </c>
      <c r="I112" s="39">
        <v>2.1000000000000001E-2</v>
      </c>
      <c r="J112" s="39">
        <v>2.46</v>
      </c>
      <c r="K112" s="39">
        <v>9.9E-8</v>
      </c>
      <c r="L112" s="39">
        <v>1.4E-2</v>
      </c>
      <c r="M112" s="92" t="s">
        <v>15</v>
      </c>
      <c r="N112" s="92" t="s">
        <v>15</v>
      </c>
      <c r="O112" s="39">
        <v>0.47</v>
      </c>
      <c r="P112" s="93" t="s">
        <v>15</v>
      </c>
      <c r="Q112" s="92" t="s">
        <v>15</v>
      </c>
      <c r="R112" s="92" t="s">
        <v>15</v>
      </c>
      <c r="S112" s="92" t="s">
        <v>15</v>
      </c>
      <c r="T112" s="92" t="s">
        <v>15</v>
      </c>
      <c r="U112" s="81" t="s">
        <v>286</v>
      </c>
    </row>
    <row r="113" spans="1:111" s="8" customFormat="1">
      <c r="A113" s="27" t="s">
        <v>288</v>
      </c>
      <c r="C113" s="60"/>
      <c r="D113" s="60"/>
      <c r="E113" s="60"/>
      <c r="F113" s="59"/>
      <c r="G113" s="46"/>
      <c r="H113" s="46"/>
      <c r="I113" s="46"/>
      <c r="J113" s="46"/>
      <c r="K113" s="46"/>
      <c r="L113" s="46"/>
      <c r="M113" s="46"/>
      <c r="N113" s="46"/>
      <c r="O113" s="46"/>
      <c r="P113" s="110"/>
      <c r="Q113" s="99"/>
      <c r="R113" s="99"/>
      <c r="S113" s="99"/>
      <c r="T113" s="99"/>
      <c r="U113" s="88"/>
      <c r="V113"/>
      <c r="W113"/>
      <c r="X113"/>
      <c r="Y113"/>
      <c r="Z113"/>
      <c r="AA113"/>
      <c r="AB113"/>
      <c r="AC113"/>
      <c r="AD113"/>
      <c r="AE113"/>
      <c r="AF113"/>
      <c r="AG113"/>
      <c r="AH113"/>
      <c r="AI113"/>
      <c r="AJ113"/>
      <c r="AK113"/>
      <c r="AL113"/>
      <c r="AM113"/>
      <c r="AN113"/>
      <c r="AO113"/>
      <c r="AP113"/>
      <c r="AQ113"/>
      <c r="AR113"/>
      <c r="AS113"/>
      <c r="AT113"/>
      <c r="AU113"/>
      <c r="AV113"/>
      <c r="AW113"/>
      <c r="AX113"/>
      <c r="AY113"/>
      <c r="AZ113"/>
      <c r="BA113"/>
      <c r="BB113"/>
      <c r="BC113"/>
      <c r="BD113"/>
      <c r="BE113"/>
      <c r="BF113"/>
      <c r="BG113"/>
      <c r="BH113"/>
      <c r="BI113"/>
      <c r="BJ113"/>
      <c r="BK113"/>
      <c r="BL113"/>
      <c r="BM113"/>
      <c r="BN113"/>
      <c r="BO113"/>
      <c r="BP113"/>
      <c r="BQ113"/>
      <c r="BR113"/>
      <c r="BS113"/>
      <c r="BT113"/>
      <c r="BU113"/>
      <c r="BV113"/>
      <c r="BW113"/>
      <c r="BX113"/>
      <c r="BY113"/>
      <c r="BZ113"/>
      <c r="CA113"/>
      <c r="CB113"/>
      <c r="CC113"/>
      <c r="CD113"/>
      <c r="CE113"/>
      <c r="CF113"/>
      <c r="CG113"/>
      <c r="CH113"/>
      <c r="CI113"/>
      <c r="CJ113"/>
      <c r="CK113"/>
      <c r="CL113"/>
      <c r="CM113"/>
      <c r="CN113"/>
      <c r="CO113"/>
      <c r="CP113"/>
      <c r="CQ113"/>
      <c r="CR113"/>
      <c r="CS113"/>
      <c r="CT113"/>
      <c r="CU113"/>
      <c r="CV113"/>
      <c r="CW113"/>
      <c r="CX113"/>
      <c r="CY113"/>
      <c r="CZ113"/>
      <c r="DA113"/>
      <c r="DB113"/>
      <c r="DC113"/>
      <c r="DD113"/>
      <c r="DE113"/>
      <c r="DF113"/>
      <c r="DG113"/>
    </row>
    <row r="114" spans="1:111">
      <c r="A114" s="24" t="s">
        <v>289</v>
      </c>
      <c r="B114" t="s">
        <v>290</v>
      </c>
      <c r="C114" s="73" t="s">
        <v>291</v>
      </c>
      <c r="D114" s="20" t="s">
        <v>15</v>
      </c>
      <c r="E114" s="20" t="s">
        <v>15</v>
      </c>
      <c r="F114" s="18" t="s">
        <v>103</v>
      </c>
      <c r="G114" s="92" t="s">
        <v>15</v>
      </c>
      <c r="H114" s="92" t="s">
        <v>15</v>
      </c>
      <c r="I114" s="92" t="s">
        <v>15</v>
      </c>
      <c r="J114" s="39">
        <v>-17.97</v>
      </c>
      <c r="K114" s="92" t="s">
        <v>15</v>
      </c>
      <c r="L114" s="92" t="s">
        <v>15</v>
      </c>
      <c r="M114" s="92" t="s">
        <v>15</v>
      </c>
      <c r="N114" s="39">
        <v>-343.08</v>
      </c>
      <c r="O114" s="39">
        <v>0.56808999999999998</v>
      </c>
      <c r="P114" s="93" t="s">
        <v>15</v>
      </c>
      <c r="Q114" s="92" t="s">
        <v>15</v>
      </c>
      <c r="R114" s="92" t="s">
        <v>15</v>
      </c>
      <c r="S114" s="92" t="s">
        <v>15</v>
      </c>
      <c r="T114" s="39">
        <v>582.35</v>
      </c>
      <c r="U114" s="81" t="s">
        <v>292</v>
      </c>
    </row>
    <row r="115" spans="1:111">
      <c r="A115" s="24" t="s">
        <v>293</v>
      </c>
      <c r="B115" t="s">
        <v>294</v>
      </c>
      <c r="C115" s="20" t="s">
        <v>15</v>
      </c>
      <c r="D115" s="20" t="s">
        <v>15</v>
      </c>
      <c r="E115" s="20" t="s">
        <v>15</v>
      </c>
      <c r="F115" s="18" t="s">
        <v>103</v>
      </c>
      <c r="G115" s="92" t="s">
        <v>15</v>
      </c>
      <c r="H115" s="92" t="s">
        <v>15</v>
      </c>
      <c r="I115" s="92" t="s">
        <v>15</v>
      </c>
      <c r="J115" s="49" t="s">
        <v>295</v>
      </c>
      <c r="K115" s="92" t="s">
        <v>15</v>
      </c>
      <c r="L115" s="92" t="s">
        <v>15</v>
      </c>
      <c r="M115" s="92" t="s">
        <v>15</v>
      </c>
      <c r="N115" s="39" t="s">
        <v>296</v>
      </c>
      <c r="O115" s="92" t="s">
        <v>15</v>
      </c>
      <c r="P115" s="93" t="s">
        <v>15</v>
      </c>
      <c r="Q115" s="92" t="s">
        <v>15</v>
      </c>
      <c r="R115" s="92" t="s">
        <v>15</v>
      </c>
      <c r="S115" s="92" t="s">
        <v>15</v>
      </c>
      <c r="T115" s="92" t="s">
        <v>15</v>
      </c>
      <c r="U115" s="80" t="s">
        <v>297</v>
      </c>
    </row>
    <row r="116" spans="1:111">
      <c r="A116" s="24" t="s">
        <v>298</v>
      </c>
      <c r="B116" t="s">
        <v>299</v>
      </c>
      <c r="C116" s="20">
        <v>0.27</v>
      </c>
      <c r="D116" s="20" t="s">
        <v>15</v>
      </c>
      <c r="E116" s="20" t="s">
        <v>15</v>
      </c>
      <c r="F116" s="18" t="s">
        <v>103</v>
      </c>
      <c r="G116" s="92" t="s">
        <v>15</v>
      </c>
      <c r="H116" s="92" t="s">
        <v>15</v>
      </c>
      <c r="I116" s="92" t="s">
        <v>15</v>
      </c>
      <c r="J116" s="49" t="s">
        <v>300</v>
      </c>
      <c r="K116" s="92" t="s">
        <v>15</v>
      </c>
      <c r="L116" s="92" t="s">
        <v>15</v>
      </c>
      <c r="M116" s="92" t="s">
        <v>15</v>
      </c>
      <c r="N116" s="39" t="s">
        <v>301</v>
      </c>
      <c r="O116" s="92" t="s">
        <v>15</v>
      </c>
      <c r="P116" s="93" t="s">
        <v>15</v>
      </c>
      <c r="Q116" s="92" t="s">
        <v>15</v>
      </c>
      <c r="R116" s="92" t="s">
        <v>15</v>
      </c>
      <c r="S116" s="92" t="s">
        <v>15</v>
      </c>
      <c r="T116" s="92" t="s">
        <v>15</v>
      </c>
      <c r="U116" s="80" t="s">
        <v>297</v>
      </c>
    </row>
    <row r="117" spans="1:111">
      <c r="A117" s="24" t="s">
        <v>302</v>
      </c>
      <c r="B117" t="s">
        <v>299</v>
      </c>
      <c r="C117" s="20">
        <v>0.65</v>
      </c>
      <c r="D117" s="20" t="s">
        <v>15</v>
      </c>
      <c r="E117" s="20" t="s">
        <v>15</v>
      </c>
      <c r="F117" s="18" t="s">
        <v>103</v>
      </c>
      <c r="G117" s="92" t="s">
        <v>15</v>
      </c>
      <c r="H117" s="92" t="s">
        <v>15</v>
      </c>
      <c r="I117" s="92" t="s">
        <v>15</v>
      </c>
      <c r="J117" s="49" t="s">
        <v>303</v>
      </c>
      <c r="K117" s="92" t="s">
        <v>15</v>
      </c>
      <c r="L117" s="92" t="s">
        <v>15</v>
      </c>
      <c r="M117" s="92" t="s">
        <v>15</v>
      </c>
      <c r="N117" s="39" t="s">
        <v>304</v>
      </c>
      <c r="O117" s="92" t="s">
        <v>15</v>
      </c>
      <c r="P117" s="93" t="s">
        <v>15</v>
      </c>
      <c r="Q117" s="92" t="s">
        <v>15</v>
      </c>
      <c r="R117" s="92" t="s">
        <v>15</v>
      </c>
      <c r="S117" s="92" t="s">
        <v>15</v>
      </c>
      <c r="T117" s="92" t="s">
        <v>15</v>
      </c>
      <c r="U117" s="80" t="s">
        <v>297</v>
      </c>
    </row>
    <row r="118" spans="1:111">
      <c r="A118" s="24" t="s">
        <v>305</v>
      </c>
      <c r="B118" t="s">
        <v>299</v>
      </c>
      <c r="C118" s="20">
        <v>0.66</v>
      </c>
      <c r="D118" s="20" t="s">
        <v>15</v>
      </c>
      <c r="E118" s="20" t="s">
        <v>15</v>
      </c>
      <c r="F118" s="18" t="s">
        <v>103</v>
      </c>
      <c r="G118" s="92" t="s">
        <v>15</v>
      </c>
      <c r="H118" s="92" t="s">
        <v>15</v>
      </c>
      <c r="I118" s="92" t="s">
        <v>15</v>
      </c>
      <c r="J118" s="49" t="s">
        <v>306</v>
      </c>
      <c r="K118" s="92" t="s">
        <v>15</v>
      </c>
      <c r="L118" s="92" t="s">
        <v>15</v>
      </c>
      <c r="M118" s="92" t="s">
        <v>15</v>
      </c>
      <c r="N118" s="39" t="s">
        <v>307</v>
      </c>
      <c r="O118" s="92" t="s">
        <v>15</v>
      </c>
      <c r="P118" s="93" t="s">
        <v>15</v>
      </c>
      <c r="Q118" s="92" t="s">
        <v>15</v>
      </c>
      <c r="R118" s="92" t="s">
        <v>15</v>
      </c>
      <c r="S118" s="92" t="s">
        <v>15</v>
      </c>
      <c r="T118" s="92" t="s">
        <v>15</v>
      </c>
      <c r="U118" s="80" t="s">
        <v>297</v>
      </c>
    </row>
    <row r="119" spans="1:111" s="11" customFormat="1">
      <c r="A119" s="28" t="s">
        <v>308</v>
      </c>
      <c r="C119" s="70"/>
      <c r="D119" s="70"/>
      <c r="E119" s="70"/>
      <c r="F119" s="57"/>
      <c r="G119" s="44"/>
      <c r="H119" s="44"/>
      <c r="I119" s="44"/>
      <c r="J119" s="44"/>
      <c r="K119" s="44"/>
      <c r="L119" s="44"/>
      <c r="M119" s="44"/>
      <c r="N119" s="44"/>
      <c r="O119" s="44"/>
      <c r="P119" s="108"/>
      <c r="Q119" s="97"/>
      <c r="R119" s="97"/>
      <c r="S119" s="97"/>
      <c r="T119" s="97"/>
      <c r="U119" s="84"/>
      <c r="V119"/>
      <c r="W119"/>
      <c r="X119"/>
      <c r="Y119"/>
      <c r="Z119"/>
      <c r="AA119"/>
      <c r="AB119"/>
      <c r="AC119"/>
      <c r="AD119"/>
      <c r="AE119"/>
      <c r="AF119"/>
      <c r="AG119"/>
      <c r="AH119"/>
      <c r="AI119"/>
      <c r="AJ119"/>
      <c r="AK119"/>
      <c r="AL119"/>
      <c r="AM119"/>
      <c r="AN119"/>
      <c r="AO119"/>
      <c r="AP119"/>
      <c r="AQ119"/>
      <c r="AR119"/>
      <c r="AS119"/>
      <c r="AT119"/>
      <c r="AU119"/>
      <c r="AV119"/>
      <c r="AW119"/>
      <c r="AX119"/>
      <c r="AY119"/>
      <c r="AZ119"/>
      <c r="BA119"/>
      <c r="BB119"/>
      <c r="BC119"/>
      <c r="BD119"/>
      <c r="BE119"/>
      <c r="BF119"/>
      <c r="BG119"/>
      <c r="BH119"/>
      <c r="BI119"/>
      <c r="BJ119"/>
      <c r="BK119"/>
      <c r="BL119"/>
      <c r="BM119"/>
      <c r="BN119"/>
      <c r="BO119"/>
      <c r="BP119"/>
      <c r="BQ119"/>
      <c r="BR119"/>
      <c r="BS119"/>
      <c r="BT119"/>
      <c r="BU119"/>
      <c r="BV119"/>
      <c r="BW119"/>
      <c r="BX119"/>
      <c r="BY119"/>
      <c r="BZ119"/>
      <c r="CA119"/>
      <c r="CB119"/>
      <c r="CC119"/>
      <c r="CD119"/>
      <c r="CE119"/>
      <c r="CF119"/>
      <c r="CG119"/>
      <c r="CH119"/>
      <c r="CI119"/>
      <c r="CJ119"/>
      <c r="CK119"/>
      <c r="CL119"/>
      <c r="CM119"/>
      <c r="CN119"/>
      <c r="CO119"/>
      <c r="CP119"/>
      <c r="CQ119"/>
      <c r="CR119"/>
      <c r="CS119"/>
      <c r="CT119"/>
      <c r="CU119"/>
      <c r="CV119"/>
      <c r="CW119"/>
      <c r="CX119"/>
      <c r="CY119"/>
      <c r="CZ119"/>
      <c r="DA119"/>
      <c r="DB119"/>
      <c r="DC119"/>
      <c r="DD119"/>
      <c r="DE119"/>
      <c r="DF119"/>
      <c r="DG119"/>
    </row>
    <row r="120" spans="1:111" s="8" customFormat="1">
      <c r="A120" s="125" t="s">
        <v>309</v>
      </c>
      <c r="C120" s="60"/>
      <c r="D120" s="60"/>
      <c r="E120" s="60"/>
      <c r="F120" s="59"/>
      <c r="G120" s="46"/>
      <c r="H120" s="46"/>
      <c r="I120" s="46"/>
      <c r="J120" s="46"/>
      <c r="K120" s="46"/>
      <c r="L120" s="46"/>
      <c r="M120" s="46"/>
      <c r="N120" s="46"/>
      <c r="O120" s="46"/>
      <c r="P120" s="110"/>
      <c r="Q120" s="99"/>
      <c r="R120" s="99"/>
      <c r="S120" s="99"/>
      <c r="T120" s="99"/>
      <c r="U120" s="88"/>
      <c r="V120"/>
      <c r="W120"/>
      <c r="X120"/>
      <c r="Y120"/>
      <c r="Z120"/>
      <c r="AA120"/>
      <c r="AB120"/>
      <c r="AC120"/>
      <c r="AD120"/>
      <c r="AE120"/>
      <c r="AF120"/>
      <c r="AG120"/>
      <c r="AH120"/>
      <c r="AI120"/>
      <c r="AJ120"/>
      <c r="AK120"/>
      <c r="AL120"/>
      <c r="AM120"/>
      <c r="AN120"/>
      <c r="AO120"/>
      <c r="AP120"/>
      <c r="AQ120"/>
      <c r="AR120"/>
      <c r="AS120"/>
      <c r="AT120"/>
      <c r="AU120"/>
      <c r="AV120"/>
      <c r="AW120"/>
      <c r="AX120"/>
      <c r="AY120"/>
      <c r="AZ120"/>
      <c r="BA120"/>
      <c r="BB120"/>
      <c r="BC120"/>
      <c r="BD120"/>
      <c r="BE120"/>
      <c r="BF120"/>
      <c r="BG120"/>
      <c r="BH120"/>
      <c r="BI120"/>
      <c r="BJ120"/>
      <c r="BK120"/>
      <c r="BL120"/>
      <c r="BM120"/>
      <c r="BN120"/>
      <c r="BO120"/>
      <c r="BP120"/>
      <c r="BQ120"/>
      <c r="BR120"/>
      <c r="BS120"/>
      <c r="BT120"/>
      <c r="BU120"/>
      <c r="BV120"/>
      <c r="BW120"/>
      <c r="BX120"/>
      <c r="BY120"/>
      <c r="BZ120"/>
      <c r="CA120"/>
      <c r="CB120"/>
      <c r="CC120"/>
      <c r="CD120"/>
      <c r="CE120"/>
      <c r="CF120"/>
      <c r="CG120"/>
      <c r="CH120"/>
      <c r="CI120"/>
      <c r="CJ120"/>
      <c r="CK120"/>
      <c r="CL120"/>
      <c r="CM120"/>
      <c r="CN120"/>
      <c r="CO120"/>
      <c r="CP120"/>
      <c r="CQ120"/>
      <c r="CR120"/>
      <c r="CS120"/>
      <c r="CT120"/>
      <c r="CU120"/>
      <c r="CV120"/>
      <c r="CW120"/>
      <c r="CX120"/>
      <c r="CY120"/>
      <c r="CZ120"/>
      <c r="DA120"/>
      <c r="DB120"/>
      <c r="DC120"/>
      <c r="DD120"/>
      <c r="DE120"/>
      <c r="DF120"/>
      <c r="DG120"/>
    </row>
    <row r="121" spans="1:111">
      <c r="A121" t="s">
        <v>310</v>
      </c>
      <c r="B121" t="s">
        <v>311</v>
      </c>
      <c r="C121" s="20">
        <v>0.7</v>
      </c>
      <c r="D121" s="20" t="s">
        <v>15</v>
      </c>
      <c r="E121" s="20" t="s">
        <v>15</v>
      </c>
      <c r="F121" s="93" t="s">
        <v>15</v>
      </c>
      <c r="G121" s="92" t="s">
        <v>15</v>
      </c>
      <c r="H121" s="92" t="s">
        <v>15</v>
      </c>
      <c r="I121" s="92" t="s">
        <v>15</v>
      </c>
      <c r="J121" s="92" t="s">
        <v>15</v>
      </c>
      <c r="K121" s="92" t="s">
        <v>15</v>
      </c>
      <c r="L121" s="92" t="s">
        <v>15</v>
      </c>
      <c r="M121" s="92" t="s">
        <v>15</v>
      </c>
      <c r="N121" s="92" t="s">
        <v>15</v>
      </c>
      <c r="O121" s="92" t="s">
        <v>15</v>
      </c>
      <c r="P121" s="93" t="s">
        <v>15</v>
      </c>
      <c r="Q121" s="92" t="s">
        <v>15</v>
      </c>
      <c r="R121" s="39">
        <v>3.8340336134453783</v>
      </c>
      <c r="S121" s="92" t="s">
        <v>15</v>
      </c>
      <c r="T121" s="92" t="s">
        <v>15</v>
      </c>
      <c r="U121" s="80" t="s">
        <v>312</v>
      </c>
    </row>
    <row r="122" spans="1:111">
      <c r="A122" t="s">
        <v>313</v>
      </c>
      <c r="B122" t="s">
        <v>314</v>
      </c>
      <c r="C122" s="20">
        <v>0.7</v>
      </c>
      <c r="D122" s="20" t="s">
        <v>15</v>
      </c>
      <c r="E122" s="20" t="s">
        <v>15</v>
      </c>
      <c r="F122" s="93" t="s">
        <v>15</v>
      </c>
      <c r="G122" s="92" t="s">
        <v>15</v>
      </c>
      <c r="H122" s="92" t="s">
        <v>15</v>
      </c>
      <c r="I122" s="92" t="s">
        <v>15</v>
      </c>
      <c r="J122" s="92" t="s">
        <v>15</v>
      </c>
      <c r="K122" s="92" t="s">
        <v>15</v>
      </c>
      <c r="L122" s="92" t="s">
        <v>15</v>
      </c>
      <c r="M122" s="92" t="s">
        <v>15</v>
      </c>
      <c r="N122" s="92" t="s">
        <v>15</v>
      </c>
      <c r="O122" s="92" t="s">
        <v>15</v>
      </c>
      <c r="P122" s="93" t="s">
        <v>15</v>
      </c>
      <c r="Q122" s="92" t="s">
        <v>15</v>
      </c>
      <c r="R122" s="39">
        <v>7.3913043478260878</v>
      </c>
      <c r="S122" s="92" t="s">
        <v>15</v>
      </c>
      <c r="T122" s="92" t="s">
        <v>15</v>
      </c>
      <c r="U122" s="80" t="s">
        <v>312</v>
      </c>
    </row>
    <row r="123" spans="1:111" s="17" customFormat="1">
      <c r="A123" s="29" t="s">
        <v>315</v>
      </c>
      <c r="C123" s="74"/>
      <c r="D123" s="74"/>
      <c r="E123" s="74"/>
      <c r="F123" s="62"/>
      <c r="G123" s="48"/>
      <c r="H123" s="48"/>
      <c r="I123" s="48"/>
      <c r="J123" s="48"/>
      <c r="K123" s="48"/>
      <c r="L123" s="48"/>
      <c r="M123" s="48"/>
      <c r="N123" s="48"/>
      <c r="O123" s="48"/>
      <c r="P123" s="112"/>
      <c r="Q123" s="101"/>
      <c r="R123" s="101"/>
      <c r="S123" s="101"/>
      <c r="T123" s="101"/>
      <c r="U123" s="89"/>
      <c r="V123" s="12"/>
      <c r="W123" s="12"/>
      <c r="X123" s="12"/>
      <c r="Y123" s="12"/>
      <c r="Z123" s="12"/>
      <c r="AA123" s="12"/>
      <c r="AB123" s="12"/>
      <c r="AC123" s="12"/>
      <c r="AD123" s="12"/>
      <c r="AE123" s="12"/>
      <c r="AF123" s="12"/>
      <c r="AG123" s="12"/>
      <c r="AH123" s="12"/>
      <c r="AI123" s="12"/>
      <c r="AJ123" s="12"/>
      <c r="AK123" s="12"/>
      <c r="AL123" s="12"/>
      <c r="AM123" s="12"/>
      <c r="AN123" s="12"/>
      <c r="AO123" s="12"/>
      <c r="AP123" s="12"/>
      <c r="AQ123" s="12"/>
      <c r="AR123" s="12"/>
      <c r="AS123" s="12"/>
      <c r="AT123" s="12"/>
      <c r="AU123" s="12"/>
      <c r="AV123" s="12"/>
      <c r="AW123" s="12"/>
      <c r="AX123" s="12"/>
      <c r="AY123" s="12"/>
      <c r="AZ123" s="12"/>
      <c r="BA123" s="12"/>
      <c r="BB123" s="12"/>
      <c r="BC123" s="12"/>
      <c r="BD123" s="12"/>
      <c r="BE123" s="12"/>
      <c r="BF123" s="12"/>
      <c r="BG123" s="12"/>
      <c r="BH123" s="12"/>
      <c r="BI123" s="12"/>
      <c r="BJ123" s="12"/>
      <c r="BK123" s="12"/>
      <c r="BL123" s="12"/>
      <c r="BM123" s="12"/>
      <c r="BN123" s="12"/>
      <c r="BO123" s="12"/>
      <c r="BP123" s="12"/>
      <c r="BQ123" s="12"/>
      <c r="BR123" s="12"/>
      <c r="BS123" s="12"/>
      <c r="BT123" s="12"/>
      <c r="BU123" s="12"/>
      <c r="BV123" s="12"/>
      <c r="BW123" s="12"/>
      <c r="BX123" s="12"/>
      <c r="BY123" s="12"/>
      <c r="BZ123" s="12"/>
      <c r="CA123" s="12"/>
      <c r="CB123" s="12"/>
      <c r="CC123" s="12"/>
      <c r="CD123" s="12"/>
      <c r="CE123" s="12"/>
      <c r="CF123" s="12"/>
      <c r="CG123" s="12"/>
      <c r="CH123" s="12"/>
      <c r="CI123" s="12"/>
      <c r="CJ123" s="12"/>
      <c r="CK123" s="12"/>
      <c r="CL123" s="12"/>
      <c r="CM123" s="12"/>
      <c r="CN123" s="12"/>
      <c r="CO123" s="12"/>
      <c r="CP123" s="12"/>
      <c r="CQ123" s="12"/>
      <c r="CR123" s="12"/>
      <c r="CS123" s="12"/>
      <c r="CT123" s="12"/>
      <c r="CU123" s="12"/>
      <c r="CV123" s="12"/>
      <c r="CW123" s="12"/>
      <c r="CX123" s="12"/>
      <c r="CY123" s="12"/>
      <c r="CZ123" s="12"/>
      <c r="DA123" s="12"/>
      <c r="DB123" s="12"/>
      <c r="DC123" s="12"/>
      <c r="DD123" s="12"/>
      <c r="DE123" s="12"/>
      <c r="DF123" s="12"/>
      <c r="DG123" s="12"/>
    </row>
    <row r="124" spans="1:111" s="16" customFormat="1">
      <c r="A124" s="115" t="s">
        <v>316</v>
      </c>
      <c r="B124" s="128"/>
      <c r="C124" s="116"/>
      <c r="D124" s="116"/>
      <c r="E124" s="116"/>
      <c r="F124" s="117"/>
      <c r="G124" s="118"/>
      <c r="H124" s="118"/>
      <c r="I124" s="118"/>
      <c r="J124" s="118"/>
      <c r="K124" s="118"/>
      <c r="L124" s="118"/>
      <c r="M124" s="118"/>
      <c r="N124" s="118"/>
      <c r="O124" s="118"/>
      <c r="P124" s="119"/>
      <c r="Q124" s="118"/>
      <c r="R124" s="118"/>
      <c r="S124" s="118"/>
      <c r="T124" s="118"/>
      <c r="U124" s="120"/>
      <c r="V124"/>
      <c r="W124"/>
      <c r="X124"/>
      <c r="Y124"/>
      <c r="Z124"/>
      <c r="AA124"/>
      <c r="AB124"/>
      <c r="AC124"/>
      <c r="AD124"/>
      <c r="AE124"/>
      <c r="AF124"/>
      <c r="AG124"/>
      <c r="AH124"/>
      <c r="AI124"/>
      <c r="AJ124"/>
      <c r="AK124"/>
      <c r="AL124"/>
      <c r="AM124"/>
      <c r="AN124"/>
      <c r="AO124"/>
      <c r="AP124"/>
      <c r="AQ124"/>
      <c r="AR124"/>
      <c r="AS124"/>
      <c r="AT124"/>
      <c r="AU124"/>
      <c r="AV124"/>
      <c r="AW124"/>
      <c r="AX124"/>
      <c r="AY124"/>
      <c r="AZ124"/>
      <c r="BA124"/>
      <c r="BB124"/>
      <c r="BC124"/>
      <c r="BD124"/>
      <c r="BE124"/>
      <c r="BF124"/>
      <c r="BG124"/>
      <c r="BH124"/>
      <c r="BI124"/>
      <c r="BJ124"/>
      <c r="BK124"/>
      <c r="BL124"/>
      <c r="BM124"/>
      <c r="BN124"/>
      <c r="BO124"/>
      <c r="BP124"/>
      <c r="BQ124"/>
      <c r="BR124"/>
      <c r="BS124"/>
      <c r="BT124"/>
      <c r="BU124"/>
      <c r="BV124"/>
      <c r="BW124"/>
      <c r="BX124"/>
      <c r="BY124"/>
      <c r="BZ124"/>
      <c r="CA124"/>
      <c r="CB124"/>
      <c r="CC124"/>
      <c r="CD124"/>
      <c r="CE124"/>
      <c r="CF124"/>
      <c r="CG124"/>
      <c r="CH124"/>
      <c r="CI124"/>
      <c r="CJ124"/>
      <c r="CK124"/>
      <c r="CL124"/>
      <c r="CM124"/>
      <c r="CN124"/>
      <c r="CO124"/>
      <c r="CP124"/>
      <c r="CQ124"/>
      <c r="CR124"/>
      <c r="CS124"/>
      <c r="CT124"/>
      <c r="CU124"/>
      <c r="CV124"/>
      <c r="CW124"/>
      <c r="CX124"/>
      <c r="CY124"/>
      <c r="CZ124"/>
      <c r="DA124"/>
      <c r="DB124"/>
      <c r="DC124"/>
      <c r="DD124"/>
      <c r="DE124"/>
      <c r="DF124"/>
      <c r="DG124"/>
    </row>
    <row r="125" spans="1:111" s="6" customFormat="1" ht="15">
      <c r="A125" s="26" t="s">
        <v>317</v>
      </c>
      <c r="B125" s="6" t="s">
        <v>15</v>
      </c>
      <c r="C125" s="20">
        <v>0.11700000000000001</v>
      </c>
      <c r="D125" s="20">
        <v>0.44</v>
      </c>
      <c r="E125" s="20">
        <v>0.25</v>
      </c>
      <c r="F125" s="19" t="s">
        <v>103</v>
      </c>
      <c r="G125" s="92" t="s">
        <v>15</v>
      </c>
      <c r="H125" s="92" t="s">
        <v>15</v>
      </c>
      <c r="I125" s="92" t="s">
        <v>15</v>
      </c>
      <c r="J125" s="39" t="s">
        <v>318</v>
      </c>
      <c r="K125" s="92" t="s">
        <v>15</v>
      </c>
      <c r="L125" s="92" t="s">
        <v>15</v>
      </c>
      <c r="M125" s="92" t="s">
        <v>15</v>
      </c>
      <c r="N125" s="39" t="s">
        <v>319</v>
      </c>
      <c r="O125" s="92" t="s">
        <v>15</v>
      </c>
      <c r="P125" s="93" t="s">
        <v>15</v>
      </c>
      <c r="Q125" s="92" t="s">
        <v>15</v>
      </c>
      <c r="R125" s="92" t="s">
        <v>15</v>
      </c>
      <c r="S125" s="92" t="s">
        <v>15</v>
      </c>
      <c r="T125" s="92" t="s">
        <v>15</v>
      </c>
      <c r="U125" s="80" t="s">
        <v>320</v>
      </c>
    </row>
    <row r="126" spans="1:111" s="16" customFormat="1">
      <c r="A126" s="115" t="s">
        <v>321</v>
      </c>
      <c r="B126" s="128"/>
      <c r="C126" s="116"/>
      <c r="D126" s="116"/>
      <c r="E126" s="116"/>
      <c r="F126" s="117"/>
      <c r="G126" s="118"/>
      <c r="H126" s="118"/>
      <c r="I126" s="118"/>
      <c r="J126" s="118"/>
      <c r="K126" s="118"/>
      <c r="L126" s="118"/>
      <c r="M126" s="118"/>
      <c r="N126" s="118"/>
      <c r="O126" s="118"/>
      <c r="P126" s="119"/>
      <c r="Q126" s="118"/>
      <c r="R126" s="118"/>
      <c r="S126" s="118"/>
      <c r="T126" s="118"/>
      <c r="U126" s="120"/>
      <c r="V126"/>
      <c r="W126"/>
      <c r="X126"/>
      <c r="Y126"/>
      <c r="Z126"/>
      <c r="AA126"/>
      <c r="AB126"/>
      <c r="AC126"/>
      <c r="AD126"/>
      <c r="AE126"/>
      <c r="AF126"/>
      <c r="AG126"/>
      <c r="AH126"/>
      <c r="AI126"/>
      <c r="AJ126"/>
      <c r="AK126"/>
      <c r="AL126"/>
      <c r="AM126"/>
      <c r="AN126"/>
      <c r="AO126"/>
      <c r="AP126"/>
      <c r="AQ126"/>
      <c r="AR126"/>
      <c r="AS126"/>
      <c r="AT126"/>
      <c r="AU126"/>
      <c r="AV126"/>
      <c r="AW126"/>
      <c r="AX126"/>
      <c r="AY126"/>
      <c r="AZ126"/>
      <c r="BA126"/>
      <c r="BB126"/>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row>
    <row r="127" spans="1:111">
      <c r="A127" s="24" t="s">
        <v>322</v>
      </c>
      <c r="B127" t="s">
        <v>15</v>
      </c>
      <c r="C127" s="20" t="s">
        <v>15</v>
      </c>
      <c r="D127" s="20" t="s">
        <v>15</v>
      </c>
      <c r="E127" s="20" t="s">
        <v>15</v>
      </c>
      <c r="F127" s="18" t="s">
        <v>103</v>
      </c>
      <c r="G127" s="92" t="s">
        <v>15</v>
      </c>
      <c r="H127" s="39">
        <v>1.6E-2</v>
      </c>
      <c r="I127" s="92" t="s">
        <v>15</v>
      </c>
      <c r="J127" s="39" t="s">
        <v>323</v>
      </c>
      <c r="K127" s="92" t="s">
        <v>15</v>
      </c>
      <c r="L127" s="92" t="s">
        <v>15</v>
      </c>
      <c r="M127" s="92" t="s">
        <v>15</v>
      </c>
      <c r="N127" s="39" t="s">
        <v>324</v>
      </c>
      <c r="O127" s="39">
        <v>6.3</v>
      </c>
      <c r="P127" s="93" t="s">
        <v>15</v>
      </c>
      <c r="Q127" s="92" t="s">
        <v>15</v>
      </c>
      <c r="R127" s="92" t="s">
        <v>15</v>
      </c>
      <c r="S127" s="92" t="s">
        <v>15</v>
      </c>
      <c r="T127" s="92" t="s">
        <v>15</v>
      </c>
      <c r="U127" s="80" t="s">
        <v>242</v>
      </c>
    </row>
    <row r="128" spans="1:111">
      <c r="A128" s="24" t="s">
        <v>322</v>
      </c>
      <c r="B128" t="s">
        <v>15</v>
      </c>
      <c r="C128" s="20" t="s">
        <v>15</v>
      </c>
      <c r="D128" s="20" t="s">
        <v>15</v>
      </c>
      <c r="E128" s="20" t="s">
        <v>15</v>
      </c>
      <c r="F128" s="18" t="s">
        <v>103</v>
      </c>
      <c r="G128" s="92" t="s">
        <v>15</v>
      </c>
      <c r="H128" s="92" t="s">
        <v>15</v>
      </c>
      <c r="I128" s="92" t="s">
        <v>15</v>
      </c>
      <c r="J128" s="39">
        <v>1.7</v>
      </c>
      <c r="K128" s="92" t="s">
        <v>15</v>
      </c>
      <c r="L128" s="92" t="s">
        <v>15</v>
      </c>
      <c r="M128" s="92" t="s">
        <v>15</v>
      </c>
      <c r="N128" s="39">
        <v>8.6999999999999993</v>
      </c>
      <c r="O128" s="92" t="s">
        <v>15</v>
      </c>
      <c r="P128" s="93" t="s">
        <v>15</v>
      </c>
      <c r="Q128" s="92" t="s">
        <v>15</v>
      </c>
      <c r="R128" s="92" t="s">
        <v>15</v>
      </c>
      <c r="S128" s="92" t="s">
        <v>15</v>
      </c>
      <c r="T128" s="92" t="s">
        <v>15</v>
      </c>
      <c r="U128" s="80" t="s">
        <v>145</v>
      </c>
    </row>
    <row r="129" spans="1:111">
      <c r="A129" s="24" t="s">
        <v>325</v>
      </c>
      <c r="B129" t="s">
        <v>326</v>
      </c>
      <c r="C129" s="20">
        <f>D129*E129</f>
        <v>0.36489999999812228</v>
      </c>
      <c r="D129" s="20">
        <v>0.39897222842970004</v>
      </c>
      <c r="E129" s="20">
        <f>1-0.08540000031</f>
        <v>0.91459999969000005</v>
      </c>
      <c r="F129" s="18" t="s">
        <v>103</v>
      </c>
      <c r="G129" s="92" t="s">
        <v>15</v>
      </c>
      <c r="H129" s="92" t="s">
        <v>15</v>
      </c>
      <c r="I129" s="92" t="s">
        <v>15</v>
      </c>
      <c r="J129" s="39">
        <v>1.5420101841423646</v>
      </c>
      <c r="K129" s="92" t="s">
        <v>15</v>
      </c>
      <c r="L129" s="92" t="s">
        <v>15</v>
      </c>
      <c r="M129" s="92" t="s">
        <v>15</v>
      </c>
      <c r="N129" s="39">
        <v>11.875767860494706</v>
      </c>
      <c r="O129" s="92" t="s">
        <v>15</v>
      </c>
      <c r="P129" s="93" t="s">
        <v>15</v>
      </c>
      <c r="Q129" s="92" t="s">
        <v>15</v>
      </c>
      <c r="R129" s="92" t="s">
        <v>15</v>
      </c>
      <c r="S129" s="92" t="s">
        <v>15</v>
      </c>
      <c r="T129" s="39" t="s">
        <v>327</v>
      </c>
      <c r="U129" s="80" t="s">
        <v>328</v>
      </c>
    </row>
    <row r="130" spans="1:111">
      <c r="A130" s="126" t="s">
        <v>329</v>
      </c>
      <c r="B130" t="s">
        <v>15</v>
      </c>
      <c r="C130" s="20" t="s">
        <v>15</v>
      </c>
      <c r="D130" s="20" t="s">
        <v>15</v>
      </c>
      <c r="E130" s="20" t="s">
        <v>15</v>
      </c>
      <c r="F130" s="18" t="s">
        <v>103</v>
      </c>
      <c r="G130" s="39">
        <v>6.9900000000000004E-2</v>
      </c>
      <c r="H130" s="92" t="s">
        <v>15</v>
      </c>
      <c r="I130" s="39">
        <v>0.121</v>
      </c>
      <c r="J130" s="39">
        <v>12.6</v>
      </c>
      <c r="K130" s="39">
        <v>1.46E-6</v>
      </c>
      <c r="L130" s="39">
        <v>3.4398999999999999E-2</v>
      </c>
      <c r="M130" s="39">
        <v>15.6</v>
      </c>
      <c r="N130" s="92" t="s">
        <v>15</v>
      </c>
      <c r="O130" s="92" t="s">
        <v>15</v>
      </c>
      <c r="P130" s="93" t="s">
        <v>15</v>
      </c>
      <c r="Q130" s="92" t="s">
        <v>15</v>
      </c>
      <c r="R130" s="92" t="s">
        <v>15</v>
      </c>
      <c r="S130" s="92" t="s">
        <v>15</v>
      </c>
      <c r="T130" s="92" t="s">
        <v>15</v>
      </c>
      <c r="U130" s="80" t="s">
        <v>250</v>
      </c>
    </row>
    <row r="131" spans="1:111">
      <c r="A131" s="126" t="s">
        <v>330</v>
      </c>
      <c r="B131" t="s">
        <v>331</v>
      </c>
      <c r="C131" s="20" t="s">
        <v>15</v>
      </c>
      <c r="D131" s="20" t="s">
        <v>15</v>
      </c>
      <c r="E131" s="20" t="s">
        <v>15</v>
      </c>
      <c r="F131" s="18" t="s">
        <v>332</v>
      </c>
      <c r="G131" s="39">
        <v>4.1875000000000002E-2</v>
      </c>
      <c r="H131" s="39">
        <v>3.85E-2</v>
      </c>
      <c r="I131" s="92" t="s">
        <v>15</v>
      </c>
      <c r="J131" s="39">
        <v>19.6875</v>
      </c>
      <c r="K131" s="92" t="s">
        <v>15</v>
      </c>
      <c r="L131" s="92" t="s">
        <v>15</v>
      </c>
      <c r="M131" s="92" t="s">
        <v>15</v>
      </c>
      <c r="N131" s="39">
        <v>21.999999999999996</v>
      </c>
      <c r="O131" s="39">
        <v>0.92874999999999985</v>
      </c>
      <c r="P131" s="93" t="s">
        <v>15</v>
      </c>
      <c r="Q131" s="92" t="s">
        <v>15</v>
      </c>
      <c r="R131" s="92" t="s">
        <v>15</v>
      </c>
      <c r="S131" s="92" t="s">
        <v>15</v>
      </c>
      <c r="T131" s="92" t="s">
        <v>15</v>
      </c>
      <c r="U131" s="80" t="s">
        <v>333</v>
      </c>
    </row>
    <row r="132" spans="1:111">
      <c r="A132" s="24" t="s">
        <v>334</v>
      </c>
      <c r="B132" t="s">
        <v>326</v>
      </c>
      <c r="C132" s="20">
        <f>D132*E132</f>
        <v>0.23579999998978643</v>
      </c>
      <c r="D132" s="20">
        <v>0.26719546744079997</v>
      </c>
      <c r="E132" s="20">
        <f>1-0.1175000001</f>
        <v>0.88249999990000005</v>
      </c>
      <c r="F132" s="18" t="s">
        <v>103</v>
      </c>
      <c r="G132" s="92" t="s">
        <v>15</v>
      </c>
      <c r="H132" s="92" t="s">
        <v>15</v>
      </c>
      <c r="I132" s="92" t="s">
        <v>15</v>
      </c>
      <c r="J132" s="39">
        <v>3.3942998364072916</v>
      </c>
      <c r="K132" s="92" t="s">
        <v>15</v>
      </c>
      <c r="L132" s="92" t="s">
        <v>15</v>
      </c>
      <c r="M132" s="92" t="s">
        <v>15</v>
      </c>
      <c r="N132" s="39">
        <v>24.328942388683625</v>
      </c>
      <c r="O132" s="92" t="s">
        <v>15</v>
      </c>
      <c r="P132" s="93" t="s">
        <v>15</v>
      </c>
      <c r="Q132" s="92" t="s">
        <v>15</v>
      </c>
      <c r="R132" s="92" t="s">
        <v>15</v>
      </c>
      <c r="S132" s="92" t="s">
        <v>15</v>
      </c>
      <c r="T132" s="92" t="s">
        <v>15</v>
      </c>
      <c r="U132" s="80" t="s">
        <v>335</v>
      </c>
    </row>
    <row r="133" spans="1:111">
      <c r="A133" s="24" t="s">
        <v>336</v>
      </c>
      <c r="B133" t="s">
        <v>331</v>
      </c>
      <c r="C133" s="20" t="s">
        <v>15</v>
      </c>
      <c r="D133" s="20" t="s">
        <v>15</v>
      </c>
      <c r="E133" s="20" t="s">
        <v>15</v>
      </c>
      <c r="F133" s="18" t="s">
        <v>332</v>
      </c>
      <c r="G133" s="39">
        <v>3.8208820882088206E-2</v>
      </c>
      <c r="H133" s="39">
        <v>3.3843384338433841E-2</v>
      </c>
      <c r="I133" s="92" t="s">
        <v>15</v>
      </c>
      <c r="J133" s="39">
        <v>4.3879387938793881</v>
      </c>
      <c r="K133" s="92" t="s">
        <v>15</v>
      </c>
      <c r="L133" s="92" t="s">
        <v>15</v>
      </c>
      <c r="M133" s="92" t="s">
        <v>15</v>
      </c>
      <c r="N133" s="39">
        <v>33.573357335733576</v>
      </c>
      <c r="O133" s="39">
        <v>1.7848784878487849</v>
      </c>
      <c r="P133" s="93" t="s">
        <v>15</v>
      </c>
      <c r="Q133" s="92" t="s">
        <v>15</v>
      </c>
      <c r="R133" s="92" t="s">
        <v>15</v>
      </c>
      <c r="S133" s="92" t="s">
        <v>15</v>
      </c>
      <c r="T133" s="92" t="s">
        <v>15</v>
      </c>
      <c r="U133" s="80" t="s">
        <v>333</v>
      </c>
    </row>
    <row r="134" spans="1:111">
      <c r="A134" s="131" t="s">
        <v>337</v>
      </c>
      <c r="B134" t="s">
        <v>331</v>
      </c>
      <c r="C134" s="20" t="s">
        <v>15</v>
      </c>
      <c r="D134" s="20" t="s">
        <v>15</v>
      </c>
      <c r="E134" s="20" t="s">
        <v>15</v>
      </c>
      <c r="F134" s="18" t="s">
        <v>332</v>
      </c>
      <c r="G134" s="39">
        <v>0.27648499693815065</v>
      </c>
      <c r="H134" s="39">
        <v>0.11726883037354562</v>
      </c>
      <c r="I134" s="92" t="s">
        <v>15</v>
      </c>
      <c r="J134" s="39">
        <v>2.4494794856093081</v>
      </c>
      <c r="K134" s="92" t="s">
        <v>15</v>
      </c>
      <c r="L134" s="92" t="s">
        <v>15</v>
      </c>
      <c r="M134" s="92" t="s">
        <v>15</v>
      </c>
      <c r="N134" s="39">
        <v>79.363135333741582</v>
      </c>
      <c r="O134" s="39">
        <v>25.314145744029393</v>
      </c>
      <c r="P134" s="93" t="s">
        <v>15</v>
      </c>
      <c r="Q134" s="92" t="s">
        <v>15</v>
      </c>
      <c r="R134" s="92" t="s">
        <v>15</v>
      </c>
      <c r="S134" s="92" t="s">
        <v>15</v>
      </c>
      <c r="T134" s="92" t="s">
        <v>15</v>
      </c>
      <c r="U134" s="80" t="s">
        <v>333</v>
      </c>
    </row>
    <row r="135" spans="1:111">
      <c r="A135" s="24" t="s">
        <v>338</v>
      </c>
      <c r="B135" t="s">
        <v>331</v>
      </c>
      <c r="C135" s="20" t="s">
        <v>15</v>
      </c>
      <c r="D135" s="20" t="s">
        <v>15</v>
      </c>
      <c r="E135" s="20" t="s">
        <v>15</v>
      </c>
      <c r="F135" s="18" t="s">
        <v>332</v>
      </c>
      <c r="G135" s="39">
        <v>8.6401833460656996E-2</v>
      </c>
      <c r="H135" s="39">
        <v>5.401069518716578E-2</v>
      </c>
      <c r="I135" s="92" t="s">
        <v>15</v>
      </c>
      <c r="J135" s="39">
        <v>12.242169595110772</v>
      </c>
      <c r="K135" s="92" t="s">
        <v>15</v>
      </c>
      <c r="L135" s="92" t="s">
        <v>15</v>
      </c>
      <c r="M135" s="92" t="s">
        <v>15</v>
      </c>
      <c r="N135" s="39">
        <v>34.79755538579068</v>
      </c>
      <c r="O135" s="39">
        <v>7.0752482811306345</v>
      </c>
      <c r="P135" s="93" t="s">
        <v>15</v>
      </c>
      <c r="Q135" s="92" t="s">
        <v>15</v>
      </c>
      <c r="R135" s="92" t="s">
        <v>15</v>
      </c>
      <c r="S135" s="92" t="s">
        <v>15</v>
      </c>
      <c r="T135" s="92" t="s">
        <v>15</v>
      </c>
      <c r="U135" s="80" t="s">
        <v>333</v>
      </c>
    </row>
    <row r="136" spans="1:111">
      <c r="A136" s="131" t="s">
        <v>339</v>
      </c>
      <c r="B136" t="s">
        <v>331</v>
      </c>
      <c r="C136" s="20" t="s">
        <v>15</v>
      </c>
      <c r="D136" s="20" t="s">
        <v>15</v>
      </c>
      <c r="E136" s="20" t="s">
        <v>15</v>
      </c>
      <c r="F136" s="18" t="s">
        <v>332</v>
      </c>
      <c r="G136" s="39">
        <v>0.10308267164876225</v>
      </c>
      <c r="H136" s="39">
        <v>7.9775805698271821E-2</v>
      </c>
      <c r="I136" s="92" t="s">
        <v>15</v>
      </c>
      <c r="J136" s="39">
        <v>8.3605791686127979</v>
      </c>
      <c r="K136" s="92" t="s">
        <v>15</v>
      </c>
      <c r="L136" s="92" t="s">
        <v>15</v>
      </c>
      <c r="M136" s="92" t="s">
        <v>15</v>
      </c>
      <c r="N136" s="39">
        <v>72.723026623073324</v>
      </c>
      <c r="O136" s="39">
        <v>2.0350303596450257</v>
      </c>
      <c r="P136" s="93" t="s">
        <v>15</v>
      </c>
      <c r="Q136" s="92" t="s">
        <v>15</v>
      </c>
      <c r="R136" s="92" t="s">
        <v>15</v>
      </c>
      <c r="S136" s="92" t="s">
        <v>15</v>
      </c>
      <c r="T136" s="92" t="s">
        <v>15</v>
      </c>
      <c r="U136" s="80" t="s">
        <v>333</v>
      </c>
    </row>
    <row r="137" spans="1:111">
      <c r="A137" s="24" t="s">
        <v>340</v>
      </c>
      <c r="B137" t="s">
        <v>15</v>
      </c>
      <c r="C137" s="20" t="s">
        <v>15</v>
      </c>
      <c r="D137" s="20" t="s">
        <v>15</v>
      </c>
      <c r="E137" s="20" t="s">
        <v>15</v>
      </c>
      <c r="F137" s="18" t="s">
        <v>103</v>
      </c>
      <c r="G137" s="39">
        <v>5.7799999999999997E-2</v>
      </c>
      <c r="H137" s="39"/>
      <c r="I137" s="39">
        <v>5.9900000000000002E-2</v>
      </c>
      <c r="J137" s="39">
        <v>6.68</v>
      </c>
      <c r="K137" s="39">
        <v>5.1699999999999998E-7</v>
      </c>
      <c r="L137" s="39">
        <v>1.8081E-2</v>
      </c>
      <c r="M137" s="39">
        <v>5.33</v>
      </c>
      <c r="N137" s="92" t="s">
        <v>15</v>
      </c>
      <c r="O137" s="92" t="s">
        <v>15</v>
      </c>
      <c r="P137" s="93" t="s">
        <v>15</v>
      </c>
      <c r="Q137" s="92" t="s">
        <v>15</v>
      </c>
      <c r="R137" s="92" t="s">
        <v>15</v>
      </c>
      <c r="S137" s="92" t="s">
        <v>15</v>
      </c>
      <c r="T137" s="92" t="s">
        <v>15</v>
      </c>
      <c r="U137" s="80" t="s">
        <v>250</v>
      </c>
    </row>
    <row r="138" spans="1:111">
      <c r="A138" s="24" t="s">
        <v>341</v>
      </c>
      <c r="B138" t="s">
        <v>326</v>
      </c>
      <c r="C138" s="20">
        <f>D138*E138</f>
        <v>3.2449999999183882E-2</v>
      </c>
      <c r="D138" s="20">
        <v>0.13523650760235001</v>
      </c>
      <c r="E138" s="20">
        <f>1-0.76005</f>
        <v>0.23995</v>
      </c>
      <c r="F138" s="18" t="s">
        <v>103</v>
      </c>
      <c r="G138" s="92" t="s">
        <v>15</v>
      </c>
      <c r="H138" s="92" t="s">
        <v>15</v>
      </c>
      <c r="I138" s="92" t="s">
        <v>15</v>
      </c>
      <c r="J138" s="39">
        <v>15.226715888831787</v>
      </c>
      <c r="K138" s="92" t="s">
        <v>15</v>
      </c>
      <c r="L138" s="92" t="s">
        <v>15</v>
      </c>
      <c r="M138" s="92" t="s">
        <v>15</v>
      </c>
      <c r="N138" s="39">
        <v>49.405483550859053</v>
      </c>
      <c r="O138" s="92" t="s">
        <v>15</v>
      </c>
      <c r="P138" s="93" t="s">
        <v>15</v>
      </c>
      <c r="Q138" s="92" t="s">
        <v>15</v>
      </c>
      <c r="R138" s="92" t="s">
        <v>15</v>
      </c>
      <c r="S138" s="92" t="s">
        <v>15</v>
      </c>
      <c r="T138" s="92" t="s">
        <v>15</v>
      </c>
      <c r="U138" s="80" t="s">
        <v>335</v>
      </c>
    </row>
    <row r="139" spans="1:111">
      <c r="A139" s="24" t="s">
        <v>342</v>
      </c>
      <c r="B139" t="s">
        <v>326</v>
      </c>
      <c r="C139" s="20">
        <f t="shared" ref="C139:C140" si="0">D139*E139</f>
        <v>6.74666666674201E-2</v>
      </c>
      <c r="D139" s="20">
        <v>7.7192982474666702E-2</v>
      </c>
      <c r="E139" s="20">
        <f>1-0.1260000002</f>
        <v>0.87399999979999998</v>
      </c>
      <c r="F139" s="18" t="s">
        <v>103</v>
      </c>
      <c r="G139" s="92" t="s">
        <v>15</v>
      </c>
      <c r="H139" s="92" t="s">
        <v>15</v>
      </c>
      <c r="I139" s="92" t="s">
        <v>15</v>
      </c>
      <c r="J139" s="39">
        <v>6.5585078010964093</v>
      </c>
      <c r="K139" s="92" t="s">
        <v>15</v>
      </c>
      <c r="L139" s="92" t="s">
        <v>15</v>
      </c>
      <c r="M139" s="92" t="s">
        <v>15</v>
      </c>
      <c r="N139" s="39">
        <v>28.304866599655682</v>
      </c>
      <c r="O139" s="92" t="s">
        <v>15</v>
      </c>
      <c r="P139" s="93" t="s">
        <v>15</v>
      </c>
      <c r="Q139" s="92" t="s">
        <v>15</v>
      </c>
      <c r="R139" s="92" t="s">
        <v>15</v>
      </c>
      <c r="S139" s="92" t="s">
        <v>15</v>
      </c>
      <c r="T139" s="39" t="s">
        <v>343</v>
      </c>
      <c r="U139" s="80" t="s">
        <v>344</v>
      </c>
    </row>
    <row r="140" spans="1:111">
      <c r="A140" s="24" t="s">
        <v>345</v>
      </c>
      <c r="B140" t="s">
        <v>326</v>
      </c>
      <c r="C140" s="20">
        <f t="shared" si="0"/>
        <v>0.12149530897822489</v>
      </c>
      <c r="D140" s="20">
        <v>0.13641961485724999</v>
      </c>
      <c r="E140" s="20">
        <f>1-0.1094000001</f>
        <v>0.89059999990000005</v>
      </c>
      <c r="F140" s="18" t="s">
        <v>103</v>
      </c>
      <c r="G140" s="92" t="s">
        <v>15</v>
      </c>
      <c r="H140" s="92" t="s">
        <v>15</v>
      </c>
      <c r="I140" s="92" t="s">
        <v>15</v>
      </c>
      <c r="J140" s="39">
        <v>6.1553142101571776</v>
      </c>
      <c r="K140" s="92" t="s">
        <v>15</v>
      </c>
      <c r="L140" s="92" t="s">
        <v>15</v>
      </c>
      <c r="M140" s="92" t="s">
        <v>15</v>
      </c>
      <c r="N140" s="39">
        <v>20.508096329983029</v>
      </c>
      <c r="O140" s="92" t="s">
        <v>15</v>
      </c>
      <c r="P140" s="93" t="s">
        <v>15</v>
      </c>
      <c r="Q140" s="92" t="s">
        <v>15</v>
      </c>
      <c r="R140" s="92" t="s">
        <v>15</v>
      </c>
      <c r="S140" s="92" t="s">
        <v>15</v>
      </c>
      <c r="T140" s="39" t="s">
        <v>346</v>
      </c>
      <c r="U140" s="80" t="s">
        <v>347</v>
      </c>
    </row>
    <row r="141" spans="1:111" s="16" customFormat="1">
      <c r="A141" s="115" t="s">
        <v>348</v>
      </c>
      <c r="B141" s="128"/>
      <c r="C141" s="116"/>
      <c r="D141" s="116"/>
      <c r="E141" s="116"/>
      <c r="F141" s="117"/>
      <c r="G141" s="118"/>
      <c r="H141" s="118"/>
      <c r="I141" s="118"/>
      <c r="J141" s="118"/>
      <c r="K141" s="118"/>
      <c r="L141" s="118"/>
      <c r="M141" s="118"/>
      <c r="N141" s="118"/>
      <c r="O141" s="118"/>
      <c r="P141" s="121"/>
      <c r="Q141" s="116"/>
      <c r="R141" s="116"/>
      <c r="S141" s="118"/>
      <c r="T141" s="118"/>
      <c r="U141" s="120"/>
      <c r="V141"/>
      <c r="W141"/>
      <c r="X141"/>
      <c r="Y141"/>
      <c r="Z141"/>
      <c r="AA141"/>
      <c r="AB141"/>
      <c r="AC141"/>
      <c r="AD141"/>
      <c r="AE141"/>
      <c r="AF141"/>
      <c r="AG141"/>
      <c r="AH141"/>
      <c r="AI141"/>
      <c r="AJ141"/>
      <c r="AK141"/>
      <c r="AL141"/>
      <c r="AM141"/>
      <c r="AN141"/>
      <c r="AO141"/>
      <c r="AP141"/>
      <c r="AQ141"/>
      <c r="AR141"/>
      <c r="AS141"/>
      <c r="AT141"/>
      <c r="AU141"/>
      <c r="AV141"/>
      <c r="AW141"/>
      <c r="AX141"/>
      <c r="AY141"/>
      <c r="AZ141"/>
      <c r="BA141"/>
      <c r="BB14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row>
    <row r="142" spans="1:111">
      <c r="A142" s="131" t="s">
        <v>349</v>
      </c>
      <c r="B142" t="s">
        <v>331</v>
      </c>
      <c r="C142" s="20" t="s">
        <v>15</v>
      </c>
      <c r="D142" s="20" t="s">
        <v>15</v>
      </c>
      <c r="E142" s="20" t="s">
        <v>15</v>
      </c>
      <c r="F142" s="18" t="s">
        <v>332</v>
      </c>
      <c r="G142" s="39">
        <v>0.59133949191685919</v>
      </c>
      <c r="H142" s="39">
        <v>0.28117782909930716</v>
      </c>
      <c r="I142" s="92" t="s">
        <v>15</v>
      </c>
      <c r="J142" s="39">
        <v>56.841801385681293</v>
      </c>
      <c r="K142" s="92" t="s">
        <v>15</v>
      </c>
      <c r="L142" s="92" t="s">
        <v>15</v>
      </c>
      <c r="M142" s="92" t="s">
        <v>15</v>
      </c>
      <c r="N142" s="39">
        <v>70.55427251732101</v>
      </c>
      <c r="O142" s="39">
        <v>3.8106235565819859</v>
      </c>
      <c r="P142" s="93" t="s">
        <v>15</v>
      </c>
      <c r="Q142" s="92" t="s">
        <v>15</v>
      </c>
      <c r="R142" s="92" t="s">
        <v>15</v>
      </c>
      <c r="S142" s="92" t="s">
        <v>15</v>
      </c>
      <c r="T142" s="92" t="s">
        <v>15</v>
      </c>
      <c r="U142" s="80" t="s">
        <v>333</v>
      </c>
    </row>
    <row r="143" spans="1:111">
      <c r="A143" s="24" t="s">
        <v>350</v>
      </c>
      <c r="B143" t="s">
        <v>351</v>
      </c>
      <c r="C143" s="20" t="s">
        <v>15</v>
      </c>
      <c r="D143" s="20" t="s">
        <v>15</v>
      </c>
      <c r="E143" s="20" t="s">
        <v>15</v>
      </c>
      <c r="F143" s="18" t="s">
        <v>103</v>
      </c>
      <c r="G143" s="39">
        <v>0.57971000000000006</v>
      </c>
      <c r="H143" s="39">
        <f>11.61/1000</f>
        <v>1.1609999999999999E-2</v>
      </c>
      <c r="I143" s="92" t="s">
        <v>15</v>
      </c>
      <c r="J143" s="39">
        <v>26.59</v>
      </c>
      <c r="K143" s="92" t="s">
        <v>15</v>
      </c>
      <c r="L143" s="92" t="s">
        <v>15</v>
      </c>
      <c r="M143" s="92" t="s">
        <v>15</v>
      </c>
      <c r="N143" s="39">
        <v>73.56</v>
      </c>
      <c r="O143" s="92" t="s">
        <v>15</v>
      </c>
      <c r="P143" s="93" t="s">
        <v>15</v>
      </c>
      <c r="Q143" s="92" t="s">
        <v>15</v>
      </c>
      <c r="R143" s="92" t="s">
        <v>15</v>
      </c>
      <c r="S143" s="92" t="s">
        <v>15</v>
      </c>
      <c r="T143" s="92" t="s">
        <v>15</v>
      </c>
      <c r="U143" s="80" t="s">
        <v>271</v>
      </c>
    </row>
    <row r="144" spans="1:111">
      <c r="A144" s="24" t="s">
        <v>352</v>
      </c>
      <c r="B144" t="s">
        <v>326</v>
      </c>
      <c r="C144" s="20">
        <f>D144*E144</f>
        <v>0.17451484329190756</v>
      </c>
      <c r="D144" s="20">
        <v>0.51304031166652198</v>
      </c>
      <c r="E144" s="20">
        <f>1-0.65984185</f>
        <v>0.34015815000000005</v>
      </c>
      <c r="F144" s="18" t="s">
        <v>103</v>
      </c>
      <c r="G144" s="92" t="s">
        <v>15</v>
      </c>
      <c r="H144" s="92" t="s">
        <v>15</v>
      </c>
      <c r="I144" s="92" t="s">
        <v>15</v>
      </c>
      <c r="J144" s="39">
        <v>54.063917229595297</v>
      </c>
      <c r="K144" s="92" t="s">
        <v>15</v>
      </c>
      <c r="L144" s="92" t="s">
        <v>15</v>
      </c>
      <c r="M144" s="92" t="s">
        <v>15</v>
      </c>
      <c r="N144" s="39">
        <v>90.335486608614985</v>
      </c>
      <c r="O144" s="92" t="s">
        <v>15</v>
      </c>
      <c r="P144" s="93" t="s">
        <v>15</v>
      </c>
      <c r="Q144" s="92" t="s">
        <v>15</v>
      </c>
      <c r="R144" s="92" t="s">
        <v>15</v>
      </c>
      <c r="S144" s="92" t="s">
        <v>15</v>
      </c>
      <c r="T144" s="39" t="s">
        <v>353</v>
      </c>
      <c r="U144" s="80" t="s">
        <v>354</v>
      </c>
    </row>
    <row r="145" spans="1:21">
      <c r="A145" s="126" t="s">
        <v>355</v>
      </c>
      <c r="B145" t="s">
        <v>15</v>
      </c>
      <c r="C145" s="20" t="s">
        <v>356</v>
      </c>
      <c r="D145" s="20">
        <v>0.8</v>
      </c>
      <c r="E145" s="20">
        <v>0.85</v>
      </c>
      <c r="F145" s="18" t="s">
        <v>103</v>
      </c>
      <c r="G145" s="39">
        <v>5.8823529411764701</v>
      </c>
      <c r="H145" s="39"/>
      <c r="I145" s="39">
        <v>2.0441176470588234E-3</v>
      </c>
      <c r="J145" s="39">
        <v>34.411764705882348</v>
      </c>
      <c r="K145" s="39">
        <v>1.4852941176470588E-6</v>
      </c>
      <c r="L145" s="92" t="s">
        <v>15</v>
      </c>
      <c r="M145" s="92" t="s">
        <v>15</v>
      </c>
      <c r="N145" s="39">
        <v>58.970588235294116</v>
      </c>
      <c r="O145" s="39">
        <v>3.8970588235294112</v>
      </c>
      <c r="P145" s="93" t="s">
        <v>15</v>
      </c>
      <c r="Q145" s="92" t="s">
        <v>15</v>
      </c>
      <c r="R145" s="92" t="s">
        <v>15</v>
      </c>
      <c r="S145" s="92" t="s">
        <v>15</v>
      </c>
      <c r="T145" s="92" t="s">
        <v>15</v>
      </c>
      <c r="U145" s="80" t="s">
        <v>357</v>
      </c>
    </row>
    <row r="146" spans="1:21">
      <c r="A146" s="126" t="s">
        <v>358</v>
      </c>
      <c r="B146" t="s">
        <v>331</v>
      </c>
      <c r="C146" s="20" t="s">
        <v>15</v>
      </c>
      <c r="D146" s="20" t="s">
        <v>15</v>
      </c>
      <c r="E146" s="20" t="s">
        <v>15</v>
      </c>
      <c r="F146" s="18" t="s">
        <v>332</v>
      </c>
      <c r="G146" s="39">
        <v>0.48368781542898348</v>
      </c>
      <c r="H146" s="39">
        <v>0.19610670511896183</v>
      </c>
      <c r="I146" s="92" t="s">
        <v>15</v>
      </c>
      <c r="J146" s="39">
        <v>41.771809661139152</v>
      </c>
      <c r="K146" s="92" t="s">
        <v>15</v>
      </c>
      <c r="L146" s="92" t="s">
        <v>15</v>
      </c>
      <c r="M146" s="92" t="s">
        <v>15</v>
      </c>
      <c r="N146" s="39">
        <v>56.506849315068493</v>
      </c>
      <c r="O146" s="39">
        <v>5.2063806777217012</v>
      </c>
      <c r="P146" s="93" t="s">
        <v>15</v>
      </c>
      <c r="Q146" s="92" t="s">
        <v>15</v>
      </c>
      <c r="R146" s="92" t="s">
        <v>15</v>
      </c>
      <c r="S146" s="92" t="s">
        <v>15</v>
      </c>
      <c r="T146" s="92" t="s">
        <v>15</v>
      </c>
      <c r="U146" s="80" t="s">
        <v>333</v>
      </c>
    </row>
    <row r="147" spans="1:21">
      <c r="A147" s="126" t="s">
        <v>359</v>
      </c>
      <c r="B147" t="s">
        <v>326</v>
      </c>
      <c r="C147" s="20">
        <f>D147*E147</f>
        <v>0.12559783968000002</v>
      </c>
      <c r="D147" s="20">
        <v>0.52661567999999992</v>
      </c>
      <c r="E147" s="20">
        <f>1-0.7615</f>
        <v>0.23850000000000005</v>
      </c>
      <c r="F147" s="18" t="s">
        <v>103</v>
      </c>
      <c r="G147" s="92" t="s">
        <v>15</v>
      </c>
      <c r="H147" s="92" t="s">
        <v>15</v>
      </c>
      <c r="I147" s="92" t="s">
        <v>15</v>
      </c>
      <c r="J147" s="39">
        <v>28.405086503574047</v>
      </c>
      <c r="K147" s="92" t="s">
        <v>15</v>
      </c>
      <c r="L147" s="92" t="s">
        <v>15</v>
      </c>
      <c r="M147" s="92" t="s">
        <v>15</v>
      </c>
      <c r="N147" s="39">
        <v>59.068780915261669</v>
      </c>
      <c r="O147" s="92" t="s">
        <v>15</v>
      </c>
      <c r="P147" s="93" t="s">
        <v>15</v>
      </c>
      <c r="Q147" s="92" t="s">
        <v>15</v>
      </c>
      <c r="R147" s="92" t="s">
        <v>15</v>
      </c>
      <c r="S147" s="92" t="s">
        <v>15</v>
      </c>
      <c r="T147" s="39" t="s">
        <v>360</v>
      </c>
      <c r="U147" s="80" t="s">
        <v>354</v>
      </c>
    </row>
    <row r="148" spans="1:21">
      <c r="A148" s="126" t="s">
        <v>361</v>
      </c>
      <c r="B148" t="s">
        <v>326</v>
      </c>
      <c r="C148" s="20">
        <f t="shared" ref="C148:C157" si="1">D148*E148</f>
        <v>3.1499626725000007E-2</v>
      </c>
      <c r="D148" s="20">
        <v>0.26537175000000002</v>
      </c>
      <c r="E148" s="20">
        <f>1-0.8813</f>
        <v>0.11870000000000003</v>
      </c>
      <c r="F148" s="18" t="s">
        <v>103</v>
      </c>
      <c r="G148" s="92" t="s">
        <v>15</v>
      </c>
      <c r="H148" s="92" t="s">
        <v>15</v>
      </c>
      <c r="I148" s="92" t="s">
        <v>15</v>
      </c>
      <c r="J148" s="39">
        <v>58.163863043070705</v>
      </c>
      <c r="K148" s="92" t="s">
        <v>15</v>
      </c>
      <c r="L148" s="92" t="s">
        <v>15</v>
      </c>
      <c r="M148" s="92" t="s">
        <v>15</v>
      </c>
      <c r="N148" s="39">
        <v>92.894031201222703</v>
      </c>
      <c r="O148" s="92" t="s">
        <v>15</v>
      </c>
      <c r="P148" s="93" t="s">
        <v>15</v>
      </c>
      <c r="Q148" s="92" t="s">
        <v>15</v>
      </c>
      <c r="R148" s="92" t="s">
        <v>15</v>
      </c>
      <c r="S148" s="92" t="s">
        <v>15</v>
      </c>
      <c r="T148" s="39" t="s">
        <v>362</v>
      </c>
      <c r="U148" s="80" t="s">
        <v>354</v>
      </c>
    </row>
    <row r="149" spans="1:21">
      <c r="A149" s="126" t="s">
        <v>363</v>
      </c>
      <c r="B149" t="s">
        <v>15</v>
      </c>
      <c r="C149" s="20" t="s">
        <v>15</v>
      </c>
      <c r="D149" s="20" t="s">
        <v>15</v>
      </c>
      <c r="E149" s="20" t="s">
        <v>15</v>
      </c>
      <c r="F149" s="18" t="s">
        <v>103</v>
      </c>
      <c r="G149" s="39">
        <v>0.751</v>
      </c>
      <c r="H149" s="39"/>
      <c r="I149" s="39">
        <v>0.36199999999999999</v>
      </c>
      <c r="J149" s="39">
        <v>51.6</v>
      </c>
      <c r="K149" s="39">
        <v>1.56E-5</v>
      </c>
      <c r="L149" s="39">
        <v>9.0609999999999996E-2</v>
      </c>
      <c r="M149" s="39">
        <v>35.299999999999997</v>
      </c>
      <c r="N149" s="92" t="s">
        <v>15</v>
      </c>
      <c r="O149" s="92" t="s">
        <v>15</v>
      </c>
      <c r="P149" s="93" t="s">
        <v>15</v>
      </c>
      <c r="Q149" s="92" t="s">
        <v>15</v>
      </c>
      <c r="R149" s="92" t="s">
        <v>15</v>
      </c>
      <c r="S149" s="92" t="s">
        <v>15</v>
      </c>
      <c r="T149" s="92" t="s">
        <v>15</v>
      </c>
      <c r="U149" s="80" t="s">
        <v>250</v>
      </c>
    </row>
    <row r="150" spans="1:21">
      <c r="A150" s="126" t="s">
        <v>364</v>
      </c>
      <c r="B150" t="s">
        <v>331</v>
      </c>
      <c r="C150" s="20" t="s">
        <v>15</v>
      </c>
      <c r="D150" s="20" t="s">
        <v>15</v>
      </c>
      <c r="E150" s="20" t="s">
        <v>15</v>
      </c>
      <c r="F150" s="18" t="s">
        <v>332</v>
      </c>
      <c r="G150" s="39">
        <v>0.74972826086956512</v>
      </c>
      <c r="H150" s="39">
        <v>0.44551630434782613</v>
      </c>
      <c r="I150" s="92" t="s">
        <v>15</v>
      </c>
      <c r="J150" s="39">
        <v>102.62681159420289</v>
      </c>
      <c r="K150" s="92" t="s">
        <v>15</v>
      </c>
      <c r="L150" s="92" t="s">
        <v>15</v>
      </c>
      <c r="M150" s="92" t="s">
        <v>15</v>
      </c>
      <c r="N150" s="39">
        <v>397.59963768115944</v>
      </c>
      <c r="O150" s="39">
        <v>25.385869565217391</v>
      </c>
      <c r="P150" s="93" t="s">
        <v>15</v>
      </c>
      <c r="Q150" s="92" t="s">
        <v>15</v>
      </c>
      <c r="R150" s="92" t="s">
        <v>15</v>
      </c>
      <c r="S150" s="92" t="s">
        <v>15</v>
      </c>
      <c r="T150" s="92" t="s">
        <v>15</v>
      </c>
      <c r="U150" s="80" t="s">
        <v>333</v>
      </c>
    </row>
    <row r="151" spans="1:21">
      <c r="A151" s="24" t="s">
        <v>365</v>
      </c>
      <c r="B151" t="s">
        <v>331</v>
      </c>
      <c r="C151" s="20" t="s">
        <v>15</v>
      </c>
      <c r="D151" s="20" t="s">
        <v>15</v>
      </c>
      <c r="E151" s="20" t="s">
        <v>15</v>
      </c>
      <c r="F151" s="18" t="s">
        <v>332</v>
      </c>
      <c r="G151" s="39">
        <v>1.5989468405215645</v>
      </c>
      <c r="H151" s="39">
        <v>1.5115847542627885</v>
      </c>
      <c r="I151" s="92" t="s">
        <v>15</v>
      </c>
      <c r="J151" s="39">
        <v>463.06419257773314</v>
      </c>
      <c r="K151" s="92" t="s">
        <v>15</v>
      </c>
      <c r="L151" s="92" t="s">
        <v>15</v>
      </c>
      <c r="M151" s="92" t="s">
        <v>15</v>
      </c>
      <c r="N151" s="39">
        <v>1635.9578736208623</v>
      </c>
      <c r="O151" s="39">
        <v>7.2778335005015053</v>
      </c>
      <c r="P151" s="93" t="s">
        <v>15</v>
      </c>
      <c r="Q151" s="92" t="s">
        <v>15</v>
      </c>
      <c r="R151" s="92" t="s">
        <v>15</v>
      </c>
      <c r="S151" s="92" t="s">
        <v>15</v>
      </c>
      <c r="T151" s="92" t="s">
        <v>15</v>
      </c>
      <c r="U151" s="80" t="s">
        <v>333</v>
      </c>
    </row>
    <row r="152" spans="1:21">
      <c r="A152" s="24" t="s">
        <v>366</v>
      </c>
      <c r="B152" t="s">
        <v>326</v>
      </c>
      <c r="C152" s="20">
        <f t="shared" si="1"/>
        <v>0.18888272529694147</v>
      </c>
      <c r="D152" s="20">
        <v>0.51541995876814295</v>
      </c>
      <c r="E152" s="20">
        <f>1-0.6335362609</f>
        <v>0.36646373909999996</v>
      </c>
      <c r="F152" s="18" t="s">
        <v>103</v>
      </c>
      <c r="G152" s="92" t="s">
        <v>15</v>
      </c>
      <c r="H152" s="92" t="s">
        <v>15</v>
      </c>
      <c r="I152" s="92" t="s">
        <v>15</v>
      </c>
      <c r="J152" s="39">
        <v>240.14021070845124</v>
      </c>
      <c r="K152" s="92" t="s">
        <v>15</v>
      </c>
      <c r="L152" s="92" t="s">
        <v>15</v>
      </c>
      <c r="M152" s="92" t="s">
        <v>15</v>
      </c>
      <c r="N152" s="39">
        <v>406.06436855025532</v>
      </c>
      <c r="O152" s="92" t="s">
        <v>15</v>
      </c>
      <c r="P152" s="93" t="s">
        <v>15</v>
      </c>
      <c r="Q152" s="92" t="s">
        <v>15</v>
      </c>
      <c r="R152" s="92" t="s">
        <v>15</v>
      </c>
      <c r="S152" s="92" t="s">
        <v>15</v>
      </c>
      <c r="T152" s="39" t="s">
        <v>367</v>
      </c>
      <c r="U152" s="80" t="s">
        <v>354</v>
      </c>
    </row>
    <row r="153" spans="1:21">
      <c r="A153" s="24" t="s">
        <v>368</v>
      </c>
      <c r="B153" t="s">
        <v>331</v>
      </c>
      <c r="C153" s="20" t="s">
        <v>15</v>
      </c>
      <c r="D153" s="20" t="s">
        <v>15</v>
      </c>
      <c r="E153" s="20" t="s">
        <v>15</v>
      </c>
      <c r="F153" s="18" t="s">
        <v>332</v>
      </c>
      <c r="G153" s="39">
        <v>0.69450274862568717</v>
      </c>
      <c r="H153" s="39">
        <v>0.48540729635182406</v>
      </c>
      <c r="I153" s="92" t="s">
        <v>15</v>
      </c>
      <c r="J153" s="39">
        <v>180.98450774612695</v>
      </c>
      <c r="K153" s="92" t="s">
        <v>15</v>
      </c>
      <c r="L153" s="92" t="s">
        <v>15</v>
      </c>
      <c r="M153" s="92" t="s">
        <v>15</v>
      </c>
      <c r="N153" s="39">
        <v>1848.1259370314845</v>
      </c>
      <c r="O153" s="39">
        <v>9.0094952523738137</v>
      </c>
      <c r="P153" s="93" t="s">
        <v>15</v>
      </c>
      <c r="Q153" s="92" t="s">
        <v>15</v>
      </c>
      <c r="R153" s="92" t="s">
        <v>15</v>
      </c>
      <c r="S153" s="92" t="s">
        <v>15</v>
      </c>
      <c r="T153" s="92" t="s">
        <v>15</v>
      </c>
      <c r="U153" s="80" t="s">
        <v>333</v>
      </c>
    </row>
    <row r="154" spans="1:21">
      <c r="A154" s="24" t="s">
        <v>369</v>
      </c>
      <c r="B154" t="s">
        <v>331</v>
      </c>
      <c r="C154" s="20" t="s">
        <v>15</v>
      </c>
      <c r="D154" s="20" t="s">
        <v>15</v>
      </c>
      <c r="E154" s="20" t="s">
        <v>15</v>
      </c>
      <c r="F154" s="18" t="s">
        <v>332</v>
      </c>
      <c r="G154" s="39">
        <v>0.88170580964153267</v>
      </c>
      <c r="H154" s="39">
        <v>0.47206427688504321</v>
      </c>
      <c r="I154" s="92" t="s">
        <v>15</v>
      </c>
      <c r="J154" s="39">
        <v>73.702101359703335</v>
      </c>
      <c r="K154" s="92" t="s">
        <v>15</v>
      </c>
      <c r="L154" s="92" t="s">
        <v>15</v>
      </c>
      <c r="M154" s="92" t="s">
        <v>15</v>
      </c>
      <c r="N154" s="39">
        <v>107.2929542645241</v>
      </c>
      <c r="O154" s="39">
        <v>11.098887515451173</v>
      </c>
      <c r="P154" s="93" t="s">
        <v>15</v>
      </c>
      <c r="Q154" s="92" t="s">
        <v>15</v>
      </c>
      <c r="R154" s="92" t="s">
        <v>15</v>
      </c>
      <c r="S154" s="92" t="s">
        <v>15</v>
      </c>
      <c r="T154" s="92" t="s">
        <v>15</v>
      </c>
      <c r="U154" s="80" t="s">
        <v>333</v>
      </c>
    </row>
    <row r="155" spans="1:21">
      <c r="A155" s="24" t="s">
        <v>370</v>
      </c>
      <c r="B155" t="s">
        <v>326</v>
      </c>
      <c r="C155" s="20">
        <f t="shared" si="1"/>
        <v>0.16309115947326092</v>
      </c>
      <c r="D155" s="20">
        <v>0.40739128409792763</v>
      </c>
      <c r="E155" s="20">
        <f>1-0.5996694926</f>
        <v>0.40033050739999998</v>
      </c>
      <c r="F155" s="18" t="s">
        <v>103</v>
      </c>
      <c r="G155" s="92" t="s">
        <v>15</v>
      </c>
      <c r="H155" s="92" t="s">
        <v>15</v>
      </c>
      <c r="I155" s="92" t="s">
        <v>15</v>
      </c>
      <c r="J155" s="39">
        <v>84.809760428980553</v>
      </c>
      <c r="K155" s="92" t="s">
        <v>15</v>
      </c>
      <c r="L155" s="92" t="s">
        <v>15</v>
      </c>
      <c r="M155" s="92" t="s">
        <v>15</v>
      </c>
      <c r="N155" s="39">
        <v>94.238011349763894</v>
      </c>
      <c r="O155" s="92" t="s">
        <v>15</v>
      </c>
      <c r="P155" s="93" t="s">
        <v>15</v>
      </c>
      <c r="Q155" s="92" t="s">
        <v>15</v>
      </c>
      <c r="R155" s="92" t="s">
        <v>15</v>
      </c>
      <c r="S155" s="92" t="s">
        <v>15</v>
      </c>
      <c r="T155" s="39" t="s">
        <v>371</v>
      </c>
      <c r="U155" s="80" t="s">
        <v>354</v>
      </c>
    </row>
    <row r="156" spans="1:21">
      <c r="A156" s="24" t="s">
        <v>372</v>
      </c>
      <c r="B156" t="s">
        <v>373</v>
      </c>
      <c r="C156" s="20">
        <f t="shared" si="1"/>
        <v>0.2008000000167065</v>
      </c>
      <c r="D156" s="20">
        <v>0.91605839423679991</v>
      </c>
      <c r="E156" s="20">
        <f>1-0.7808</f>
        <v>0.21919999999999995</v>
      </c>
      <c r="F156" s="18" t="s">
        <v>103</v>
      </c>
      <c r="G156" s="92" t="s">
        <v>15</v>
      </c>
      <c r="H156" s="92" t="s">
        <v>15</v>
      </c>
      <c r="I156" s="92" t="s">
        <v>15</v>
      </c>
      <c r="J156" s="39">
        <v>74.734844397706382</v>
      </c>
      <c r="K156" s="92" t="s">
        <v>15</v>
      </c>
      <c r="L156" s="92" t="s">
        <v>15</v>
      </c>
      <c r="M156" s="39">
        <v>299.47776460097987</v>
      </c>
      <c r="N156" s="39">
        <v>97.717239122706602</v>
      </c>
      <c r="O156" s="92" t="s">
        <v>15</v>
      </c>
      <c r="P156" s="93" t="s">
        <v>15</v>
      </c>
      <c r="Q156" s="92" t="s">
        <v>15</v>
      </c>
      <c r="R156" s="92" t="s">
        <v>15</v>
      </c>
      <c r="S156" s="92" t="s">
        <v>15</v>
      </c>
      <c r="T156" s="92" t="s">
        <v>15</v>
      </c>
      <c r="U156" s="80" t="s">
        <v>335</v>
      </c>
    </row>
    <row r="157" spans="1:21">
      <c r="A157" s="24" t="s">
        <v>374</v>
      </c>
      <c r="B157" t="s">
        <v>375</v>
      </c>
      <c r="C157" s="20">
        <f t="shared" si="1"/>
        <v>0.21999999996858399</v>
      </c>
      <c r="D157" s="20">
        <v>0.74779061851999995</v>
      </c>
      <c r="E157" s="20">
        <f>1-0.7058</f>
        <v>0.29420000000000002</v>
      </c>
      <c r="F157" s="18" t="s">
        <v>103</v>
      </c>
      <c r="G157" s="92" t="s">
        <v>15</v>
      </c>
      <c r="H157" s="92" t="s">
        <v>15</v>
      </c>
      <c r="I157" s="92" t="s">
        <v>15</v>
      </c>
      <c r="J157" s="39">
        <v>11.865530304317428</v>
      </c>
      <c r="K157" s="92" t="s">
        <v>15</v>
      </c>
      <c r="L157" s="92" t="s">
        <v>15</v>
      </c>
      <c r="M157" s="39">
        <v>123.16471163494552</v>
      </c>
      <c r="N157" s="39">
        <v>0</v>
      </c>
      <c r="O157" s="92" t="s">
        <v>15</v>
      </c>
      <c r="P157" s="93" t="s">
        <v>15</v>
      </c>
      <c r="Q157" s="92" t="s">
        <v>15</v>
      </c>
      <c r="R157" s="92" t="s">
        <v>15</v>
      </c>
      <c r="S157" s="92" t="s">
        <v>15</v>
      </c>
      <c r="T157" s="92" t="s">
        <v>15</v>
      </c>
      <c r="U157" s="80" t="s">
        <v>335</v>
      </c>
    </row>
    <row r="158" spans="1:21">
      <c r="A158" s="131" t="s">
        <v>376</v>
      </c>
      <c r="B158" t="s">
        <v>331</v>
      </c>
      <c r="C158" s="20" t="s">
        <v>15</v>
      </c>
      <c r="D158" s="20" t="s">
        <v>15</v>
      </c>
      <c r="E158" s="20" t="s">
        <v>15</v>
      </c>
      <c r="F158" s="18" t="s">
        <v>332</v>
      </c>
      <c r="G158" s="39">
        <v>0.28901556676167506</v>
      </c>
      <c r="H158" s="39">
        <v>1.0310019732514799</v>
      </c>
      <c r="I158" s="92" t="s">
        <v>15</v>
      </c>
      <c r="J158" s="39">
        <v>57.311992983994742</v>
      </c>
      <c r="K158" s="92" t="s">
        <v>15</v>
      </c>
      <c r="L158" s="92" t="s">
        <v>15</v>
      </c>
      <c r="M158" s="92" t="s">
        <v>15</v>
      </c>
      <c r="N158" s="39">
        <v>36.877877658408245</v>
      </c>
      <c r="O158" s="39">
        <v>16.186362639771978</v>
      </c>
      <c r="P158" s="93" t="s">
        <v>15</v>
      </c>
      <c r="Q158" s="92" t="s">
        <v>15</v>
      </c>
      <c r="R158" s="92" t="s">
        <v>15</v>
      </c>
      <c r="S158" s="92" t="s">
        <v>15</v>
      </c>
      <c r="T158" s="92" t="s">
        <v>15</v>
      </c>
      <c r="U158" s="80" t="s">
        <v>333</v>
      </c>
    </row>
    <row r="159" spans="1:21">
      <c r="A159" s="30" t="s">
        <v>377</v>
      </c>
      <c r="B159" s="129" t="s">
        <v>331</v>
      </c>
      <c r="C159" s="75" t="s">
        <v>15</v>
      </c>
      <c r="D159" s="75" t="s">
        <v>15</v>
      </c>
      <c r="E159" s="91" t="s">
        <v>15</v>
      </c>
      <c r="F159" s="63" t="s">
        <v>332</v>
      </c>
      <c r="G159" s="64">
        <v>0.90094786729857812</v>
      </c>
      <c r="H159" s="64">
        <v>1.5383886255924171</v>
      </c>
      <c r="I159" s="94" t="s">
        <v>15</v>
      </c>
      <c r="J159" s="64">
        <v>172.17332430602571</v>
      </c>
      <c r="K159" s="94" t="s">
        <v>15</v>
      </c>
      <c r="L159" s="94" t="s">
        <v>15</v>
      </c>
      <c r="M159" s="94" t="s">
        <v>15</v>
      </c>
      <c r="N159" s="64">
        <v>20.10832769126608</v>
      </c>
      <c r="O159" s="64">
        <v>23.800947867298579</v>
      </c>
      <c r="P159" s="113" t="s">
        <v>15</v>
      </c>
      <c r="Q159" s="94" t="s">
        <v>15</v>
      </c>
      <c r="R159" s="94" t="s">
        <v>15</v>
      </c>
      <c r="S159" s="94" t="s">
        <v>15</v>
      </c>
      <c r="T159" s="94" t="s">
        <v>15</v>
      </c>
      <c r="U159" s="90" t="s">
        <v>333</v>
      </c>
    </row>
    <row r="162" spans="1:2">
      <c r="A162"/>
    </row>
    <row r="163" spans="1:2">
      <c r="A163" s="1" t="s">
        <v>5</v>
      </c>
    </row>
    <row r="164" spans="1:2">
      <c r="A164" t="s">
        <v>378</v>
      </c>
    </row>
    <row r="165" spans="1:2">
      <c r="A165" s="114" t="s">
        <v>379</v>
      </c>
    </row>
    <row r="166" spans="1:2">
      <c r="A166" t="s">
        <v>380</v>
      </c>
    </row>
    <row r="167" spans="1:2">
      <c r="A167" t="s">
        <v>381</v>
      </c>
    </row>
    <row r="168" spans="1:2">
      <c r="A168" t="s">
        <v>382</v>
      </c>
    </row>
    <row r="169" spans="1:2">
      <c r="A169" t="s">
        <v>383</v>
      </c>
    </row>
    <row r="170" spans="1:2">
      <c r="A170" t="s">
        <v>384</v>
      </c>
    </row>
    <row r="171" spans="1:2">
      <c r="A171" t="s">
        <v>385</v>
      </c>
    </row>
    <row r="172" spans="1:2">
      <c r="A172" t="s">
        <v>386</v>
      </c>
    </row>
    <row r="173" spans="1:2">
      <c r="A173" t="s">
        <v>387</v>
      </c>
      <c r="B173" s="6"/>
    </row>
    <row r="174" spans="1:2">
      <c r="A174" t="s">
        <v>388</v>
      </c>
    </row>
    <row r="175" spans="1:2">
      <c r="A175" t="s">
        <v>389</v>
      </c>
      <c r="B175" s="6"/>
    </row>
    <row r="176" spans="1:2">
      <c r="A176" t="s">
        <v>390</v>
      </c>
    </row>
    <row r="177" spans="1:5">
      <c r="A177" t="s">
        <v>391</v>
      </c>
      <c r="B177" s="6"/>
    </row>
    <row r="178" spans="1:5">
      <c r="A178" t="s">
        <v>392</v>
      </c>
      <c r="B178" s="6"/>
    </row>
    <row r="179" spans="1:5">
      <c r="A179" t="s">
        <v>393</v>
      </c>
      <c r="B179" s="6"/>
    </row>
    <row r="180" spans="1:5">
      <c r="A180" t="s">
        <v>394</v>
      </c>
      <c r="B180" s="130"/>
    </row>
    <row r="181" spans="1:5">
      <c r="A181" t="s">
        <v>395</v>
      </c>
      <c r="B181" s="130"/>
    </row>
    <row r="182" spans="1:5">
      <c r="A182" t="s">
        <v>396</v>
      </c>
      <c r="B182" s="6"/>
    </row>
    <row r="183" spans="1:5">
      <c r="A183" t="s">
        <v>397</v>
      </c>
      <c r="B183" s="6"/>
    </row>
    <row r="184" spans="1:5">
      <c r="A184" t="s">
        <v>398</v>
      </c>
    </row>
    <row r="185" spans="1:5" s="32" customFormat="1">
      <c r="A185" s="32" t="s">
        <v>399</v>
      </c>
      <c r="C185" s="76"/>
      <c r="D185" s="76"/>
      <c r="E185" s="76"/>
    </row>
    <row r="186" spans="1:5">
      <c r="A186" t="s">
        <v>400</v>
      </c>
      <c r="B186" s="130"/>
    </row>
    <row r="187" spans="1:5">
      <c r="A187" t="s">
        <v>401</v>
      </c>
      <c r="B187" s="6"/>
    </row>
    <row r="188" spans="1:5">
      <c r="A188" t="s">
        <v>402</v>
      </c>
      <c r="B188" s="6"/>
    </row>
    <row r="189" spans="1:5">
      <c r="A189" t="s">
        <v>403</v>
      </c>
      <c r="B189" s="130"/>
    </row>
    <row r="190" spans="1:5">
      <c r="A190" t="s">
        <v>404</v>
      </c>
    </row>
    <row r="191" spans="1:5">
      <c r="A191" t="s">
        <v>405</v>
      </c>
    </row>
    <row r="192" spans="1:5">
      <c r="A192" t="s">
        <v>406</v>
      </c>
    </row>
    <row r="193" spans="1:1">
      <c r="A193" t="s">
        <v>407</v>
      </c>
    </row>
    <row r="194" spans="1:1">
      <c r="A194" t="s">
        <v>408</v>
      </c>
    </row>
    <row r="195" spans="1:1">
      <c r="A195" t="s">
        <v>409</v>
      </c>
    </row>
    <row r="196" spans="1:1">
      <c r="A196" t="s">
        <v>410</v>
      </c>
    </row>
    <row r="197" spans="1:1">
      <c r="A197" t="s">
        <v>411</v>
      </c>
    </row>
    <row r="198" spans="1:1">
      <c r="A198" t="s">
        <v>412</v>
      </c>
    </row>
  </sheetData>
  <mergeCells count="8">
    <mergeCell ref="U1:U2"/>
    <mergeCell ref="F1:O1"/>
    <mergeCell ref="P1:T1"/>
    <mergeCell ref="A1:A2"/>
    <mergeCell ref="B1:B2"/>
    <mergeCell ref="C1:C2"/>
    <mergeCell ref="D1:D2"/>
    <mergeCell ref="E1:E2"/>
  </mergeCells>
  <phoneticPr fontId="5" type="noConversion"/>
  <pageMargins left="0.7" right="0.7" top="0.75" bottom="0.75" header="0.3" footer="0.3"/>
  <pageSetup paperSize="9"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58C3B1EBFA1C48BF3AC7366CCA4959" ma:contentTypeVersion="16" ma:contentTypeDescription="Create a new document." ma:contentTypeScope="" ma:versionID="6a248e6b2e20acede8e19005e92fd546">
  <xsd:schema xmlns:xsd="http://www.w3.org/2001/XMLSchema" xmlns:xs="http://www.w3.org/2001/XMLSchema" xmlns:p="http://schemas.microsoft.com/office/2006/metadata/properties" xmlns:ns1="http://schemas.microsoft.com/sharepoint/v3" xmlns:ns2="d859ce8c-ad68-4c9b-8fa6-7c00649012db" xmlns:ns3="6c64431d-aafb-41b8-a140-13bcbc725a58" xmlns:ns4="4aaf35b1-80a8-48e7-9d03-c612add1997b" targetNamespace="http://schemas.microsoft.com/office/2006/metadata/properties" ma:root="true" ma:fieldsID="bf99ee7c02f33262625f12c65fdd73b3" ns1:_="" ns2:_="" ns3:_="" ns4:_="">
    <xsd:import namespace="http://schemas.microsoft.com/sharepoint/v3"/>
    <xsd:import namespace="d859ce8c-ad68-4c9b-8fa6-7c00649012db"/>
    <xsd:import namespace="6c64431d-aafb-41b8-a140-13bcbc725a58"/>
    <xsd:import namespace="4aaf35b1-80a8-48e7-9d03-c612add1997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59ce8c-ad68-4c9b-8fa6-7c00649012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c64431d-aafb-41b8-a140-13bcbc725a5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31d7151-b795-48f9-9207-6285658e27a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aaf35b1-80a8-48e7-9d03-c612add1997b"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b25c949-2bbf-4dbd-8669-315fbc4b1ceb}" ma:internalName="TaxCatchAll" ma:showField="CatchAllData" ma:web="d859ce8c-ad68-4c9b-8fa6-7c00649012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TaxCatchAll xmlns="4aaf35b1-80a8-48e7-9d03-c612add1997b" xsi:nil="true"/>
    <_ip_UnifiedCompliancePolicyProperties xmlns="http://schemas.microsoft.com/sharepoint/v3" xsi:nil="true"/>
    <lcf76f155ced4ddcb4097134ff3c332f xmlns="6c64431d-aafb-41b8-a140-13bcbc725a58">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7CAE424-275E-4D3B-82EF-CDDE79DA350F}"/>
</file>

<file path=customXml/itemProps2.xml><?xml version="1.0" encoding="utf-8"?>
<ds:datastoreItem xmlns:ds="http://schemas.openxmlformats.org/officeDocument/2006/customXml" ds:itemID="{4CED57DF-03D8-4BD5-94EA-04ED101C1FAD}"/>
</file>

<file path=customXml/itemProps3.xml><?xml version="1.0" encoding="utf-8"?>
<ds:datastoreItem xmlns:ds="http://schemas.openxmlformats.org/officeDocument/2006/customXml" ds:itemID="{4E74ED7A-9E45-43BF-8E2F-41A250ED2D4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He, Yiying</dc:creator>
  <cp:keywords/>
  <dc:description/>
  <cp:lastModifiedBy>Guo, Miao</cp:lastModifiedBy>
  <cp:revision/>
  <dcterms:created xsi:type="dcterms:W3CDTF">2015-06-05T18:17:20Z</dcterms:created>
  <dcterms:modified xsi:type="dcterms:W3CDTF">2022-04-15T18:23:11Z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0x0101001058C3B1EBFA1C48BF3AC7366CCA4959</vt:lpwstr>
  </property>
</Properties>
</file>