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defaultThemeVersion="166925"/>
  <mc:AlternateContent xmlns:mc="http://schemas.openxmlformats.org/markup-compatibility/2006">
    <mc:Choice Requires="x15">
      <x15ac:absPath xmlns:x15ac="http://schemas.microsoft.com/office/spreadsheetml/2010/11/ac" url="D:\PhD_Kings\Submissions\Waste-to-protein Perspectives Artical\Submission\Author response\"/>
    </mc:Choice>
  </mc:AlternateContent>
  <xr:revisionPtr revIDLastSave="0" documentId="13_ncr:1_{D4241811-1C01-43BC-8F85-D51FD8D31BB1}" xr6:coauthVersionLast="47" xr6:coauthVersionMax="47" xr10:uidLastSave="{00000000-0000-0000-0000-000000000000}"/>
  <bookViews>
    <workbookView xWindow="252" yWindow="444" windowWidth="11520" windowHeight="12240" tabRatio="619" firstSheet="4" activeTab="4" xr2:uid="{161AD719-2B80-43AF-B55E-B28AAA3A579A}"/>
  </bookViews>
  <sheets>
    <sheet name="Supplementary 1 Title page" sheetId="5" r:id="rId1"/>
    <sheet name="ST1.1 Detailed MSW by country" sheetId="4" r:id="rId2"/>
    <sheet name="ST1.2 AVG. MSW by country" sheetId="6" r:id="rId3"/>
    <sheet name="ST1.3 AVG. MSW by region" sheetId="1" r:id="rId4"/>
    <sheet name="ST1.4 OFMSW composition" sheetId="8"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2" i="1" l="1"/>
  <c r="G3" i="1"/>
  <c r="H3" i="1"/>
  <c r="I3" i="1"/>
  <c r="J3" i="1"/>
  <c r="K3" i="1"/>
  <c r="N3" i="1" s="1"/>
  <c r="L3" i="1"/>
  <c r="G4" i="1"/>
  <c r="H4" i="1"/>
  <c r="N4" i="1" s="1"/>
  <c r="I4" i="1"/>
  <c r="O4" i="1" s="1"/>
  <c r="J4" i="1"/>
  <c r="K4" i="1"/>
  <c r="L4" i="1"/>
  <c r="G5" i="1"/>
  <c r="M5" i="1" s="1"/>
  <c r="H5" i="1"/>
  <c r="I5" i="1"/>
  <c r="J5" i="1"/>
  <c r="K5" i="1"/>
  <c r="N5" i="1" s="1"/>
  <c r="L5" i="1"/>
  <c r="G6" i="1"/>
  <c r="H6" i="1"/>
  <c r="I6" i="1"/>
  <c r="J6" i="1"/>
  <c r="K6" i="1"/>
  <c r="L6" i="1"/>
  <c r="G7" i="1"/>
  <c r="H7" i="1"/>
  <c r="I7" i="1"/>
  <c r="J7" i="1"/>
  <c r="K7" i="1"/>
  <c r="N7" i="1" s="1"/>
  <c r="L7" i="1"/>
  <c r="G8" i="1"/>
  <c r="H8" i="1"/>
  <c r="N8" i="1" s="1"/>
  <c r="I8" i="1"/>
  <c r="O8" i="1" s="1"/>
  <c r="J8" i="1"/>
  <c r="K8" i="1"/>
  <c r="L8" i="1"/>
  <c r="G9" i="1"/>
  <c r="M9" i="1" s="1"/>
  <c r="H9" i="1"/>
  <c r="I9" i="1"/>
  <c r="J9" i="1"/>
  <c r="K9" i="1"/>
  <c r="L9" i="1"/>
  <c r="G10" i="1"/>
  <c r="H10" i="1"/>
  <c r="I10" i="1"/>
  <c r="O10" i="1" s="1"/>
  <c r="J10" i="1"/>
  <c r="K10" i="1"/>
  <c r="L10" i="1"/>
  <c r="G11" i="1"/>
  <c r="H11" i="1"/>
  <c r="I11" i="1"/>
  <c r="J11" i="1"/>
  <c r="K11" i="1"/>
  <c r="N11" i="1" s="1"/>
  <c r="L11" i="1"/>
  <c r="G12" i="1"/>
  <c r="H12" i="1"/>
  <c r="N12" i="1" s="1"/>
  <c r="I12" i="1"/>
  <c r="O12" i="1" s="1"/>
  <c r="J12" i="1"/>
  <c r="K12" i="1"/>
  <c r="L12" i="1"/>
  <c r="M3" i="1"/>
  <c r="O3" i="1"/>
  <c r="M4" i="1"/>
  <c r="O5" i="1"/>
  <c r="M6" i="1"/>
  <c r="N6" i="1"/>
  <c r="O6" i="1"/>
  <c r="M7" i="1"/>
  <c r="O7" i="1"/>
  <c r="M8" i="1"/>
  <c r="N9" i="1"/>
  <c r="O9" i="1"/>
  <c r="M10" i="1"/>
  <c r="N10" i="1"/>
  <c r="M11" i="1"/>
  <c r="O11" i="1"/>
  <c r="M12" i="1"/>
  <c r="O2" i="1"/>
  <c r="N2" i="1"/>
  <c r="M2" i="1"/>
  <c r="L2" i="1"/>
  <c r="I2" i="1"/>
  <c r="J2" i="1"/>
  <c r="K2" i="1"/>
  <c r="H2" i="1"/>
  <c r="G2" i="1"/>
  <c r="D12" i="1"/>
  <c r="D11" i="1"/>
  <c r="D10" i="1"/>
  <c r="D9" i="1"/>
  <c r="D8" i="1"/>
  <c r="D7" i="1"/>
  <c r="D6" i="1"/>
  <c r="D5" i="1"/>
  <c r="D4" i="1"/>
  <c r="D3" i="1"/>
  <c r="D2" i="1"/>
  <c r="E2" i="1" s="1"/>
  <c r="C2" i="1"/>
  <c r="E4" i="6"/>
  <c r="E5" i="6"/>
  <c r="E6" i="6"/>
  <c r="E7" i="6"/>
  <c r="E8" i="6"/>
  <c r="E9" i="6"/>
  <c r="E10" i="6"/>
  <c r="E11" i="6"/>
  <c r="E12" i="6"/>
  <c r="E13" i="6"/>
  <c r="E14"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22" i="6"/>
  <c r="E123" i="6"/>
  <c r="E124" i="6"/>
  <c r="E125" i="6"/>
  <c r="E126" i="6"/>
  <c r="E127" i="6"/>
  <c r="E128" i="6"/>
  <c r="E129" i="6"/>
  <c r="E130" i="6"/>
  <c r="E131" i="6"/>
  <c r="E132" i="6"/>
  <c r="E133" i="6"/>
  <c r="E134" i="6"/>
  <c r="E135" i="6"/>
  <c r="E136" i="6"/>
  <c r="E137" i="6"/>
  <c r="E138" i="6"/>
  <c r="E139" i="6"/>
  <c r="E140" i="6"/>
  <c r="E141" i="6"/>
  <c r="E142" i="6"/>
  <c r="E143" i="6"/>
  <c r="E144" i="6"/>
  <c r="E145" i="6"/>
  <c r="E146" i="6"/>
  <c r="E147" i="6"/>
  <c r="E148" i="6"/>
  <c r="E149" i="6"/>
  <c r="E150" i="6"/>
  <c r="E151" i="6"/>
  <c r="E152" i="6"/>
  <c r="E153" i="6"/>
  <c r="E154" i="6"/>
  <c r="E155" i="6"/>
  <c r="E156" i="6"/>
  <c r="E157" i="6"/>
  <c r="E158" i="6"/>
  <c r="E159" i="6"/>
  <c r="E160" i="6"/>
  <c r="E161" i="6"/>
  <c r="E162" i="6"/>
  <c r="E163" i="6"/>
  <c r="E164" i="6"/>
  <c r="E165" i="6"/>
  <c r="E166" i="6"/>
  <c r="E167" i="6"/>
  <c r="E168" i="6"/>
  <c r="E169" i="6"/>
  <c r="E170" i="6"/>
  <c r="E171" i="6"/>
  <c r="E172" i="6"/>
  <c r="E173" i="6"/>
  <c r="E174" i="6"/>
  <c r="E175" i="6"/>
  <c r="E176" i="6"/>
  <c r="E177" i="6"/>
  <c r="E178" i="6"/>
  <c r="E179" i="6"/>
  <c r="E180" i="6"/>
  <c r="E181" i="6"/>
  <c r="E182" i="6"/>
  <c r="E183" i="6"/>
  <c r="E184" i="6"/>
  <c r="E185" i="6"/>
  <c r="E186" i="6"/>
  <c r="E187" i="6"/>
  <c r="E188" i="6"/>
  <c r="E189" i="6"/>
  <c r="E190" i="6"/>
  <c r="E191" i="6"/>
  <c r="E192" i="6"/>
  <c r="E193" i="6"/>
  <c r="E194" i="6"/>
  <c r="E195" i="6"/>
  <c r="E196" i="6"/>
  <c r="E197" i="6"/>
  <c r="E198" i="6"/>
  <c r="E199" i="6"/>
  <c r="E200" i="6"/>
  <c r="E201" i="6"/>
  <c r="E202" i="6"/>
  <c r="E203" i="6"/>
  <c r="E204" i="6"/>
  <c r="E205" i="6"/>
  <c r="E206" i="6"/>
  <c r="E207" i="6"/>
  <c r="E208" i="6"/>
  <c r="E209" i="6"/>
  <c r="E210" i="6"/>
  <c r="E211" i="6"/>
  <c r="E212" i="6"/>
  <c r="E213" i="6"/>
  <c r="E214" i="6"/>
  <c r="E215" i="6"/>
  <c r="E3" i="6"/>
  <c r="F4" i="6"/>
  <c r="F5" i="6"/>
  <c r="F6" i="6"/>
  <c r="F7" i="6"/>
  <c r="F8" i="6"/>
  <c r="F9" i="6"/>
  <c r="F10" i="6"/>
  <c r="F11" i="6"/>
  <c r="F12" i="6"/>
  <c r="F13" i="6"/>
  <c r="F14" i="6"/>
  <c r="F15" i="6"/>
  <c r="F16" i="6"/>
  <c r="F17" i="6"/>
  <c r="F18" i="6"/>
  <c r="F19" i="6"/>
  <c r="F20" i="6"/>
  <c r="F21" i="6"/>
  <c r="F22" i="6"/>
  <c r="F23" i="6"/>
  <c r="F24" i="6"/>
  <c r="F25" i="6"/>
  <c r="F26" i="6"/>
  <c r="F27" i="6"/>
  <c r="F28" i="6"/>
  <c r="F29" i="6"/>
  <c r="F30" i="6"/>
  <c r="F31" i="6"/>
  <c r="F32" i="6"/>
  <c r="F33" i="6"/>
  <c r="F34" i="6"/>
  <c r="F35" i="6"/>
  <c r="F36" i="6"/>
  <c r="F37" i="6"/>
  <c r="F38" i="6"/>
  <c r="F39" i="6"/>
  <c r="F40" i="6"/>
  <c r="F41" i="6"/>
  <c r="F42" i="6"/>
  <c r="F43" i="6"/>
  <c r="F44" i="6"/>
  <c r="F45" i="6"/>
  <c r="F46" i="6"/>
  <c r="F47" i="6"/>
  <c r="F48" i="6"/>
  <c r="F49" i="6"/>
  <c r="F50" i="6"/>
  <c r="F51" i="6"/>
  <c r="F52" i="6"/>
  <c r="F53" i="6"/>
  <c r="F54" i="6"/>
  <c r="F55" i="6"/>
  <c r="F56" i="6"/>
  <c r="F57" i="6"/>
  <c r="F58" i="6"/>
  <c r="F59" i="6"/>
  <c r="F60" i="6"/>
  <c r="F61" i="6"/>
  <c r="F62" i="6"/>
  <c r="F63" i="6"/>
  <c r="F64" i="6"/>
  <c r="F65" i="6"/>
  <c r="F66" i="6"/>
  <c r="F67" i="6"/>
  <c r="F68" i="6"/>
  <c r="F69" i="6"/>
  <c r="F70" i="6"/>
  <c r="F71" i="6"/>
  <c r="F72" i="6"/>
  <c r="F73" i="6"/>
  <c r="F74" i="6"/>
  <c r="F75" i="6"/>
  <c r="F76" i="6"/>
  <c r="F77" i="6"/>
  <c r="F78" i="6"/>
  <c r="F79" i="6"/>
  <c r="F80" i="6"/>
  <c r="F81" i="6"/>
  <c r="F82" i="6"/>
  <c r="F83" i="6"/>
  <c r="F84" i="6"/>
  <c r="F85" i="6"/>
  <c r="F86" i="6"/>
  <c r="F87" i="6"/>
  <c r="F88" i="6"/>
  <c r="F89" i="6"/>
  <c r="F90" i="6"/>
  <c r="F91" i="6"/>
  <c r="F92" i="6"/>
  <c r="F93" i="6"/>
  <c r="F94" i="6"/>
  <c r="F95" i="6"/>
  <c r="F96" i="6"/>
  <c r="F97" i="6"/>
  <c r="F98" i="6"/>
  <c r="F99" i="6"/>
  <c r="F100" i="6"/>
  <c r="F101" i="6"/>
  <c r="F102" i="6"/>
  <c r="F103" i="6"/>
  <c r="F104" i="6"/>
  <c r="F105" i="6"/>
  <c r="F106" i="6"/>
  <c r="F107" i="6"/>
  <c r="F108" i="6"/>
  <c r="F109" i="6"/>
  <c r="F110" i="6"/>
  <c r="F111" i="6"/>
  <c r="F112" i="6"/>
  <c r="F113" i="6"/>
  <c r="F114" i="6"/>
  <c r="F115" i="6"/>
  <c r="F116" i="6"/>
  <c r="F117" i="6"/>
  <c r="F118" i="6"/>
  <c r="F119" i="6"/>
  <c r="F120" i="6"/>
  <c r="F121" i="6"/>
  <c r="F122" i="6"/>
  <c r="F123" i="6"/>
  <c r="F124" i="6"/>
  <c r="F125" i="6"/>
  <c r="F126" i="6"/>
  <c r="F127" i="6"/>
  <c r="F128" i="6"/>
  <c r="F129" i="6"/>
  <c r="F130" i="6"/>
  <c r="F131" i="6"/>
  <c r="F132" i="6"/>
  <c r="F133" i="6"/>
  <c r="F134" i="6"/>
  <c r="F135" i="6"/>
  <c r="F136" i="6"/>
  <c r="F137" i="6"/>
  <c r="F138" i="6"/>
  <c r="F139" i="6"/>
  <c r="F140" i="6"/>
  <c r="F141" i="6"/>
  <c r="F142" i="6"/>
  <c r="F143" i="6"/>
  <c r="F144" i="6"/>
  <c r="F145" i="6"/>
  <c r="F146" i="6"/>
  <c r="F147" i="6"/>
  <c r="F148" i="6"/>
  <c r="F149" i="6"/>
  <c r="F150" i="6"/>
  <c r="F151" i="6"/>
  <c r="F152" i="6"/>
  <c r="F153" i="6"/>
  <c r="F154" i="6"/>
  <c r="F155" i="6"/>
  <c r="F156" i="6"/>
  <c r="F157" i="6"/>
  <c r="F158" i="6"/>
  <c r="F159" i="6"/>
  <c r="F160" i="6"/>
  <c r="F161" i="6"/>
  <c r="F162" i="6"/>
  <c r="F163" i="6"/>
  <c r="F164" i="6"/>
  <c r="F165" i="6"/>
  <c r="F166" i="6"/>
  <c r="F167" i="6"/>
  <c r="F168" i="6"/>
  <c r="F169" i="6"/>
  <c r="F170" i="6"/>
  <c r="F171" i="6"/>
  <c r="F172" i="6"/>
  <c r="F173" i="6"/>
  <c r="F174" i="6"/>
  <c r="F175" i="6"/>
  <c r="F176" i="6"/>
  <c r="F177" i="6"/>
  <c r="F178" i="6"/>
  <c r="F179" i="6"/>
  <c r="F180" i="6"/>
  <c r="F181" i="6"/>
  <c r="F182" i="6"/>
  <c r="F183" i="6"/>
  <c r="F184" i="6"/>
  <c r="F185" i="6"/>
  <c r="F186" i="6"/>
  <c r="F187" i="6"/>
  <c r="F188" i="6"/>
  <c r="F189" i="6"/>
  <c r="F190" i="6"/>
  <c r="F191" i="6"/>
  <c r="F192" i="6"/>
  <c r="F193" i="6"/>
  <c r="F194" i="6"/>
  <c r="F195" i="6"/>
  <c r="F196" i="6"/>
  <c r="F197" i="6"/>
  <c r="F198" i="6"/>
  <c r="F199" i="6"/>
  <c r="F200" i="6"/>
  <c r="F201" i="6"/>
  <c r="F202" i="6"/>
  <c r="F203" i="6"/>
  <c r="F204" i="6"/>
  <c r="F205" i="6"/>
  <c r="F206" i="6"/>
  <c r="F207" i="6"/>
  <c r="F208" i="6"/>
  <c r="F209" i="6"/>
  <c r="F210" i="6"/>
  <c r="F211" i="6"/>
  <c r="F212" i="6"/>
  <c r="F213" i="6"/>
  <c r="F214" i="6"/>
  <c r="F215" i="6"/>
  <c r="F3" i="6"/>
  <c r="D4" i="6"/>
  <c r="D5" i="6"/>
  <c r="D6" i="6"/>
  <c r="D7" i="6"/>
  <c r="D8" i="6"/>
  <c r="D9" i="6"/>
  <c r="D10" i="6"/>
  <c r="D11" i="6"/>
  <c r="D12" i="6"/>
  <c r="D13" i="6"/>
  <c r="D14" i="6"/>
  <c r="D15" i="6"/>
  <c r="D16" i="6"/>
  <c r="D17" i="6"/>
  <c r="D18" i="6"/>
  <c r="D19" i="6"/>
  <c r="D20" i="6"/>
  <c r="D21" i="6"/>
  <c r="D22" i="6"/>
  <c r="D23" i="6"/>
  <c r="D24" i="6"/>
  <c r="D25" i="6"/>
  <c r="D26" i="6"/>
  <c r="D27" i="6"/>
  <c r="D28" i="6"/>
  <c r="D29" i="6"/>
  <c r="D30" i="6"/>
  <c r="D31" i="6"/>
  <c r="D32" i="6"/>
  <c r="D33" i="6"/>
  <c r="D34" i="6"/>
  <c r="D35" i="6"/>
  <c r="D36" i="6"/>
  <c r="D37" i="6"/>
  <c r="D38" i="6"/>
  <c r="D39" i="6"/>
  <c r="D40" i="6"/>
  <c r="D41" i="6"/>
  <c r="D42" i="6"/>
  <c r="D43" i="6"/>
  <c r="D44" i="6"/>
  <c r="D45" i="6"/>
  <c r="D46" i="6"/>
  <c r="D47" i="6"/>
  <c r="D48" i="6"/>
  <c r="D49" i="6"/>
  <c r="D50" i="6"/>
  <c r="D51" i="6"/>
  <c r="D52" i="6"/>
  <c r="D53" i="6"/>
  <c r="D54" i="6"/>
  <c r="D55" i="6"/>
  <c r="D56" i="6"/>
  <c r="D57" i="6"/>
  <c r="D58" i="6"/>
  <c r="D59" i="6"/>
  <c r="D60" i="6"/>
  <c r="D61" i="6"/>
  <c r="D62" i="6"/>
  <c r="D63" i="6"/>
  <c r="D64" i="6"/>
  <c r="D65" i="6"/>
  <c r="D66" i="6"/>
  <c r="D67" i="6"/>
  <c r="D68" i="6"/>
  <c r="D69" i="6"/>
  <c r="D70" i="6"/>
  <c r="D71" i="6"/>
  <c r="D72" i="6"/>
  <c r="D73" i="6"/>
  <c r="D74" i="6"/>
  <c r="D75" i="6"/>
  <c r="D76" i="6"/>
  <c r="D77" i="6"/>
  <c r="D78" i="6"/>
  <c r="D79" i="6"/>
  <c r="D80" i="6"/>
  <c r="D81" i="6"/>
  <c r="D82" i="6"/>
  <c r="D83" i="6"/>
  <c r="D84" i="6"/>
  <c r="D85" i="6"/>
  <c r="D86" i="6"/>
  <c r="D87" i="6"/>
  <c r="D88" i="6"/>
  <c r="D89" i="6"/>
  <c r="D90" i="6"/>
  <c r="D91" i="6"/>
  <c r="D92" i="6"/>
  <c r="D93" i="6"/>
  <c r="D94" i="6"/>
  <c r="D95" i="6"/>
  <c r="D96" i="6"/>
  <c r="D97" i="6"/>
  <c r="D98" i="6"/>
  <c r="D99" i="6"/>
  <c r="D100" i="6"/>
  <c r="D101" i="6"/>
  <c r="D102" i="6"/>
  <c r="D103" i="6"/>
  <c r="D104" i="6"/>
  <c r="D105" i="6"/>
  <c r="D106" i="6"/>
  <c r="D107" i="6"/>
  <c r="D108" i="6"/>
  <c r="D109" i="6"/>
  <c r="D110" i="6"/>
  <c r="D111" i="6"/>
  <c r="D112" i="6"/>
  <c r="D113" i="6"/>
  <c r="D114" i="6"/>
  <c r="D115" i="6"/>
  <c r="D116" i="6"/>
  <c r="D117" i="6"/>
  <c r="D118" i="6"/>
  <c r="D119" i="6"/>
  <c r="D120" i="6"/>
  <c r="D121" i="6"/>
  <c r="D122" i="6"/>
  <c r="D123" i="6"/>
  <c r="D124" i="6"/>
  <c r="D125" i="6"/>
  <c r="D126" i="6"/>
  <c r="D127" i="6"/>
  <c r="D128" i="6"/>
  <c r="D129" i="6"/>
  <c r="D130" i="6"/>
  <c r="D131" i="6"/>
  <c r="D132" i="6"/>
  <c r="D133" i="6"/>
  <c r="D134" i="6"/>
  <c r="D135" i="6"/>
  <c r="D136" i="6"/>
  <c r="D137" i="6"/>
  <c r="D138" i="6"/>
  <c r="D139" i="6"/>
  <c r="D140" i="6"/>
  <c r="D141" i="6"/>
  <c r="D142" i="6"/>
  <c r="D143" i="6"/>
  <c r="D144" i="6"/>
  <c r="D145" i="6"/>
  <c r="D146" i="6"/>
  <c r="D147" i="6"/>
  <c r="D148" i="6"/>
  <c r="D149" i="6"/>
  <c r="D150" i="6"/>
  <c r="D151" i="6"/>
  <c r="D152" i="6"/>
  <c r="D153" i="6"/>
  <c r="D154" i="6"/>
  <c r="D155" i="6"/>
  <c r="D156" i="6"/>
  <c r="D157" i="6"/>
  <c r="D158" i="6"/>
  <c r="D159" i="6"/>
  <c r="D160" i="6"/>
  <c r="D161" i="6"/>
  <c r="D162" i="6"/>
  <c r="D163" i="6"/>
  <c r="D164" i="6"/>
  <c r="D165" i="6"/>
  <c r="D166" i="6"/>
  <c r="D167" i="6"/>
  <c r="D168" i="6"/>
  <c r="D169" i="6"/>
  <c r="D170" i="6"/>
  <c r="D171" i="6"/>
  <c r="D172" i="6"/>
  <c r="D173" i="6"/>
  <c r="D174" i="6"/>
  <c r="D175" i="6"/>
  <c r="D176" i="6"/>
  <c r="D177" i="6"/>
  <c r="D178" i="6"/>
  <c r="D179" i="6"/>
  <c r="D180" i="6"/>
  <c r="D181" i="6"/>
  <c r="D182" i="6"/>
  <c r="D183" i="6"/>
  <c r="D184" i="6"/>
  <c r="D185" i="6"/>
  <c r="D186" i="6"/>
  <c r="D187" i="6"/>
  <c r="D188" i="6"/>
  <c r="D189" i="6"/>
  <c r="D190" i="6"/>
  <c r="D191" i="6"/>
  <c r="D192" i="6"/>
  <c r="D193" i="6"/>
  <c r="D194" i="6"/>
  <c r="D195" i="6"/>
  <c r="D196" i="6"/>
  <c r="D197" i="6"/>
  <c r="D198" i="6"/>
  <c r="D199" i="6"/>
  <c r="D200" i="6"/>
  <c r="D201" i="6"/>
  <c r="D202" i="6"/>
  <c r="D203" i="6"/>
  <c r="D204" i="6"/>
  <c r="D205" i="6"/>
  <c r="D206" i="6"/>
  <c r="D207" i="6"/>
  <c r="D208" i="6"/>
  <c r="D209" i="6"/>
  <c r="D210" i="6"/>
  <c r="D211" i="6"/>
  <c r="D212" i="6"/>
  <c r="D213" i="6"/>
  <c r="D214" i="6"/>
  <c r="D215" i="6"/>
  <c r="D3" i="6"/>
  <c r="C4" i="6"/>
  <c r="C5" i="6"/>
  <c r="C6" i="6"/>
  <c r="C7" i="6"/>
  <c r="C8" i="6"/>
  <c r="C9" i="6"/>
  <c r="C10" i="6"/>
  <c r="C11" i="6"/>
  <c r="C12" i="6"/>
  <c r="C13" i="6"/>
  <c r="C14" i="6"/>
  <c r="C15" i="6"/>
  <c r="C16" i="6"/>
  <c r="C17" i="6"/>
  <c r="C18" i="6"/>
  <c r="C19" i="6"/>
  <c r="C20" i="6"/>
  <c r="C21" i="6"/>
  <c r="C22" i="6"/>
  <c r="C23" i="6"/>
  <c r="C24" i="6"/>
  <c r="C25" i="6"/>
  <c r="C26" i="6"/>
  <c r="C27" i="6"/>
  <c r="C28" i="6"/>
  <c r="C29" i="6"/>
  <c r="C30" i="6"/>
  <c r="C31" i="6"/>
  <c r="C32" i="6"/>
  <c r="C33" i="6"/>
  <c r="C34" i="6"/>
  <c r="C35" i="6"/>
  <c r="C36" i="6"/>
  <c r="C37" i="6"/>
  <c r="C38" i="6"/>
  <c r="C39" i="6"/>
  <c r="C40" i="6"/>
  <c r="C41" i="6"/>
  <c r="C42" i="6"/>
  <c r="C43" i="6"/>
  <c r="C44" i="6"/>
  <c r="C45" i="6"/>
  <c r="C46" i="6"/>
  <c r="C47" i="6"/>
  <c r="C48" i="6"/>
  <c r="C49" i="6"/>
  <c r="C50" i="6"/>
  <c r="C51" i="6"/>
  <c r="C52" i="6"/>
  <c r="C53" i="6"/>
  <c r="C54" i="6"/>
  <c r="C55" i="6"/>
  <c r="C56" i="6"/>
  <c r="C57" i="6"/>
  <c r="C58" i="6"/>
  <c r="C59" i="6"/>
  <c r="C60" i="6"/>
  <c r="C61" i="6"/>
  <c r="C62" i="6"/>
  <c r="C63" i="6"/>
  <c r="C64" i="6"/>
  <c r="C65" i="6"/>
  <c r="C66" i="6"/>
  <c r="C67" i="6"/>
  <c r="C68" i="6"/>
  <c r="C69" i="6"/>
  <c r="C70" i="6"/>
  <c r="C71" i="6"/>
  <c r="C72" i="6"/>
  <c r="C73" i="6"/>
  <c r="C74" i="6"/>
  <c r="C75" i="6"/>
  <c r="C76" i="6"/>
  <c r="C77" i="6"/>
  <c r="C78" i="6"/>
  <c r="C79" i="6"/>
  <c r="C80" i="6"/>
  <c r="C81" i="6"/>
  <c r="C82" i="6"/>
  <c r="C83" i="6"/>
  <c r="C84" i="6"/>
  <c r="C85" i="6"/>
  <c r="C86" i="6"/>
  <c r="C87" i="6"/>
  <c r="C88" i="6"/>
  <c r="C89" i="6"/>
  <c r="C90" i="6"/>
  <c r="C91" i="6"/>
  <c r="C92" i="6"/>
  <c r="C93" i="6"/>
  <c r="C94" i="6"/>
  <c r="C95" i="6"/>
  <c r="C96" i="6"/>
  <c r="C97" i="6"/>
  <c r="C98" i="6"/>
  <c r="C99" i="6"/>
  <c r="C100" i="6"/>
  <c r="C101" i="6"/>
  <c r="C102" i="6"/>
  <c r="C103" i="6"/>
  <c r="C104" i="6"/>
  <c r="C105" i="6"/>
  <c r="C106" i="6"/>
  <c r="C107" i="6"/>
  <c r="C108" i="6"/>
  <c r="C109" i="6"/>
  <c r="C110" i="6"/>
  <c r="C111" i="6"/>
  <c r="C112" i="6"/>
  <c r="C113" i="6"/>
  <c r="C114" i="6"/>
  <c r="C115" i="6"/>
  <c r="C116" i="6"/>
  <c r="C117" i="6"/>
  <c r="C118" i="6"/>
  <c r="C119" i="6"/>
  <c r="C120" i="6"/>
  <c r="C121" i="6"/>
  <c r="C122" i="6"/>
  <c r="C123"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C201" i="6"/>
  <c r="C202" i="6"/>
  <c r="C203" i="6"/>
  <c r="C204" i="6"/>
  <c r="C205" i="6"/>
  <c r="C206" i="6"/>
  <c r="C207" i="6"/>
  <c r="C208" i="6"/>
  <c r="C209" i="6"/>
  <c r="C210" i="6"/>
  <c r="C211" i="6"/>
  <c r="C212" i="6"/>
  <c r="C213" i="6"/>
  <c r="C214" i="6"/>
  <c r="C215" i="6"/>
  <c r="C3" i="6"/>
  <c r="G3" i="6"/>
  <c r="AO206" i="4"/>
  <c r="AO207" i="4"/>
  <c r="AO208" i="4"/>
  <c r="AO209" i="4"/>
  <c r="AO210" i="4"/>
  <c r="AO211" i="4"/>
  <c r="AO212" i="4"/>
  <c r="AO213" i="4"/>
  <c r="AO214" i="4"/>
  <c r="AO215" i="4"/>
  <c r="AO205" i="4"/>
  <c r="AO197" i="4"/>
  <c r="AO198" i="4"/>
  <c r="AO199" i="4"/>
  <c r="AO200" i="4"/>
  <c r="AO201" i="4"/>
  <c r="AO202" i="4"/>
  <c r="AO203" i="4"/>
  <c r="AO204" i="4"/>
  <c r="AO196" i="4"/>
  <c r="AO179" i="4"/>
  <c r="AO180" i="4"/>
  <c r="AO181" i="4"/>
  <c r="AO182" i="4"/>
  <c r="AO183" i="4"/>
  <c r="AO184" i="4"/>
  <c r="AO185" i="4"/>
  <c r="AO186" i="4"/>
  <c r="AO187" i="4"/>
  <c r="AO188" i="4"/>
  <c r="AO189" i="4"/>
  <c r="AO190" i="4"/>
  <c r="AO191" i="4"/>
  <c r="AO192" i="4"/>
  <c r="AO193" i="4"/>
  <c r="AO194" i="4"/>
  <c r="AO195" i="4"/>
  <c r="AO178" i="4"/>
  <c r="AO176" i="4"/>
  <c r="AO177" i="4"/>
  <c r="AO175" i="4"/>
  <c r="AO156" i="4"/>
  <c r="AO157" i="4"/>
  <c r="AO158" i="4"/>
  <c r="AO159" i="4"/>
  <c r="AO160" i="4"/>
  <c r="AO161" i="4"/>
  <c r="AO162" i="4"/>
  <c r="AO163" i="4"/>
  <c r="AO164" i="4"/>
  <c r="AO165" i="4"/>
  <c r="AO166" i="4"/>
  <c r="AO167" i="4"/>
  <c r="AO168" i="4"/>
  <c r="AO169" i="4"/>
  <c r="AO170" i="4"/>
  <c r="AO171" i="4"/>
  <c r="AO172" i="4"/>
  <c r="AO173" i="4"/>
  <c r="AO174" i="4"/>
  <c r="AO155" i="4"/>
  <c r="AO107" i="4"/>
  <c r="AO108" i="4"/>
  <c r="AO109" i="4"/>
  <c r="AO110" i="4"/>
  <c r="AO111" i="4"/>
  <c r="AO112" i="4"/>
  <c r="AO113" i="4"/>
  <c r="AO114" i="4"/>
  <c r="AO115" i="4"/>
  <c r="AO116" i="4"/>
  <c r="AO117" i="4"/>
  <c r="AO118" i="4"/>
  <c r="AO119" i="4"/>
  <c r="AO120" i="4"/>
  <c r="AO121" i="4"/>
  <c r="AO122" i="4"/>
  <c r="AO123" i="4"/>
  <c r="AO124" i="4"/>
  <c r="AO125" i="4"/>
  <c r="AO126" i="4"/>
  <c r="AO127" i="4"/>
  <c r="AO128" i="4"/>
  <c r="AO129" i="4"/>
  <c r="AO130" i="4"/>
  <c r="AO131" i="4"/>
  <c r="AO132" i="4"/>
  <c r="AO133" i="4"/>
  <c r="AO134" i="4"/>
  <c r="AO135" i="4"/>
  <c r="AO136" i="4"/>
  <c r="AO137" i="4"/>
  <c r="AO138" i="4"/>
  <c r="AO139" i="4"/>
  <c r="AO140" i="4"/>
  <c r="AO141" i="4"/>
  <c r="AO142" i="4"/>
  <c r="AO143" i="4"/>
  <c r="AO144" i="4"/>
  <c r="AO145" i="4"/>
  <c r="AO146" i="4"/>
  <c r="AO147" i="4"/>
  <c r="AO148" i="4"/>
  <c r="AO149" i="4"/>
  <c r="AO150" i="4"/>
  <c r="AO151" i="4"/>
  <c r="AO152" i="4"/>
  <c r="AO153" i="4"/>
  <c r="AO154" i="4"/>
  <c r="AO106" i="4"/>
  <c r="AO100" i="4"/>
  <c r="AO101" i="4"/>
  <c r="AO102" i="4"/>
  <c r="AO103" i="4"/>
  <c r="AO104" i="4"/>
  <c r="AO105" i="4"/>
  <c r="AO99" i="4"/>
  <c r="AO77" i="4"/>
  <c r="AO78" i="4"/>
  <c r="AO79" i="4"/>
  <c r="AO80" i="4"/>
  <c r="AO81" i="4"/>
  <c r="AO82" i="4"/>
  <c r="AO83" i="4"/>
  <c r="AO84" i="4"/>
  <c r="AO85" i="4"/>
  <c r="AO86" i="4"/>
  <c r="AO87" i="4"/>
  <c r="AO88" i="4"/>
  <c r="AO89" i="4"/>
  <c r="AO90" i="4"/>
  <c r="AO91" i="4"/>
  <c r="AO92" i="4"/>
  <c r="AO93" i="4"/>
  <c r="AO94" i="4"/>
  <c r="AO95" i="4"/>
  <c r="AO96" i="4"/>
  <c r="AO97" i="4"/>
  <c r="AO98" i="4"/>
  <c r="AO76" i="4"/>
  <c r="AO58" i="4"/>
  <c r="AO59" i="4"/>
  <c r="AO60" i="4"/>
  <c r="AO61" i="4"/>
  <c r="AO62" i="4"/>
  <c r="AO63" i="4"/>
  <c r="AO64" i="4"/>
  <c r="AO65" i="4"/>
  <c r="AO66" i="4"/>
  <c r="AO67" i="4"/>
  <c r="AO68" i="4"/>
  <c r="AO69" i="4"/>
  <c r="AO70" i="4"/>
  <c r="AO71" i="4"/>
  <c r="AO72" i="4"/>
  <c r="AO73" i="4"/>
  <c r="AO74" i="4"/>
  <c r="AO75" i="4"/>
  <c r="AO57" i="4"/>
  <c r="AO4" i="4"/>
  <c r="AO5" i="4"/>
  <c r="AO6" i="4"/>
  <c r="AO7" i="4"/>
  <c r="AO8" i="4"/>
  <c r="AO9" i="4"/>
  <c r="AO10" i="4"/>
  <c r="AO11" i="4"/>
  <c r="AO12" i="4"/>
  <c r="AO13" i="4"/>
  <c r="AO14" i="4"/>
  <c r="AO15" i="4"/>
  <c r="AO16" i="4"/>
  <c r="AO17" i="4"/>
  <c r="AO18" i="4"/>
  <c r="AO19" i="4"/>
  <c r="AO20" i="4"/>
  <c r="AO21" i="4"/>
  <c r="AO22" i="4"/>
  <c r="AO23" i="4"/>
  <c r="AO24" i="4"/>
  <c r="AO25" i="4"/>
  <c r="AO26" i="4"/>
  <c r="AO27" i="4"/>
  <c r="AO28" i="4"/>
  <c r="AO29" i="4"/>
  <c r="AO30" i="4"/>
  <c r="AO31" i="4"/>
  <c r="AO32" i="4"/>
  <c r="AO33" i="4"/>
  <c r="AO34" i="4"/>
  <c r="AO35" i="4"/>
  <c r="AO36" i="4"/>
  <c r="AO37" i="4"/>
  <c r="AO38" i="4"/>
  <c r="AO39" i="4"/>
  <c r="AO40" i="4"/>
  <c r="AO41" i="4"/>
  <c r="AO42" i="4"/>
  <c r="AO43" i="4"/>
  <c r="AO44" i="4"/>
  <c r="AO45" i="4"/>
  <c r="AO46" i="4"/>
  <c r="AO47" i="4"/>
  <c r="AO48" i="4"/>
  <c r="AO49" i="4"/>
  <c r="AO50" i="4"/>
  <c r="AO51" i="4"/>
  <c r="AO52" i="4"/>
  <c r="AO53" i="4"/>
  <c r="AO54" i="4"/>
  <c r="AO55" i="4"/>
  <c r="AO56" i="4"/>
  <c r="AO3" i="4"/>
  <c r="H13" i="8"/>
  <c r="G13" i="8"/>
  <c r="F13" i="8"/>
  <c r="E13" i="8"/>
  <c r="D13" i="8"/>
  <c r="C13" i="8"/>
  <c r="H12" i="8"/>
  <c r="G12" i="8"/>
  <c r="F12" i="8"/>
  <c r="E12" i="8"/>
  <c r="D12" i="8"/>
  <c r="C12" i="8"/>
  <c r="H11" i="8"/>
  <c r="G11" i="8"/>
  <c r="F11" i="8"/>
  <c r="E11" i="8"/>
  <c r="D11" i="8"/>
  <c r="C11" i="8"/>
  <c r="H10" i="8"/>
  <c r="G10" i="8"/>
  <c r="F10" i="8"/>
  <c r="E10" i="8"/>
  <c r="D10" i="8"/>
  <c r="C10" i="8"/>
  <c r="H9" i="8"/>
  <c r="G9" i="8"/>
  <c r="F9" i="8"/>
  <c r="E9" i="8"/>
  <c r="D9" i="8"/>
  <c r="C9" i="8"/>
  <c r="H8" i="8"/>
  <c r="G8" i="8"/>
  <c r="F8" i="8"/>
  <c r="E8" i="8"/>
  <c r="D8" i="8"/>
  <c r="C8" i="8"/>
  <c r="H7" i="8"/>
  <c r="G7" i="8"/>
  <c r="F7" i="8"/>
  <c r="E7" i="8"/>
  <c r="D7" i="8"/>
  <c r="C7" i="8"/>
  <c r="H6" i="8"/>
  <c r="G6" i="8"/>
  <c r="F6" i="8"/>
  <c r="E6" i="8"/>
  <c r="D6" i="8"/>
  <c r="C6" i="8"/>
  <c r="H5" i="8"/>
  <c r="G5" i="8"/>
  <c r="F5" i="8"/>
  <c r="E5" i="8"/>
  <c r="D5" i="8"/>
  <c r="C5" i="8"/>
  <c r="H4" i="8"/>
  <c r="G4" i="8"/>
  <c r="F4" i="8"/>
  <c r="E4" i="8"/>
  <c r="D4" i="8"/>
  <c r="C4" i="8"/>
  <c r="H3" i="8"/>
  <c r="G3" i="8"/>
  <c r="F3" i="8"/>
  <c r="E3" i="8"/>
  <c r="D3" i="8"/>
  <c r="C3" i="8"/>
  <c r="C40" i="4"/>
  <c r="C5" i="4"/>
  <c r="C33" i="4"/>
  <c r="C42" i="4"/>
  <c r="C32" i="4"/>
  <c r="C56" i="4"/>
  <c r="C10" i="4"/>
  <c r="C27" i="4"/>
  <c r="C51" i="4"/>
  <c r="C21" i="4"/>
  <c r="C203" i="4"/>
  <c r="C200" i="4"/>
  <c r="C196" i="4"/>
  <c r="C202" i="4"/>
  <c r="C197" i="4"/>
  <c r="C198" i="4"/>
  <c r="C204" i="4"/>
  <c r="C36" i="4"/>
  <c r="C53" i="4"/>
  <c r="C96" i="4"/>
  <c r="C87" i="4"/>
  <c r="C164" i="4"/>
  <c r="C168" i="4"/>
  <c r="C156" i="4"/>
  <c r="C166" i="4"/>
  <c r="C170" i="4"/>
  <c r="C155" i="4"/>
  <c r="C169" i="4"/>
  <c r="C167" i="4"/>
  <c r="C158" i="4"/>
  <c r="C160" i="4"/>
  <c r="C161" i="4"/>
  <c r="C93" i="4"/>
  <c r="C86" i="4"/>
  <c r="C111" i="4"/>
  <c r="C106" i="4"/>
  <c r="C137" i="4"/>
  <c r="C134" i="4"/>
  <c r="C154" i="4"/>
  <c r="C151" i="4"/>
  <c r="C110" i="4"/>
  <c r="C144" i="4"/>
  <c r="C76" i="4"/>
  <c r="C101" i="4"/>
  <c r="F2" i="1" l="1"/>
  <c r="AP4" i="4"/>
  <c r="AQ4" i="4"/>
  <c r="AR4" i="4"/>
  <c r="AS4" i="4"/>
  <c r="AT4" i="4"/>
  <c r="AU4" i="4"/>
  <c r="AP5" i="4"/>
  <c r="AQ5" i="4"/>
  <c r="AR5" i="4"/>
  <c r="AS5" i="4"/>
  <c r="AT5" i="4"/>
  <c r="AU5" i="4"/>
  <c r="AP6" i="4"/>
  <c r="AQ6" i="4"/>
  <c r="AR6" i="4"/>
  <c r="AS6" i="4"/>
  <c r="AT6" i="4"/>
  <c r="AU6" i="4"/>
  <c r="AP7" i="4"/>
  <c r="AQ7" i="4"/>
  <c r="AR7" i="4"/>
  <c r="AS7" i="4"/>
  <c r="AT7" i="4"/>
  <c r="AU7" i="4"/>
  <c r="AP8" i="4"/>
  <c r="AQ8" i="4"/>
  <c r="AR8" i="4"/>
  <c r="AS8" i="4"/>
  <c r="AT8" i="4"/>
  <c r="AU8" i="4"/>
  <c r="AP9" i="4"/>
  <c r="AQ9" i="4"/>
  <c r="AR9" i="4"/>
  <c r="AS9" i="4"/>
  <c r="AT9" i="4"/>
  <c r="AU9" i="4"/>
  <c r="AP10" i="4"/>
  <c r="AQ10" i="4"/>
  <c r="AR10" i="4"/>
  <c r="AS10" i="4"/>
  <c r="AT10" i="4"/>
  <c r="AU10" i="4"/>
  <c r="AP11" i="4"/>
  <c r="AQ11" i="4"/>
  <c r="AR11" i="4"/>
  <c r="AS11" i="4"/>
  <c r="AT11" i="4"/>
  <c r="AU11" i="4"/>
  <c r="AP12" i="4"/>
  <c r="AQ12" i="4"/>
  <c r="AR12" i="4"/>
  <c r="AS12" i="4"/>
  <c r="AT12" i="4"/>
  <c r="AU12" i="4"/>
  <c r="AP13" i="4"/>
  <c r="AQ13" i="4"/>
  <c r="AR13" i="4"/>
  <c r="AS13" i="4"/>
  <c r="AT13" i="4"/>
  <c r="AU13" i="4"/>
  <c r="AP14" i="4"/>
  <c r="AQ14" i="4"/>
  <c r="AR14" i="4"/>
  <c r="AS14" i="4"/>
  <c r="AT14" i="4"/>
  <c r="AU14" i="4"/>
  <c r="AP15" i="4"/>
  <c r="AQ15" i="4"/>
  <c r="AR15" i="4"/>
  <c r="AS15" i="4"/>
  <c r="AT15" i="4"/>
  <c r="AU15" i="4"/>
  <c r="AP16" i="4"/>
  <c r="AQ16" i="4"/>
  <c r="AR16" i="4"/>
  <c r="AS16" i="4"/>
  <c r="AT16" i="4"/>
  <c r="AU16" i="4"/>
  <c r="AP17" i="4"/>
  <c r="AQ17" i="4"/>
  <c r="AR17" i="4"/>
  <c r="AS17" i="4"/>
  <c r="AT17" i="4"/>
  <c r="AU17" i="4"/>
  <c r="AP18" i="4"/>
  <c r="AQ18" i="4"/>
  <c r="AR18" i="4"/>
  <c r="AS18" i="4"/>
  <c r="AT18" i="4"/>
  <c r="AU18" i="4"/>
  <c r="AP19" i="4"/>
  <c r="AQ19" i="4"/>
  <c r="AR19" i="4"/>
  <c r="AS19" i="4"/>
  <c r="AT19" i="4"/>
  <c r="AU19" i="4"/>
  <c r="AP20" i="4"/>
  <c r="AQ20" i="4"/>
  <c r="AR20" i="4"/>
  <c r="AS20" i="4"/>
  <c r="AT20" i="4"/>
  <c r="AU20" i="4"/>
  <c r="AP21" i="4"/>
  <c r="AQ21" i="4"/>
  <c r="AR21" i="4"/>
  <c r="AS21" i="4"/>
  <c r="AT21" i="4"/>
  <c r="AU21" i="4"/>
  <c r="AP22" i="4"/>
  <c r="AQ22" i="4"/>
  <c r="AR22" i="4"/>
  <c r="AS22" i="4"/>
  <c r="AT22" i="4"/>
  <c r="AU22" i="4"/>
  <c r="AP23" i="4"/>
  <c r="AQ23" i="4"/>
  <c r="AR23" i="4"/>
  <c r="AS23" i="4"/>
  <c r="AT23" i="4"/>
  <c r="AU23" i="4"/>
  <c r="AP24" i="4"/>
  <c r="AQ24" i="4"/>
  <c r="AR24" i="4"/>
  <c r="AS24" i="4"/>
  <c r="AT24" i="4"/>
  <c r="AU24" i="4"/>
  <c r="AP25" i="4"/>
  <c r="AQ25" i="4"/>
  <c r="AR25" i="4"/>
  <c r="AS25" i="4"/>
  <c r="AT25" i="4"/>
  <c r="AU25" i="4"/>
  <c r="AP26" i="4"/>
  <c r="AQ26" i="4"/>
  <c r="AR26" i="4"/>
  <c r="AS26" i="4"/>
  <c r="AT26" i="4"/>
  <c r="AU26" i="4"/>
  <c r="AP27" i="4"/>
  <c r="AQ27" i="4"/>
  <c r="AR27" i="4"/>
  <c r="AS27" i="4"/>
  <c r="AT27" i="4"/>
  <c r="AU27" i="4"/>
  <c r="AP28" i="4"/>
  <c r="AQ28" i="4"/>
  <c r="AR28" i="4"/>
  <c r="AS28" i="4"/>
  <c r="AT28" i="4"/>
  <c r="AU28" i="4"/>
  <c r="AP29" i="4"/>
  <c r="AQ29" i="4"/>
  <c r="AR29" i="4"/>
  <c r="AS29" i="4"/>
  <c r="AT29" i="4"/>
  <c r="AU29" i="4"/>
  <c r="AP30" i="4"/>
  <c r="AQ30" i="4"/>
  <c r="AR30" i="4"/>
  <c r="AS30" i="4"/>
  <c r="AT30" i="4"/>
  <c r="AU30" i="4"/>
  <c r="AP31" i="4"/>
  <c r="AQ31" i="4"/>
  <c r="AR31" i="4"/>
  <c r="AS31" i="4"/>
  <c r="AT31" i="4"/>
  <c r="AU31" i="4"/>
  <c r="AP32" i="4"/>
  <c r="AQ32" i="4"/>
  <c r="AR32" i="4"/>
  <c r="AS32" i="4"/>
  <c r="AT32" i="4"/>
  <c r="AU32" i="4"/>
  <c r="AP33" i="4"/>
  <c r="AQ33" i="4"/>
  <c r="AR33" i="4"/>
  <c r="AS33" i="4"/>
  <c r="AT33" i="4"/>
  <c r="AU33" i="4"/>
  <c r="AP34" i="4"/>
  <c r="AQ34" i="4"/>
  <c r="AR34" i="4"/>
  <c r="AS34" i="4"/>
  <c r="AT34" i="4"/>
  <c r="AU34" i="4"/>
  <c r="AP35" i="4"/>
  <c r="AQ35" i="4"/>
  <c r="AR35" i="4"/>
  <c r="AS35" i="4"/>
  <c r="AT35" i="4"/>
  <c r="AU35" i="4"/>
  <c r="AP36" i="4"/>
  <c r="AQ36" i="4"/>
  <c r="AR36" i="4"/>
  <c r="AS36" i="4"/>
  <c r="AT36" i="4"/>
  <c r="AU36" i="4"/>
  <c r="AP37" i="4"/>
  <c r="AQ37" i="4"/>
  <c r="AR37" i="4"/>
  <c r="AS37" i="4"/>
  <c r="AT37" i="4"/>
  <c r="AU37" i="4"/>
  <c r="AP38" i="4"/>
  <c r="AQ38" i="4"/>
  <c r="AR38" i="4"/>
  <c r="AS38" i="4"/>
  <c r="AT38" i="4"/>
  <c r="AU38" i="4"/>
  <c r="AP39" i="4"/>
  <c r="AQ39" i="4"/>
  <c r="AR39" i="4"/>
  <c r="AS39" i="4"/>
  <c r="AT39" i="4"/>
  <c r="AU39" i="4"/>
  <c r="AP40" i="4"/>
  <c r="AQ40" i="4"/>
  <c r="AR40" i="4"/>
  <c r="AS40" i="4"/>
  <c r="AT40" i="4"/>
  <c r="AU40" i="4"/>
  <c r="AP41" i="4"/>
  <c r="AQ41" i="4"/>
  <c r="AR41" i="4"/>
  <c r="AS41" i="4"/>
  <c r="AT41" i="4"/>
  <c r="AU41" i="4"/>
  <c r="AP42" i="4"/>
  <c r="AQ42" i="4"/>
  <c r="AR42" i="4"/>
  <c r="AS42" i="4"/>
  <c r="AT42" i="4"/>
  <c r="AU42" i="4"/>
  <c r="AP43" i="4"/>
  <c r="AQ43" i="4"/>
  <c r="AR43" i="4"/>
  <c r="AS43" i="4"/>
  <c r="AT43" i="4"/>
  <c r="AU43" i="4"/>
  <c r="AP44" i="4"/>
  <c r="AQ44" i="4"/>
  <c r="AR44" i="4"/>
  <c r="AS44" i="4"/>
  <c r="AT44" i="4"/>
  <c r="AU44" i="4"/>
  <c r="AP45" i="4"/>
  <c r="AQ45" i="4"/>
  <c r="AR45" i="4"/>
  <c r="AS45" i="4"/>
  <c r="AT45" i="4"/>
  <c r="AU45" i="4"/>
  <c r="AP46" i="4"/>
  <c r="AQ46" i="4"/>
  <c r="AR46" i="4"/>
  <c r="AS46" i="4"/>
  <c r="AT46" i="4"/>
  <c r="AU46" i="4"/>
  <c r="AP47" i="4"/>
  <c r="AQ47" i="4"/>
  <c r="AR47" i="4"/>
  <c r="AS47" i="4"/>
  <c r="AT47" i="4"/>
  <c r="AU47" i="4"/>
  <c r="AP48" i="4"/>
  <c r="AQ48" i="4"/>
  <c r="AR48" i="4"/>
  <c r="AS48" i="4"/>
  <c r="AT48" i="4"/>
  <c r="AU48" i="4"/>
  <c r="AP49" i="4"/>
  <c r="AQ49" i="4"/>
  <c r="AR49" i="4"/>
  <c r="AS49" i="4"/>
  <c r="AT49" i="4"/>
  <c r="AU49" i="4"/>
  <c r="AP50" i="4"/>
  <c r="AQ50" i="4"/>
  <c r="AR50" i="4"/>
  <c r="AS50" i="4"/>
  <c r="AT50" i="4"/>
  <c r="AU50" i="4"/>
  <c r="AP51" i="4"/>
  <c r="AQ51" i="4"/>
  <c r="AR51" i="4"/>
  <c r="AS51" i="4"/>
  <c r="AT51" i="4"/>
  <c r="AU51" i="4"/>
  <c r="AP52" i="4"/>
  <c r="AQ52" i="4"/>
  <c r="AR52" i="4"/>
  <c r="AS52" i="4"/>
  <c r="AT52" i="4"/>
  <c r="AU52" i="4"/>
  <c r="AP53" i="4"/>
  <c r="AQ53" i="4"/>
  <c r="AR53" i="4"/>
  <c r="AS53" i="4"/>
  <c r="AT53" i="4"/>
  <c r="AU53" i="4"/>
  <c r="AP54" i="4"/>
  <c r="AQ54" i="4"/>
  <c r="AR54" i="4"/>
  <c r="AS54" i="4"/>
  <c r="AT54" i="4"/>
  <c r="AU54" i="4"/>
  <c r="AP55" i="4"/>
  <c r="AQ55" i="4"/>
  <c r="AR55" i="4"/>
  <c r="AS55" i="4"/>
  <c r="AT55" i="4"/>
  <c r="AU55" i="4"/>
  <c r="AP56" i="4"/>
  <c r="AQ56" i="4"/>
  <c r="AR56" i="4"/>
  <c r="AS56" i="4"/>
  <c r="AT56" i="4"/>
  <c r="AU56" i="4"/>
  <c r="AP57" i="4"/>
  <c r="AQ57" i="4"/>
  <c r="AR57" i="4"/>
  <c r="AS57" i="4"/>
  <c r="AT57" i="4"/>
  <c r="AU57" i="4"/>
  <c r="AP58" i="4"/>
  <c r="AQ58" i="4"/>
  <c r="AR58" i="4"/>
  <c r="AS58" i="4"/>
  <c r="AT58" i="4"/>
  <c r="AU58" i="4"/>
  <c r="AP59" i="4"/>
  <c r="AQ59" i="4"/>
  <c r="AR59" i="4"/>
  <c r="AS59" i="4"/>
  <c r="AT59" i="4"/>
  <c r="AU59" i="4"/>
  <c r="AP60" i="4"/>
  <c r="AQ60" i="4"/>
  <c r="AR60" i="4"/>
  <c r="AS60" i="4"/>
  <c r="AT60" i="4"/>
  <c r="AU60" i="4"/>
  <c r="AP61" i="4"/>
  <c r="AQ61" i="4"/>
  <c r="AR61" i="4"/>
  <c r="AS61" i="4"/>
  <c r="AT61" i="4"/>
  <c r="AU61" i="4"/>
  <c r="AP62" i="4"/>
  <c r="AQ62" i="4"/>
  <c r="AR62" i="4"/>
  <c r="AS62" i="4"/>
  <c r="AT62" i="4"/>
  <c r="AU62" i="4"/>
  <c r="AP63" i="4"/>
  <c r="AQ63" i="4"/>
  <c r="AR63" i="4"/>
  <c r="AS63" i="4"/>
  <c r="AT63" i="4"/>
  <c r="AU63" i="4"/>
  <c r="AP64" i="4"/>
  <c r="AQ64" i="4"/>
  <c r="AR64" i="4"/>
  <c r="AS64" i="4"/>
  <c r="AT64" i="4"/>
  <c r="AU64" i="4"/>
  <c r="AP65" i="4"/>
  <c r="AQ65" i="4"/>
  <c r="AR65" i="4"/>
  <c r="AS65" i="4"/>
  <c r="AT65" i="4"/>
  <c r="AU65" i="4"/>
  <c r="AP66" i="4"/>
  <c r="AQ66" i="4"/>
  <c r="AR66" i="4"/>
  <c r="AS66" i="4"/>
  <c r="AT66" i="4"/>
  <c r="AU66" i="4"/>
  <c r="AP67" i="4"/>
  <c r="AQ67" i="4"/>
  <c r="AR67" i="4"/>
  <c r="AS67" i="4"/>
  <c r="AT67" i="4"/>
  <c r="AU67" i="4"/>
  <c r="AP68" i="4"/>
  <c r="AQ68" i="4"/>
  <c r="AR68" i="4"/>
  <c r="AS68" i="4"/>
  <c r="AT68" i="4"/>
  <c r="AU68" i="4"/>
  <c r="AP69" i="4"/>
  <c r="AQ69" i="4"/>
  <c r="AR69" i="4"/>
  <c r="AS69" i="4"/>
  <c r="AT69" i="4"/>
  <c r="AU69" i="4"/>
  <c r="AP70" i="4"/>
  <c r="AQ70" i="4"/>
  <c r="AR70" i="4"/>
  <c r="AS70" i="4"/>
  <c r="AT70" i="4"/>
  <c r="AU70" i="4"/>
  <c r="AP71" i="4"/>
  <c r="AQ71" i="4"/>
  <c r="AR71" i="4"/>
  <c r="AS71" i="4"/>
  <c r="AT71" i="4"/>
  <c r="AU71" i="4"/>
  <c r="AP72" i="4"/>
  <c r="AQ72" i="4"/>
  <c r="AR72" i="4"/>
  <c r="AS72" i="4"/>
  <c r="AT72" i="4"/>
  <c r="AU72" i="4"/>
  <c r="AP73" i="4"/>
  <c r="AQ73" i="4"/>
  <c r="AR73" i="4"/>
  <c r="AS73" i="4"/>
  <c r="AT73" i="4"/>
  <c r="AU73" i="4"/>
  <c r="AP74" i="4"/>
  <c r="AQ74" i="4"/>
  <c r="AR74" i="4"/>
  <c r="AS74" i="4"/>
  <c r="AT74" i="4"/>
  <c r="AU74" i="4"/>
  <c r="AP75" i="4"/>
  <c r="AQ75" i="4"/>
  <c r="AR75" i="4"/>
  <c r="AS75" i="4"/>
  <c r="AT75" i="4"/>
  <c r="AU75" i="4"/>
  <c r="AP76" i="4"/>
  <c r="AQ76" i="4"/>
  <c r="AR76" i="4"/>
  <c r="AS76" i="4"/>
  <c r="AT76" i="4"/>
  <c r="AU76" i="4"/>
  <c r="AP77" i="4"/>
  <c r="AQ77" i="4"/>
  <c r="AR77" i="4"/>
  <c r="AS77" i="4"/>
  <c r="AT77" i="4"/>
  <c r="AU77" i="4"/>
  <c r="AP78" i="4"/>
  <c r="AQ78" i="4"/>
  <c r="AR78" i="4"/>
  <c r="AS78" i="4"/>
  <c r="AT78" i="4"/>
  <c r="AU78" i="4"/>
  <c r="AP79" i="4"/>
  <c r="AQ79" i="4"/>
  <c r="AR79" i="4"/>
  <c r="AS79" i="4"/>
  <c r="AT79" i="4"/>
  <c r="AU79" i="4"/>
  <c r="AP80" i="4"/>
  <c r="AQ80" i="4"/>
  <c r="AR80" i="4"/>
  <c r="AS80" i="4"/>
  <c r="AT80" i="4"/>
  <c r="AU80" i="4"/>
  <c r="AP81" i="4"/>
  <c r="AQ81" i="4"/>
  <c r="AR81" i="4"/>
  <c r="AS81" i="4"/>
  <c r="AT81" i="4"/>
  <c r="AU81" i="4"/>
  <c r="AP82" i="4"/>
  <c r="AQ82" i="4"/>
  <c r="AR82" i="4"/>
  <c r="AS82" i="4"/>
  <c r="AT82" i="4"/>
  <c r="AU82" i="4"/>
  <c r="AP83" i="4"/>
  <c r="AQ83" i="4"/>
  <c r="AR83" i="4"/>
  <c r="AS83" i="4"/>
  <c r="AT83" i="4"/>
  <c r="AU83" i="4"/>
  <c r="AP84" i="4"/>
  <c r="AQ84" i="4"/>
  <c r="AR84" i="4"/>
  <c r="AS84" i="4"/>
  <c r="AT84" i="4"/>
  <c r="AU84" i="4"/>
  <c r="AP85" i="4"/>
  <c r="AQ85" i="4"/>
  <c r="AR85" i="4"/>
  <c r="AS85" i="4"/>
  <c r="AT85" i="4"/>
  <c r="AU85" i="4"/>
  <c r="AP86" i="4"/>
  <c r="AQ86" i="4"/>
  <c r="AR86" i="4"/>
  <c r="AS86" i="4"/>
  <c r="AT86" i="4"/>
  <c r="AU86" i="4"/>
  <c r="AP87" i="4"/>
  <c r="AQ87" i="4"/>
  <c r="AR87" i="4"/>
  <c r="AS87" i="4"/>
  <c r="AT87" i="4"/>
  <c r="AU87" i="4"/>
  <c r="AP88" i="4"/>
  <c r="AQ88" i="4"/>
  <c r="AR88" i="4"/>
  <c r="AS88" i="4"/>
  <c r="AT88" i="4"/>
  <c r="AU88" i="4"/>
  <c r="AP89" i="4"/>
  <c r="AQ89" i="4"/>
  <c r="AR89" i="4"/>
  <c r="AS89" i="4"/>
  <c r="AT89" i="4"/>
  <c r="AU89" i="4"/>
  <c r="AP90" i="4"/>
  <c r="AQ90" i="4"/>
  <c r="AR90" i="4"/>
  <c r="AS90" i="4"/>
  <c r="AT90" i="4"/>
  <c r="AU90" i="4"/>
  <c r="AP91" i="4"/>
  <c r="AQ91" i="4"/>
  <c r="AR91" i="4"/>
  <c r="AS91" i="4"/>
  <c r="AT91" i="4"/>
  <c r="AU91" i="4"/>
  <c r="AP92" i="4"/>
  <c r="AQ92" i="4"/>
  <c r="AR92" i="4"/>
  <c r="AS92" i="4"/>
  <c r="AT92" i="4"/>
  <c r="AU92" i="4"/>
  <c r="AP93" i="4"/>
  <c r="AQ93" i="4"/>
  <c r="AR93" i="4"/>
  <c r="AS93" i="4"/>
  <c r="AT93" i="4"/>
  <c r="AU93" i="4"/>
  <c r="AP95" i="4"/>
  <c r="AQ95" i="4"/>
  <c r="AR95" i="4"/>
  <c r="AS95" i="4"/>
  <c r="AT95" i="4"/>
  <c r="AU95" i="4"/>
  <c r="AP96" i="4"/>
  <c r="AQ96" i="4"/>
  <c r="AR96" i="4"/>
  <c r="AS96" i="4"/>
  <c r="AT96" i="4"/>
  <c r="AU96" i="4"/>
  <c r="AP97" i="4"/>
  <c r="AQ97" i="4"/>
  <c r="AR97" i="4"/>
  <c r="AS97" i="4"/>
  <c r="AT97" i="4"/>
  <c r="AU97" i="4"/>
  <c r="AP98" i="4"/>
  <c r="AQ98" i="4"/>
  <c r="AR98" i="4"/>
  <c r="AS98" i="4"/>
  <c r="AT98" i="4"/>
  <c r="AU98" i="4"/>
  <c r="AP99" i="4"/>
  <c r="AQ99" i="4"/>
  <c r="AR99" i="4"/>
  <c r="AS99" i="4"/>
  <c r="AT99" i="4"/>
  <c r="AU99" i="4"/>
  <c r="AP100" i="4"/>
  <c r="AQ100" i="4"/>
  <c r="AR100" i="4"/>
  <c r="AS100" i="4"/>
  <c r="AT100" i="4"/>
  <c r="AU100" i="4"/>
  <c r="AP101" i="4"/>
  <c r="AQ101" i="4"/>
  <c r="AR101" i="4"/>
  <c r="AS101" i="4"/>
  <c r="AT101" i="4"/>
  <c r="AU101" i="4"/>
  <c r="AP102" i="4"/>
  <c r="AQ102" i="4"/>
  <c r="AR102" i="4"/>
  <c r="AS102" i="4"/>
  <c r="AT102" i="4"/>
  <c r="AU102" i="4"/>
  <c r="AP103" i="4"/>
  <c r="AQ103" i="4"/>
  <c r="AR103" i="4"/>
  <c r="AS103" i="4"/>
  <c r="AT103" i="4"/>
  <c r="AU103" i="4"/>
  <c r="AP104" i="4"/>
  <c r="AQ104" i="4"/>
  <c r="AR104" i="4"/>
  <c r="AS104" i="4"/>
  <c r="AT104" i="4"/>
  <c r="AU104" i="4"/>
  <c r="AP105" i="4"/>
  <c r="AQ105" i="4"/>
  <c r="AR105" i="4"/>
  <c r="AS105" i="4"/>
  <c r="AT105" i="4"/>
  <c r="AU105" i="4"/>
  <c r="AP106" i="4"/>
  <c r="AQ106" i="4"/>
  <c r="AR106" i="4"/>
  <c r="AS106" i="4"/>
  <c r="AT106" i="4"/>
  <c r="AU106" i="4"/>
  <c r="AP107" i="4"/>
  <c r="AQ107" i="4"/>
  <c r="AR107" i="4"/>
  <c r="AS107" i="4"/>
  <c r="AT107" i="4"/>
  <c r="AU107" i="4"/>
  <c r="AP108" i="4"/>
  <c r="AQ108" i="4"/>
  <c r="AR108" i="4"/>
  <c r="AS108" i="4"/>
  <c r="AT108" i="4"/>
  <c r="AU108" i="4"/>
  <c r="AP109" i="4"/>
  <c r="AQ109" i="4"/>
  <c r="AR109" i="4"/>
  <c r="AS109" i="4"/>
  <c r="AT109" i="4"/>
  <c r="AU109" i="4"/>
  <c r="AP110" i="4"/>
  <c r="AQ110" i="4"/>
  <c r="AR110" i="4"/>
  <c r="AS110" i="4"/>
  <c r="AT110" i="4"/>
  <c r="AU110" i="4"/>
  <c r="AP111" i="4"/>
  <c r="AQ111" i="4"/>
  <c r="AR111" i="4"/>
  <c r="AS111" i="4"/>
  <c r="AT111" i="4"/>
  <c r="AU111" i="4"/>
  <c r="AP112" i="4"/>
  <c r="AQ112" i="4"/>
  <c r="AR112" i="4"/>
  <c r="AS112" i="4"/>
  <c r="AT112" i="4"/>
  <c r="AU112" i="4"/>
  <c r="AP113" i="4"/>
  <c r="AQ113" i="4"/>
  <c r="AR113" i="4"/>
  <c r="AS113" i="4"/>
  <c r="AT113" i="4"/>
  <c r="AU113" i="4"/>
  <c r="AP114" i="4"/>
  <c r="AQ114" i="4"/>
  <c r="AR114" i="4"/>
  <c r="AS114" i="4"/>
  <c r="AT114" i="4"/>
  <c r="AU114" i="4"/>
  <c r="AP115" i="4"/>
  <c r="AQ115" i="4"/>
  <c r="AR115" i="4"/>
  <c r="AS115" i="4"/>
  <c r="AT115" i="4"/>
  <c r="AU115" i="4"/>
  <c r="AP116" i="4"/>
  <c r="AQ116" i="4"/>
  <c r="AR116" i="4"/>
  <c r="AS116" i="4"/>
  <c r="AT116" i="4"/>
  <c r="AU116" i="4"/>
  <c r="AP117" i="4"/>
  <c r="AQ117" i="4"/>
  <c r="AR117" i="4"/>
  <c r="AS117" i="4"/>
  <c r="AT117" i="4"/>
  <c r="AU117" i="4"/>
  <c r="AP118" i="4"/>
  <c r="AQ118" i="4"/>
  <c r="AR118" i="4"/>
  <c r="AS118" i="4"/>
  <c r="AT118" i="4"/>
  <c r="AU118" i="4"/>
  <c r="AP119" i="4"/>
  <c r="AQ119" i="4"/>
  <c r="AR119" i="4"/>
  <c r="AS119" i="4"/>
  <c r="AT119" i="4"/>
  <c r="AU119" i="4"/>
  <c r="AP120" i="4"/>
  <c r="AQ120" i="4"/>
  <c r="AR120" i="4"/>
  <c r="AS120" i="4"/>
  <c r="AT120" i="4"/>
  <c r="AU120" i="4"/>
  <c r="AP121" i="4"/>
  <c r="AQ121" i="4"/>
  <c r="AR121" i="4"/>
  <c r="AS121" i="4"/>
  <c r="AT121" i="4"/>
  <c r="AU121" i="4"/>
  <c r="AP122" i="4"/>
  <c r="AQ122" i="4"/>
  <c r="AR122" i="4"/>
  <c r="AS122" i="4"/>
  <c r="AT122" i="4"/>
  <c r="AU122" i="4"/>
  <c r="AP123" i="4"/>
  <c r="AQ123" i="4"/>
  <c r="AR123" i="4"/>
  <c r="AS123" i="4"/>
  <c r="AT123" i="4"/>
  <c r="AU123" i="4"/>
  <c r="AP124" i="4"/>
  <c r="AQ124" i="4"/>
  <c r="AR124" i="4"/>
  <c r="AS124" i="4"/>
  <c r="AT124" i="4"/>
  <c r="AU124" i="4"/>
  <c r="AP125" i="4"/>
  <c r="AQ125" i="4"/>
  <c r="AR125" i="4"/>
  <c r="AS125" i="4"/>
  <c r="AT125" i="4"/>
  <c r="AU125" i="4"/>
  <c r="AP126" i="4"/>
  <c r="AQ126" i="4"/>
  <c r="AR126" i="4"/>
  <c r="AS126" i="4"/>
  <c r="AT126" i="4"/>
  <c r="AU126" i="4"/>
  <c r="AP127" i="4"/>
  <c r="AQ127" i="4"/>
  <c r="AR127" i="4"/>
  <c r="AS127" i="4"/>
  <c r="AT127" i="4"/>
  <c r="AU127" i="4"/>
  <c r="AP128" i="4"/>
  <c r="AQ128" i="4"/>
  <c r="AR128" i="4"/>
  <c r="AS128" i="4"/>
  <c r="AT128" i="4"/>
  <c r="AU128" i="4"/>
  <c r="AP129" i="4"/>
  <c r="AQ129" i="4"/>
  <c r="AR129" i="4"/>
  <c r="AS129" i="4"/>
  <c r="AT129" i="4"/>
  <c r="AU129" i="4"/>
  <c r="AP130" i="4"/>
  <c r="AQ130" i="4"/>
  <c r="AR130" i="4"/>
  <c r="AS130" i="4"/>
  <c r="AT130" i="4"/>
  <c r="AU130" i="4"/>
  <c r="AP131" i="4"/>
  <c r="AQ131" i="4"/>
  <c r="AR131" i="4"/>
  <c r="AS131" i="4"/>
  <c r="AT131" i="4"/>
  <c r="AU131" i="4"/>
  <c r="AP132" i="4"/>
  <c r="AQ132" i="4"/>
  <c r="AR132" i="4"/>
  <c r="AS132" i="4"/>
  <c r="AT132" i="4"/>
  <c r="AU132" i="4"/>
  <c r="AP133" i="4"/>
  <c r="AQ133" i="4"/>
  <c r="AR133" i="4"/>
  <c r="AS133" i="4"/>
  <c r="AT133" i="4"/>
  <c r="AU133" i="4"/>
  <c r="AP134" i="4"/>
  <c r="AQ134" i="4"/>
  <c r="AR134" i="4"/>
  <c r="AS134" i="4"/>
  <c r="AT134" i="4"/>
  <c r="AU134" i="4"/>
  <c r="AP135" i="4"/>
  <c r="AQ135" i="4"/>
  <c r="AR135" i="4"/>
  <c r="AS135" i="4"/>
  <c r="AT135" i="4"/>
  <c r="AU135" i="4"/>
  <c r="AP136" i="4"/>
  <c r="AQ136" i="4"/>
  <c r="AR136" i="4"/>
  <c r="AS136" i="4"/>
  <c r="AT136" i="4"/>
  <c r="AU136" i="4"/>
  <c r="AP137" i="4"/>
  <c r="AQ137" i="4"/>
  <c r="AR137" i="4"/>
  <c r="AS137" i="4"/>
  <c r="AT137" i="4"/>
  <c r="AU137" i="4"/>
  <c r="AP138" i="4"/>
  <c r="AQ138" i="4"/>
  <c r="AR138" i="4"/>
  <c r="AS138" i="4"/>
  <c r="AT138" i="4"/>
  <c r="AU138" i="4"/>
  <c r="AP139" i="4"/>
  <c r="AQ139" i="4"/>
  <c r="AR139" i="4"/>
  <c r="AS139" i="4"/>
  <c r="AT139" i="4"/>
  <c r="AU139" i="4"/>
  <c r="AP140" i="4"/>
  <c r="AQ140" i="4"/>
  <c r="AR140" i="4"/>
  <c r="AS140" i="4"/>
  <c r="AT140" i="4"/>
  <c r="AU140" i="4"/>
  <c r="AP141" i="4"/>
  <c r="AQ141" i="4"/>
  <c r="AR141" i="4"/>
  <c r="AS141" i="4"/>
  <c r="AT141" i="4"/>
  <c r="AU141" i="4"/>
  <c r="AP142" i="4"/>
  <c r="AQ142" i="4"/>
  <c r="AR142" i="4"/>
  <c r="AS142" i="4"/>
  <c r="AT142" i="4"/>
  <c r="AU142" i="4"/>
  <c r="AP143" i="4"/>
  <c r="AQ143" i="4"/>
  <c r="AR143" i="4"/>
  <c r="AS143" i="4"/>
  <c r="AT143" i="4"/>
  <c r="AU143" i="4"/>
  <c r="AP144" i="4"/>
  <c r="AQ144" i="4"/>
  <c r="AR144" i="4"/>
  <c r="AS144" i="4"/>
  <c r="AT144" i="4"/>
  <c r="AU144" i="4"/>
  <c r="AP145" i="4"/>
  <c r="AQ145" i="4"/>
  <c r="AR145" i="4"/>
  <c r="AS145" i="4"/>
  <c r="AT145" i="4"/>
  <c r="AU145" i="4"/>
  <c r="AP146" i="4"/>
  <c r="AQ146" i="4"/>
  <c r="AR146" i="4"/>
  <c r="AS146" i="4"/>
  <c r="AT146" i="4"/>
  <c r="AU146" i="4"/>
  <c r="AP147" i="4"/>
  <c r="AQ147" i="4"/>
  <c r="AR147" i="4"/>
  <c r="AS147" i="4"/>
  <c r="AT147" i="4"/>
  <c r="AU147" i="4"/>
  <c r="AP148" i="4"/>
  <c r="AQ148" i="4"/>
  <c r="AR148" i="4"/>
  <c r="AS148" i="4"/>
  <c r="AT148" i="4"/>
  <c r="AU148" i="4"/>
  <c r="AP149" i="4"/>
  <c r="AQ149" i="4"/>
  <c r="AR149" i="4"/>
  <c r="AS149" i="4"/>
  <c r="AT149" i="4"/>
  <c r="AU149" i="4"/>
  <c r="AP150" i="4"/>
  <c r="AQ150" i="4"/>
  <c r="AR150" i="4"/>
  <c r="AS150" i="4"/>
  <c r="AT150" i="4"/>
  <c r="AU150" i="4"/>
  <c r="AP151" i="4"/>
  <c r="AQ151" i="4"/>
  <c r="AR151" i="4"/>
  <c r="AS151" i="4"/>
  <c r="AT151" i="4"/>
  <c r="AU151" i="4"/>
  <c r="AP152" i="4"/>
  <c r="AQ152" i="4"/>
  <c r="AR152" i="4"/>
  <c r="AS152" i="4"/>
  <c r="AT152" i="4"/>
  <c r="AU152" i="4"/>
  <c r="AP153" i="4"/>
  <c r="AQ153" i="4"/>
  <c r="AR153" i="4"/>
  <c r="AS153" i="4"/>
  <c r="AT153" i="4"/>
  <c r="AU153" i="4"/>
  <c r="AP154" i="4"/>
  <c r="AQ154" i="4"/>
  <c r="AR154" i="4"/>
  <c r="AS154" i="4"/>
  <c r="AT154" i="4"/>
  <c r="AU154" i="4"/>
  <c r="AP155" i="4"/>
  <c r="AQ155" i="4"/>
  <c r="AR155" i="4"/>
  <c r="AS155" i="4"/>
  <c r="AT155" i="4"/>
  <c r="AU155" i="4"/>
  <c r="AP156" i="4"/>
  <c r="AQ156" i="4"/>
  <c r="AR156" i="4"/>
  <c r="AS156" i="4"/>
  <c r="AT156" i="4"/>
  <c r="AU156" i="4"/>
  <c r="AP157" i="4"/>
  <c r="AQ157" i="4"/>
  <c r="AR157" i="4"/>
  <c r="AS157" i="4"/>
  <c r="AT157" i="4"/>
  <c r="AU157" i="4"/>
  <c r="AP158" i="4"/>
  <c r="AQ158" i="4"/>
  <c r="AR158" i="4"/>
  <c r="AS158" i="4"/>
  <c r="AT158" i="4"/>
  <c r="AU158" i="4"/>
  <c r="AP159" i="4"/>
  <c r="AQ159" i="4"/>
  <c r="AR159" i="4"/>
  <c r="AS159" i="4"/>
  <c r="AT159" i="4"/>
  <c r="AU159" i="4"/>
  <c r="AP160" i="4"/>
  <c r="AQ160" i="4"/>
  <c r="AR160" i="4"/>
  <c r="AS160" i="4"/>
  <c r="AT160" i="4"/>
  <c r="AU160" i="4"/>
  <c r="AP161" i="4"/>
  <c r="AQ161" i="4"/>
  <c r="AR161" i="4"/>
  <c r="AS161" i="4"/>
  <c r="AT161" i="4"/>
  <c r="AU161" i="4"/>
  <c r="AP162" i="4"/>
  <c r="AQ162" i="4"/>
  <c r="AR162" i="4"/>
  <c r="AS162" i="4"/>
  <c r="AT162" i="4"/>
  <c r="AU162" i="4"/>
  <c r="AP163" i="4"/>
  <c r="AQ163" i="4"/>
  <c r="AR163" i="4"/>
  <c r="AS163" i="4"/>
  <c r="AT163" i="4"/>
  <c r="AU163" i="4"/>
  <c r="AP164" i="4"/>
  <c r="AQ164" i="4"/>
  <c r="AR164" i="4"/>
  <c r="AS164" i="4"/>
  <c r="AT164" i="4"/>
  <c r="AU164" i="4"/>
  <c r="AP165" i="4"/>
  <c r="AQ165" i="4"/>
  <c r="AR165" i="4"/>
  <c r="AS165" i="4"/>
  <c r="AT165" i="4"/>
  <c r="AU165" i="4"/>
  <c r="AP166" i="4"/>
  <c r="AQ166" i="4"/>
  <c r="AR166" i="4"/>
  <c r="AS166" i="4"/>
  <c r="AT166" i="4"/>
  <c r="AU166" i="4"/>
  <c r="AP167" i="4"/>
  <c r="AQ167" i="4"/>
  <c r="AR167" i="4"/>
  <c r="AS167" i="4"/>
  <c r="AT167" i="4"/>
  <c r="AU167" i="4"/>
  <c r="AP168" i="4"/>
  <c r="AQ168" i="4"/>
  <c r="AR168" i="4"/>
  <c r="AS168" i="4"/>
  <c r="AT168" i="4"/>
  <c r="AU168" i="4"/>
  <c r="AP169" i="4"/>
  <c r="AQ169" i="4"/>
  <c r="AR169" i="4"/>
  <c r="AS169" i="4"/>
  <c r="AT169" i="4"/>
  <c r="AU169" i="4"/>
  <c r="AP170" i="4"/>
  <c r="AQ170" i="4"/>
  <c r="AR170" i="4"/>
  <c r="AS170" i="4"/>
  <c r="AT170" i="4"/>
  <c r="AU170" i="4"/>
  <c r="AP171" i="4"/>
  <c r="AQ171" i="4"/>
  <c r="AR171" i="4"/>
  <c r="AS171" i="4"/>
  <c r="AT171" i="4"/>
  <c r="AU171" i="4"/>
  <c r="AP172" i="4"/>
  <c r="AQ172" i="4"/>
  <c r="AR172" i="4"/>
  <c r="AS172" i="4"/>
  <c r="AT172" i="4"/>
  <c r="AU172" i="4"/>
  <c r="AP173" i="4"/>
  <c r="AQ173" i="4"/>
  <c r="AR173" i="4"/>
  <c r="AS173" i="4"/>
  <c r="AT173" i="4"/>
  <c r="AU173" i="4"/>
  <c r="AP174" i="4"/>
  <c r="AQ174" i="4"/>
  <c r="AR174" i="4"/>
  <c r="AS174" i="4"/>
  <c r="AT174" i="4"/>
  <c r="AU174" i="4"/>
  <c r="AP175" i="4"/>
  <c r="AQ175" i="4"/>
  <c r="AR175" i="4"/>
  <c r="AS175" i="4"/>
  <c r="AT175" i="4"/>
  <c r="AU175" i="4"/>
  <c r="AP176" i="4"/>
  <c r="AQ176" i="4"/>
  <c r="AR176" i="4"/>
  <c r="AS176" i="4"/>
  <c r="AT176" i="4"/>
  <c r="AU176" i="4"/>
  <c r="AP177" i="4"/>
  <c r="AQ177" i="4"/>
  <c r="AR177" i="4"/>
  <c r="AS177" i="4"/>
  <c r="AT177" i="4"/>
  <c r="AU177" i="4"/>
  <c r="AP178" i="4"/>
  <c r="AQ178" i="4"/>
  <c r="AR178" i="4"/>
  <c r="AS178" i="4"/>
  <c r="AT178" i="4"/>
  <c r="AU178" i="4"/>
  <c r="AP179" i="4"/>
  <c r="AQ179" i="4"/>
  <c r="AR179" i="4"/>
  <c r="AS179" i="4"/>
  <c r="AT179" i="4"/>
  <c r="AU179" i="4"/>
  <c r="AP180" i="4"/>
  <c r="AQ180" i="4"/>
  <c r="AR180" i="4"/>
  <c r="AS180" i="4"/>
  <c r="AT180" i="4"/>
  <c r="AU180" i="4"/>
  <c r="AP181" i="4"/>
  <c r="AQ181" i="4"/>
  <c r="AR181" i="4"/>
  <c r="AS181" i="4"/>
  <c r="AT181" i="4"/>
  <c r="AU181" i="4"/>
  <c r="AP182" i="4"/>
  <c r="AQ182" i="4"/>
  <c r="AR182" i="4"/>
  <c r="AS182" i="4"/>
  <c r="AT182" i="4"/>
  <c r="AU182" i="4"/>
  <c r="AP183" i="4"/>
  <c r="AQ183" i="4"/>
  <c r="AR183" i="4"/>
  <c r="AS183" i="4"/>
  <c r="AT183" i="4"/>
  <c r="AU183" i="4"/>
  <c r="AP184" i="4"/>
  <c r="AQ184" i="4"/>
  <c r="AR184" i="4"/>
  <c r="AS184" i="4"/>
  <c r="AT184" i="4"/>
  <c r="AU184" i="4"/>
  <c r="AP185" i="4"/>
  <c r="AQ185" i="4"/>
  <c r="AR185" i="4"/>
  <c r="AS185" i="4"/>
  <c r="AT185" i="4"/>
  <c r="AU185" i="4"/>
  <c r="AP186" i="4"/>
  <c r="AQ186" i="4"/>
  <c r="AR186" i="4"/>
  <c r="AS186" i="4"/>
  <c r="AT186" i="4"/>
  <c r="AU186" i="4"/>
  <c r="AP187" i="4"/>
  <c r="AQ187" i="4"/>
  <c r="AR187" i="4"/>
  <c r="AS187" i="4"/>
  <c r="AT187" i="4"/>
  <c r="AU187" i="4"/>
  <c r="AP188" i="4"/>
  <c r="AQ188" i="4"/>
  <c r="AR188" i="4"/>
  <c r="AS188" i="4"/>
  <c r="AT188" i="4"/>
  <c r="AU188" i="4"/>
  <c r="AP189" i="4"/>
  <c r="AQ189" i="4"/>
  <c r="AR189" i="4"/>
  <c r="AS189" i="4"/>
  <c r="AT189" i="4"/>
  <c r="AU189" i="4"/>
  <c r="AP190" i="4"/>
  <c r="AQ190" i="4"/>
  <c r="AR190" i="4"/>
  <c r="AS190" i="4"/>
  <c r="AT190" i="4"/>
  <c r="AU190" i="4"/>
  <c r="AP191" i="4"/>
  <c r="AQ191" i="4"/>
  <c r="AR191" i="4"/>
  <c r="AS191" i="4"/>
  <c r="AT191" i="4"/>
  <c r="AU191" i="4"/>
  <c r="AP192" i="4"/>
  <c r="AQ192" i="4"/>
  <c r="AR192" i="4"/>
  <c r="AS192" i="4"/>
  <c r="AT192" i="4"/>
  <c r="AU192" i="4"/>
  <c r="AP193" i="4"/>
  <c r="AQ193" i="4"/>
  <c r="AR193" i="4"/>
  <c r="AS193" i="4"/>
  <c r="AT193" i="4"/>
  <c r="AU193" i="4"/>
  <c r="AP194" i="4"/>
  <c r="AQ194" i="4"/>
  <c r="AR194" i="4"/>
  <c r="AS194" i="4"/>
  <c r="AT194" i="4"/>
  <c r="AU194" i="4"/>
  <c r="AP195" i="4"/>
  <c r="AQ195" i="4"/>
  <c r="AR195" i="4"/>
  <c r="AS195" i="4"/>
  <c r="AT195" i="4"/>
  <c r="AU195" i="4"/>
  <c r="AP196" i="4"/>
  <c r="AQ196" i="4"/>
  <c r="AR196" i="4"/>
  <c r="AS196" i="4"/>
  <c r="AT196" i="4"/>
  <c r="AU196" i="4"/>
  <c r="AP197" i="4"/>
  <c r="AQ197" i="4"/>
  <c r="AR197" i="4"/>
  <c r="AS197" i="4"/>
  <c r="AT197" i="4"/>
  <c r="AU197" i="4"/>
  <c r="AP198" i="4"/>
  <c r="AQ198" i="4"/>
  <c r="AR198" i="4"/>
  <c r="AS198" i="4"/>
  <c r="AT198" i="4"/>
  <c r="AU198" i="4"/>
  <c r="AP199" i="4"/>
  <c r="AQ199" i="4"/>
  <c r="AR199" i="4"/>
  <c r="AS199" i="4"/>
  <c r="AT199" i="4"/>
  <c r="AU199" i="4"/>
  <c r="AP200" i="4"/>
  <c r="AQ200" i="4"/>
  <c r="AR200" i="4"/>
  <c r="AS200" i="4"/>
  <c r="AT200" i="4"/>
  <c r="AU200" i="4"/>
  <c r="AP201" i="4"/>
  <c r="AQ201" i="4"/>
  <c r="AR201" i="4"/>
  <c r="AS201" i="4"/>
  <c r="AT201" i="4"/>
  <c r="AU201" i="4"/>
  <c r="AP202" i="4"/>
  <c r="AQ202" i="4"/>
  <c r="AR202" i="4"/>
  <c r="AS202" i="4"/>
  <c r="AT202" i="4"/>
  <c r="AU202" i="4"/>
  <c r="AP203" i="4"/>
  <c r="AQ203" i="4"/>
  <c r="AR203" i="4"/>
  <c r="AS203" i="4"/>
  <c r="AT203" i="4"/>
  <c r="AU203" i="4"/>
  <c r="AP204" i="4"/>
  <c r="AQ204" i="4"/>
  <c r="AR204" i="4"/>
  <c r="AS204" i="4"/>
  <c r="AT204" i="4"/>
  <c r="AU204" i="4"/>
  <c r="AP205" i="4"/>
  <c r="AQ205" i="4"/>
  <c r="AR205" i="4"/>
  <c r="AS205" i="4"/>
  <c r="AT205" i="4"/>
  <c r="AU205" i="4"/>
  <c r="AP206" i="4"/>
  <c r="AQ206" i="4"/>
  <c r="AR206" i="4"/>
  <c r="AS206" i="4"/>
  <c r="AT206" i="4"/>
  <c r="AU206" i="4"/>
  <c r="AP207" i="4"/>
  <c r="AQ207" i="4"/>
  <c r="AR207" i="4"/>
  <c r="AS207" i="4"/>
  <c r="AT207" i="4"/>
  <c r="AU207" i="4"/>
  <c r="AP208" i="4"/>
  <c r="AQ208" i="4"/>
  <c r="AR208" i="4"/>
  <c r="AS208" i="4"/>
  <c r="AT208" i="4"/>
  <c r="AU208" i="4"/>
  <c r="AP209" i="4"/>
  <c r="AQ209" i="4"/>
  <c r="AR209" i="4"/>
  <c r="AS209" i="4"/>
  <c r="AT209" i="4"/>
  <c r="AU209" i="4"/>
  <c r="AP210" i="4"/>
  <c r="AQ210" i="4"/>
  <c r="AR210" i="4"/>
  <c r="AS210" i="4"/>
  <c r="AT210" i="4"/>
  <c r="AU210" i="4"/>
  <c r="AP211" i="4"/>
  <c r="AQ211" i="4"/>
  <c r="AR211" i="4"/>
  <c r="AS211" i="4"/>
  <c r="AT211" i="4"/>
  <c r="AU211" i="4"/>
  <c r="AP212" i="4"/>
  <c r="AQ212" i="4"/>
  <c r="AR212" i="4"/>
  <c r="AS212" i="4"/>
  <c r="AT212" i="4"/>
  <c r="AU212" i="4"/>
  <c r="AP213" i="4"/>
  <c r="AQ213" i="4"/>
  <c r="AR213" i="4"/>
  <c r="AS213" i="4"/>
  <c r="AT213" i="4"/>
  <c r="AU213" i="4"/>
  <c r="AP214" i="4"/>
  <c r="AQ214" i="4"/>
  <c r="AR214" i="4"/>
  <c r="AS214" i="4"/>
  <c r="AT214" i="4"/>
  <c r="AU214" i="4"/>
  <c r="AP215" i="4"/>
  <c r="AQ215" i="4"/>
  <c r="AR215" i="4"/>
  <c r="AS215" i="4"/>
  <c r="AT215" i="4"/>
  <c r="AU215" i="4"/>
  <c r="AU3" i="4"/>
  <c r="AT3" i="4"/>
  <c r="AS3" i="4"/>
  <c r="AR3" i="4"/>
  <c r="AQ3" i="4"/>
  <c r="C12" i="1"/>
  <c r="F12" i="1" s="1"/>
  <c r="C11" i="1"/>
  <c r="E11" i="1" s="1"/>
  <c r="F11" i="1" s="1"/>
  <c r="C10" i="1"/>
  <c r="E10" i="1" s="1"/>
  <c r="F10" i="1" s="1"/>
  <c r="C9" i="1"/>
  <c r="E9" i="1" s="1"/>
  <c r="F9" i="1" s="1"/>
  <c r="C8" i="1"/>
  <c r="E8" i="1" s="1"/>
  <c r="F8" i="1" s="1"/>
  <c r="C7" i="1"/>
  <c r="E7" i="1" s="1"/>
  <c r="F7" i="1" s="1"/>
  <c r="C6" i="1"/>
  <c r="E6" i="1" s="1"/>
  <c r="F6" i="1" s="1"/>
  <c r="C5" i="1"/>
  <c r="E5" i="1" s="1"/>
  <c r="F5" i="1" s="1"/>
  <c r="C4" i="1"/>
  <c r="E4" i="1" s="1"/>
  <c r="F4" i="1" s="1"/>
  <c r="C3" i="1"/>
  <c r="E3" i="1" s="1"/>
  <c r="F3" i="1" s="1"/>
  <c r="AT94" i="4"/>
  <c r="AP3" i="4"/>
  <c r="AM3" i="4"/>
  <c r="AM4" i="4"/>
  <c r="AM57" i="4"/>
  <c r="AM155" i="4"/>
  <c r="AM76" i="4"/>
  <c r="AM179" i="4"/>
  <c r="AM108" i="4"/>
  <c r="AM59" i="4"/>
  <c r="AM78" i="4"/>
  <c r="AM197" i="4"/>
  <c r="AM60" i="4"/>
  <c r="AM109" i="4"/>
  <c r="AM110" i="4"/>
  <c r="AM156" i="4"/>
  <c r="AM5" i="4"/>
  <c r="AM198" i="4"/>
  <c r="AM157" i="4"/>
  <c r="AM6" i="4"/>
  <c r="AM158" i="4"/>
  <c r="AM205" i="4"/>
  <c r="AM112" i="4"/>
  <c r="AM7" i="4"/>
  <c r="AM8" i="4"/>
  <c r="AM9" i="4"/>
  <c r="AM10" i="4"/>
  <c r="AM176" i="4"/>
  <c r="AM11" i="4"/>
  <c r="AM12" i="4"/>
  <c r="AM159" i="4"/>
  <c r="AM99" i="4"/>
  <c r="AM160" i="4"/>
  <c r="AM13" i="4"/>
  <c r="AM161" i="4"/>
  <c r="AM14" i="4"/>
  <c r="AM114" i="4"/>
  <c r="AM63" i="4"/>
  <c r="AM115" i="4"/>
  <c r="AM116" i="4"/>
  <c r="AM15" i="4"/>
  <c r="AM117" i="4"/>
  <c r="AM64" i="4"/>
  <c r="AM65" i="4"/>
  <c r="AM162" i="4"/>
  <c r="AM17" i="4"/>
  <c r="AM163" i="4"/>
  <c r="AM19" i="4"/>
  <c r="AM118" i="4"/>
  <c r="AM21" i="4"/>
  <c r="AM180" i="4"/>
  <c r="AM120" i="4"/>
  <c r="AM121" i="4"/>
  <c r="AM22" i="4"/>
  <c r="AM23" i="4"/>
  <c r="AM79" i="4"/>
  <c r="AM122" i="4"/>
  <c r="AM24" i="4"/>
  <c r="AM124" i="4"/>
  <c r="AM66" i="4"/>
  <c r="AM164" i="4"/>
  <c r="AM165" i="4"/>
  <c r="AM67" i="4"/>
  <c r="AM166" i="4"/>
  <c r="AM100" i="4"/>
  <c r="AM126" i="4"/>
  <c r="AM127" i="4"/>
  <c r="AM200" i="4"/>
  <c r="AM207" i="4"/>
  <c r="AM80" i="4"/>
  <c r="AM128" i="4"/>
  <c r="AM82" i="4"/>
  <c r="AM130" i="4"/>
  <c r="AM68" i="4"/>
  <c r="AM101" i="4"/>
  <c r="AM83" i="4"/>
  <c r="AM27" i="4"/>
  <c r="AM102" i="4"/>
  <c r="AM85" i="4"/>
  <c r="AM208" i="4"/>
  <c r="AM132" i="4"/>
  <c r="AM87" i="4"/>
  <c r="AM28" i="4"/>
  <c r="AM134" i="4"/>
  <c r="AM135" i="4"/>
  <c r="AM103" i="4"/>
  <c r="AM136" i="4"/>
  <c r="AM31" i="4"/>
  <c r="AM32" i="4"/>
  <c r="AM209" i="4"/>
  <c r="AM201" i="4"/>
  <c r="AM33" i="4"/>
  <c r="AM34" i="4"/>
  <c r="AM35" i="4"/>
  <c r="AM167" i="4"/>
  <c r="AM104" i="4"/>
  <c r="AM36" i="4"/>
  <c r="AM37" i="4"/>
  <c r="AM210" i="4"/>
  <c r="AM38" i="4"/>
  <c r="AM202" i="4"/>
  <c r="AM140" i="4"/>
  <c r="AM187" i="4"/>
  <c r="AM168" i="4"/>
  <c r="AM39" i="4"/>
  <c r="AM40" i="4"/>
  <c r="AM141" i="4"/>
  <c r="AM88" i="4"/>
  <c r="AM203" i="4"/>
  <c r="AM169" i="4"/>
  <c r="AM170" i="4"/>
  <c r="AM171" i="4"/>
  <c r="AM211" i="4"/>
  <c r="AM142" i="4"/>
  <c r="AM143" i="4"/>
  <c r="AM90" i="4"/>
  <c r="AM41" i="4"/>
  <c r="AM144" i="4"/>
  <c r="AM145" i="4"/>
  <c r="AM42" i="4"/>
  <c r="AM70" i="4"/>
  <c r="AM71" i="4"/>
  <c r="AM73" i="4"/>
  <c r="AM43" i="4"/>
  <c r="AM91" i="4"/>
  <c r="AM44" i="4"/>
  <c r="AM147" i="4"/>
  <c r="AM45" i="4"/>
  <c r="AM46" i="4"/>
  <c r="AM212" i="4"/>
  <c r="AM148" i="4"/>
  <c r="AM149" i="4"/>
  <c r="AM192" i="4"/>
  <c r="AM48" i="4"/>
  <c r="AM150" i="4"/>
  <c r="AM204" i="4"/>
  <c r="AM50" i="4"/>
  <c r="AM172" i="4"/>
  <c r="AM151" i="4"/>
  <c r="AM152" i="4"/>
  <c r="AM92" i="4"/>
  <c r="AM93" i="4"/>
  <c r="AM51" i="4"/>
  <c r="AM213" i="4"/>
  <c r="AM52" i="4"/>
  <c r="AM193" i="4"/>
  <c r="AM74" i="4"/>
  <c r="AM53" i="4"/>
  <c r="AM94" i="4"/>
  <c r="AM95" i="4"/>
  <c r="AM54" i="4"/>
  <c r="AM96" i="4"/>
  <c r="AM154" i="4"/>
  <c r="AM177" i="4"/>
  <c r="AM195" i="4"/>
  <c r="AM174" i="4"/>
  <c r="AM215" i="4"/>
  <c r="AM55" i="4"/>
  <c r="AM56" i="4"/>
  <c r="AM106" i="4"/>
  <c r="AE3" i="4"/>
  <c r="AF3" i="4"/>
  <c r="AG3" i="4"/>
  <c r="AH3" i="4"/>
  <c r="AI3" i="4"/>
  <c r="AJ3" i="4"/>
  <c r="AE4" i="4"/>
  <c r="AF4" i="4"/>
  <c r="AG4" i="4"/>
  <c r="AH4" i="4"/>
  <c r="AI4" i="4"/>
  <c r="AJ4" i="4"/>
  <c r="AE5" i="4"/>
  <c r="AF5" i="4"/>
  <c r="AG5" i="4"/>
  <c r="AH5" i="4"/>
  <c r="AI5" i="4"/>
  <c r="AJ5" i="4"/>
  <c r="AE6" i="4"/>
  <c r="AF6" i="4"/>
  <c r="AG6" i="4"/>
  <c r="AH6" i="4"/>
  <c r="AI6" i="4"/>
  <c r="AJ6" i="4"/>
  <c r="AE7" i="4"/>
  <c r="AF7" i="4"/>
  <c r="AG7" i="4"/>
  <c r="AH7" i="4"/>
  <c r="AI7" i="4"/>
  <c r="AJ7" i="4"/>
  <c r="AE8" i="4"/>
  <c r="AF8" i="4"/>
  <c r="AG8" i="4"/>
  <c r="AH8" i="4"/>
  <c r="AI8" i="4"/>
  <c r="AJ8" i="4"/>
  <c r="AE9" i="4"/>
  <c r="AF9" i="4"/>
  <c r="AG9" i="4"/>
  <c r="AH9" i="4"/>
  <c r="AI9" i="4"/>
  <c r="AJ9" i="4"/>
  <c r="AE10" i="4"/>
  <c r="AF10" i="4"/>
  <c r="AG10" i="4"/>
  <c r="AH10" i="4"/>
  <c r="AI10" i="4"/>
  <c r="AJ10" i="4"/>
  <c r="AE11" i="4"/>
  <c r="AF11" i="4"/>
  <c r="AG11" i="4"/>
  <c r="AH11" i="4"/>
  <c r="AI11" i="4"/>
  <c r="AJ11" i="4"/>
  <c r="AE12" i="4"/>
  <c r="AF12" i="4"/>
  <c r="AG12" i="4"/>
  <c r="AH12" i="4"/>
  <c r="AI12" i="4"/>
  <c r="AJ12" i="4"/>
  <c r="AE13" i="4"/>
  <c r="AF13" i="4"/>
  <c r="AG13" i="4"/>
  <c r="AH13" i="4"/>
  <c r="AI13" i="4"/>
  <c r="AJ13" i="4"/>
  <c r="AE14" i="4"/>
  <c r="AF14" i="4"/>
  <c r="AG14" i="4"/>
  <c r="AH14" i="4"/>
  <c r="AI14" i="4"/>
  <c r="AJ14" i="4"/>
  <c r="AE15" i="4"/>
  <c r="AF15" i="4"/>
  <c r="AG15" i="4"/>
  <c r="AH15" i="4"/>
  <c r="AI15" i="4"/>
  <c r="AJ15" i="4"/>
  <c r="AE16" i="4"/>
  <c r="AF16" i="4"/>
  <c r="AG16" i="4"/>
  <c r="AH16" i="4"/>
  <c r="AI16" i="4"/>
  <c r="AJ16" i="4"/>
  <c r="AE17" i="4"/>
  <c r="AF17" i="4"/>
  <c r="AG17" i="4"/>
  <c r="AH17" i="4"/>
  <c r="AI17" i="4"/>
  <c r="AJ17" i="4"/>
  <c r="AE18" i="4"/>
  <c r="AF18" i="4"/>
  <c r="AG18" i="4"/>
  <c r="AH18" i="4"/>
  <c r="AI18" i="4"/>
  <c r="AJ18" i="4"/>
  <c r="AE23" i="4"/>
  <c r="AF23" i="4"/>
  <c r="AG23" i="4"/>
  <c r="AH23" i="4"/>
  <c r="AI23" i="4"/>
  <c r="AJ23" i="4"/>
  <c r="AE24" i="4"/>
  <c r="AF24" i="4"/>
  <c r="AG24" i="4"/>
  <c r="AH24" i="4"/>
  <c r="AI24" i="4"/>
  <c r="AJ24" i="4"/>
  <c r="AE25" i="4"/>
  <c r="AF25" i="4"/>
  <c r="AG25" i="4"/>
  <c r="AH25" i="4"/>
  <c r="AI25" i="4"/>
  <c r="AJ25" i="4"/>
  <c r="AE28" i="4"/>
  <c r="AF28" i="4"/>
  <c r="AG28" i="4"/>
  <c r="AH28" i="4"/>
  <c r="AI28" i="4"/>
  <c r="AJ28" i="4"/>
  <c r="AE31" i="4"/>
  <c r="AF31" i="4"/>
  <c r="AG31" i="4"/>
  <c r="AH31" i="4"/>
  <c r="AI31" i="4"/>
  <c r="AJ31" i="4"/>
  <c r="AE32" i="4"/>
  <c r="AF32" i="4"/>
  <c r="AG32" i="4"/>
  <c r="AH32" i="4"/>
  <c r="AI32" i="4"/>
  <c r="AJ32" i="4"/>
  <c r="AE33" i="4"/>
  <c r="AF33" i="4"/>
  <c r="AG33" i="4"/>
  <c r="AH33" i="4"/>
  <c r="AI33" i="4"/>
  <c r="AJ33" i="4"/>
  <c r="AE34" i="4"/>
  <c r="AF34" i="4"/>
  <c r="AG34" i="4"/>
  <c r="AH34" i="4"/>
  <c r="AI34" i="4"/>
  <c r="AJ34" i="4"/>
  <c r="AE35" i="4"/>
  <c r="AF35" i="4"/>
  <c r="AG35" i="4"/>
  <c r="AH35" i="4"/>
  <c r="AI35" i="4"/>
  <c r="AJ35" i="4"/>
  <c r="AE36" i="4"/>
  <c r="AF36" i="4"/>
  <c r="AG36" i="4"/>
  <c r="AH36" i="4"/>
  <c r="AI36" i="4"/>
  <c r="AJ36" i="4"/>
  <c r="AE37" i="4"/>
  <c r="AF37" i="4"/>
  <c r="AG37" i="4"/>
  <c r="AH37" i="4"/>
  <c r="AI37" i="4"/>
  <c r="AJ37" i="4"/>
  <c r="AE39" i="4"/>
  <c r="AF39" i="4"/>
  <c r="AG39" i="4"/>
  <c r="AH39" i="4"/>
  <c r="AI39" i="4"/>
  <c r="AJ39" i="4"/>
  <c r="AE41" i="4"/>
  <c r="AF41" i="4"/>
  <c r="AG41" i="4"/>
  <c r="AH41" i="4"/>
  <c r="AI41" i="4"/>
  <c r="AJ41" i="4"/>
  <c r="AE42" i="4"/>
  <c r="AF42" i="4"/>
  <c r="AG42" i="4"/>
  <c r="AH42" i="4"/>
  <c r="AI42" i="4"/>
  <c r="AJ42" i="4"/>
  <c r="AE43" i="4"/>
  <c r="AF43" i="4"/>
  <c r="AG43" i="4"/>
  <c r="AH43" i="4"/>
  <c r="AI43" i="4"/>
  <c r="AJ43" i="4"/>
  <c r="AE44" i="4"/>
  <c r="AF44" i="4"/>
  <c r="AG44" i="4"/>
  <c r="AH44" i="4"/>
  <c r="AI44" i="4"/>
  <c r="AJ44" i="4"/>
  <c r="AE45" i="4"/>
  <c r="AF45" i="4"/>
  <c r="AG45" i="4"/>
  <c r="AH45" i="4"/>
  <c r="AI45" i="4"/>
  <c r="AJ45" i="4"/>
  <c r="AE46" i="4"/>
  <c r="AF46" i="4"/>
  <c r="AG46" i="4"/>
  <c r="AH46" i="4"/>
  <c r="AI46" i="4"/>
  <c r="AJ46" i="4"/>
  <c r="AE47" i="4"/>
  <c r="AF47" i="4"/>
  <c r="AG47" i="4"/>
  <c r="AH47" i="4"/>
  <c r="AI47" i="4"/>
  <c r="AJ47" i="4"/>
  <c r="AE49" i="4"/>
  <c r="AF49" i="4"/>
  <c r="AG49" i="4"/>
  <c r="AH49" i="4"/>
  <c r="AI49" i="4"/>
  <c r="AJ49" i="4"/>
  <c r="AE50" i="4"/>
  <c r="AF50" i="4"/>
  <c r="AG50" i="4"/>
  <c r="AH50" i="4"/>
  <c r="AI50" i="4"/>
  <c r="AJ50" i="4"/>
  <c r="AE51" i="4"/>
  <c r="AF51" i="4"/>
  <c r="AG51" i="4"/>
  <c r="AH51" i="4"/>
  <c r="AI51" i="4"/>
  <c r="AJ51" i="4"/>
  <c r="AE52" i="4"/>
  <c r="AF52" i="4"/>
  <c r="AG52" i="4"/>
  <c r="AH52" i="4"/>
  <c r="AI52" i="4"/>
  <c r="AJ52" i="4"/>
  <c r="AE53" i="4"/>
  <c r="AF53" i="4"/>
  <c r="AG53" i="4"/>
  <c r="AH53" i="4"/>
  <c r="AI53" i="4"/>
  <c r="AJ53" i="4"/>
  <c r="AE55" i="4"/>
  <c r="AF55" i="4"/>
  <c r="AG55" i="4"/>
  <c r="AH55" i="4"/>
  <c r="AI55" i="4"/>
  <c r="AJ55" i="4"/>
  <c r="AE57" i="4"/>
  <c r="AF57" i="4"/>
  <c r="AG57" i="4"/>
  <c r="AH57" i="4"/>
  <c r="AI57" i="4"/>
  <c r="AJ57" i="4"/>
  <c r="AE59" i="4"/>
  <c r="AF59" i="4"/>
  <c r="AG59" i="4"/>
  <c r="AH59" i="4"/>
  <c r="AI59" i="4"/>
  <c r="AJ59" i="4"/>
  <c r="AE60" i="4"/>
  <c r="AF60" i="4"/>
  <c r="AG60" i="4"/>
  <c r="AH60" i="4"/>
  <c r="AI60" i="4"/>
  <c r="AJ60" i="4"/>
  <c r="AE63" i="4"/>
  <c r="AF63" i="4"/>
  <c r="AG63" i="4"/>
  <c r="AH63" i="4"/>
  <c r="AI63" i="4"/>
  <c r="AJ63" i="4"/>
  <c r="AE65" i="4"/>
  <c r="AF65" i="4"/>
  <c r="AG65" i="4"/>
  <c r="AH65" i="4"/>
  <c r="AI65" i="4"/>
  <c r="AJ65" i="4"/>
  <c r="AE67" i="4"/>
  <c r="AF67" i="4"/>
  <c r="AG67" i="4"/>
  <c r="AH67" i="4"/>
  <c r="AI67" i="4"/>
  <c r="AJ67" i="4"/>
  <c r="AE68" i="4"/>
  <c r="AF68" i="4"/>
  <c r="AG68" i="4"/>
  <c r="AH68" i="4"/>
  <c r="AI68" i="4"/>
  <c r="AJ68" i="4"/>
  <c r="AE69" i="4"/>
  <c r="AF69" i="4"/>
  <c r="AG69" i="4"/>
  <c r="AH69" i="4"/>
  <c r="AI69" i="4"/>
  <c r="AJ69" i="4"/>
  <c r="AE70" i="4"/>
  <c r="AF70" i="4"/>
  <c r="AG70" i="4"/>
  <c r="AH70" i="4"/>
  <c r="AI70" i="4"/>
  <c r="AJ70" i="4"/>
  <c r="AE74" i="4"/>
  <c r="AF74" i="4"/>
  <c r="AG74" i="4"/>
  <c r="AH74" i="4"/>
  <c r="AI74" i="4"/>
  <c r="AJ74" i="4"/>
  <c r="AE75" i="4"/>
  <c r="AF75" i="4"/>
  <c r="AG75" i="4"/>
  <c r="AH75" i="4"/>
  <c r="AI75" i="4"/>
  <c r="AJ75" i="4"/>
  <c r="AE76" i="4"/>
  <c r="AF76" i="4"/>
  <c r="AG76" i="4"/>
  <c r="AH76" i="4"/>
  <c r="AI76" i="4"/>
  <c r="AJ76" i="4"/>
  <c r="AE78" i="4"/>
  <c r="AF78" i="4"/>
  <c r="AG78" i="4"/>
  <c r="AH78" i="4"/>
  <c r="AI78" i="4"/>
  <c r="AJ78" i="4"/>
  <c r="AE79" i="4"/>
  <c r="AF79" i="4"/>
  <c r="AG79" i="4"/>
  <c r="AH79" i="4"/>
  <c r="AI79" i="4"/>
  <c r="AJ79" i="4"/>
  <c r="AE80" i="4"/>
  <c r="AF80" i="4"/>
  <c r="AG80" i="4"/>
  <c r="AH80" i="4"/>
  <c r="AI80" i="4"/>
  <c r="AJ80" i="4"/>
  <c r="AE81" i="4"/>
  <c r="AF81" i="4"/>
  <c r="AG81" i="4"/>
  <c r="AH81" i="4"/>
  <c r="AI81" i="4"/>
  <c r="AJ81" i="4"/>
  <c r="AE83" i="4"/>
  <c r="AF83" i="4"/>
  <c r="AG83" i="4"/>
  <c r="AH83" i="4"/>
  <c r="AI83" i="4"/>
  <c r="AJ83" i="4"/>
  <c r="AE84" i="4"/>
  <c r="AF84" i="4"/>
  <c r="AG84" i="4"/>
  <c r="AH84" i="4"/>
  <c r="AI84" i="4"/>
  <c r="AJ84" i="4"/>
  <c r="AE85" i="4"/>
  <c r="AF85" i="4"/>
  <c r="AG85" i="4"/>
  <c r="AH85" i="4"/>
  <c r="AI85" i="4"/>
  <c r="AJ85" i="4"/>
  <c r="AE87" i="4"/>
  <c r="AF87" i="4"/>
  <c r="AG87" i="4"/>
  <c r="AH87" i="4"/>
  <c r="AI87" i="4"/>
  <c r="AJ87" i="4"/>
  <c r="AE88" i="4"/>
  <c r="AF88" i="4"/>
  <c r="AG88" i="4"/>
  <c r="AH88" i="4"/>
  <c r="AI88" i="4"/>
  <c r="AJ88" i="4"/>
  <c r="AE89" i="4"/>
  <c r="AF89" i="4"/>
  <c r="AG89" i="4"/>
  <c r="AH89" i="4"/>
  <c r="AI89" i="4"/>
  <c r="AJ89" i="4"/>
  <c r="AE90" i="4"/>
  <c r="AF90" i="4"/>
  <c r="AG90" i="4"/>
  <c r="AH90" i="4"/>
  <c r="AI90" i="4"/>
  <c r="AJ90" i="4"/>
  <c r="AE91" i="4"/>
  <c r="AF91" i="4"/>
  <c r="AG91" i="4"/>
  <c r="AH91" i="4"/>
  <c r="AI91" i="4"/>
  <c r="AJ91" i="4"/>
  <c r="AE93" i="4"/>
  <c r="AF93" i="4"/>
  <c r="AG93" i="4"/>
  <c r="AH93" i="4"/>
  <c r="AI93" i="4"/>
  <c r="AJ93" i="4"/>
  <c r="AE94" i="4"/>
  <c r="AF94" i="4"/>
  <c r="AG94" i="4"/>
  <c r="AH94" i="4"/>
  <c r="AI94" i="4"/>
  <c r="AJ94" i="4"/>
  <c r="AE96" i="4"/>
  <c r="AF96" i="4"/>
  <c r="AG96" i="4"/>
  <c r="AH96" i="4"/>
  <c r="AI96" i="4"/>
  <c r="AJ96" i="4"/>
  <c r="AE97" i="4"/>
  <c r="AF97" i="4"/>
  <c r="AG97" i="4"/>
  <c r="AH97" i="4"/>
  <c r="AI97" i="4"/>
  <c r="AJ97" i="4"/>
  <c r="AE98" i="4"/>
  <c r="AF98" i="4"/>
  <c r="AG98" i="4"/>
  <c r="AH98" i="4"/>
  <c r="AI98" i="4"/>
  <c r="AJ98" i="4"/>
  <c r="AE99" i="4"/>
  <c r="AF99" i="4"/>
  <c r="AG99" i="4"/>
  <c r="AH99" i="4"/>
  <c r="AI99" i="4"/>
  <c r="AJ99" i="4"/>
  <c r="AE100" i="4"/>
  <c r="AF100" i="4"/>
  <c r="AG100" i="4"/>
  <c r="AH100" i="4"/>
  <c r="AI100" i="4"/>
  <c r="AJ100" i="4"/>
  <c r="AE101" i="4"/>
  <c r="AF101" i="4"/>
  <c r="AG101" i="4"/>
  <c r="AH101" i="4"/>
  <c r="AI101" i="4"/>
  <c r="AJ101" i="4"/>
  <c r="AE103" i="4"/>
  <c r="AF103" i="4"/>
  <c r="AG103" i="4"/>
  <c r="AH103" i="4"/>
  <c r="AI103" i="4"/>
  <c r="AJ103" i="4"/>
  <c r="AE105" i="4"/>
  <c r="AF105" i="4"/>
  <c r="AG105" i="4"/>
  <c r="AH105" i="4"/>
  <c r="AI105" i="4"/>
  <c r="AJ105" i="4"/>
  <c r="AE106" i="4"/>
  <c r="AF106" i="4"/>
  <c r="AG106" i="4"/>
  <c r="AH106" i="4"/>
  <c r="AI106" i="4"/>
  <c r="AJ106" i="4"/>
  <c r="AE109" i="4"/>
  <c r="AF109" i="4"/>
  <c r="AG109" i="4"/>
  <c r="AH109" i="4"/>
  <c r="AI109" i="4"/>
  <c r="AJ109" i="4"/>
  <c r="AE110" i="4"/>
  <c r="AF110" i="4"/>
  <c r="AG110" i="4"/>
  <c r="AH110" i="4"/>
  <c r="AI110" i="4"/>
  <c r="AJ110" i="4"/>
  <c r="AE112" i="4"/>
  <c r="AF112" i="4"/>
  <c r="AG112" i="4"/>
  <c r="AH112" i="4"/>
  <c r="AI112" i="4"/>
  <c r="AJ112" i="4"/>
  <c r="AE114" i="4"/>
  <c r="AF114" i="4"/>
  <c r="AG114" i="4"/>
  <c r="AH114" i="4"/>
  <c r="AI114" i="4"/>
  <c r="AJ114" i="4"/>
  <c r="AE115" i="4"/>
  <c r="AF115" i="4"/>
  <c r="AG115" i="4"/>
  <c r="AH115" i="4"/>
  <c r="AI115" i="4"/>
  <c r="AJ115" i="4"/>
  <c r="AE116" i="4"/>
  <c r="AF116" i="4"/>
  <c r="AG116" i="4"/>
  <c r="AH116" i="4"/>
  <c r="AI116" i="4"/>
  <c r="AJ116" i="4"/>
  <c r="AE117" i="4"/>
  <c r="AF117" i="4"/>
  <c r="AG117" i="4"/>
  <c r="AH117" i="4"/>
  <c r="AI117" i="4"/>
  <c r="AJ117" i="4"/>
  <c r="AE118" i="4"/>
  <c r="AF118" i="4"/>
  <c r="AG118" i="4"/>
  <c r="AH118" i="4"/>
  <c r="AI118" i="4"/>
  <c r="AJ118" i="4"/>
  <c r="AE119" i="4"/>
  <c r="AF119" i="4"/>
  <c r="AG119" i="4"/>
  <c r="AH119" i="4"/>
  <c r="AI119" i="4"/>
  <c r="AJ119" i="4"/>
  <c r="AE120" i="4"/>
  <c r="AF120" i="4"/>
  <c r="AG120" i="4"/>
  <c r="AH120" i="4"/>
  <c r="AI120" i="4"/>
  <c r="AJ120" i="4"/>
  <c r="AE121" i="4"/>
  <c r="AF121" i="4"/>
  <c r="AG121" i="4"/>
  <c r="AH121" i="4"/>
  <c r="AI121" i="4"/>
  <c r="AJ121" i="4"/>
  <c r="AE122" i="4"/>
  <c r="AF122" i="4"/>
  <c r="AG122" i="4"/>
  <c r="AH122" i="4"/>
  <c r="AI122" i="4"/>
  <c r="AJ122" i="4"/>
  <c r="AE123" i="4"/>
  <c r="AF123" i="4"/>
  <c r="AG123" i="4"/>
  <c r="AH123" i="4"/>
  <c r="AI123" i="4"/>
  <c r="AJ123" i="4"/>
  <c r="AE125" i="4"/>
  <c r="AF125" i="4"/>
  <c r="AG125" i="4"/>
  <c r="AH125" i="4"/>
  <c r="AI125" i="4"/>
  <c r="AJ125" i="4"/>
  <c r="AE127" i="4"/>
  <c r="AF127" i="4"/>
  <c r="AG127" i="4"/>
  <c r="AH127" i="4"/>
  <c r="AI127" i="4"/>
  <c r="AJ127" i="4"/>
  <c r="AE129" i="4"/>
  <c r="AF129" i="4"/>
  <c r="AG129" i="4"/>
  <c r="AH129" i="4"/>
  <c r="AI129" i="4"/>
  <c r="AJ129" i="4"/>
  <c r="AE130" i="4"/>
  <c r="AF130" i="4"/>
  <c r="AG130" i="4"/>
  <c r="AH130" i="4"/>
  <c r="AI130" i="4"/>
  <c r="AJ130" i="4"/>
  <c r="AE132" i="4"/>
  <c r="AF132" i="4"/>
  <c r="AG132" i="4"/>
  <c r="AH132" i="4"/>
  <c r="AI132" i="4"/>
  <c r="AJ132" i="4"/>
  <c r="AE134" i="4"/>
  <c r="AF134" i="4"/>
  <c r="AG134" i="4"/>
  <c r="AH134" i="4"/>
  <c r="AI134" i="4"/>
  <c r="AJ134" i="4"/>
  <c r="AE135" i="4"/>
  <c r="AF135" i="4"/>
  <c r="AG135" i="4"/>
  <c r="AH135" i="4"/>
  <c r="AI135" i="4"/>
  <c r="AJ135" i="4"/>
  <c r="AE136" i="4"/>
  <c r="AF136" i="4"/>
  <c r="AG136" i="4"/>
  <c r="AH136" i="4"/>
  <c r="AI136" i="4"/>
  <c r="AJ136" i="4"/>
  <c r="AE139" i="4"/>
  <c r="AF139" i="4"/>
  <c r="AG139" i="4"/>
  <c r="AH139" i="4"/>
  <c r="AI139" i="4"/>
  <c r="AJ139" i="4"/>
  <c r="AE141" i="4"/>
  <c r="AF141" i="4"/>
  <c r="AG141" i="4"/>
  <c r="AH141" i="4"/>
  <c r="AI141" i="4"/>
  <c r="AJ141" i="4"/>
  <c r="AE142" i="4"/>
  <c r="AF142" i="4"/>
  <c r="AG142" i="4"/>
  <c r="AH142" i="4"/>
  <c r="AI142" i="4"/>
  <c r="AJ142" i="4"/>
  <c r="AE144" i="4"/>
  <c r="AF144" i="4"/>
  <c r="AG144" i="4"/>
  <c r="AH144" i="4"/>
  <c r="AI144" i="4"/>
  <c r="AJ144" i="4"/>
  <c r="AE145" i="4"/>
  <c r="AF145" i="4"/>
  <c r="AG145" i="4"/>
  <c r="AH145" i="4"/>
  <c r="AI145" i="4"/>
  <c r="AJ145" i="4"/>
  <c r="AE146" i="4"/>
  <c r="AF146" i="4"/>
  <c r="AG146" i="4"/>
  <c r="AH146" i="4"/>
  <c r="AI146" i="4"/>
  <c r="AJ146" i="4"/>
  <c r="AE147" i="4"/>
  <c r="AF147" i="4"/>
  <c r="AG147" i="4"/>
  <c r="AH147" i="4"/>
  <c r="AI147" i="4"/>
  <c r="AJ147" i="4"/>
  <c r="AE148" i="4"/>
  <c r="AF148" i="4"/>
  <c r="AG148" i="4"/>
  <c r="AH148" i="4"/>
  <c r="AI148" i="4"/>
  <c r="AJ148" i="4"/>
  <c r="AE149" i="4"/>
  <c r="AF149" i="4"/>
  <c r="AG149" i="4"/>
  <c r="AH149" i="4"/>
  <c r="AI149" i="4"/>
  <c r="AJ149" i="4"/>
  <c r="AE150" i="4"/>
  <c r="AF150" i="4"/>
  <c r="AG150" i="4"/>
  <c r="AH150" i="4"/>
  <c r="AI150" i="4"/>
  <c r="AJ150" i="4"/>
  <c r="AE151" i="4"/>
  <c r="AF151" i="4"/>
  <c r="AG151" i="4"/>
  <c r="AH151" i="4"/>
  <c r="AI151" i="4"/>
  <c r="AJ151" i="4"/>
  <c r="AE152" i="4"/>
  <c r="AF152" i="4"/>
  <c r="AG152" i="4"/>
  <c r="AH152" i="4"/>
  <c r="AI152" i="4"/>
  <c r="AJ152" i="4"/>
  <c r="AE153" i="4"/>
  <c r="AF153" i="4"/>
  <c r="AG153" i="4"/>
  <c r="AH153" i="4"/>
  <c r="AI153" i="4"/>
  <c r="AJ153" i="4"/>
  <c r="AE154" i="4"/>
  <c r="AF154" i="4"/>
  <c r="AG154" i="4"/>
  <c r="AH154" i="4"/>
  <c r="AI154" i="4"/>
  <c r="AJ154" i="4"/>
  <c r="AE155" i="4"/>
  <c r="AF155" i="4"/>
  <c r="AG155" i="4"/>
  <c r="AH155" i="4"/>
  <c r="AI155" i="4"/>
  <c r="AJ155" i="4"/>
  <c r="AE156" i="4"/>
  <c r="AF156" i="4"/>
  <c r="AG156" i="4"/>
  <c r="AH156" i="4"/>
  <c r="AI156" i="4"/>
  <c r="AJ156" i="4"/>
  <c r="AE157" i="4"/>
  <c r="AF157" i="4"/>
  <c r="AG157" i="4"/>
  <c r="AH157" i="4"/>
  <c r="AI157" i="4"/>
  <c r="AJ157" i="4"/>
  <c r="AE158" i="4"/>
  <c r="AF158" i="4"/>
  <c r="AG158" i="4"/>
  <c r="AH158" i="4"/>
  <c r="AI158" i="4"/>
  <c r="AJ158" i="4"/>
  <c r="AE159" i="4"/>
  <c r="AF159" i="4"/>
  <c r="AG159" i="4"/>
  <c r="AH159" i="4"/>
  <c r="AI159" i="4"/>
  <c r="AJ159" i="4"/>
  <c r="AE160" i="4"/>
  <c r="AF160" i="4"/>
  <c r="AG160" i="4"/>
  <c r="AH160" i="4"/>
  <c r="AI160" i="4"/>
  <c r="AJ160" i="4"/>
  <c r="AE161" i="4"/>
  <c r="AF161" i="4"/>
  <c r="AG161" i="4"/>
  <c r="AH161" i="4"/>
  <c r="AI161" i="4"/>
  <c r="AJ161" i="4"/>
  <c r="AE162" i="4"/>
  <c r="AF162" i="4"/>
  <c r="AG162" i="4"/>
  <c r="AH162" i="4"/>
  <c r="AI162" i="4"/>
  <c r="AJ162" i="4"/>
  <c r="AE163" i="4"/>
  <c r="AF163" i="4"/>
  <c r="AG163" i="4"/>
  <c r="AH163" i="4"/>
  <c r="AI163" i="4"/>
  <c r="AJ163" i="4"/>
  <c r="AE166" i="4"/>
  <c r="AF166" i="4"/>
  <c r="AG166" i="4"/>
  <c r="AH166" i="4"/>
  <c r="AI166" i="4"/>
  <c r="AJ166" i="4"/>
  <c r="AE168" i="4"/>
  <c r="AF168" i="4"/>
  <c r="AG168" i="4"/>
  <c r="AH168" i="4"/>
  <c r="AI168" i="4"/>
  <c r="AJ168" i="4"/>
  <c r="AE170" i="4"/>
  <c r="AF170" i="4"/>
  <c r="AG170" i="4"/>
  <c r="AH170" i="4"/>
  <c r="AI170" i="4"/>
  <c r="AJ170" i="4"/>
  <c r="AE171" i="4"/>
  <c r="AF171" i="4"/>
  <c r="AG171" i="4"/>
  <c r="AH171" i="4"/>
  <c r="AI171" i="4"/>
  <c r="AJ171" i="4"/>
  <c r="AE172" i="4"/>
  <c r="AF172" i="4"/>
  <c r="AG172" i="4"/>
  <c r="AH172" i="4"/>
  <c r="AI172" i="4"/>
  <c r="AJ172" i="4"/>
  <c r="AE174" i="4"/>
  <c r="AF174" i="4"/>
  <c r="AG174" i="4"/>
  <c r="AH174" i="4"/>
  <c r="AI174" i="4"/>
  <c r="AJ174" i="4"/>
  <c r="AE176" i="4"/>
  <c r="AF176" i="4"/>
  <c r="AG176" i="4"/>
  <c r="AH176" i="4"/>
  <c r="AI176" i="4"/>
  <c r="AJ176" i="4"/>
  <c r="AE181" i="4"/>
  <c r="AF181" i="4"/>
  <c r="AG181" i="4"/>
  <c r="AH181" i="4"/>
  <c r="AI181" i="4"/>
  <c r="AJ181" i="4"/>
  <c r="AE182" i="4"/>
  <c r="AF182" i="4"/>
  <c r="AG182" i="4"/>
  <c r="AH182" i="4"/>
  <c r="AI182" i="4"/>
  <c r="AJ182" i="4"/>
  <c r="AE183" i="4"/>
  <c r="AF183" i="4"/>
  <c r="AG183" i="4"/>
  <c r="AH183" i="4"/>
  <c r="AI183" i="4"/>
  <c r="AJ183" i="4"/>
  <c r="AE185" i="4"/>
  <c r="AF185" i="4"/>
  <c r="AG185" i="4"/>
  <c r="AH185" i="4"/>
  <c r="AI185" i="4"/>
  <c r="AJ185" i="4"/>
  <c r="AE186" i="4"/>
  <c r="AF186" i="4"/>
  <c r="AG186" i="4"/>
  <c r="AH186" i="4"/>
  <c r="AI186" i="4"/>
  <c r="AJ186" i="4"/>
  <c r="AE187" i="4"/>
  <c r="AF187" i="4"/>
  <c r="AG187" i="4"/>
  <c r="AH187" i="4"/>
  <c r="AI187" i="4"/>
  <c r="AJ187" i="4"/>
  <c r="AE188" i="4"/>
  <c r="AF188" i="4"/>
  <c r="AG188" i="4"/>
  <c r="AH188" i="4"/>
  <c r="AI188" i="4"/>
  <c r="AJ188" i="4"/>
  <c r="AE190" i="4"/>
  <c r="AF190" i="4"/>
  <c r="AG190" i="4"/>
  <c r="AH190" i="4"/>
  <c r="AI190" i="4"/>
  <c r="AJ190" i="4"/>
  <c r="AE194" i="4"/>
  <c r="AF194" i="4"/>
  <c r="AG194" i="4"/>
  <c r="AH194" i="4"/>
  <c r="AI194" i="4"/>
  <c r="AJ194" i="4"/>
  <c r="AE195" i="4"/>
  <c r="AF195" i="4"/>
  <c r="AG195" i="4"/>
  <c r="AH195" i="4"/>
  <c r="AI195" i="4"/>
  <c r="AJ195" i="4"/>
  <c r="AE197" i="4"/>
  <c r="AF197" i="4"/>
  <c r="AG197" i="4"/>
  <c r="AH197" i="4"/>
  <c r="AI197" i="4"/>
  <c r="AJ197" i="4"/>
  <c r="AE198" i="4"/>
  <c r="AF198" i="4"/>
  <c r="AG198" i="4"/>
  <c r="AH198" i="4"/>
  <c r="AI198" i="4"/>
  <c r="AJ198" i="4"/>
  <c r="AE199" i="4"/>
  <c r="AF199" i="4"/>
  <c r="AG199" i="4"/>
  <c r="AH199" i="4"/>
  <c r="AI199" i="4"/>
  <c r="AJ199" i="4"/>
  <c r="AE201" i="4"/>
  <c r="AF201" i="4"/>
  <c r="AG201" i="4"/>
  <c r="AH201" i="4"/>
  <c r="AI201" i="4"/>
  <c r="AJ201" i="4"/>
  <c r="AE204" i="4"/>
  <c r="AF204" i="4"/>
  <c r="AG204" i="4"/>
  <c r="AH204" i="4"/>
  <c r="AI204" i="4"/>
  <c r="AJ204" i="4"/>
  <c r="AE205" i="4"/>
  <c r="AF205" i="4"/>
  <c r="AG205" i="4"/>
  <c r="AH205" i="4"/>
  <c r="AI205" i="4"/>
  <c r="AJ205" i="4"/>
  <c r="AE207" i="4"/>
  <c r="AF207" i="4"/>
  <c r="AG207" i="4"/>
  <c r="AH207" i="4"/>
  <c r="AI207" i="4"/>
  <c r="AJ207" i="4"/>
  <c r="AE208" i="4"/>
  <c r="AF208" i="4"/>
  <c r="AG208" i="4"/>
  <c r="AH208" i="4"/>
  <c r="AI208" i="4"/>
  <c r="AJ208" i="4"/>
  <c r="AE209" i="4"/>
  <c r="AF209" i="4"/>
  <c r="AG209" i="4"/>
  <c r="AH209" i="4"/>
  <c r="AI209" i="4"/>
  <c r="AJ209" i="4"/>
  <c r="AE210" i="4"/>
  <c r="AF210" i="4"/>
  <c r="AG210" i="4"/>
  <c r="AH210" i="4"/>
  <c r="AI210" i="4"/>
  <c r="AJ210" i="4"/>
  <c r="AE211" i="4"/>
  <c r="AF211" i="4"/>
  <c r="AG211" i="4"/>
  <c r="AH211" i="4"/>
  <c r="AI211" i="4"/>
  <c r="AJ211" i="4"/>
  <c r="AE212" i="4"/>
  <c r="AF212" i="4"/>
  <c r="AG212" i="4"/>
  <c r="AH212" i="4"/>
  <c r="AI212" i="4"/>
  <c r="AJ212" i="4"/>
  <c r="AE214" i="4"/>
  <c r="AF214" i="4"/>
  <c r="AG214" i="4"/>
  <c r="AH214" i="4"/>
  <c r="AI214" i="4"/>
  <c r="AJ214" i="4"/>
  <c r="AD207" i="4"/>
  <c r="AD208" i="4"/>
  <c r="AD209" i="4"/>
  <c r="AD210" i="4"/>
  <c r="AD211" i="4"/>
  <c r="AD212" i="4"/>
  <c r="AD214" i="4"/>
  <c r="AD205" i="4"/>
  <c r="AD197" i="4"/>
  <c r="AD198" i="4"/>
  <c r="AD199" i="4"/>
  <c r="AD201" i="4"/>
  <c r="AD204" i="4"/>
  <c r="AD195" i="4"/>
  <c r="AD181" i="4"/>
  <c r="AD182" i="4"/>
  <c r="AD183" i="4"/>
  <c r="AD185" i="4"/>
  <c r="AD186" i="4"/>
  <c r="AD187" i="4"/>
  <c r="AD188" i="4"/>
  <c r="AD190" i="4"/>
  <c r="AD194" i="4"/>
  <c r="AD176" i="4"/>
  <c r="AD156" i="4"/>
  <c r="AD157" i="4"/>
  <c r="AD158" i="4"/>
  <c r="AD159" i="4"/>
  <c r="AD160" i="4"/>
  <c r="AD161" i="4"/>
  <c r="AD162" i="4"/>
  <c r="AD163" i="4"/>
  <c r="AD166" i="4"/>
  <c r="AD168" i="4"/>
  <c r="AD170" i="4"/>
  <c r="AD171" i="4"/>
  <c r="AD172" i="4"/>
  <c r="AD174" i="4"/>
  <c r="AD155" i="4"/>
  <c r="AD100" i="4"/>
  <c r="AD101" i="4"/>
  <c r="AD103" i="4"/>
  <c r="AD105" i="4"/>
  <c r="AD106" i="4"/>
  <c r="AD109" i="4"/>
  <c r="AD110" i="4"/>
  <c r="AD112" i="4"/>
  <c r="AD114" i="4"/>
  <c r="AD115" i="4"/>
  <c r="AD116" i="4"/>
  <c r="AD117" i="4"/>
  <c r="AD118" i="4"/>
  <c r="AD119" i="4"/>
  <c r="AD120" i="4"/>
  <c r="AD121" i="4"/>
  <c r="AD122" i="4"/>
  <c r="AD123" i="4"/>
  <c r="AD125" i="4"/>
  <c r="AD127" i="4"/>
  <c r="AD129" i="4"/>
  <c r="AD130" i="4"/>
  <c r="AD132" i="4"/>
  <c r="AD134" i="4"/>
  <c r="AD135" i="4"/>
  <c r="AD136" i="4"/>
  <c r="AD139" i="4"/>
  <c r="AD141" i="4"/>
  <c r="AD142" i="4"/>
  <c r="AD144" i="4"/>
  <c r="AD145" i="4"/>
  <c r="AD146" i="4"/>
  <c r="AD147" i="4"/>
  <c r="AD148" i="4"/>
  <c r="AD149" i="4"/>
  <c r="AD150" i="4"/>
  <c r="AD151" i="4"/>
  <c r="AD152" i="4"/>
  <c r="AD153" i="4"/>
  <c r="AD154" i="4"/>
  <c r="AD99" i="4"/>
  <c r="AD78" i="4"/>
  <c r="AD79" i="4"/>
  <c r="AD80" i="4"/>
  <c r="AD81" i="4"/>
  <c r="AD83" i="4"/>
  <c r="AD84" i="4"/>
  <c r="AD85" i="4"/>
  <c r="AD87" i="4"/>
  <c r="AD88" i="4"/>
  <c r="AD89" i="4"/>
  <c r="AD90" i="4"/>
  <c r="AD91" i="4"/>
  <c r="AD93" i="4"/>
  <c r="AD94" i="4"/>
  <c r="AD96" i="4"/>
  <c r="AD97" i="4"/>
  <c r="AD98" i="4"/>
  <c r="AD76" i="4"/>
  <c r="AD59" i="4"/>
  <c r="AD60" i="4"/>
  <c r="AD63" i="4"/>
  <c r="AD65" i="4"/>
  <c r="AD67" i="4"/>
  <c r="AD68" i="4"/>
  <c r="AD69" i="4"/>
  <c r="AD70" i="4"/>
  <c r="AD74" i="4"/>
  <c r="AD75" i="4"/>
  <c r="AD57" i="4"/>
  <c r="AD4" i="4"/>
  <c r="AD5" i="4"/>
  <c r="AD6" i="4"/>
  <c r="AD7" i="4"/>
  <c r="AD8" i="4"/>
  <c r="AD9" i="4"/>
  <c r="AD10" i="4"/>
  <c r="AD11" i="4"/>
  <c r="AD12" i="4"/>
  <c r="AD13" i="4"/>
  <c r="AD14" i="4"/>
  <c r="AD15" i="4"/>
  <c r="AD16" i="4"/>
  <c r="AD17" i="4"/>
  <c r="AD18" i="4"/>
  <c r="AD23" i="4"/>
  <c r="AD24" i="4"/>
  <c r="AD25" i="4"/>
  <c r="AD28" i="4"/>
  <c r="AD31" i="4"/>
  <c r="AD32" i="4"/>
  <c r="AD33" i="4"/>
  <c r="AD34" i="4"/>
  <c r="AD35" i="4"/>
  <c r="AD36" i="4"/>
  <c r="AD37" i="4"/>
  <c r="AD39" i="4"/>
  <c r="AD41" i="4"/>
  <c r="AD42" i="4"/>
  <c r="AD43" i="4"/>
  <c r="AD44" i="4"/>
  <c r="AD45" i="4"/>
  <c r="AD46" i="4"/>
  <c r="AD47" i="4"/>
  <c r="AD49" i="4"/>
  <c r="AD50" i="4"/>
  <c r="AD51" i="4"/>
  <c r="AD52" i="4"/>
  <c r="AD53" i="4"/>
  <c r="AD55" i="4"/>
  <c r="AD3" i="4"/>
  <c r="AR94" i="4" l="1"/>
  <c r="AS94" i="4"/>
  <c r="AQ94" i="4"/>
  <c r="AP94" i="4"/>
  <c r="AU94" i="4"/>
  <c r="AC89" i="6"/>
  <c r="AA89" i="6"/>
  <c r="AD89" i="6"/>
  <c r="AB89" i="6"/>
  <c r="W89" i="6"/>
  <c r="X89" i="6"/>
  <c r="Z89" i="6"/>
  <c r="Y89" i="6"/>
  <c r="AS89" i="6"/>
  <c r="AQ89" i="6"/>
  <c r="AT89" i="6"/>
  <c r="AR89" i="6"/>
  <c r="U89" i="6"/>
  <c r="S89" i="6"/>
  <c r="V89" i="6"/>
  <c r="T89" i="6"/>
  <c r="G89" i="6"/>
  <c r="H89" i="6"/>
  <c r="J89" i="6"/>
  <c r="I89" i="6"/>
  <c r="AM89" i="6"/>
  <c r="AN89" i="6"/>
  <c r="AP89" i="6"/>
  <c r="AO89" i="6"/>
  <c r="O89" i="6"/>
  <c r="P89" i="6"/>
  <c r="R89" i="6"/>
  <c r="Q89" i="6"/>
  <c r="AK89" i="6"/>
  <c r="AI89" i="6"/>
  <c r="AL89" i="6"/>
  <c r="AJ89" i="6"/>
  <c r="N89" i="6"/>
  <c r="M89" i="6"/>
  <c r="L89" i="6"/>
  <c r="K89" i="6"/>
  <c r="AE89" i="6"/>
  <c r="AF89" i="6"/>
  <c r="AH89" i="6"/>
  <c r="AG89" i="6"/>
  <c r="R56" i="4"/>
  <c r="G56" i="4"/>
  <c r="AB55" i="4"/>
  <c r="R55" i="4"/>
  <c r="G55" i="4"/>
  <c r="AB98" i="4"/>
  <c r="G98" i="4"/>
  <c r="G215" i="4"/>
  <c r="AB174" i="4"/>
  <c r="G174" i="4"/>
  <c r="AB195" i="4"/>
  <c r="G195" i="4"/>
  <c r="AB97" i="4"/>
  <c r="G97" i="4"/>
  <c r="G177" i="4"/>
  <c r="AB75" i="4"/>
  <c r="G75" i="4"/>
  <c r="G173" i="4"/>
  <c r="AB154" i="4"/>
  <c r="G154" i="4"/>
  <c r="AB96" i="4"/>
  <c r="G96" i="4"/>
  <c r="AB153" i="4"/>
  <c r="G153" i="4"/>
  <c r="R54" i="4"/>
  <c r="G54" i="4"/>
  <c r="AB194" i="4"/>
  <c r="G194" i="4"/>
  <c r="G95" i="4"/>
  <c r="AB94" i="4"/>
  <c r="G94" i="4"/>
  <c r="AB53" i="4"/>
  <c r="R53" i="4"/>
  <c r="G53" i="4"/>
  <c r="AB74" i="4"/>
  <c r="G74" i="4"/>
  <c r="G193" i="4"/>
  <c r="AB52" i="4"/>
  <c r="R52" i="4"/>
  <c r="G52" i="4"/>
  <c r="AB214" i="4"/>
  <c r="G214" i="4"/>
  <c r="G213" i="4"/>
  <c r="AB51" i="4"/>
  <c r="R51" i="4"/>
  <c r="G51" i="4"/>
  <c r="AB93" i="4"/>
  <c r="G93" i="4"/>
  <c r="G105" i="4"/>
  <c r="G92" i="4"/>
  <c r="AB152" i="4"/>
  <c r="G152" i="4"/>
  <c r="AB151" i="4"/>
  <c r="G151" i="4"/>
  <c r="AB172" i="4"/>
  <c r="G172" i="4"/>
  <c r="AB50" i="4"/>
  <c r="R50" i="4"/>
  <c r="G50" i="4"/>
  <c r="AB204" i="4"/>
  <c r="G204" i="4"/>
  <c r="AB150" i="4"/>
  <c r="G150" i="4"/>
  <c r="AB49" i="4"/>
  <c r="G49" i="4"/>
  <c r="R48" i="4"/>
  <c r="G48" i="4"/>
  <c r="AB47" i="4"/>
  <c r="R47" i="4"/>
  <c r="G47" i="4"/>
  <c r="G192" i="4"/>
  <c r="AB149" i="4"/>
  <c r="G149" i="4"/>
  <c r="AB148" i="4"/>
  <c r="G148" i="4"/>
  <c r="AB212" i="4"/>
  <c r="G212" i="4"/>
  <c r="AB46" i="4"/>
  <c r="R46" i="4"/>
  <c r="G46" i="4"/>
  <c r="AB45" i="4"/>
  <c r="R45" i="4"/>
  <c r="G45" i="4"/>
  <c r="AB147" i="4"/>
  <c r="G147" i="4"/>
  <c r="AB44" i="4"/>
  <c r="R44" i="4"/>
  <c r="G44" i="4"/>
  <c r="AB91" i="4"/>
  <c r="G91" i="4"/>
  <c r="AB43" i="4"/>
  <c r="R43" i="4"/>
  <c r="G43" i="4"/>
  <c r="AB146" i="4"/>
  <c r="G146" i="4"/>
  <c r="G191" i="4"/>
  <c r="G73" i="4"/>
  <c r="G72" i="4"/>
  <c r="G71" i="4"/>
  <c r="AB70" i="4"/>
  <c r="G70" i="4"/>
  <c r="AB42" i="4"/>
  <c r="R42" i="4"/>
  <c r="G42" i="4"/>
  <c r="AB145" i="4"/>
  <c r="G145" i="4"/>
  <c r="AB144" i="4"/>
  <c r="G144" i="4"/>
  <c r="AB41" i="4"/>
  <c r="R41" i="4"/>
  <c r="G41" i="4"/>
  <c r="AB90" i="4"/>
  <c r="G90" i="4"/>
  <c r="AB69" i="4"/>
  <c r="G69" i="4"/>
  <c r="G143" i="4"/>
  <c r="AB142" i="4"/>
  <c r="G142" i="4"/>
  <c r="AB211" i="4"/>
  <c r="G211" i="4"/>
  <c r="AB171" i="4"/>
  <c r="G171" i="4"/>
  <c r="AB170" i="4"/>
  <c r="G170" i="4"/>
  <c r="AB190" i="4"/>
  <c r="G190" i="4"/>
  <c r="G169" i="4"/>
  <c r="G189" i="4"/>
  <c r="G203" i="4"/>
  <c r="AB88" i="4"/>
  <c r="G88" i="4"/>
  <c r="AB141" i="4"/>
  <c r="G141" i="4"/>
  <c r="AB188" i="4"/>
  <c r="G188" i="4"/>
  <c r="R40" i="4"/>
  <c r="G40" i="4"/>
  <c r="AB39" i="4"/>
  <c r="R39" i="4"/>
  <c r="G39" i="4"/>
  <c r="AB168" i="4"/>
  <c r="G168" i="4"/>
  <c r="AB187" i="4"/>
  <c r="G187" i="4"/>
  <c r="AB186" i="4"/>
  <c r="G186" i="4"/>
  <c r="G140" i="4"/>
  <c r="G202" i="4"/>
  <c r="AB185" i="4"/>
  <c r="G185" i="4"/>
  <c r="R38" i="4"/>
  <c r="G38" i="4"/>
  <c r="AB210" i="4"/>
  <c r="G210" i="4"/>
  <c r="AB37" i="4"/>
  <c r="R37" i="4"/>
  <c r="G37" i="4"/>
  <c r="AB36" i="4"/>
  <c r="R36" i="4"/>
  <c r="G36" i="4"/>
  <c r="AB139" i="4"/>
  <c r="G139" i="4"/>
  <c r="G104" i="4"/>
  <c r="G138" i="4"/>
  <c r="G137" i="4"/>
  <c r="G184" i="4"/>
  <c r="G167" i="4"/>
  <c r="AB35" i="4"/>
  <c r="R35" i="4"/>
  <c r="G35" i="4"/>
  <c r="AB34" i="4"/>
  <c r="R34" i="4"/>
  <c r="G34" i="4"/>
  <c r="AB183" i="4"/>
  <c r="G183" i="4"/>
  <c r="AB33" i="4"/>
  <c r="R33" i="4"/>
  <c r="G33" i="4"/>
  <c r="AB201" i="4"/>
  <c r="G201" i="4"/>
  <c r="AB209" i="4"/>
  <c r="G209" i="4"/>
  <c r="AB32" i="4"/>
  <c r="R32" i="4"/>
  <c r="G32" i="4"/>
  <c r="AB31" i="4"/>
  <c r="R31" i="4"/>
  <c r="G31" i="4"/>
  <c r="AB136" i="4"/>
  <c r="G136" i="4"/>
  <c r="AB103" i="4"/>
  <c r="G103" i="4"/>
  <c r="AB135" i="4"/>
  <c r="G135" i="4"/>
  <c r="AB134" i="4"/>
  <c r="G134" i="4"/>
  <c r="G133" i="4"/>
  <c r="R30" i="4"/>
  <c r="R29" i="4"/>
  <c r="G29" i="4"/>
  <c r="AB28" i="4"/>
  <c r="R28" i="4"/>
  <c r="G28" i="4"/>
  <c r="AB87" i="4"/>
  <c r="G87" i="4"/>
  <c r="AB132" i="4"/>
  <c r="G132" i="4"/>
  <c r="AB208" i="4"/>
  <c r="G208" i="4"/>
  <c r="G86" i="4"/>
  <c r="AB85" i="4"/>
  <c r="G85" i="4"/>
  <c r="G131" i="4"/>
  <c r="G102" i="4"/>
  <c r="AB182" i="4"/>
  <c r="G182" i="4"/>
  <c r="R27" i="4"/>
  <c r="G27" i="4"/>
  <c r="AB84" i="4"/>
  <c r="G84" i="4"/>
  <c r="AB83" i="4"/>
  <c r="G83" i="4"/>
  <c r="AB101" i="4"/>
  <c r="G101" i="4"/>
  <c r="AB68" i="4"/>
  <c r="G68" i="4"/>
  <c r="AB130" i="4"/>
  <c r="G130" i="4"/>
  <c r="G82" i="4"/>
  <c r="AB129" i="4"/>
  <c r="G129" i="4"/>
  <c r="G128" i="4"/>
  <c r="AB81" i="4"/>
  <c r="G81" i="4"/>
  <c r="AB80" i="4"/>
  <c r="G80" i="4"/>
  <c r="AB207" i="4"/>
  <c r="G207" i="4"/>
  <c r="G200" i="4"/>
  <c r="AB127" i="4"/>
  <c r="G127" i="4"/>
  <c r="G126" i="4"/>
  <c r="AB100" i="4"/>
  <c r="G100" i="4"/>
  <c r="AB166" i="4"/>
  <c r="G166" i="4"/>
  <c r="AB67" i="4"/>
  <c r="G67" i="4"/>
  <c r="G165" i="4"/>
  <c r="R26" i="4"/>
  <c r="G26" i="4"/>
  <c r="AB25" i="4"/>
  <c r="R25" i="4"/>
  <c r="G25" i="4"/>
  <c r="G164" i="4"/>
  <c r="AB199" i="4"/>
  <c r="G199" i="4"/>
  <c r="G66" i="4"/>
  <c r="AB125" i="4"/>
  <c r="G125" i="4"/>
  <c r="G124" i="4"/>
  <c r="AB123" i="4"/>
  <c r="G123" i="4"/>
  <c r="AB24" i="4"/>
  <c r="R24" i="4"/>
  <c r="G24" i="4"/>
  <c r="AB122" i="4"/>
  <c r="G122" i="4"/>
  <c r="AB79" i="4"/>
  <c r="G79" i="4"/>
  <c r="AB23" i="4"/>
  <c r="R23" i="4"/>
  <c r="G23" i="4"/>
  <c r="R22" i="4"/>
  <c r="G22" i="4"/>
  <c r="AB181" i="4"/>
  <c r="G181" i="4"/>
  <c r="AB121" i="4"/>
  <c r="G121" i="4"/>
  <c r="AB120" i="4"/>
  <c r="G120" i="4"/>
  <c r="G180" i="4"/>
  <c r="AB119" i="4"/>
  <c r="G119" i="4"/>
  <c r="R21" i="4"/>
  <c r="G21" i="4"/>
  <c r="G20" i="4"/>
  <c r="AB118" i="4"/>
  <c r="G118" i="4"/>
  <c r="G19" i="4"/>
  <c r="AB18" i="4"/>
  <c r="R18" i="4"/>
  <c r="G18" i="4"/>
  <c r="AB163" i="4"/>
  <c r="G163" i="4"/>
  <c r="AB17" i="4"/>
  <c r="R17" i="4"/>
  <c r="G17" i="4"/>
  <c r="AB162" i="4"/>
  <c r="G162" i="4"/>
  <c r="AB65" i="4"/>
  <c r="G65" i="4"/>
  <c r="G64" i="4"/>
  <c r="AB16" i="4"/>
  <c r="R16" i="4"/>
  <c r="G16" i="4"/>
  <c r="AB117" i="4"/>
  <c r="G117" i="4"/>
  <c r="AB15" i="4"/>
  <c r="R15" i="4"/>
  <c r="G15" i="4"/>
  <c r="AB116" i="4"/>
  <c r="G116" i="4"/>
  <c r="AB115" i="4"/>
  <c r="G115" i="4"/>
  <c r="AB63" i="4"/>
  <c r="G63" i="4"/>
  <c r="AB114" i="4"/>
  <c r="G114" i="4"/>
  <c r="AB14" i="4"/>
  <c r="R14" i="4"/>
  <c r="G14" i="4"/>
  <c r="AB161" i="4"/>
  <c r="G161" i="4"/>
  <c r="AB13" i="4"/>
  <c r="R13" i="4"/>
  <c r="G13" i="4"/>
  <c r="AB160" i="4"/>
  <c r="G160" i="4"/>
  <c r="AB99" i="4"/>
  <c r="G99" i="4"/>
  <c r="AB159" i="4"/>
  <c r="G159" i="4"/>
  <c r="G113" i="4"/>
  <c r="AB12" i="4"/>
  <c r="R12" i="4"/>
  <c r="G12" i="4"/>
  <c r="AB11" i="4"/>
  <c r="R11" i="4"/>
  <c r="G11" i="4"/>
  <c r="G62" i="4"/>
  <c r="AB176" i="4"/>
  <c r="G176" i="4"/>
  <c r="AB10" i="4"/>
  <c r="R10" i="4"/>
  <c r="G10" i="4"/>
  <c r="G206" i="4"/>
  <c r="AB9" i="4"/>
  <c r="R9" i="4"/>
  <c r="G9" i="4"/>
  <c r="AB8" i="4"/>
  <c r="R8" i="4"/>
  <c r="G8" i="4"/>
  <c r="AB7" i="4"/>
  <c r="R7" i="4"/>
  <c r="G7" i="4"/>
  <c r="AB112" i="4"/>
  <c r="G112" i="4"/>
  <c r="AB205" i="4"/>
  <c r="G205" i="4"/>
  <c r="G61" i="4"/>
  <c r="AB158" i="4"/>
  <c r="G158" i="4"/>
  <c r="AB6" i="4"/>
  <c r="R6" i="4"/>
  <c r="G6" i="4"/>
  <c r="G111" i="4"/>
  <c r="AB157" i="4"/>
  <c r="G157" i="4"/>
  <c r="AB198" i="4"/>
  <c r="G198" i="4"/>
  <c r="G175" i="4"/>
  <c r="AB5" i="4"/>
  <c r="R5" i="4"/>
  <c r="G5" i="4"/>
  <c r="AB156" i="4"/>
  <c r="G156" i="4"/>
  <c r="AB110" i="4"/>
  <c r="G110" i="4"/>
  <c r="AB109" i="4"/>
  <c r="G109" i="4"/>
  <c r="AB60" i="4"/>
  <c r="G60" i="4"/>
  <c r="AB197" i="4"/>
  <c r="G197" i="4"/>
  <c r="AB78" i="4"/>
  <c r="G78" i="4"/>
  <c r="AB59" i="4"/>
  <c r="G59" i="4"/>
  <c r="G77" i="4"/>
  <c r="G108" i="4"/>
  <c r="G179" i="4"/>
  <c r="G58" i="4"/>
  <c r="AB76" i="4"/>
  <c r="G76" i="4"/>
  <c r="AB155" i="4"/>
  <c r="G155" i="4"/>
  <c r="AB57" i="4"/>
  <c r="G57" i="4"/>
  <c r="AB4" i="4"/>
  <c r="R4" i="4"/>
  <c r="G4" i="4"/>
  <c r="G107" i="4"/>
  <c r="G178" i="4"/>
  <c r="AB3" i="4"/>
  <c r="R3" i="4"/>
  <c r="G3" i="4"/>
  <c r="AB106" i="4"/>
  <c r="G106" i="4"/>
  <c r="G196" i="4"/>
  <c r="J76" i="4" l="1"/>
  <c r="K76" i="4"/>
  <c r="L76" i="4"/>
  <c r="M76" i="4"/>
  <c r="N76" i="4"/>
  <c r="I76" i="4"/>
  <c r="I71" i="4"/>
  <c r="J71" i="4"/>
  <c r="K71" i="4"/>
  <c r="L71" i="4"/>
  <c r="N71" i="4"/>
  <c r="M71" i="4"/>
  <c r="J48" i="4"/>
  <c r="K48" i="4"/>
  <c r="L48" i="4"/>
  <c r="M48" i="4"/>
  <c r="N48" i="4"/>
  <c r="I48" i="4"/>
  <c r="J19" i="4"/>
  <c r="K19" i="4"/>
  <c r="L19" i="4"/>
  <c r="M19" i="4"/>
  <c r="N19" i="4"/>
  <c r="I19" i="4"/>
  <c r="J72" i="4"/>
  <c r="K72" i="4"/>
  <c r="L72" i="4"/>
  <c r="M72" i="4"/>
  <c r="N72" i="4"/>
  <c r="I72" i="4"/>
  <c r="N78" i="4"/>
  <c r="I78" i="4"/>
  <c r="J78" i="4"/>
  <c r="L78" i="4"/>
  <c r="K78" i="4"/>
  <c r="M78" i="4"/>
  <c r="J206" i="4"/>
  <c r="K206" i="4"/>
  <c r="M206" i="4"/>
  <c r="N206" i="4"/>
  <c r="L206" i="4"/>
  <c r="I206" i="4"/>
  <c r="L28" i="4"/>
  <c r="M28" i="4"/>
  <c r="N28" i="4"/>
  <c r="J28" i="4"/>
  <c r="K28" i="4"/>
  <c r="I28" i="4"/>
  <c r="N50" i="4"/>
  <c r="I50" i="4"/>
  <c r="J50" i="4"/>
  <c r="L50" i="4"/>
  <c r="M50" i="4"/>
  <c r="K50" i="4"/>
  <c r="I14" i="4"/>
  <c r="J14" i="4"/>
  <c r="K14" i="4"/>
  <c r="L14" i="4"/>
  <c r="N14" i="4"/>
  <c r="M14" i="4"/>
  <c r="L24" i="4"/>
  <c r="M24" i="4"/>
  <c r="N24" i="4"/>
  <c r="J24" i="4"/>
  <c r="I24" i="4"/>
  <c r="K24" i="4"/>
  <c r="J68" i="4"/>
  <c r="K68" i="4"/>
  <c r="L68" i="4"/>
  <c r="M68" i="4"/>
  <c r="N68" i="4"/>
  <c r="I68" i="4"/>
  <c r="J27" i="4"/>
  <c r="K27" i="4"/>
  <c r="L27" i="4"/>
  <c r="M27" i="4"/>
  <c r="N27" i="4"/>
  <c r="I27" i="4"/>
  <c r="L33" i="4"/>
  <c r="M33" i="4"/>
  <c r="N33" i="4"/>
  <c r="J33" i="4"/>
  <c r="I33" i="4"/>
  <c r="K33" i="4"/>
  <c r="L139" i="4"/>
  <c r="M139" i="4"/>
  <c r="K139" i="4"/>
  <c r="N139" i="4"/>
  <c r="I139" i="4"/>
  <c r="J139" i="4"/>
  <c r="J210" i="4"/>
  <c r="K210" i="4"/>
  <c r="M210" i="4"/>
  <c r="N210" i="4"/>
  <c r="I210" i="4"/>
  <c r="L210" i="4"/>
  <c r="J186" i="4"/>
  <c r="K186" i="4"/>
  <c r="N186" i="4"/>
  <c r="L186" i="4"/>
  <c r="M186" i="4"/>
  <c r="I186" i="4"/>
  <c r="L171" i="4"/>
  <c r="M171" i="4"/>
  <c r="K171" i="4"/>
  <c r="N171" i="4"/>
  <c r="I171" i="4"/>
  <c r="J171" i="4"/>
  <c r="I145" i="4"/>
  <c r="L145" i="4"/>
  <c r="N145" i="4"/>
  <c r="J145" i="4"/>
  <c r="M145" i="4"/>
  <c r="K145" i="4"/>
  <c r="N91" i="4"/>
  <c r="I91" i="4"/>
  <c r="J91" i="4"/>
  <c r="L91" i="4"/>
  <c r="M91" i="4"/>
  <c r="K91" i="4"/>
  <c r="I92" i="4"/>
  <c r="J92" i="4"/>
  <c r="K92" i="4"/>
  <c r="L92" i="4"/>
  <c r="N92" i="4"/>
  <c r="M92" i="4"/>
  <c r="J214" i="4"/>
  <c r="K214" i="4"/>
  <c r="M214" i="4"/>
  <c r="N214" i="4"/>
  <c r="I214" i="4"/>
  <c r="L214" i="4"/>
  <c r="L53" i="4"/>
  <c r="M53" i="4"/>
  <c r="N53" i="4"/>
  <c r="J53" i="4"/>
  <c r="I53" i="4"/>
  <c r="K53" i="4"/>
  <c r="N54" i="4"/>
  <c r="I54" i="4"/>
  <c r="J54" i="4"/>
  <c r="L54" i="4"/>
  <c r="K54" i="4"/>
  <c r="M54" i="4"/>
  <c r="I173" i="4"/>
  <c r="L173" i="4"/>
  <c r="M173" i="4"/>
  <c r="N173" i="4"/>
  <c r="K173" i="4"/>
  <c r="J173" i="4"/>
  <c r="J174" i="4"/>
  <c r="K174" i="4"/>
  <c r="N174" i="4"/>
  <c r="L174" i="4"/>
  <c r="M174" i="4"/>
  <c r="I174" i="4"/>
  <c r="J56" i="4"/>
  <c r="K56" i="4"/>
  <c r="L56" i="4"/>
  <c r="M56" i="4"/>
  <c r="N56" i="4"/>
  <c r="I56" i="4"/>
  <c r="L106" i="4"/>
  <c r="M106" i="4"/>
  <c r="N106" i="4"/>
  <c r="J106" i="4"/>
  <c r="I106" i="4"/>
  <c r="K106" i="4"/>
  <c r="N58" i="4"/>
  <c r="I58" i="4"/>
  <c r="J58" i="4"/>
  <c r="L58" i="4"/>
  <c r="K58" i="4"/>
  <c r="M58" i="4"/>
  <c r="I197" i="4"/>
  <c r="K197" i="4"/>
  <c r="L197" i="4"/>
  <c r="J197" i="4"/>
  <c r="M197" i="4"/>
  <c r="N197" i="4"/>
  <c r="N156" i="4"/>
  <c r="J156" i="4"/>
  <c r="L156" i="4"/>
  <c r="M156" i="4"/>
  <c r="K156" i="4"/>
  <c r="I156" i="4"/>
  <c r="I157" i="4"/>
  <c r="L157" i="4"/>
  <c r="K157" i="4"/>
  <c r="N157" i="4"/>
  <c r="M157" i="4"/>
  <c r="J157" i="4"/>
  <c r="L61" i="4"/>
  <c r="M61" i="4"/>
  <c r="N61" i="4"/>
  <c r="J61" i="4"/>
  <c r="K61" i="4"/>
  <c r="I61" i="4"/>
  <c r="I8" i="4"/>
  <c r="J8" i="4"/>
  <c r="L8" i="4"/>
  <c r="M8" i="4"/>
  <c r="N8" i="4"/>
  <c r="K8" i="4"/>
  <c r="I12" i="4"/>
  <c r="J12" i="4"/>
  <c r="L12" i="4"/>
  <c r="M12" i="4"/>
  <c r="N12" i="4"/>
  <c r="K12" i="4"/>
  <c r="N160" i="4"/>
  <c r="J160" i="4"/>
  <c r="M160" i="4"/>
  <c r="I160" i="4"/>
  <c r="L160" i="4"/>
  <c r="K160" i="4"/>
  <c r="N116" i="4"/>
  <c r="J116" i="4"/>
  <c r="I116" i="4"/>
  <c r="K116" i="4"/>
  <c r="L116" i="4"/>
  <c r="M116" i="4"/>
  <c r="J118" i="4"/>
  <c r="K118" i="4"/>
  <c r="N118" i="4"/>
  <c r="I118" i="4"/>
  <c r="L118" i="4"/>
  <c r="M118" i="4"/>
  <c r="N120" i="4"/>
  <c r="J120" i="4"/>
  <c r="K120" i="4"/>
  <c r="L120" i="4"/>
  <c r="M120" i="4"/>
  <c r="I120" i="4"/>
  <c r="J23" i="4"/>
  <c r="K23" i="4"/>
  <c r="L23" i="4"/>
  <c r="M23" i="4"/>
  <c r="N23" i="4"/>
  <c r="I23" i="4"/>
  <c r="L199" i="4"/>
  <c r="M199" i="4"/>
  <c r="J199" i="4"/>
  <c r="K199" i="4"/>
  <c r="N199" i="4"/>
  <c r="I199" i="4"/>
  <c r="I165" i="4"/>
  <c r="L165" i="4"/>
  <c r="J165" i="4"/>
  <c r="K165" i="4"/>
  <c r="N165" i="4"/>
  <c r="M165" i="4"/>
  <c r="L127" i="4"/>
  <c r="M127" i="4"/>
  <c r="I127" i="4"/>
  <c r="K127" i="4"/>
  <c r="N127" i="4"/>
  <c r="J127" i="4"/>
  <c r="N208" i="4"/>
  <c r="I208" i="4"/>
  <c r="J208" i="4"/>
  <c r="K208" i="4"/>
  <c r="M208" i="4"/>
  <c r="L208" i="4"/>
  <c r="J32" i="4"/>
  <c r="K32" i="4"/>
  <c r="L32" i="4"/>
  <c r="M32" i="4"/>
  <c r="N32" i="4"/>
  <c r="I32" i="4"/>
  <c r="J40" i="4"/>
  <c r="K40" i="4"/>
  <c r="L40" i="4"/>
  <c r="M40" i="4"/>
  <c r="N40" i="4"/>
  <c r="I40" i="4"/>
  <c r="L203" i="4"/>
  <c r="M203" i="4"/>
  <c r="I203" i="4"/>
  <c r="K203" i="4"/>
  <c r="J203" i="4"/>
  <c r="N203" i="4"/>
  <c r="L90" i="4"/>
  <c r="M90" i="4"/>
  <c r="N90" i="4"/>
  <c r="J90" i="4"/>
  <c r="K90" i="4"/>
  <c r="I90" i="4"/>
  <c r="L73" i="4"/>
  <c r="M73" i="4"/>
  <c r="N73" i="4"/>
  <c r="J73" i="4"/>
  <c r="I73" i="4"/>
  <c r="K73" i="4"/>
  <c r="I149" i="4"/>
  <c r="L149" i="4"/>
  <c r="K149" i="4"/>
  <c r="J149" i="4"/>
  <c r="M149" i="4"/>
  <c r="N149" i="4"/>
  <c r="L49" i="4"/>
  <c r="M49" i="4"/>
  <c r="N49" i="4"/>
  <c r="J49" i="4"/>
  <c r="I49" i="4"/>
  <c r="K49" i="4"/>
  <c r="J105" i="4"/>
  <c r="K105" i="4"/>
  <c r="L105" i="4"/>
  <c r="M105" i="4"/>
  <c r="N105" i="4"/>
  <c r="I105" i="4"/>
  <c r="I75" i="4"/>
  <c r="J75" i="4"/>
  <c r="K75" i="4"/>
  <c r="L75" i="4"/>
  <c r="N75" i="4"/>
  <c r="M75" i="4"/>
  <c r="N107" i="4"/>
  <c r="I107" i="4"/>
  <c r="J107" i="4"/>
  <c r="L107" i="4"/>
  <c r="M107" i="4"/>
  <c r="K107" i="4"/>
  <c r="I104" i="4"/>
  <c r="J104" i="4"/>
  <c r="K104" i="4"/>
  <c r="L104" i="4"/>
  <c r="N104" i="4"/>
  <c r="M104" i="4"/>
  <c r="L45" i="4"/>
  <c r="M45" i="4"/>
  <c r="N45" i="4"/>
  <c r="J45" i="4"/>
  <c r="K45" i="4"/>
  <c r="I45" i="4"/>
  <c r="I213" i="4"/>
  <c r="K213" i="4"/>
  <c r="L213" i="4"/>
  <c r="J213" i="4"/>
  <c r="M213" i="4"/>
  <c r="N213" i="4"/>
  <c r="L16" i="4"/>
  <c r="M16" i="4"/>
  <c r="N16" i="4"/>
  <c r="J16" i="4"/>
  <c r="I16" i="4"/>
  <c r="K16" i="4"/>
  <c r="N66" i="4"/>
  <c r="I66" i="4"/>
  <c r="J66" i="4"/>
  <c r="L66" i="4"/>
  <c r="M66" i="4"/>
  <c r="K66" i="4"/>
  <c r="J126" i="4"/>
  <c r="K126" i="4"/>
  <c r="N126" i="4"/>
  <c r="M126" i="4"/>
  <c r="L126" i="4"/>
  <c r="I126" i="4"/>
  <c r="I35" i="4"/>
  <c r="J35" i="4"/>
  <c r="K35" i="4"/>
  <c r="L35" i="4"/>
  <c r="N35" i="4"/>
  <c r="M35" i="4"/>
  <c r="I205" i="4"/>
  <c r="K205" i="4"/>
  <c r="L205" i="4"/>
  <c r="J205" i="4"/>
  <c r="M205" i="4"/>
  <c r="N205" i="4"/>
  <c r="J101" i="4"/>
  <c r="K101" i="4"/>
  <c r="L101" i="4"/>
  <c r="M101" i="4"/>
  <c r="N101" i="4"/>
  <c r="I101" i="4"/>
  <c r="N103" i="4"/>
  <c r="I103" i="4"/>
  <c r="J103" i="4"/>
  <c r="L103" i="4"/>
  <c r="K103" i="4"/>
  <c r="M103" i="4"/>
  <c r="J36" i="4"/>
  <c r="K36" i="4"/>
  <c r="L36" i="4"/>
  <c r="M36" i="4"/>
  <c r="N36" i="4"/>
  <c r="I36" i="4"/>
  <c r="L187" i="4"/>
  <c r="M187" i="4"/>
  <c r="J187" i="4"/>
  <c r="K187" i="4"/>
  <c r="I187" i="4"/>
  <c r="N187" i="4"/>
  <c r="I189" i="4"/>
  <c r="L189" i="4"/>
  <c r="K189" i="4"/>
  <c r="M189" i="4"/>
  <c r="J189" i="4"/>
  <c r="N189" i="4"/>
  <c r="L191" i="4"/>
  <c r="M191" i="4"/>
  <c r="I191" i="4"/>
  <c r="K191" i="4"/>
  <c r="N191" i="4"/>
  <c r="J191" i="4"/>
  <c r="N46" i="4"/>
  <c r="I46" i="4"/>
  <c r="J46" i="4"/>
  <c r="L46" i="4"/>
  <c r="K46" i="4"/>
  <c r="M46" i="4"/>
  <c r="J93" i="4"/>
  <c r="K93" i="4"/>
  <c r="L93" i="4"/>
  <c r="M93" i="4"/>
  <c r="N93" i="4"/>
  <c r="I93" i="4"/>
  <c r="I153" i="4"/>
  <c r="L153" i="4"/>
  <c r="J153" i="4"/>
  <c r="M153" i="4"/>
  <c r="K153" i="4"/>
  <c r="N153" i="4"/>
  <c r="L215" i="4"/>
  <c r="M215" i="4"/>
  <c r="J215" i="4"/>
  <c r="K215" i="4"/>
  <c r="N215" i="4"/>
  <c r="I215" i="4"/>
  <c r="L57" i="4"/>
  <c r="M57" i="4"/>
  <c r="N57" i="4"/>
  <c r="J57" i="4"/>
  <c r="I57" i="4"/>
  <c r="K57" i="4"/>
  <c r="J60" i="4"/>
  <c r="K60" i="4"/>
  <c r="L60" i="4"/>
  <c r="M60" i="4"/>
  <c r="N60" i="4"/>
  <c r="I60" i="4"/>
  <c r="L111" i="4"/>
  <c r="M111" i="4"/>
  <c r="N111" i="4"/>
  <c r="I111" i="4"/>
  <c r="K111" i="4"/>
  <c r="J111" i="4"/>
  <c r="N176" i="4"/>
  <c r="J176" i="4"/>
  <c r="I176" i="4"/>
  <c r="L176" i="4"/>
  <c r="M176" i="4"/>
  <c r="K176" i="4"/>
  <c r="M13" i="4"/>
  <c r="I13" i="4"/>
  <c r="K13" i="4"/>
  <c r="L13" i="4"/>
  <c r="J13" i="4"/>
  <c r="N13" i="4"/>
  <c r="J114" i="4"/>
  <c r="K114" i="4"/>
  <c r="N114" i="4"/>
  <c r="I114" i="4"/>
  <c r="L114" i="4"/>
  <c r="M114" i="4"/>
  <c r="J15" i="4"/>
  <c r="K15" i="4"/>
  <c r="L15" i="4"/>
  <c r="M15" i="4"/>
  <c r="N15" i="4"/>
  <c r="I15" i="4"/>
  <c r="J64" i="4"/>
  <c r="K64" i="4"/>
  <c r="L64" i="4"/>
  <c r="M64" i="4"/>
  <c r="N64" i="4"/>
  <c r="I64" i="4"/>
  <c r="L163" i="4"/>
  <c r="M163" i="4"/>
  <c r="I163" i="4"/>
  <c r="J163" i="4"/>
  <c r="N163" i="4"/>
  <c r="K163" i="4"/>
  <c r="L20" i="4"/>
  <c r="M20" i="4"/>
  <c r="N20" i="4"/>
  <c r="J20" i="4"/>
  <c r="I20" i="4"/>
  <c r="K20" i="4"/>
  <c r="I121" i="4"/>
  <c r="L121" i="4"/>
  <c r="J121" i="4"/>
  <c r="K121" i="4"/>
  <c r="M121" i="4"/>
  <c r="N121" i="4"/>
  <c r="L123" i="4"/>
  <c r="M123" i="4"/>
  <c r="I123" i="4"/>
  <c r="J123" i="4"/>
  <c r="N123" i="4"/>
  <c r="K123" i="4"/>
  <c r="N164" i="4"/>
  <c r="J164" i="4"/>
  <c r="K164" i="4"/>
  <c r="I164" i="4"/>
  <c r="L164" i="4"/>
  <c r="M164" i="4"/>
  <c r="N200" i="4"/>
  <c r="I200" i="4"/>
  <c r="J200" i="4"/>
  <c r="K200" i="4"/>
  <c r="L200" i="4"/>
  <c r="M200" i="4"/>
  <c r="I129" i="4"/>
  <c r="L129" i="4"/>
  <c r="J129" i="4"/>
  <c r="M129" i="4"/>
  <c r="N129" i="4"/>
  <c r="K129" i="4"/>
  <c r="N132" i="4"/>
  <c r="J132" i="4"/>
  <c r="K132" i="4"/>
  <c r="I132" i="4"/>
  <c r="M132" i="4"/>
  <c r="L132" i="4"/>
  <c r="L183" i="4"/>
  <c r="M183" i="4"/>
  <c r="I183" i="4"/>
  <c r="J183" i="4"/>
  <c r="N183" i="4"/>
  <c r="K183" i="4"/>
  <c r="L167" i="4"/>
  <c r="M167" i="4"/>
  <c r="J167" i="4"/>
  <c r="K167" i="4"/>
  <c r="I167" i="4"/>
  <c r="N167" i="4"/>
  <c r="N188" i="4"/>
  <c r="J188" i="4"/>
  <c r="L188" i="4"/>
  <c r="M188" i="4"/>
  <c r="I188" i="4"/>
  <c r="K188" i="4"/>
  <c r="I169" i="4"/>
  <c r="L169" i="4"/>
  <c r="K169" i="4"/>
  <c r="M169" i="4"/>
  <c r="J169" i="4"/>
  <c r="N169" i="4"/>
  <c r="L41" i="4"/>
  <c r="M41" i="4"/>
  <c r="N41" i="4"/>
  <c r="J41" i="4"/>
  <c r="I41" i="4"/>
  <c r="K41" i="4"/>
  <c r="J146" i="4"/>
  <c r="K146" i="4"/>
  <c r="N146" i="4"/>
  <c r="I146" i="4"/>
  <c r="M146" i="4"/>
  <c r="L146" i="4"/>
  <c r="N192" i="4"/>
  <c r="J192" i="4"/>
  <c r="M192" i="4"/>
  <c r="K192" i="4"/>
  <c r="L192" i="4"/>
  <c r="I192" i="4"/>
  <c r="J150" i="4"/>
  <c r="K150" i="4"/>
  <c r="N150" i="4"/>
  <c r="I150" i="4"/>
  <c r="L150" i="4"/>
  <c r="M150" i="4"/>
  <c r="L94" i="4"/>
  <c r="X94" i="6" s="1"/>
  <c r="M94" i="4"/>
  <c r="N94" i="4"/>
  <c r="J94" i="4"/>
  <c r="K94" i="4"/>
  <c r="I94" i="4"/>
  <c r="K94" i="6" s="1"/>
  <c r="I177" i="4"/>
  <c r="L177" i="4"/>
  <c r="N177" i="4"/>
  <c r="J177" i="4"/>
  <c r="K177" i="4"/>
  <c r="M177" i="4"/>
  <c r="L98" i="4"/>
  <c r="M98" i="4"/>
  <c r="N98" i="4"/>
  <c r="J98" i="4"/>
  <c r="I98" i="4"/>
  <c r="K98" i="4"/>
  <c r="J198" i="4"/>
  <c r="K198" i="4"/>
  <c r="M198" i="4"/>
  <c r="N198" i="4"/>
  <c r="I198" i="4"/>
  <c r="L198" i="4"/>
  <c r="N99" i="4"/>
  <c r="I99" i="4"/>
  <c r="J99" i="4"/>
  <c r="L99" i="4"/>
  <c r="M99" i="4"/>
  <c r="K99" i="4"/>
  <c r="N140" i="4"/>
  <c r="J140" i="4"/>
  <c r="K140" i="4"/>
  <c r="L140" i="4"/>
  <c r="M140" i="4"/>
  <c r="I140" i="4"/>
  <c r="L69" i="4"/>
  <c r="M69" i="4"/>
  <c r="N69" i="4"/>
  <c r="J69" i="4"/>
  <c r="I69" i="4"/>
  <c r="K69" i="4"/>
  <c r="N148" i="4"/>
  <c r="J148" i="4"/>
  <c r="I148" i="4"/>
  <c r="K148" i="4"/>
  <c r="M148" i="4"/>
  <c r="L148" i="4"/>
  <c r="M4" i="4"/>
  <c r="N4" i="4"/>
  <c r="I4" i="4"/>
  <c r="L4" i="4"/>
  <c r="J4" i="4"/>
  <c r="K4" i="4"/>
  <c r="L10" i="4"/>
  <c r="M10" i="4"/>
  <c r="N10" i="4"/>
  <c r="I10" i="4"/>
  <c r="K10" i="4"/>
  <c r="J10" i="4"/>
  <c r="N86" i="4"/>
  <c r="I86" i="4"/>
  <c r="J86" i="4"/>
  <c r="L86" i="4"/>
  <c r="K86" i="4"/>
  <c r="M86" i="4"/>
  <c r="L179" i="4"/>
  <c r="M179" i="4"/>
  <c r="I179" i="4"/>
  <c r="K179" i="4"/>
  <c r="N179" i="4"/>
  <c r="J179" i="4"/>
  <c r="I67" i="4"/>
  <c r="J67" i="4"/>
  <c r="K67" i="4"/>
  <c r="L67" i="4"/>
  <c r="N67" i="4"/>
  <c r="M67" i="4"/>
  <c r="N128" i="4"/>
  <c r="J128" i="4"/>
  <c r="M128" i="4"/>
  <c r="I128" i="4"/>
  <c r="L128" i="4"/>
  <c r="K128" i="4"/>
  <c r="J182" i="4"/>
  <c r="K182" i="4"/>
  <c r="N182" i="4"/>
  <c r="I182" i="4"/>
  <c r="L182" i="4"/>
  <c r="M182" i="4"/>
  <c r="N29" i="4"/>
  <c r="I29" i="4"/>
  <c r="J29" i="4"/>
  <c r="L29" i="4"/>
  <c r="K29" i="4"/>
  <c r="M29" i="4"/>
  <c r="N38" i="4"/>
  <c r="I38" i="4"/>
  <c r="J38" i="4"/>
  <c r="L38" i="4"/>
  <c r="K38" i="4"/>
  <c r="M38" i="4"/>
  <c r="L211" i="4"/>
  <c r="M211" i="4"/>
  <c r="I211" i="4"/>
  <c r="N211" i="4"/>
  <c r="J211" i="4"/>
  <c r="K211" i="4"/>
  <c r="N42" i="4"/>
  <c r="I42" i="4"/>
  <c r="J42" i="4"/>
  <c r="L42" i="4"/>
  <c r="K42" i="4"/>
  <c r="M42" i="4"/>
  <c r="J44" i="4"/>
  <c r="K44" i="4"/>
  <c r="L44" i="4"/>
  <c r="M44" i="4"/>
  <c r="N44" i="4"/>
  <c r="I44" i="4"/>
  <c r="N172" i="4"/>
  <c r="J172" i="4"/>
  <c r="K172" i="4"/>
  <c r="M172" i="4"/>
  <c r="L172" i="4"/>
  <c r="I172" i="4"/>
  <c r="J52" i="4"/>
  <c r="K52" i="4"/>
  <c r="L52" i="4"/>
  <c r="M52" i="4"/>
  <c r="N52" i="4"/>
  <c r="I52" i="4"/>
  <c r="I3" i="4"/>
  <c r="J3" i="4"/>
  <c r="K3" i="4"/>
  <c r="L3" i="4"/>
  <c r="M3" i="4"/>
  <c r="N3" i="4"/>
  <c r="I108" i="4"/>
  <c r="J108" i="4"/>
  <c r="K108" i="4"/>
  <c r="L108" i="4"/>
  <c r="N108" i="4"/>
  <c r="M108" i="4"/>
  <c r="I5" i="4"/>
  <c r="J5" i="4"/>
  <c r="K5" i="4"/>
  <c r="L5" i="4"/>
  <c r="N5" i="4"/>
  <c r="M5" i="4"/>
  <c r="L77" i="4"/>
  <c r="M77" i="4"/>
  <c r="N77" i="4"/>
  <c r="J77" i="4"/>
  <c r="K77" i="4"/>
  <c r="I77" i="4"/>
  <c r="J6" i="4"/>
  <c r="K6" i="4"/>
  <c r="L6" i="4"/>
  <c r="M6" i="4"/>
  <c r="N6" i="4"/>
  <c r="I6" i="4"/>
  <c r="N112" i="4"/>
  <c r="J112" i="4"/>
  <c r="I112" i="4"/>
  <c r="K112" i="4"/>
  <c r="L112" i="4"/>
  <c r="M112" i="4"/>
  <c r="J9" i="4"/>
  <c r="K9" i="4"/>
  <c r="L9" i="4"/>
  <c r="M9" i="4"/>
  <c r="N9" i="4"/>
  <c r="I9" i="4"/>
  <c r="I113" i="4"/>
  <c r="L113" i="4"/>
  <c r="N113" i="4"/>
  <c r="J113" i="4"/>
  <c r="K113" i="4"/>
  <c r="M113" i="4"/>
  <c r="L65" i="4"/>
  <c r="M65" i="4"/>
  <c r="N65" i="4"/>
  <c r="J65" i="4"/>
  <c r="I65" i="4"/>
  <c r="K65" i="4"/>
  <c r="N21" i="4"/>
  <c r="I21" i="4"/>
  <c r="J21" i="4"/>
  <c r="L21" i="4"/>
  <c r="K21" i="4"/>
  <c r="M21" i="4"/>
  <c r="I79" i="4"/>
  <c r="J79" i="4"/>
  <c r="K79" i="4"/>
  <c r="L79" i="4"/>
  <c r="N79" i="4"/>
  <c r="M79" i="4"/>
  <c r="N25" i="4"/>
  <c r="I25" i="4"/>
  <c r="J25" i="4"/>
  <c r="L25" i="4"/>
  <c r="K25" i="4"/>
  <c r="M25" i="4"/>
  <c r="J166" i="4"/>
  <c r="K166" i="4"/>
  <c r="N166" i="4"/>
  <c r="I166" i="4"/>
  <c r="L166" i="4"/>
  <c r="M166" i="4"/>
  <c r="L207" i="4"/>
  <c r="M207" i="4"/>
  <c r="J207" i="4"/>
  <c r="K207" i="4"/>
  <c r="N207" i="4"/>
  <c r="I207" i="4"/>
  <c r="I83" i="4"/>
  <c r="J83" i="4"/>
  <c r="K83" i="4"/>
  <c r="L83" i="4"/>
  <c r="N83" i="4"/>
  <c r="M83" i="4"/>
  <c r="L102" i="4"/>
  <c r="M102" i="4"/>
  <c r="N102" i="4"/>
  <c r="J102" i="4"/>
  <c r="K102" i="4"/>
  <c r="I102" i="4"/>
  <c r="N136" i="4"/>
  <c r="J136" i="4"/>
  <c r="I136" i="4"/>
  <c r="L136" i="4"/>
  <c r="K136" i="4"/>
  <c r="M136" i="4"/>
  <c r="I209" i="4"/>
  <c r="K209" i="4"/>
  <c r="L209" i="4"/>
  <c r="N209" i="4"/>
  <c r="J209" i="4"/>
  <c r="M209" i="4"/>
  <c r="N184" i="4"/>
  <c r="J184" i="4"/>
  <c r="K184" i="4"/>
  <c r="L184" i="4"/>
  <c r="I184" i="4"/>
  <c r="M184" i="4"/>
  <c r="I185" i="4"/>
  <c r="L185" i="4"/>
  <c r="J185" i="4"/>
  <c r="K185" i="4"/>
  <c r="M185" i="4"/>
  <c r="N185" i="4"/>
  <c r="N168" i="4"/>
  <c r="J168" i="4"/>
  <c r="I168" i="4"/>
  <c r="L168" i="4"/>
  <c r="K168" i="4"/>
  <c r="M168" i="4"/>
  <c r="J190" i="4"/>
  <c r="K190" i="4"/>
  <c r="N190" i="4"/>
  <c r="M190" i="4"/>
  <c r="L190" i="4"/>
  <c r="I190" i="4"/>
  <c r="J142" i="4"/>
  <c r="K142" i="4"/>
  <c r="N142" i="4"/>
  <c r="L142" i="4"/>
  <c r="M142" i="4"/>
  <c r="I142" i="4"/>
  <c r="I47" i="4"/>
  <c r="J47" i="4"/>
  <c r="K47" i="4"/>
  <c r="L47" i="4"/>
  <c r="N47" i="4"/>
  <c r="M47" i="4"/>
  <c r="L151" i="4"/>
  <c r="M151" i="4"/>
  <c r="I151" i="4"/>
  <c r="J151" i="4"/>
  <c r="K151" i="4"/>
  <c r="N151" i="4"/>
  <c r="I51" i="4"/>
  <c r="J51" i="4"/>
  <c r="K51" i="4"/>
  <c r="L51" i="4"/>
  <c r="N51" i="4"/>
  <c r="M51" i="4"/>
  <c r="I96" i="4"/>
  <c r="J96" i="4"/>
  <c r="K96" i="4"/>
  <c r="L96" i="4"/>
  <c r="N96" i="4"/>
  <c r="M96" i="4"/>
  <c r="J97" i="4"/>
  <c r="K97" i="4"/>
  <c r="L97" i="4"/>
  <c r="M97" i="4"/>
  <c r="N97" i="4"/>
  <c r="I97" i="4"/>
  <c r="J110" i="4"/>
  <c r="K110" i="4"/>
  <c r="N110" i="4"/>
  <c r="I110" i="4"/>
  <c r="L110" i="4"/>
  <c r="M110" i="4"/>
  <c r="I26" i="4"/>
  <c r="J26" i="4"/>
  <c r="K26" i="4"/>
  <c r="L26" i="4"/>
  <c r="N26" i="4"/>
  <c r="M26" i="4"/>
  <c r="N17" i="4"/>
  <c r="I17" i="4"/>
  <c r="J17" i="4"/>
  <c r="L17" i="4"/>
  <c r="M17" i="4"/>
  <c r="K17" i="4"/>
  <c r="L135" i="4"/>
  <c r="M135" i="4"/>
  <c r="J135" i="4"/>
  <c r="K135" i="4"/>
  <c r="I135" i="4"/>
  <c r="N135" i="4"/>
  <c r="L155" i="4"/>
  <c r="M155" i="4"/>
  <c r="J155" i="4"/>
  <c r="K155" i="4"/>
  <c r="N155" i="4"/>
  <c r="I155" i="4"/>
  <c r="I18" i="4"/>
  <c r="J18" i="4"/>
  <c r="K18" i="4"/>
  <c r="L18" i="4"/>
  <c r="N18" i="4"/>
  <c r="M18" i="4"/>
  <c r="N124" i="4"/>
  <c r="J124" i="4"/>
  <c r="L124" i="4"/>
  <c r="M124" i="4"/>
  <c r="I124" i="4"/>
  <c r="K124" i="4"/>
  <c r="N34" i="4"/>
  <c r="I34" i="4"/>
  <c r="J34" i="4"/>
  <c r="L34" i="4"/>
  <c r="M34" i="4"/>
  <c r="K34" i="4"/>
  <c r="I193" i="4"/>
  <c r="L193" i="4"/>
  <c r="J193" i="4"/>
  <c r="M193" i="4"/>
  <c r="N193" i="4"/>
  <c r="K193" i="4"/>
  <c r="N95" i="4"/>
  <c r="I95" i="4"/>
  <c r="J95" i="4"/>
  <c r="L95" i="4"/>
  <c r="K95" i="4"/>
  <c r="M95" i="4"/>
  <c r="I55" i="4"/>
  <c r="J55" i="4"/>
  <c r="K55" i="4"/>
  <c r="L55" i="4"/>
  <c r="N55" i="4"/>
  <c r="M55" i="4"/>
  <c r="J158" i="4"/>
  <c r="K158" i="4"/>
  <c r="N158" i="4"/>
  <c r="M158" i="4"/>
  <c r="I158" i="4"/>
  <c r="L158" i="4"/>
  <c r="L115" i="4"/>
  <c r="M115" i="4"/>
  <c r="I115" i="4"/>
  <c r="J115" i="4"/>
  <c r="K115" i="4"/>
  <c r="N115" i="4"/>
  <c r="I22" i="4"/>
  <c r="J22" i="4"/>
  <c r="K22" i="4"/>
  <c r="L22" i="4"/>
  <c r="N22" i="4"/>
  <c r="M22" i="4"/>
  <c r="J88" i="4"/>
  <c r="K88" i="4"/>
  <c r="L88" i="4"/>
  <c r="M88" i="4"/>
  <c r="N88" i="4"/>
  <c r="I88" i="4"/>
  <c r="J196" i="4"/>
  <c r="M196" i="4"/>
  <c r="N196" i="4"/>
  <c r="K196" i="4"/>
  <c r="L196" i="4"/>
  <c r="I196" i="4"/>
  <c r="N180" i="4"/>
  <c r="J180" i="4"/>
  <c r="I180" i="4"/>
  <c r="K180" i="4"/>
  <c r="M180" i="4"/>
  <c r="L180" i="4"/>
  <c r="L81" i="4"/>
  <c r="M81" i="4"/>
  <c r="N81" i="4"/>
  <c r="J81" i="4"/>
  <c r="I81" i="4"/>
  <c r="K81" i="4"/>
  <c r="I59" i="4"/>
  <c r="J59" i="4"/>
  <c r="K59" i="4"/>
  <c r="L59" i="4"/>
  <c r="N59" i="4"/>
  <c r="M59" i="4"/>
  <c r="J109" i="4"/>
  <c r="L109" i="4"/>
  <c r="M109" i="4"/>
  <c r="N109" i="4"/>
  <c r="I109" i="4"/>
  <c r="K109" i="4"/>
  <c r="N62" i="4"/>
  <c r="I62" i="4"/>
  <c r="J62" i="4"/>
  <c r="L62" i="4"/>
  <c r="M62" i="4"/>
  <c r="K62" i="4"/>
  <c r="L159" i="4"/>
  <c r="M159" i="4"/>
  <c r="I159" i="4"/>
  <c r="K159" i="4"/>
  <c r="N159" i="4"/>
  <c r="J159" i="4"/>
  <c r="I63" i="4"/>
  <c r="J63" i="4"/>
  <c r="K63" i="4"/>
  <c r="L63" i="4"/>
  <c r="N63" i="4"/>
  <c r="M63" i="4"/>
  <c r="I181" i="4"/>
  <c r="L181" i="4"/>
  <c r="J181" i="4"/>
  <c r="K181" i="4"/>
  <c r="N181" i="4"/>
  <c r="M181" i="4"/>
  <c r="N82" i="4"/>
  <c r="I82" i="4"/>
  <c r="J82" i="4"/>
  <c r="L82" i="4"/>
  <c r="M82" i="4"/>
  <c r="K82" i="4"/>
  <c r="L131" i="4"/>
  <c r="M131" i="4"/>
  <c r="I131" i="4"/>
  <c r="J131" i="4"/>
  <c r="N131" i="4"/>
  <c r="K131" i="4"/>
  <c r="I87" i="4"/>
  <c r="J87" i="4"/>
  <c r="K87" i="4"/>
  <c r="L87" i="4"/>
  <c r="N87" i="4"/>
  <c r="M87" i="4"/>
  <c r="I133" i="4"/>
  <c r="L133" i="4"/>
  <c r="J133" i="4"/>
  <c r="K133" i="4"/>
  <c r="N133" i="4"/>
  <c r="M133" i="4"/>
  <c r="I137" i="4"/>
  <c r="L137" i="4"/>
  <c r="K137" i="4"/>
  <c r="M137" i="4"/>
  <c r="N137" i="4"/>
  <c r="J137" i="4"/>
  <c r="L37" i="4"/>
  <c r="M37" i="4"/>
  <c r="N37" i="4"/>
  <c r="J37" i="4"/>
  <c r="I37" i="4"/>
  <c r="K37" i="4"/>
  <c r="I141" i="4"/>
  <c r="L141" i="4"/>
  <c r="M141" i="4"/>
  <c r="N141" i="4"/>
  <c r="J141" i="4"/>
  <c r="K141" i="4"/>
  <c r="N70" i="4"/>
  <c r="I70" i="4"/>
  <c r="J70" i="4"/>
  <c r="L70" i="4"/>
  <c r="K70" i="4"/>
  <c r="M70" i="4"/>
  <c r="I43" i="4"/>
  <c r="J43" i="4"/>
  <c r="K43" i="4"/>
  <c r="L43" i="4"/>
  <c r="N43" i="4"/>
  <c r="M43" i="4"/>
  <c r="L147" i="4"/>
  <c r="M147" i="4"/>
  <c r="I147" i="4"/>
  <c r="J147" i="4"/>
  <c r="K147" i="4"/>
  <c r="N147" i="4"/>
  <c r="N212" i="4"/>
  <c r="I212" i="4"/>
  <c r="J212" i="4"/>
  <c r="L212" i="4"/>
  <c r="K212" i="4"/>
  <c r="M212" i="4"/>
  <c r="N204" i="4"/>
  <c r="I204" i="4"/>
  <c r="J204" i="4"/>
  <c r="L204" i="4"/>
  <c r="M204" i="4"/>
  <c r="K204" i="4"/>
  <c r="J178" i="4"/>
  <c r="K178" i="4"/>
  <c r="N178" i="4"/>
  <c r="I178" i="4"/>
  <c r="M178" i="4"/>
  <c r="L178" i="4"/>
  <c r="L175" i="4"/>
  <c r="M175" i="4"/>
  <c r="N175" i="4"/>
  <c r="I175" i="4"/>
  <c r="J175" i="4"/>
  <c r="K175" i="4"/>
  <c r="M7" i="4"/>
  <c r="N7" i="4"/>
  <c r="I7" i="4"/>
  <c r="L7" i="4"/>
  <c r="J7" i="4"/>
  <c r="K7" i="4"/>
  <c r="N11" i="4"/>
  <c r="I11" i="4"/>
  <c r="J11" i="4"/>
  <c r="K11" i="4"/>
  <c r="M11" i="4"/>
  <c r="L11" i="4"/>
  <c r="I161" i="4"/>
  <c r="L161" i="4"/>
  <c r="J161" i="4"/>
  <c r="M161" i="4"/>
  <c r="N161" i="4"/>
  <c r="K161" i="4"/>
  <c r="I117" i="4"/>
  <c r="L117" i="4"/>
  <c r="J117" i="4"/>
  <c r="K117" i="4"/>
  <c r="M117" i="4"/>
  <c r="N117" i="4"/>
  <c r="J162" i="4"/>
  <c r="K162" i="4"/>
  <c r="N162" i="4"/>
  <c r="I162" i="4"/>
  <c r="M162" i="4"/>
  <c r="L162" i="4"/>
  <c r="L119" i="4"/>
  <c r="M119" i="4"/>
  <c r="I119" i="4"/>
  <c r="K119" i="4"/>
  <c r="J119" i="4"/>
  <c r="N119" i="4"/>
  <c r="J122" i="4"/>
  <c r="K122" i="4"/>
  <c r="N122" i="4"/>
  <c r="L122" i="4"/>
  <c r="M122" i="4"/>
  <c r="I122" i="4"/>
  <c r="I125" i="4"/>
  <c r="L125" i="4"/>
  <c r="K125" i="4"/>
  <c r="M125" i="4"/>
  <c r="N125" i="4"/>
  <c r="J125" i="4"/>
  <c r="I100" i="4"/>
  <c r="J100" i="4"/>
  <c r="K100" i="4"/>
  <c r="L100" i="4"/>
  <c r="N100" i="4"/>
  <c r="M100" i="4"/>
  <c r="J80" i="4"/>
  <c r="K80" i="4"/>
  <c r="L80" i="4"/>
  <c r="M80" i="4"/>
  <c r="N80" i="4"/>
  <c r="I80" i="4"/>
  <c r="J130" i="4"/>
  <c r="K130" i="4"/>
  <c r="N130" i="4"/>
  <c r="I130" i="4"/>
  <c r="L130" i="4"/>
  <c r="M130" i="4"/>
  <c r="J84" i="4"/>
  <c r="K84" i="4"/>
  <c r="L84" i="4"/>
  <c r="M84" i="4"/>
  <c r="N84" i="4"/>
  <c r="I84" i="4"/>
  <c r="L85" i="4"/>
  <c r="M85" i="4"/>
  <c r="N85" i="4"/>
  <c r="J85" i="4"/>
  <c r="K85" i="4"/>
  <c r="I85" i="4"/>
  <c r="J134" i="4"/>
  <c r="K134" i="4"/>
  <c r="N134" i="4"/>
  <c r="I134" i="4"/>
  <c r="L134" i="4"/>
  <c r="M134" i="4"/>
  <c r="I31" i="4"/>
  <c r="J31" i="4"/>
  <c r="K31" i="4"/>
  <c r="L31" i="4"/>
  <c r="N31" i="4"/>
  <c r="M31" i="4"/>
  <c r="I201" i="4"/>
  <c r="K201" i="4"/>
  <c r="L201" i="4"/>
  <c r="N201" i="4"/>
  <c r="J201" i="4"/>
  <c r="M201" i="4"/>
  <c r="J138" i="4"/>
  <c r="K138" i="4"/>
  <c r="N138" i="4"/>
  <c r="I138" i="4"/>
  <c r="M138" i="4"/>
  <c r="L138" i="4"/>
  <c r="J202" i="4"/>
  <c r="K202" i="4"/>
  <c r="M202" i="4"/>
  <c r="N202" i="4"/>
  <c r="I202" i="4"/>
  <c r="L202" i="4"/>
  <c r="I39" i="4"/>
  <c r="J39" i="4"/>
  <c r="K39" i="4"/>
  <c r="L39" i="4"/>
  <c r="N39" i="4"/>
  <c r="M39" i="4"/>
  <c r="J170" i="4"/>
  <c r="K170" i="4"/>
  <c r="N170" i="4"/>
  <c r="I170" i="4"/>
  <c r="L170" i="4"/>
  <c r="M170" i="4"/>
  <c r="L143" i="4"/>
  <c r="M143" i="4"/>
  <c r="N143" i="4"/>
  <c r="I143" i="4"/>
  <c r="J143" i="4"/>
  <c r="K143" i="4"/>
  <c r="N144" i="4"/>
  <c r="J144" i="4"/>
  <c r="I144" i="4"/>
  <c r="L144" i="4"/>
  <c r="M144" i="4"/>
  <c r="K144" i="4"/>
  <c r="N152" i="4"/>
  <c r="J152" i="4"/>
  <c r="K152" i="4"/>
  <c r="L152" i="4"/>
  <c r="I152" i="4"/>
  <c r="M152" i="4"/>
  <c r="N74" i="4"/>
  <c r="I74" i="4"/>
  <c r="J74" i="4"/>
  <c r="L74" i="4"/>
  <c r="M74" i="4"/>
  <c r="K74" i="4"/>
  <c r="J194" i="4"/>
  <c r="K194" i="4"/>
  <c r="N194" i="4"/>
  <c r="I194" i="4"/>
  <c r="L194" i="4"/>
  <c r="M194" i="4"/>
  <c r="J154" i="4"/>
  <c r="K154" i="4"/>
  <c r="N154" i="4"/>
  <c r="L154" i="4"/>
  <c r="M154" i="4"/>
  <c r="I154" i="4"/>
  <c r="M195" i="4"/>
  <c r="I195" i="4"/>
  <c r="J195" i="4"/>
  <c r="L195" i="4"/>
  <c r="N195" i="4"/>
  <c r="K195" i="4"/>
  <c r="T34" i="4"/>
  <c r="S34" i="4"/>
  <c r="U34" i="4"/>
  <c r="V34" i="4"/>
  <c r="W34" i="4"/>
  <c r="X34" i="4"/>
  <c r="Y34" i="4"/>
  <c r="T55" i="4"/>
  <c r="U55" i="4"/>
  <c r="V55" i="4"/>
  <c r="W55" i="4"/>
  <c r="X55" i="4"/>
  <c r="Y55" i="4"/>
  <c r="S55" i="4"/>
  <c r="V31" i="4"/>
  <c r="W31" i="4"/>
  <c r="Y31" i="4"/>
  <c r="X31" i="4"/>
  <c r="S31" i="4"/>
  <c r="T31" i="4"/>
  <c r="U31" i="4"/>
  <c r="V39" i="4"/>
  <c r="W39" i="4"/>
  <c r="Y39" i="4"/>
  <c r="X39" i="4"/>
  <c r="S39" i="4"/>
  <c r="T39" i="4"/>
  <c r="U39" i="4"/>
  <c r="T22" i="4"/>
  <c r="W22" i="4"/>
  <c r="S22" i="4"/>
  <c r="U22" i="4"/>
  <c r="V22" i="4"/>
  <c r="X22" i="4"/>
  <c r="Y22" i="4"/>
  <c r="T26" i="4"/>
  <c r="S26" i="4"/>
  <c r="U26" i="4"/>
  <c r="W26" i="4"/>
  <c r="V26" i="4"/>
  <c r="X26" i="4"/>
  <c r="Y26" i="4"/>
  <c r="X28" i="4"/>
  <c r="Y28" i="4"/>
  <c r="S28" i="4"/>
  <c r="U28" i="4"/>
  <c r="V28" i="4"/>
  <c r="T28" i="4"/>
  <c r="W28" i="4"/>
  <c r="S45" i="4"/>
  <c r="V45" i="4"/>
  <c r="T45" i="4"/>
  <c r="U45" i="4"/>
  <c r="W45" i="4"/>
  <c r="X45" i="4"/>
  <c r="Y45" i="4"/>
  <c r="X48" i="4"/>
  <c r="T48" i="4"/>
  <c r="Y48" i="4"/>
  <c r="U48" i="4"/>
  <c r="V48" i="4"/>
  <c r="S48" i="4"/>
  <c r="W48" i="4"/>
  <c r="U50" i="4"/>
  <c r="T50" i="4"/>
  <c r="V50" i="4"/>
  <c r="W50" i="4"/>
  <c r="X50" i="4"/>
  <c r="Y50" i="4"/>
  <c r="S50" i="4"/>
  <c r="U54" i="4"/>
  <c r="T54" i="4"/>
  <c r="S54" i="4"/>
  <c r="W54" i="4"/>
  <c r="X54" i="4"/>
  <c r="Y54" i="4"/>
  <c r="V54" i="4"/>
  <c r="V23" i="4"/>
  <c r="W23" i="4"/>
  <c r="X23" i="4"/>
  <c r="Y23" i="4"/>
  <c r="S23" i="4"/>
  <c r="T23" i="4"/>
  <c r="U23" i="4"/>
  <c r="X32" i="4"/>
  <c r="Y32" i="4"/>
  <c r="U32" i="4"/>
  <c r="T32" i="4"/>
  <c r="V32" i="4"/>
  <c r="S32" i="4"/>
  <c r="W32" i="4"/>
  <c r="X40" i="4"/>
  <c r="T40" i="4"/>
  <c r="Y40" i="4"/>
  <c r="U40" i="4"/>
  <c r="V40" i="4"/>
  <c r="S40" i="4"/>
  <c r="W40" i="4"/>
  <c r="V43" i="4"/>
  <c r="W43" i="4"/>
  <c r="S43" i="4"/>
  <c r="X43" i="4"/>
  <c r="Y43" i="4"/>
  <c r="T43" i="4"/>
  <c r="U43" i="4"/>
  <c r="T4" i="4"/>
  <c r="U4" i="4"/>
  <c r="V4" i="4"/>
  <c r="X4" i="4"/>
  <c r="Y4" i="4"/>
  <c r="W4" i="4"/>
  <c r="S4" i="4"/>
  <c r="X10" i="4"/>
  <c r="Y10" i="4"/>
  <c r="S10" i="4"/>
  <c r="T10" i="4"/>
  <c r="U10" i="4"/>
  <c r="V10" i="4"/>
  <c r="W10" i="4"/>
  <c r="X14" i="4"/>
  <c r="Y14" i="4"/>
  <c r="U14" i="4"/>
  <c r="V14" i="4"/>
  <c r="S14" i="4"/>
  <c r="T14" i="4"/>
  <c r="W14" i="4"/>
  <c r="V17" i="4"/>
  <c r="W17" i="4"/>
  <c r="S17" i="4"/>
  <c r="Y17" i="4"/>
  <c r="X17" i="4"/>
  <c r="T17" i="4"/>
  <c r="U17" i="4"/>
  <c r="X24" i="4"/>
  <c r="Y24" i="4"/>
  <c r="T24" i="4"/>
  <c r="U24" i="4"/>
  <c r="V24" i="4"/>
  <c r="S24" i="4"/>
  <c r="W24" i="4"/>
  <c r="V27" i="4"/>
  <c r="W27" i="4"/>
  <c r="S27" i="4"/>
  <c r="X27" i="4"/>
  <c r="T27" i="4"/>
  <c r="Y27" i="4"/>
  <c r="U27" i="4"/>
  <c r="X53" i="4"/>
  <c r="Y53" i="4"/>
  <c r="S53" i="4"/>
  <c r="U53" i="4"/>
  <c r="V53" i="4"/>
  <c r="W53" i="4"/>
  <c r="T53" i="4"/>
  <c r="T8" i="4"/>
  <c r="S8" i="4"/>
  <c r="U8" i="4"/>
  <c r="W8" i="4"/>
  <c r="V8" i="4"/>
  <c r="X8" i="4"/>
  <c r="Y8" i="4"/>
  <c r="U29" i="4"/>
  <c r="T29" i="4"/>
  <c r="V29" i="4"/>
  <c r="W29" i="4"/>
  <c r="S29" i="4"/>
  <c r="X29" i="4"/>
  <c r="Y29" i="4"/>
  <c r="X36" i="4"/>
  <c r="Y36" i="4"/>
  <c r="S36" i="4"/>
  <c r="T36" i="4"/>
  <c r="U36" i="4"/>
  <c r="V36" i="4"/>
  <c r="W36" i="4"/>
  <c r="T38" i="4"/>
  <c r="U38" i="4"/>
  <c r="V38" i="4"/>
  <c r="S38" i="4"/>
  <c r="X38" i="4"/>
  <c r="Y38" i="4"/>
  <c r="W38" i="4"/>
  <c r="T42" i="4"/>
  <c r="S42" i="4"/>
  <c r="U42" i="4"/>
  <c r="W42" i="4"/>
  <c r="V42" i="4"/>
  <c r="X42" i="4"/>
  <c r="Y42" i="4"/>
  <c r="X44" i="4"/>
  <c r="Y44" i="4"/>
  <c r="S44" i="4"/>
  <c r="U44" i="4"/>
  <c r="V44" i="4"/>
  <c r="T44" i="4"/>
  <c r="W44" i="4"/>
  <c r="T46" i="4"/>
  <c r="U46" i="4"/>
  <c r="W46" i="4"/>
  <c r="V46" i="4"/>
  <c r="X46" i="4"/>
  <c r="Y46" i="4"/>
  <c r="S46" i="4"/>
  <c r="V52" i="4"/>
  <c r="W52" i="4"/>
  <c r="S52" i="4"/>
  <c r="X52" i="4"/>
  <c r="Y52" i="4"/>
  <c r="T52" i="4"/>
  <c r="U52" i="4"/>
  <c r="X18" i="4"/>
  <c r="T18" i="4"/>
  <c r="Y18" i="4"/>
  <c r="S18" i="4"/>
  <c r="U18" i="4"/>
  <c r="V18" i="4"/>
  <c r="W18" i="4"/>
  <c r="S37" i="4"/>
  <c r="U37" i="4"/>
  <c r="T37" i="4"/>
  <c r="W37" i="4"/>
  <c r="X37" i="4"/>
  <c r="V37" i="4"/>
  <c r="Y37" i="4"/>
  <c r="T7" i="4"/>
  <c r="V7" i="4"/>
  <c r="W7" i="4"/>
  <c r="U7" i="4"/>
  <c r="X7" i="4"/>
  <c r="S7" i="4"/>
  <c r="Y7" i="4"/>
  <c r="V33" i="4"/>
  <c r="T33" i="4"/>
  <c r="W33" i="4"/>
  <c r="U33" i="4"/>
  <c r="X33" i="4"/>
  <c r="S33" i="4"/>
  <c r="Y33" i="4"/>
  <c r="T3" i="4"/>
  <c r="V3" i="4"/>
  <c r="W3" i="4"/>
  <c r="U3" i="4"/>
  <c r="X3" i="4"/>
  <c r="S3" i="4"/>
  <c r="Y3" i="4"/>
  <c r="V5" i="4"/>
  <c r="W5" i="4"/>
  <c r="Y5" i="4"/>
  <c r="X5" i="4"/>
  <c r="S5" i="4"/>
  <c r="T5" i="4"/>
  <c r="U5" i="4"/>
  <c r="V13" i="4"/>
  <c r="W13" i="4"/>
  <c r="X13" i="4"/>
  <c r="S13" i="4"/>
  <c r="T13" i="4"/>
  <c r="Y13" i="4"/>
  <c r="U13" i="4"/>
  <c r="U15" i="4"/>
  <c r="T15" i="4"/>
  <c r="V15" i="4"/>
  <c r="W15" i="4"/>
  <c r="X15" i="4"/>
  <c r="S15" i="4"/>
  <c r="Y15" i="4"/>
  <c r="T30" i="4"/>
  <c r="U30" i="4"/>
  <c r="X30" i="4"/>
  <c r="V30" i="4"/>
  <c r="S30" i="4"/>
  <c r="G30" i="6" s="1"/>
  <c r="Y30" i="4"/>
  <c r="W30" i="4"/>
  <c r="T41" i="4"/>
  <c r="W41" i="4"/>
  <c r="X41" i="4"/>
  <c r="S41" i="4"/>
  <c r="Y41" i="4"/>
  <c r="U41" i="4"/>
  <c r="V41" i="4"/>
  <c r="U11" i="4"/>
  <c r="T11" i="4"/>
  <c r="W11" i="4"/>
  <c r="V11" i="4"/>
  <c r="X11" i="4"/>
  <c r="S11" i="4"/>
  <c r="Y11" i="4"/>
  <c r="T16" i="4"/>
  <c r="S16" i="4"/>
  <c r="U16" i="4"/>
  <c r="V16" i="4"/>
  <c r="X16" i="4"/>
  <c r="Y16" i="4"/>
  <c r="W16" i="4"/>
  <c r="V35" i="4"/>
  <c r="Y35" i="4"/>
  <c r="W35" i="4"/>
  <c r="S35" i="4"/>
  <c r="X35" i="4"/>
  <c r="T35" i="4"/>
  <c r="U35" i="4"/>
  <c r="V56" i="4"/>
  <c r="W56" i="4"/>
  <c r="X56" i="4"/>
  <c r="S56" i="4"/>
  <c r="Y56" i="4"/>
  <c r="T56" i="4"/>
  <c r="U56" i="4"/>
  <c r="T12" i="4"/>
  <c r="U12" i="4"/>
  <c r="X12" i="4"/>
  <c r="S12" i="4"/>
  <c r="V12" i="4"/>
  <c r="Y12" i="4"/>
  <c r="W12" i="4"/>
  <c r="X6" i="4"/>
  <c r="Y6" i="4"/>
  <c r="T6" i="4"/>
  <c r="U6" i="4"/>
  <c r="V6" i="4"/>
  <c r="S6" i="4"/>
  <c r="W6" i="4"/>
  <c r="V9" i="4"/>
  <c r="W9" i="4"/>
  <c r="S9" i="4"/>
  <c r="X9" i="4"/>
  <c r="Y9" i="4"/>
  <c r="T9" i="4"/>
  <c r="U9" i="4"/>
  <c r="U21" i="4"/>
  <c r="S21" i="4"/>
  <c r="T21" i="4"/>
  <c r="V21" i="4"/>
  <c r="W21" i="4"/>
  <c r="X21" i="4"/>
  <c r="Y21" i="4"/>
  <c r="T25" i="4"/>
  <c r="V25" i="4"/>
  <c r="W25" i="4"/>
  <c r="U25" i="4"/>
  <c r="X25" i="4"/>
  <c r="S25" i="4"/>
  <c r="Y25" i="4"/>
  <c r="V47" i="4"/>
  <c r="W47" i="4"/>
  <c r="X47" i="4"/>
  <c r="S47" i="4"/>
  <c r="T47" i="4"/>
  <c r="Y47" i="4"/>
  <c r="U47" i="4"/>
  <c r="T51" i="4"/>
  <c r="S51" i="4"/>
  <c r="U51" i="4"/>
  <c r="W51" i="4"/>
  <c r="V51" i="4"/>
  <c r="Y51" i="4"/>
  <c r="X51" i="4"/>
  <c r="H23" i="4"/>
  <c r="H40" i="4"/>
  <c r="H73" i="4"/>
  <c r="H67" i="4"/>
  <c r="H182" i="4"/>
  <c r="H29" i="4"/>
  <c r="G29" i="6" s="1"/>
  <c r="H103" i="4"/>
  <c r="H36" i="4"/>
  <c r="H38" i="4"/>
  <c r="H189" i="4"/>
  <c r="H211" i="4"/>
  <c r="H42" i="4"/>
  <c r="H191" i="4"/>
  <c r="H44" i="4"/>
  <c r="H46" i="4"/>
  <c r="H52" i="4"/>
  <c r="H106" i="4"/>
  <c r="H197" i="4"/>
  <c r="H32" i="4"/>
  <c r="H49" i="4"/>
  <c r="G49" i="6" s="1"/>
  <c r="H75" i="4"/>
  <c r="H179" i="4"/>
  <c r="H205" i="4"/>
  <c r="H3" i="4"/>
  <c r="H60" i="4"/>
  <c r="H5" i="4"/>
  <c r="H13" i="4"/>
  <c r="G13" i="6" s="1"/>
  <c r="H15" i="4"/>
  <c r="G15" i="6" s="1"/>
  <c r="H64" i="4"/>
  <c r="H163" i="4"/>
  <c r="H20" i="4"/>
  <c r="G20" i="6" s="1"/>
  <c r="H132" i="4"/>
  <c r="H188" i="4"/>
  <c r="H41" i="4"/>
  <c r="H146" i="4"/>
  <c r="H150" i="4"/>
  <c r="AE94" i="6"/>
  <c r="AC94" i="6"/>
  <c r="H98" i="4"/>
  <c r="H8" i="4"/>
  <c r="H25" i="4"/>
  <c r="H51" i="4"/>
  <c r="H124" i="4"/>
  <c r="H11" i="4"/>
  <c r="H80" i="4"/>
  <c r="H130" i="4"/>
  <c r="H84" i="4"/>
  <c r="H195" i="4"/>
  <c r="H58" i="4"/>
  <c r="H61" i="4"/>
  <c r="H12" i="4"/>
  <c r="H127" i="4"/>
  <c r="H203" i="4"/>
  <c r="H9" i="4"/>
  <c r="G9" i="6" s="1"/>
  <c r="H34" i="4"/>
  <c r="H37" i="4"/>
  <c r="H147" i="4"/>
  <c r="H204" i="4"/>
  <c r="H22" i="4"/>
  <c r="H26" i="4"/>
  <c r="G26" i="6" s="1"/>
  <c r="H28" i="4"/>
  <c r="G28" i="6" s="1"/>
  <c r="H88" i="4"/>
  <c r="H69" i="4"/>
  <c r="H45" i="4"/>
  <c r="H48" i="4"/>
  <c r="G48" i="6" s="1"/>
  <c r="H50" i="4"/>
  <c r="G50" i="6" s="1"/>
  <c r="H160" i="4"/>
  <c r="H118" i="4"/>
  <c r="H77" i="4"/>
  <c r="H6" i="4"/>
  <c r="H21" i="4"/>
  <c r="H47" i="4"/>
  <c r="H96" i="4"/>
  <c r="H59" i="4"/>
  <c r="H62" i="4"/>
  <c r="H18" i="4"/>
  <c r="H131" i="4"/>
  <c r="H43" i="4"/>
  <c r="G43" i="6" s="1"/>
  <c r="H55" i="4"/>
  <c r="H196" i="4"/>
  <c r="H4" i="4"/>
  <c r="H10" i="4"/>
  <c r="H14" i="4"/>
  <c r="H16" i="4"/>
  <c r="H17" i="4"/>
  <c r="H19" i="4"/>
  <c r="G19" i="6" s="1"/>
  <c r="H180" i="4"/>
  <c r="H24" i="4"/>
  <c r="H66" i="4"/>
  <c r="H126" i="4"/>
  <c r="H81" i="4"/>
  <c r="H68" i="4"/>
  <c r="H27" i="4"/>
  <c r="H86" i="4"/>
  <c r="H135" i="4"/>
  <c r="H33" i="4"/>
  <c r="H35" i="4"/>
  <c r="H139" i="4"/>
  <c r="H210" i="4"/>
  <c r="H171" i="4"/>
  <c r="H145" i="4"/>
  <c r="H72" i="4"/>
  <c r="H91" i="4"/>
  <c r="H92" i="4"/>
  <c r="H214" i="4"/>
  <c r="H53" i="4"/>
  <c r="G53" i="6" s="1"/>
  <c r="H54" i="4"/>
  <c r="H173" i="4"/>
  <c r="H174" i="4"/>
  <c r="H65" i="4"/>
  <c r="H166" i="4"/>
  <c r="H102" i="4"/>
  <c r="H209" i="4"/>
  <c r="H185" i="4"/>
  <c r="H168" i="4"/>
  <c r="H190" i="4"/>
  <c r="H151" i="4"/>
  <c r="H155" i="4"/>
  <c r="H109" i="4"/>
  <c r="H70" i="4"/>
  <c r="H125" i="4"/>
  <c r="H85" i="4"/>
  <c r="H144" i="4"/>
  <c r="H107" i="4"/>
  <c r="H76" i="4"/>
  <c r="H78" i="4"/>
  <c r="H110" i="4"/>
  <c r="H198" i="4"/>
  <c r="H158" i="4"/>
  <c r="H206" i="4"/>
  <c r="H99" i="4"/>
  <c r="H115" i="4"/>
  <c r="H104" i="4"/>
  <c r="H140" i="4"/>
  <c r="H71" i="4"/>
  <c r="H148" i="4"/>
  <c r="H213" i="4"/>
  <c r="H112" i="4"/>
  <c r="H113" i="4"/>
  <c r="H79" i="4"/>
  <c r="H207" i="4"/>
  <c r="H83" i="4"/>
  <c r="H136" i="4"/>
  <c r="H184" i="4"/>
  <c r="H82" i="4"/>
  <c r="H133" i="4"/>
  <c r="H201" i="4"/>
  <c r="H152" i="4"/>
  <c r="H74" i="4"/>
  <c r="H154" i="4"/>
  <c r="H186" i="4"/>
  <c r="H56" i="4"/>
  <c r="H141" i="4"/>
  <c r="H212" i="4"/>
  <c r="H193" i="4"/>
  <c r="H95" i="4"/>
  <c r="H175" i="4"/>
  <c r="H7" i="4"/>
  <c r="G7" i="6" s="1"/>
  <c r="H117" i="4"/>
  <c r="H122" i="4"/>
  <c r="H100" i="4"/>
  <c r="H134" i="4"/>
  <c r="H138" i="4"/>
  <c r="H202" i="4"/>
  <c r="H170" i="4"/>
  <c r="H157" i="4"/>
  <c r="H120" i="4"/>
  <c r="H105" i="4"/>
  <c r="H128" i="4"/>
  <c r="H101" i="4"/>
  <c r="H187" i="4"/>
  <c r="H172" i="4"/>
  <c r="H93" i="4"/>
  <c r="H153" i="4"/>
  <c r="H215" i="4"/>
  <c r="H142" i="4"/>
  <c r="H97" i="4"/>
  <c r="H159" i="4"/>
  <c r="H63" i="4"/>
  <c r="H181" i="4"/>
  <c r="H87" i="4"/>
  <c r="H137" i="4"/>
  <c r="H178" i="4"/>
  <c r="H161" i="4"/>
  <c r="H162" i="4"/>
  <c r="H119" i="4"/>
  <c r="H31" i="4"/>
  <c r="H39" i="4"/>
  <c r="H143" i="4"/>
  <c r="H194" i="4"/>
  <c r="H156" i="4"/>
  <c r="H116" i="4"/>
  <c r="H199" i="4"/>
  <c r="H165" i="4"/>
  <c r="H208" i="4"/>
  <c r="H90" i="4"/>
  <c r="H149" i="4"/>
  <c r="H57" i="4"/>
  <c r="H108" i="4"/>
  <c r="H111" i="4"/>
  <c r="H176" i="4"/>
  <c r="H114" i="4"/>
  <c r="H121" i="4"/>
  <c r="H123" i="4"/>
  <c r="H164" i="4"/>
  <c r="H200" i="4"/>
  <c r="H129" i="4"/>
  <c r="H183" i="4"/>
  <c r="H167" i="4"/>
  <c r="H169" i="4"/>
  <c r="H192" i="4"/>
  <c r="H94" i="4"/>
  <c r="H177" i="4"/>
  <c r="G10" i="6" l="1"/>
  <c r="G51" i="6"/>
  <c r="G41" i="6"/>
  <c r="G40" i="6"/>
  <c r="G33" i="6"/>
  <c r="G56" i="6"/>
  <c r="AS3" i="6"/>
  <c r="W3" i="6"/>
  <c r="G4" i="6"/>
  <c r="G31" i="6"/>
  <c r="G24" i="6"/>
  <c r="G47" i="6"/>
  <c r="G8" i="6"/>
  <c r="G38" i="6"/>
  <c r="G44" i="6"/>
  <c r="AD3" i="6"/>
  <c r="G14" i="6"/>
  <c r="G12" i="6"/>
  <c r="G42" i="6"/>
  <c r="G39" i="6"/>
  <c r="G25" i="6"/>
  <c r="G55" i="6"/>
  <c r="G21" i="6"/>
  <c r="G35" i="6"/>
  <c r="G45" i="6"/>
  <c r="G37" i="6"/>
  <c r="G5" i="6"/>
  <c r="G32" i="6"/>
  <c r="G6" i="6"/>
  <c r="G23" i="6"/>
  <c r="G34" i="6"/>
  <c r="G27" i="6"/>
  <c r="G17" i="6"/>
  <c r="G52" i="6"/>
  <c r="G36" i="6"/>
  <c r="G16" i="6"/>
  <c r="G18" i="6"/>
  <c r="G11" i="6"/>
  <c r="G46" i="6"/>
  <c r="G54" i="6"/>
  <c r="G22" i="6"/>
  <c r="AM3" i="6"/>
  <c r="AI3" i="6"/>
  <c r="AE3" i="6"/>
  <c r="AA3" i="6"/>
  <c r="AC3" i="6"/>
  <c r="AJ3" i="6"/>
  <c r="O3" i="6"/>
  <c r="Y3" i="6"/>
  <c r="P3" i="6"/>
  <c r="U3" i="6"/>
  <c r="Y94" i="6"/>
  <c r="W94" i="6"/>
  <c r="L94" i="6"/>
  <c r="J31" i="6"/>
  <c r="I31" i="6"/>
  <c r="H31" i="6"/>
  <c r="G120" i="6"/>
  <c r="H120" i="6"/>
  <c r="J120" i="6"/>
  <c r="I120" i="6"/>
  <c r="H117" i="6"/>
  <c r="J117" i="6"/>
  <c r="I117" i="6"/>
  <c r="G117" i="6"/>
  <c r="AM214" i="6"/>
  <c r="AN214" i="6"/>
  <c r="AP214" i="6"/>
  <c r="AO214" i="6"/>
  <c r="Q214" i="6"/>
  <c r="O214" i="6"/>
  <c r="R214" i="6"/>
  <c r="P214" i="6"/>
  <c r="AA210" i="6"/>
  <c r="AC210" i="6"/>
  <c r="AD210" i="6"/>
  <c r="AB210" i="6"/>
  <c r="AA19" i="6"/>
  <c r="AB19" i="6"/>
  <c r="AD19" i="6"/>
  <c r="AC19" i="6"/>
  <c r="AM4" i="6"/>
  <c r="AN4" i="6"/>
  <c r="AP4" i="6"/>
  <c r="AO4" i="6"/>
  <c r="Z59" i="6"/>
  <c r="X59" i="6"/>
  <c r="Y59" i="6"/>
  <c r="W59" i="6"/>
  <c r="AK102" i="6"/>
  <c r="AL102" i="6"/>
  <c r="AI102" i="6"/>
  <c r="AJ102" i="6"/>
  <c r="M102" i="6"/>
  <c r="N102" i="6"/>
  <c r="K102" i="6"/>
  <c r="L102" i="6"/>
  <c r="AA199" i="6"/>
  <c r="AB199" i="6"/>
  <c r="AC199" i="6"/>
  <c r="AD199" i="6"/>
  <c r="AJ48" i="6"/>
  <c r="AL48" i="6"/>
  <c r="AK48" i="6"/>
  <c r="AI48" i="6"/>
  <c r="AC104" i="6"/>
  <c r="AD104" i="6"/>
  <c r="AA104" i="6"/>
  <c r="AB104" i="6"/>
  <c r="AI206" i="6"/>
  <c r="AJ206" i="6"/>
  <c r="AL206" i="6"/>
  <c r="AK206" i="6"/>
  <c r="K206" i="6"/>
  <c r="N206" i="6"/>
  <c r="L206" i="6"/>
  <c r="M206" i="6"/>
  <c r="AR70" i="6"/>
  <c r="AQ70" i="6"/>
  <c r="AT70" i="6"/>
  <c r="AS70" i="6"/>
  <c r="T70" i="6"/>
  <c r="V70" i="6"/>
  <c r="U70" i="6"/>
  <c r="S70" i="6"/>
  <c r="AM181" i="6"/>
  <c r="AN181" i="6"/>
  <c r="AP181" i="6"/>
  <c r="AO181" i="6"/>
  <c r="O181" i="6"/>
  <c r="P181" i="6"/>
  <c r="R181" i="6"/>
  <c r="Q181" i="6"/>
  <c r="AM79" i="6"/>
  <c r="AN79" i="6"/>
  <c r="AP79" i="6"/>
  <c r="AO79" i="6"/>
  <c r="O79" i="6"/>
  <c r="P79" i="6"/>
  <c r="R79" i="6"/>
  <c r="Q79" i="6"/>
  <c r="AI195" i="6"/>
  <c r="AJ195" i="6"/>
  <c r="AK195" i="6"/>
  <c r="AL195" i="6"/>
  <c r="N195" i="6"/>
  <c r="K195" i="6"/>
  <c r="L195" i="6"/>
  <c r="M195" i="6"/>
  <c r="AI144" i="6"/>
  <c r="AJ144" i="6"/>
  <c r="AK144" i="6"/>
  <c r="AL144" i="6"/>
  <c r="K144" i="6"/>
  <c r="L144" i="6"/>
  <c r="N144" i="6"/>
  <c r="M144" i="6"/>
  <c r="W134" i="6"/>
  <c r="X134" i="6"/>
  <c r="Z134" i="6"/>
  <c r="Y134" i="6"/>
  <c r="W100" i="6"/>
  <c r="Z100" i="6"/>
  <c r="X100" i="6"/>
  <c r="Y100" i="6"/>
  <c r="AR7" i="6"/>
  <c r="AT7" i="6"/>
  <c r="AS7" i="6"/>
  <c r="AQ7" i="6"/>
  <c r="AM51" i="6"/>
  <c r="AN51" i="6"/>
  <c r="AP51" i="6"/>
  <c r="AO51" i="6"/>
  <c r="AK83" i="6"/>
  <c r="AI83" i="6"/>
  <c r="AJ83" i="6"/>
  <c r="AL83" i="6"/>
  <c r="M83" i="6"/>
  <c r="K83" i="6"/>
  <c r="L83" i="6"/>
  <c r="N83" i="6"/>
  <c r="H8" i="6"/>
  <c r="J8" i="6"/>
  <c r="I8" i="6"/>
  <c r="AM192" i="6"/>
  <c r="AN192" i="6"/>
  <c r="AP192" i="6"/>
  <c r="AO192" i="6"/>
  <c r="P192" i="6"/>
  <c r="R192" i="6"/>
  <c r="Q192" i="6"/>
  <c r="O192" i="6"/>
  <c r="AI167" i="6"/>
  <c r="AJ167" i="6"/>
  <c r="AL167" i="6"/>
  <c r="AK167" i="6"/>
  <c r="L167" i="6"/>
  <c r="M167" i="6"/>
  <c r="K167" i="6"/>
  <c r="N167" i="6"/>
  <c r="AI121" i="6"/>
  <c r="AJ121" i="6"/>
  <c r="AL121" i="6"/>
  <c r="AK121" i="6"/>
  <c r="K121" i="6"/>
  <c r="N121" i="6"/>
  <c r="L121" i="6"/>
  <c r="M121" i="6"/>
  <c r="H15" i="6"/>
  <c r="J15" i="6"/>
  <c r="I15" i="6"/>
  <c r="H5" i="6"/>
  <c r="J5" i="6"/>
  <c r="I5" i="6"/>
  <c r="AK105" i="6"/>
  <c r="AL105" i="6"/>
  <c r="AJ105" i="6"/>
  <c r="AI105" i="6"/>
  <c r="M105" i="6"/>
  <c r="K105" i="6"/>
  <c r="N105" i="6"/>
  <c r="L105" i="6"/>
  <c r="G197" i="6"/>
  <c r="H197" i="6"/>
  <c r="J197" i="6"/>
  <c r="I197" i="6"/>
  <c r="AR52" i="6"/>
  <c r="AT52" i="6"/>
  <c r="AS52" i="6"/>
  <c r="AQ52" i="6"/>
  <c r="X191" i="6"/>
  <c r="W191" i="6"/>
  <c r="Z191" i="6"/>
  <c r="Y191" i="6"/>
  <c r="AS103" i="6"/>
  <c r="AT103" i="6"/>
  <c r="AQ103" i="6"/>
  <c r="AR103" i="6"/>
  <c r="U103" i="6"/>
  <c r="V103" i="6"/>
  <c r="T103" i="6"/>
  <c r="S103" i="6"/>
  <c r="AR40" i="6"/>
  <c r="AT40" i="6"/>
  <c r="AQ40" i="6"/>
  <c r="AS40" i="6"/>
  <c r="AB51" i="6"/>
  <c r="AC51" i="6"/>
  <c r="AD51" i="6"/>
  <c r="AA51" i="6"/>
  <c r="K12" i="6"/>
  <c r="L12" i="6"/>
  <c r="M12" i="6"/>
  <c r="N12" i="6"/>
  <c r="AE16" i="6"/>
  <c r="AG16" i="6"/>
  <c r="AH16" i="6"/>
  <c r="AF16" i="6"/>
  <c r="K15" i="6"/>
  <c r="L15" i="6"/>
  <c r="N15" i="6"/>
  <c r="M15" i="6"/>
  <c r="U13" i="6"/>
  <c r="S13" i="6"/>
  <c r="T13" i="6"/>
  <c r="V13" i="6"/>
  <c r="Z37" i="6"/>
  <c r="W37" i="6"/>
  <c r="X37" i="6"/>
  <c r="Y37" i="6"/>
  <c r="AE18" i="6"/>
  <c r="AH18" i="6"/>
  <c r="AG18" i="6"/>
  <c r="AF18" i="6"/>
  <c r="W52" i="6"/>
  <c r="X52" i="6"/>
  <c r="Z52" i="6"/>
  <c r="Y52" i="6"/>
  <c r="L46" i="6"/>
  <c r="K46" i="6"/>
  <c r="N46" i="6"/>
  <c r="M46" i="6"/>
  <c r="AH42" i="6"/>
  <c r="AE42" i="6"/>
  <c r="AF42" i="6"/>
  <c r="AG42" i="6"/>
  <c r="AH38" i="6"/>
  <c r="AF38" i="6"/>
  <c r="AE38" i="6"/>
  <c r="AG38" i="6"/>
  <c r="R36" i="6"/>
  <c r="Q36" i="6"/>
  <c r="P36" i="6"/>
  <c r="O36" i="6"/>
  <c r="Z29" i="6"/>
  <c r="X29" i="6"/>
  <c r="Y29" i="6"/>
  <c r="W29" i="6"/>
  <c r="O8" i="6"/>
  <c r="R8" i="6"/>
  <c r="Q8" i="6"/>
  <c r="P8" i="6"/>
  <c r="AG53" i="6"/>
  <c r="AF53" i="6"/>
  <c r="AH53" i="6"/>
  <c r="AE53" i="6"/>
  <c r="S27" i="6"/>
  <c r="T27" i="6"/>
  <c r="V27" i="6"/>
  <c r="U27" i="6"/>
  <c r="O17" i="6"/>
  <c r="P17" i="6"/>
  <c r="R17" i="6"/>
  <c r="Q17" i="6"/>
  <c r="K14" i="6"/>
  <c r="L14" i="6"/>
  <c r="N14" i="6"/>
  <c r="M14" i="6"/>
  <c r="O10" i="6"/>
  <c r="P10" i="6"/>
  <c r="R10" i="6"/>
  <c r="Q10" i="6"/>
  <c r="AA4" i="6"/>
  <c r="AD4" i="6"/>
  <c r="AB4" i="6"/>
  <c r="AC4" i="6"/>
  <c r="M40" i="6"/>
  <c r="L40" i="6"/>
  <c r="N40" i="6"/>
  <c r="K40" i="6"/>
  <c r="AA32" i="6"/>
  <c r="AB32" i="6"/>
  <c r="AD32" i="6"/>
  <c r="AC32" i="6"/>
  <c r="T54" i="6"/>
  <c r="U54" i="6"/>
  <c r="V54" i="6"/>
  <c r="S54" i="6"/>
  <c r="AE50" i="6"/>
  <c r="AH50" i="6"/>
  <c r="AF50" i="6"/>
  <c r="AG50" i="6"/>
  <c r="T48" i="6"/>
  <c r="S48" i="6"/>
  <c r="V48" i="6"/>
  <c r="U48" i="6"/>
  <c r="P45" i="6"/>
  <c r="Q45" i="6"/>
  <c r="O45" i="6"/>
  <c r="R45" i="6"/>
  <c r="K22" i="6"/>
  <c r="M22" i="6"/>
  <c r="N22" i="6"/>
  <c r="L22" i="6"/>
  <c r="R31" i="6"/>
  <c r="Q31" i="6"/>
  <c r="O31" i="6"/>
  <c r="P31" i="6"/>
  <c r="AE55" i="6"/>
  <c r="AF55" i="6"/>
  <c r="AH55" i="6"/>
  <c r="AG55" i="6"/>
  <c r="Z34" i="6"/>
  <c r="X34" i="6"/>
  <c r="W34" i="6"/>
  <c r="Y34" i="6"/>
  <c r="G192" i="6"/>
  <c r="H192" i="6"/>
  <c r="J192" i="6"/>
  <c r="I192" i="6"/>
  <c r="G129" i="6"/>
  <c r="H129" i="6"/>
  <c r="J129" i="6"/>
  <c r="I129" i="6"/>
  <c r="G121" i="6"/>
  <c r="H121" i="6"/>
  <c r="J121" i="6"/>
  <c r="I121" i="6"/>
  <c r="G108" i="6"/>
  <c r="H108" i="6"/>
  <c r="J108" i="6"/>
  <c r="I108" i="6"/>
  <c r="J154" i="6"/>
  <c r="I154" i="6"/>
  <c r="H154" i="6"/>
  <c r="G154" i="6"/>
  <c r="G133" i="6"/>
  <c r="H133" i="6"/>
  <c r="J133" i="6"/>
  <c r="I133" i="6"/>
  <c r="G83" i="6"/>
  <c r="H83" i="6"/>
  <c r="J83" i="6"/>
  <c r="I83" i="6"/>
  <c r="H112" i="6"/>
  <c r="J112" i="6"/>
  <c r="I112" i="6"/>
  <c r="G112" i="6"/>
  <c r="G140" i="6"/>
  <c r="H140" i="6"/>
  <c r="J140" i="6"/>
  <c r="I140" i="6"/>
  <c r="G206" i="6"/>
  <c r="I206" i="6"/>
  <c r="H206" i="6"/>
  <c r="J206" i="6"/>
  <c r="G78" i="6"/>
  <c r="H78" i="6"/>
  <c r="J78" i="6"/>
  <c r="I78" i="6"/>
  <c r="G85" i="6"/>
  <c r="H85" i="6"/>
  <c r="J85" i="6"/>
  <c r="I85" i="6"/>
  <c r="J155" i="6"/>
  <c r="I155" i="6"/>
  <c r="H155" i="6"/>
  <c r="G155" i="6"/>
  <c r="G185" i="6"/>
  <c r="H185" i="6"/>
  <c r="J185" i="6"/>
  <c r="I185" i="6"/>
  <c r="G65" i="6"/>
  <c r="H65" i="6"/>
  <c r="J65" i="6"/>
  <c r="I65" i="6"/>
  <c r="AI174" i="6"/>
  <c r="AJ174" i="6"/>
  <c r="AK174" i="6"/>
  <c r="AL174" i="6"/>
  <c r="N174" i="6"/>
  <c r="K174" i="6"/>
  <c r="L174" i="6"/>
  <c r="M174" i="6"/>
  <c r="AI173" i="6"/>
  <c r="AJ173" i="6"/>
  <c r="AK173" i="6"/>
  <c r="AL173" i="6"/>
  <c r="M173" i="6"/>
  <c r="K173" i="6"/>
  <c r="L173" i="6"/>
  <c r="N173" i="6"/>
  <c r="AR54" i="6"/>
  <c r="AT54" i="6"/>
  <c r="AS54" i="6"/>
  <c r="AQ54" i="6"/>
  <c r="AI214" i="6"/>
  <c r="AJ214" i="6"/>
  <c r="AL214" i="6"/>
  <c r="AK214" i="6"/>
  <c r="L214" i="6"/>
  <c r="K214" i="6"/>
  <c r="M214" i="6"/>
  <c r="N214" i="6"/>
  <c r="AM92" i="6"/>
  <c r="AN92" i="6"/>
  <c r="AP92" i="6"/>
  <c r="AO92" i="6"/>
  <c r="O92" i="6"/>
  <c r="P92" i="6"/>
  <c r="R92" i="6"/>
  <c r="Q92" i="6"/>
  <c r="G91" i="6"/>
  <c r="H91" i="6"/>
  <c r="J91" i="6"/>
  <c r="I91" i="6"/>
  <c r="AH145" i="6"/>
  <c r="AG145" i="6"/>
  <c r="AF145" i="6"/>
  <c r="AE145" i="6"/>
  <c r="AP171" i="6"/>
  <c r="AO171" i="6"/>
  <c r="AN171" i="6"/>
  <c r="AM171" i="6"/>
  <c r="Q171" i="6"/>
  <c r="P171" i="6"/>
  <c r="O171" i="6"/>
  <c r="R171" i="6"/>
  <c r="AQ186" i="6"/>
  <c r="AR186" i="6"/>
  <c r="AS186" i="6"/>
  <c r="AT186" i="6"/>
  <c r="S186" i="6"/>
  <c r="T186" i="6"/>
  <c r="U186" i="6"/>
  <c r="V186" i="6"/>
  <c r="AI210" i="6"/>
  <c r="AJ210" i="6"/>
  <c r="AL210" i="6"/>
  <c r="AK210" i="6"/>
  <c r="M210" i="6"/>
  <c r="K210" i="6"/>
  <c r="L210" i="6"/>
  <c r="N210" i="6"/>
  <c r="AE139" i="6"/>
  <c r="AF139" i="6"/>
  <c r="AH139" i="6"/>
  <c r="AG139" i="6"/>
  <c r="J35" i="6"/>
  <c r="I35" i="6"/>
  <c r="H35" i="6"/>
  <c r="AC135" i="6"/>
  <c r="AA135" i="6"/>
  <c r="AB135" i="6"/>
  <c r="AD135" i="6"/>
  <c r="W86" i="6"/>
  <c r="X86" i="6"/>
  <c r="Z86" i="6"/>
  <c r="Y86" i="6"/>
  <c r="W68" i="6"/>
  <c r="X68" i="6"/>
  <c r="Z68" i="6"/>
  <c r="Y68" i="6"/>
  <c r="AC81" i="6"/>
  <c r="AA81" i="6"/>
  <c r="AB81" i="6"/>
  <c r="AD81" i="6"/>
  <c r="W126" i="6"/>
  <c r="X126" i="6"/>
  <c r="Z126" i="6"/>
  <c r="Y126" i="6"/>
  <c r="G66" i="6"/>
  <c r="H66" i="6"/>
  <c r="J66" i="6"/>
  <c r="I66" i="6"/>
  <c r="AI180" i="6"/>
  <c r="AJ180" i="6"/>
  <c r="AK180" i="6"/>
  <c r="AL180" i="6"/>
  <c r="N180" i="6"/>
  <c r="K180" i="6"/>
  <c r="L180" i="6"/>
  <c r="M180" i="6"/>
  <c r="AE19" i="6"/>
  <c r="AF19" i="6"/>
  <c r="AH19" i="6"/>
  <c r="AG19" i="6"/>
  <c r="AM17" i="6"/>
  <c r="AN17" i="6"/>
  <c r="AP17" i="6"/>
  <c r="AO17" i="6"/>
  <c r="AI14" i="6"/>
  <c r="AJ14" i="6"/>
  <c r="AL14" i="6"/>
  <c r="AK14" i="6"/>
  <c r="H4" i="6"/>
  <c r="J4" i="6"/>
  <c r="I4" i="6"/>
  <c r="AE110" i="6"/>
  <c r="AF110" i="6"/>
  <c r="AH110" i="6"/>
  <c r="AG110" i="6"/>
  <c r="AB76" i="6"/>
  <c r="AD76" i="6"/>
  <c r="AA76" i="6"/>
  <c r="AC76" i="6"/>
  <c r="AM55" i="6"/>
  <c r="AN55" i="6"/>
  <c r="AP55" i="6"/>
  <c r="AO55" i="6"/>
  <c r="AK95" i="6"/>
  <c r="AI95" i="6"/>
  <c r="AL95" i="6"/>
  <c r="AJ95" i="6"/>
  <c r="N95" i="6"/>
  <c r="M95" i="6"/>
  <c r="K95" i="6"/>
  <c r="L95" i="6"/>
  <c r="AD137" i="6"/>
  <c r="AA137" i="6"/>
  <c r="AC137" i="6"/>
  <c r="AB137" i="6"/>
  <c r="AQ133" i="6"/>
  <c r="AR133" i="6"/>
  <c r="AT133" i="6"/>
  <c r="AS133" i="6"/>
  <c r="S133" i="6"/>
  <c r="T133" i="6"/>
  <c r="V133" i="6"/>
  <c r="U133" i="6"/>
  <c r="G131" i="6"/>
  <c r="H131" i="6"/>
  <c r="J131" i="6"/>
  <c r="I131" i="6"/>
  <c r="AQ18" i="6"/>
  <c r="AR18" i="6"/>
  <c r="AT18" i="6"/>
  <c r="AS18" i="6"/>
  <c r="AR62" i="6"/>
  <c r="AT62" i="6"/>
  <c r="AS62" i="6"/>
  <c r="AQ62" i="6"/>
  <c r="T62" i="6"/>
  <c r="U62" i="6"/>
  <c r="S62" i="6"/>
  <c r="V62" i="6"/>
  <c r="AR59" i="6"/>
  <c r="AT59" i="6"/>
  <c r="AS59" i="6"/>
  <c r="AQ59" i="6"/>
  <c r="T59" i="6"/>
  <c r="V59" i="6"/>
  <c r="U59" i="6"/>
  <c r="S59" i="6"/>
  <c r="W96" i="6"/>
  <c r="X96" i="6"/>
  <c r="Z96" i="6"/>
  <c r="Y96" i="6"/>
  <c r="AH151" i="6"/>
  <c r="AG151" i="6"/>
  <c r="AF151" i="6"/>
  <c r="AE151" i="6"/>
  <c r="AA190" i="6"/>
  <c r="AB190" i="6"/>
  <c r="AC190" i="6"/>
  <c r="AD190" i="6"/>
  <c r="AG168" i="6"/>
  <c r="AH168" i="6"/>
  <c r="AF168" i="6"/>
  <c r="AE168" i="6"/>
  <c r="AA209" i="6"/>
  <c r="AC209" i="6"/>
  <c r="AB209" i="6"/>
  <c r="AD209" i="6"/>
  <c r="AI166" i="6"/>
  <c r="AJ166" i="6"/>
  <c r="AL166" i="6"/>
  <c r="AK166" i="6"/>
  <c r="K166" i="6"/>
  <c r="L166" i="6"/>
  <c r="N166" i="6"/>
  <c r="M166" i="6"/>
  <c r="AM21" i="6"/>
  <c r="AN21" i="6"/>
  <c r="AP21" i="6"/>
  <c r="AO21" i="6"/>
  <c r="AE65" i="6"/>
  <c r="AF65" i="6"/>
  <c r="AH65" i="6"/>
  <c r="AG65" i="6"/>
  <c r="G77" i="6"/>
  <c r="H77" i="6"/>
  <c r="J77" i="6"/>
  <c r="I77" i="6"/>
  <c r="AE199" i="6"/>
  <c r="AF199" i="6"/>
  <c r="AH199" i="6"/>
  <c r="AG199" i="6"/>
  <c r="AB118" i="6"/>
  <c r="AA118" i="6"/>
  <c r="AC118" i="6"/>
  <c r="AD118" i="6"/>
  <c r="AP160" i="6"/>
  <c r="AO160" i="6"/>
  <c r="AN160" i="6"/>
  <c r="AM160" i="6"/>
  <c r="Q160" i="6"/>
  <c r="P160" i="6"/>
  <c r="O160" i="6"/>
  <c r="R160" i="6"/>
  <c r="AP157" i="6"/>
  <c r="AO157" i="6"/>
  <c r="AN157" i="6"/>
  <c r="AM157" i="6"/>
  <c r="R157" i="6"/>
  <c r="Q157" i="6"/>
  <c r="P157" i="6"/>
  <c r="O157" i="6"/>
  <c r="AR50" i="6"/>
  <c r="AT50" i="6"/>
  <c r="AS50" i="6"/>
  <c r="AQ50" i="6"/>
  <c r="AQ148" i="6"/>
  <c r="AR148" i="6"/>
  <c r="AT148" i="6"/>
  <c r="AS148" i="6"/>
  <c r="T148" i="6"/>
  <c r="U148" i="6"/>
  <c r="V148" i="6"/>
  <c r="S148" i="6"/>
  <c r="AM69" i="6"/>
  <c r="AN69" i="6"/>
  <c r="AP69" i="6"/>
  <c r="AO69" i="6"/>
  <c r="O69" i="6"/>
  <c r="P69" i="6"/>
  <c r="R69" i="6"/>
  <c r="Q69" i="6"/>
  <c r="AK88" i="6"/>
  <c r="AI88" i="6"/>
  <c r="AL88" i="6"/>
  <c r="AJ88" i="6"/>
  <c r="N88" i="6"/>
  <c r="M88" i="6"/>
  <c r="K88" i="6"/>
  <c r="L88" i="6"/>
  <c r="W140" i="6"/>
  <c r="Z140" i="6"/>
  <c r="Y140" i="6"/>
  <c r="X140" i="6"/>
  <c r="W104" i="6"/>
  <c r="X104" i="6"/>
  <c r="Z104" i="6"/>
  <c r="Y104" i="6"/>
  <c r="J28" i="6"/>
  <c r="I28" i="6"/>
  <c r="H28" i="6"/>
  <c r="AC115" i="6"/>
  <c r="AA115" i="6"/>
  <c r="AB115" i="6"/>
  <c r="AD115" i="6"/>
  <c r="AS99" i="6"/>
  <c r="AT99" i="6"/>
  <c r="AQ99" i="6"/>
  <c r="AR99" i="6"/>
  <c r="U99" i="6"/>
  <c r="V99" i="6"/>
  <c r="T99" i="6"/>
  <c r="S99" i="6"/>
  <c r="AG206" i="6"/>
  <c r="AE206" i="6"/>
  <c r="AH206" i="6"/>
  <c r="AF206" i="6"/>
  <c r="AQ198" i="6"/>
  <c r="AR198" i="6"/>
  <c r="AS198" i="6"/>
  <c r="AT198" i="6"/>
  <c r="V198" i="6"/>
  <c r="S198" i="6"/>
  <c r="T198" i="6"/>
  <c r="U198" i="6"/>
  <c r="AM78" i="6"/>
  <c r="AN78" i="6"/>
  <c r="AP78" i="6"/>
  <c r="AO78" i="6"/>
  <c r="R78" i="6"/>
  <c r="Q78" i="6"/>
  <c r="P78" i="6"/>
  <c r="O78" i="6"/>
  <c r="AK107" i="6"/>
  <c r="AL107" i="6"/>
  <c r="AI107" i="6"/>
  <c r="AJ107" i="6"/>
  <c r="K107" i="6"/>
  <c r="L107" i="6"/>
  <c r="N107" i="6"/>
  <c r="M107" i="6"/>
  <c r="AG212" i="6"/>
  <c r="AE212" i="6"/>
  <c r="AH212" i="6"/>
  <c r="AF212" i="6"/>
  <c r="AA147" i="6"/>
  <c r="AB147" i="6"/>
  <c r="AC147" i="6"/>
  <c r="AD147" i="6"/>
  <c r="AM70" i="6"/>
  <c r="AN70" i="6"/>
  <c r="AP70" i="6"/>
  <c r="AO70" i="6"/>
  <c r="R70" i="6"/>
  <c r="P70" i="6"/>
  <c r="Q70" i="6"/>
  <c r="O70" i="6"/>
  <c r="AM141" i="6"/>
  <c r="AN141" i="6"/>
  <c r="AP141" i="6"/>
  <c r="AO141" i="6"/>
  <c r="O141" i="6"/>
  <c r="P141" i="6"/>
  <c r="R141" i="6"/>
  <c r="Q141" i="6"/>
  <c r="Z87" i="6"/>
  <c r="W87" i="6"/>
  <c r="X87" i="6"/>
  <c r="Y87" i="6"/>
  <c r="AF181" i="6"/>
  <c r="AH181" i="6"/>
  <c r="AG181" i="6"/>
  <c r="AE181" i="6"/>
  <c r="AJ63" i="6"/>
  <c r="AL63" i="6"/>
  <c r="AK63" i="6"/>
  <c r="AI63" i="6"/>
  <c r="L63" i="6"/>
  <c r="N63" i="6"/>
  <c r="M63" i="6"/>
  <c r="K63" i="6"/>
  <c r="AM109" i="6"/>
  <c r="AN109" i="6"/>
  <c r="AP109" i="6"/>
  <c r="AO109" i="6"/>
  <c r="O109" i="6"/>
  <c r="P109" i="6"/>
  <c r="R109" i="6"/>
  <c r="Q109" i="6"/>
  <c r="W155" i="6"/>
  <c r="Z155" i="6"/>
  <c r="Y155" i="6"/>
  <c r="X155" i="6"/>
  <c r="AK79" i="6"/>
  <c r="AI79" i="6"/>
  <c r="AJ79" i="6"/>
  <c r="AL79" i="6"/>
  <c r="M79" i="6"/>
  <c r="K79" i="6"/>
  <c r="L79" i="6"/>
  <c r="N79" i="6"/>
  <c r="AG203" i="6"/>
  <c r="AH203" i="6"/>
  <c r="AE203" i="6"/>
  <c r="AF203" i="6"/>
  <c r="W127" i="6"/>
  <c r="X127" i="6"/>
  <c r="Z127" i="6"/>
  <c r="Y127" i="6"/>
  <c r="AG61" i="6"/>
  <c r="AH61" i="6"/>
  <c r="AF61" i="6"/>
  <c r="AE61" i="6"/>
  <c r="AJ58" i="6"/>
  <c r="AL58" i="6"/>
  <c r="AK58" i="6"/>
  <c r="AI58" i="6"/>
  <c r="M58" i="6"/>
  <c r="K58" i="6"/>
  <c r="N58" i="6"/>
  <c r="L58" i="6"/>
  <c r="X195" i="6"/>
  <c r="Z195" i="6"/>
  <c r="Y195" i="6"/>
  <c r="W195" i="6"/>
  <c r="W194" i="6"/>
  <c r="X194" i="6"/>
  <c r="Z194" i="6"/>
  <c r="Y194" i="6"/>
  <c r="AM74" i="6"/>
  <c r="AN74" i="6"/>
  <c r="AP74" i="6"/>
  <c r="AO74" i="6"/>
  <c r="R74" i="6"/>
  <c r="Q74" i="6"/>
  <c r="P74" i="6"/>
  <c r="O74" i="6"/>
  <c r="AP152" i="6"/>
  <c r="AO152" i="6"/>
  <c r="AN152" i="6"/>
  <c r="AM152" i="6"/>
  <c r="Q152" i="6"/>
  <c r="P152" i="6"/>
  <c r="O152" i="6"/>
  <c r="R152" i="6"/>
  <c r="AD143" i="6"/>
  <c r="AA143" i="6"/>
  <c r="AB143" i="6"/>
  <c r="AC143" i="6"/>
  <c r="AI170" i="6"/>
  <c r="AJ170" i="6"/>
  <c r="AL170" i="6"/>
  <c r="AK170" i="6"/>
  <c r="K170" i="6"/>
  <c r="L170" i="6"/>
  <c r="N170" i="6"/>
  <c r="M170" i="6"/>
  <c r="AP39" i="6"/>
  <c r="AN39" i="6"/>
  <c r="AM39" i="6"/>
  <c r="AO39" i="6"/>
  <c r="AQ138" i="6"/>
  <c r="AR138" i="6"/>
  <c r="AS138" i="6"/>
  <c r="AT138" i="6"/>
  <c r="U138" i="6"/>
  <c r="S138" i="6"/>
  <c r="T138" i="6"/>
  <c r="V138" i="6"/>
  <c r="AI201" i="6"/>
  <c r="AJ201" i="6"/>
  <c r="AK201" i="6"/>
  <c r="AL201" i="6"/>
  <c r="L201" i="6"/>
  <c r="M201" i="6"/>
  <c r="K201" i="6"/>
  <c r="N201" i="6"/>
  <c r="AP31" i="6"/>
  <c r="AO31" i="6"/>
  <c r="AN31" i="6"/>
  <c r="AM31" i="6"/>
  <c r="AM85" i="6"/>
  <c r="AN85" i="6"/>
  <c r="AP85" i="6"/>
  <c r="AO85" i="6"/>
  <c r="O85" i="6"/>
  <c r="P85" i="6"/>
  <c r="R85" i="6"/>
  <c r="Q85" i="6"/>
  <c r="AB84" i="6"/>
  <c r="AA84" i="6"/>
  <c r="AC84" i="6"/>
  <c r="AD84" i="6"/>
  <c r="AH130" i="6"/>
  <c r="AG130" i="6"/>
  <c r="AF130" i="6"/>
  <c r="AE130" i="6"/>
  <c r="AS80" i="6"/>
  <c r="AQ80" i="6"/>
  <c r="AR80" i="6"/>
  <c r="AT80" i="6"/>
  <c r="U80" i="6"/>
  <c r="S80" i="6"/>
  <c r="T80" i="6"/>
  <c r="V80" i="6"/>
  <c r="AS100" i="6"/>
  <c r="AT100" i="6"/>
  <c r="AR100" i="6"/>
  <c r="AQ100" i="6"/>
  <c r="S100" i="6"/>
  <c r="T100" i="6"/>
  <c r="U100" i="6"/>
  <c r="V100" i="6"/>
  <c r="AM122" i="6"/>
  <c r="AN122" i="6"/>
  <c r="AP122" i="6"/>
  <c r="AO122" i="6"/>
  <c r="O122" i="6"/>
  <c r="P122" i="6"/>
  <c r="R122" i="6"/>
  <c r="Q122" i="6"/>
  <c r="AM119" i="6"/>
  <c r="AN119" i="6"/>
  <c r="AP119" i="6"/>
  <c r="AO119" i="6"/>
  <c r="Q119" i="6"/>
  <c r="P119" i="6"/>
  <c r="R119" i="6"/>
  <c r="O119" i="6"/>
  <c r="Z162" i="6"/>
  <c r="Y162" i="6"/>
  <c r="X162" i="6"/>
  <c r="W162" i="6"/>
  <c r="AI161" i="6"/>
  <c r="AJ161" i="6"/>
  <c r="AL161" i="6"/>
  <c r="AK161" i="6"/>
  <c r="K161" i="6"/>
  <c r="L161" i="6"/>
  <c r="M161" i="6"/>
  <c r="N161" i="6"/>
  <c r="AQ11" i="6"/>
  <c r="AR11" i="6"/>
  <c r="AT11" i="6"/>
  <c r="AS11" i="6"/>
  <c r="AM7" i="6"/>
  <c r="AN7" i="6"/>
  <c r="AP7" i="6"/>
  <c r="AO7" i="6"/>
  <c r="W178" i="6"/>
  <c r="X178" i="6"/>
  <c r="Z178" i="6"/>
  <c r="Y178" i="6"/>
  <c r="W124" i="6"/>
  <c r="Z124" i="6"/>
  <c r="X124" i="6"/>
  <c r="Y124" i="6"/>
  <c r="AM97" i="6"/>
  <c r="AN97" i="6"/>
  <c r="AP97" i="6"/>
  <c r="AO97" i="6"/>
  <c r="O97" i="6"/>
  <c r="P97" i="6"/>
  <c r="R97" i="6"/>
  <c r="Q97" i="6"/>
  <c r="AJ51" i="6"/>
  <c r="AL51" i="6"/>
  <c r="AK51" i="6"/>
  <c r="AI51" i="6"/>
  <c r="AQ185" i="6"/>
  <c r="AR185" i="6"/>
  <c r="AS185" i="6"/>
  <c r="AT185" i="6"/>
  <c r="V185" i="6"/>
  <c r="T185" i="6"/>
  <c r="U185" i="6"/>
  <c r="S185" i="6"/>
  <c r="X184" i="6"/>
  <c r="Z184" i="6"/>
  <c r="Y184" i="6"/>
  <c r="W184" i="6"/>
  <c r="AM136" i="6"/>
  <c r="AN136" i="6"/>
  <c r="AP136" i="6"/>
  <c r="AO136" i="6"/>
  <c r="R136" i="6"/>
  <c r="Q136" i="6"/>
  <c r="P136" i="6"/>
  <c r="O136" i="6"/>
  <c r="AA207" i="6"/>
  <c r="AC207" i="6"/>
  <c r="AD207" i="6"/>
  <c r="AB207" i="6"/>
  <c r="AP25" i="6"/>
  <c r="AO25" i="6"/>
  <c r="AM25" i="6"/>
  <c r="AN25" i="6"/>
  <c r="AK113" i="6"/>
  <c r="AL113" i="6"/>
  <c r="AI113" i="6"/>
  <c r="AJ113" i="6"/>
  <c r="M113" i="6"/>
  <c r="K113" i="6"/>
  <c r="N113" i="6"/>
  <c r="L113" i="6"/>
  <c r="AS112" i="6"/>
  <c r="AT112" i="6"/>
  <c r="AR112" i="6"/>
  <c r="AQ112" i="6"/>
  <c r="U112" i="6"/>
  <c r="S112" i="6"/>
  <c r="V112" i="6"/>
  <c r="T112" i="6"/>
  <c r="AI165" i="6"/>
  <c r="AJ165" i="6"/>
  <c r="AL165" i="6"/>
  <c r="AK165" i="6"/>
  <c r="M165" i="6"/>
  <c r="K165" i="6"/>
  <c r="L165" i="6"/>
  <c r="N165" i="6"/>
  <c r="AQ120" i="6"/>
  <c r="AR120" i="6"/>
  <c r="AT120" i="6"/>
  <c r="AS120" i="6"/>
  <c r="S120" i="6"/>
  <c r="V120" i="6"/>
  <c r="T120" i="6"/>
  <c r="U120" i="6"/>
  <c r="AT116" i="6"/>
  <c r="AR116" i="6"/>
  <c r="AS116" i="6"/>
  <c r="AQ116" i="6"/>
  <c r="T116" i="6"/>
  <c r="V116" i="6"/>
  <c r="U116" i="6"/>
  <c r="S116" i="6"/>
  <c r="AH98" i="6"/>
  <c r="AG98" i="6"/>
  <c r="AE98" i="6"/>
  <c r="AF98" i="6"/>
  <c r="AI177" i="6"/>
  <c r="AJ177" i="6"/>
  <c r="AK177" i="6"/>
  <c r="AL177" i="6"/>
  <c r="K177" i="6"/>
  <c r="L177" i="6"/>
  <c r="N177" i="6"/>
  <c r="M177" i="6"/>
  <c r="AM94" i="6"/>
  <c r="AN94" i="6"/>
  <c r="AP94" i="6"/>
  <c r="AO94" i="6"/>
  <c r="R94" i="6"/>
  <c r="Q94" i="6"/>
  <c r="O94" i="6"/>
  <c r="P94" i="6"/>
  <c r="Z150" i="6"/>
  <c r="Y150" i="6"/>
  <c r="X150" i="6"/>
  <c r="W150" i="6"/>
  <c r="AQ146" i="6"/>
  <c r="AR146" i="6"/>
  <c r="AT146" i="6"/>
  <c r="AS146" i="6"/>
  <c r="U146" i="6"/>
  <c r="S146" i="6"/>
  <c r="T146" i="6"/>
  <c r="V146" i="6"/>
  <c r="AP41" i="6"/>
  <c r="AN41" i="6"/>
  <c r="AM41" i="6"/>
  <c r="AO41" i="6"/>
  <c r="AB169" i="6"/>
  <c r="AC169" i="6"/>
  <c r="AD169" i="6"/>
  <c r="AA169" i="6"/>
  <c r="AQ188" i="6"/>
  <c r="AR188" i="6"/>
  <c r="AS188" i="6"/>
  <c r="AT188" i="6"/>
  <c r="V188" i="6"/>
  <c r="T188" i="6"/>
  <c r="U188" i="6"/>
  <c r="S188" i="6"/>
  <c r="AH167" i="6"/>
  <c r="AG167" i="6"/>
  <c r="AF167" i="6"/>
  <c r="AE167" i="6"/>
  <c r="AA132" i="6"/>
  <c r="AB132" i="6"/>
  <c r="AD132" i="6"/>
  <c r="AC132" i="6"/>
  <c r="AD129" i="6"/>
  <c r="AA129" i="6"/>
  <c r="AB129" i="6"/>
  <c r="AC129" i="6"/>
  <c r="AQ200" i="6"/>
  <c r="AR200" i="6"/>
  <c r="AS200" i="6"/>
  <c r="AT200" i="6"/>
  <c r="S200" i="6"/>
  <c r="U200" i="6"/>
  <c r="V200" i="6"/>
  <c r="T200" i="6"/>
  <c r="AQ123" i="6"/>
  <c r="AR123" i="6"/>
  <c r="AT123" i="6"/>
  <c r="AS123" i="6"/>
  <c r="S123" i="6"/>
  <c r="T123" i="6"/>
  <c r="V123" i="6"/>
  <c r="U123" i="6"/>
  <c r="AD121" i="6"/>
  <c r="AA121" i="6"/>
  <c r="AC121" i="6"/>
  <c r="AB121" i="6"/>
  <c r="AQ20" i="6"/>
  <c r="AS20" i="6"/>
  <c r="AR20" i="6"/>
  <c r="AT20" i="6"/>
  <c r="S20" i="6"/>
  <c r="U20" i="6"/>
  <c r="T20" i="6"/>
  <c r="V20" i="6"/>
  <c r="AH163" i="6"/>
  <c r="AG163" i="6"/>
  <c r="AF163" i="6"/>
  <c r="AE163" i="6"/>
  <c r="G64" i="6"/>
  <c r="H64" i="6"/>
  <c r="J64" i="6"/>
  <c r="I64" i="6"/>
  <c r="AN114" i="6"/>
  <c r="AP114" i="6"/>
  <c r="AO114" i="6"/>
  <c r="AM114" i="6"/>
  <c r="P114" i="6"/>
  <c r="R114" i="6"/>
  <c r="Q114" i="6"/>
  <c r="O114" i="6"/>
  <c r="AM13" i="6"/>
  <c r="AN13" i="6"/>
  <c r="AP13" i="6"/>
  <c r="AO13" i="6"/>
  <c r="AQ176" i="6"/>
  <c r="AR176" i="6"/>
  <c r="AS176" i="6"/>
  <c r="AT176" i="6"/>
  <c r="U176" i="6"/>
  <c r="S176" i="6"/>
  <c r="T176" i="6"/>
  <c r="V176" i="6"/>
  <c r="AK111" i="6"/>
  <c r="AL111" i="6"/>
  <c r="AI111" i="6"/>
  <c r="AJ111" i="6"/>
  <c r="K111" i="6"/>
  <c r="L111" i="6"/>
  <c r="N111" i="6"/>
  <c r="M111" i="6"/>
  <c r="AH60" i="6"/>
  <c r="AE60" i="6"/>
  <c r="AG60" i="6"/>
  <c r="AF60" i="6"/>
  <c r="AM108" i="6"/>
  <c r="AN108" i="6"/>
  <c r="AP108" i="6"/>
  <c r="AO108" i="6"/>
  <c r="O108" i="6"/>
  <c r="P108" i="6"/>
  <c r="R108" i="6"/>
  <c r="Q108" i="6"/>
  <c r="AE57" i="6"/>
  <c r="AF57" i="6"/>
  <c r="AH57" i="6"/>
  <c r="AG57" i="6"/>
  <c r="G205" i="6"/>
  <c r="H205" i="6"/>
  <c r="J205" i="6"/>
  <c r="I205" i="6"/>
  <c r="AE75" i="6"/>
  <c r="AF75" i="6"/>
  <c r="AH75" i="6"/>
  <c r="AG75" i="6"/>
  <c r="AS105" i="6"/>
  <c r="AT105" i="6"/>
  <c r="AQ105" i="6"/>
  <c r="AR105" i="6"/>
  <c r="T105" i="6"/>
  <c r="S105" i="6"/>
  <c r="V105" i="6"/>
  <c r="U105" i="6"/>
  <c r="AE49" i="6"/>
  <c r="AF49" i="6"/>
  <c r="AH49" i="6"/>
  <c r="AG49" i="6"/>
  <c r="AQ149" i="6"/>
  <c r="AR149" i="6"/>
  <c r="AT149" i="6"/>
  <c r="AS149" i="6"/>
  <c r="S149" i="6"/>
  <c r="T149" i="6"/>
  <c r="V149" i="6"/>
  <c r="U149" i="6"/>
  <c r="J32" i="6"/>
  <c r="I32" i="6"/>
  <c r="H32" i="6"/>
  <c r="AH106" i="6"/>
  <c r="AE106" i="6"/>
  <c r="AF106" i="6"/>
  <c r="AG106" i="6"/>
  <c r="AG215" i="6"/>
  <c r="AE215" i="6"/>
  <c r="AF215" i="6"/>
  <c r="AH215" i="6"/>
  <c r="Z153" i="6"/>
  <c r="Y153" i="6"/>
  <c r="X153" i="6"/>
  <c r="W153" i="6"/>
  <c r="AM52" i="6"/>
  <c r="AN52" i="6"/>
  <c r="AP52" i="6"/>
  <c r="AO52" i="6"/>
  <c r="AA172" i="6"/>
  <c r="AB172" i="6"/>
  <c r="AD172" i="6"/>
  <c r="AC172" i="6"/>
  <c r="AR46" i="6"/>
  <c r="AQ46" i="6"/>
  <c r="AT46" i="6"/>
  <c r="AS46" i="6"/>
  <c r="AM191" i="6"/>
  <c r="AN191" i="6"/>
  <c r="AP191" i="6"/>
  <c r="AO191" i="6"/>
  <c r="P191" i="6"/>
  <c r="Q191" i="6"/>
  <c r="R191" i="6"/>
  <c r="O191" i="6"/>
  <c r="G211" i="6"/>
  <c r="H211" i="6"/>
  <c r="J211" i="6"/>
  <c r="I211" i="6"/>
  <c r="AE187" i="6"/>
  <c r="AF187" i="6"/>
  <c r="AH187" i="6"/>
  <c r="AG187" i="6"/>
  <c r="AR38" i="6"/>
  <c r="AT38" i="6"/>
  <c r="AQ38" i="6"/>
  <c r="AS38" i="6"/>
  <c r="AM103" i="6"/>
  <c r="AN103" i="6"/>
  <c r="AP103" i="6"/>
  <c r="AO103" i="6"/>
  <c r="O103" i="6"/>
  <c r="R103" i="6"/>
  <c r="P103" i="6"/>
  <c r="Q103" i="6"/>
  <c r="G182" i="6"/>
  <c r="H182" i="6"/>
  <c r="J182" i="6"/>
  <c r="I182" i="6"/>
  <c r="W128" i="6"/>
  <c r="X128" i="6"/>
  <c r="Z128" i="6"/>
  <c r="Y128" i="6"/>
  <c r="AR67" i="6"/>
  <c r="AQ67" i="6"/>
  <c r="AT67" i="6"/>
  <c r="AS67" i="6"/>
  <c r="V67" i="6"/>
  <c r="U67" i="6"/>
  <c r="T67" i="6"/>
  <c r="S67" i="6"/>
  <c r="AC73" i="6"/>
  <c r="AA73" i="6"/>
  <c r="AB73" i="6"/>
  <c r="AD73" i="6"/>
  <c r="AP40" i="6"/>
  <c r="AN40" i="6"/>
  <c r="AM40" i="6"/>
  <c r="AO40" i="6"/>
  <c r="J23" i="6"/>
  <c r="I23" i="6"/>
  <c r="H23" i="6"/>
  <c r="AE51" i="6"/>
  <c r="AF51" i="6"/>
  <c r="AH51" i="6"/>
  <c r="AG51" i="6"/>
  <c r="L47" i="6"/>
  <c r="N47" i="6"/>
  <c r="M47" i="6"/>
  <c r="K47" i="6"/>
  <c r="R25" i="6"/>
  <c r="Q25" i="6"/>
  <c r="O25" i="6"/>
  <c r="P25" i="6"/>
  <c r="K21" i="6"/>
  <c r="M21" i="6"/>
  <c r="L21" i="6"/>
  <c r="N21" i="6"/>
  <c r="W9" i="6"/>
  <c r="X9" i="6"/>
  <c r="Z9" i="6"/>
  <c r="Y9" i="6"/>
  <c r="AB6" i="6"/>
  <c r="AD6" i="6"/>
  <c r="AA6" i="6"/>
  <c r="AC6" i="6"/>
  <c r="O56" i="6"/>
  <c r="R56" i="6"/>
  <c r="P56" i="6"/>
  <c r="Q56" i="6"/>
  <c r="L35" i="6"/>
  <c r="N35" i="6"/>
  <c r="M35" i="6"/>
  <c r="K35" i="6"/>
  <c r="AA16" i="6"/>
  <c r="AB16" i="6"/>
  <c r="AD16" i="6"/>
  <c r="AC16" i="6"/>
  <c r="S11" i="6"/>
  <c r="T11" i="6"/>
  <c r="V11" i="6"/>
  <c r="U11" i="6"/>
  <c r="AB41" i="6"/>
  <c r="AD41" i="6"/>
  <c r="AA41" i="6"/>
  <c r="AC41" i="6"/>
  <c r="AP30" i="6"/>
  <c r="AO30" i="6"/>
  <c r="AM30" i="6"/>
  <c r="AN30" i="6"/>
  <c r="R30" i="6"/>
  <c r="O30" i="6"/>
  <c r="P30" i="6"/>
  <c r="Q30" i="6"/>
  <c r="O15" i="6"/>
  <c r="P15" i="6"/>
  <c r="R15" i="6"/>
  <c r="Q15" i="6"/>
  <c r="O5" i="6"/>
  <c r="R5" i="6"/>
  <c r="P5" i="6"/>
  <c r="Q5" i="6"/>
  <c r="AA33" i="6"/>
  <c r="AB33" i="6"/>
  <c r="AD33" i="6"/>
  <c r="AC33" i="6"/>
  <c r="O7" i="6"/>
  <c r="P7" i="6"/>
  <c r="R7" i="6"/>
  <c r="Q7" i="6"/>
  <c r="L37" i="6"/>
  <c r="N37" i="6"/>
  <c r="K37" i="6"/>
  <c r="M37" i="6"/>
  <c r="M18" i="6"/>
  <c r="N18" i="6"/>
  <c r="L18" i="6"/>
  <c r="K18" i="6"/>
  <c r="T52" i="6"/>
  <c r="V52" i="6"/>
  <c r="U52" i="6"/>
  <c r="S52" i="6"/>
  <c r="Z44" i="6"/>
  <c r="X44" i="6"/>
  <c r="W44" i="6"/>
  <c r="Y44" i="6"/>
  <c r="AC42" i="6"/>
  <c r="AB42" i="6"/>
  <c r="AD42" i="6"/>
  <c r="AA42" i="6"/>
  <c r="AB38" i="6"/>
  <c r="AD38" i="6"/>
  <c r="AC38" i="6"/>
  <c r="AA38" i="6"/>
  <c r="N36" i="6"/>
  <c r="L36" i="6"/>
  <c r="M36" i="6"/>
  <c r="K36" i="6"/>
  <c r="U29" i="6"/>
  <c r="S29" i="6"/>
  <c r="T29" i="6"/>
  <c r="V29" i="6"/>
  <c r="AB53" i="6"/>
  <c r="AD53" i="6"/>
  <c r="AC53" i="6"/>
  <c r="AA53" i="6"/>
  <c r="X24" i="6"/>
  <c r="Y24" i="6"/>
  <c r="Z24" i="6"/>
  <c r="W24" i="6"/>
  <c r="K17" i="6"/>
  <c r="N17" i="6"/>
  <c r="L17" i="6"/>
  <c r="M17" i="6"/>
  <c r="M10" i="6"/>
  <c r="L10" i="6"/>
  <c r="N10" i="6"/>
  <c r="K10" i="6"/>
  <c r="T4" i="6"/>
  <c r="V4" i="6"/>
  <c r="U4" i="6"/>
  <c r="S4" i="6"/>
  <c r="Z43" i="6"/>
  <c r="Y43" i="6"/>
  <c r="X43" i="6"/>
  <c r="W43" i="6"/>
  <c r="AB40" i="6"/>
  <c r="AD40" i="6"/>
  <c r="AA40" i="6"/>
  <c r="AC40" i="6"/>
  <c r="R23" i="6"/>
  <c r="Q23" i="6"/>
  <c r="O23" i="6"/>
  <c r="P23" i="6"/>
  <c r="AE54" i="6"/>
  <c r="AF54" i="6"/>
  <c r="AH54" i="6"/>
  <c r="AG54" i="6"/>
  <c r="AA50" i="6"/>
  <c r="AB50" i="6"/>
  <c r="AD50" i="6"/>
  <c r="AC50" i="6"/>
  <c r="P48" i="6"/>
  <c r="R48" i="6"/>
  <c r="O48" i="6"/>
  <c r="Q48" i="6"/>
  <c r="L45" i="6"/>
  <c r="K45" i="6"/>
  <c r="N45" i="6"/>
  <c r="M45" i="6"/>
  <c r="AH28" i="6"/>
  <c r="AG28" i="6"/>
  <c r="AF28" i="6"/>
  <c r="AE28" i="6"/>
  <c r="M26" i="6"/>
  <c r="L26" i="6"/>
  <c r="N26" i="6"/>
  <c r="K26" i="6"/>
  <c r="R39" i="6"/>
  <c r="P39" i="6"/>
  <c r="O39" i="6"/>
  <c r="Q39" i="6"/>
  <c r="K31" i="6"/>
  <c r="L31" i="6"/>
  <c r="N31" i="6"/>
  <c r="M31" i="6"/>
  <c r="AB55" i="6"/>
  <c r="AD55" i="6"/>
  <c r="AC55" i="6"/>
  <c r="AA55" i="6"/>
  <c r="S34" i="6"/>
  <c r="T34" i="6"/>
  <c r="V34" i="6"/>
  <c r="U34" i="6"/>
  <c r="AB3" i="6"/>
  <c r="AL3" i="6"/>
  <c r="AN3" i="6"/>
  <c r="S3" i="6"/>
  <c r="Z94" i="6"/>
  <c r="N94" i="6"/>
  <c r="J165" i="6"/>
  <c r="I165" i="6"/>
  <c r="H165" i="6"/>
  <c r="G165" i="6"/>
  <c r="G194" i="6"/>
  <c r="H194" i="6"/>
  <c r="J194" i="6"/>
  <c r="I194" i="6"/>
  <c r="I119" i="6"/>
  <c r="G119" i="6"/>
  <c r="H119" i="6"/>
  <c r="J119" i="6"/>
  <c r="G137" i="6"/>
  <c r="H137" i="6"/>
  <c r="J137" i="6"/>
  <c r="I137" i="6"/>
  <c r="J159" i="6"/>
  <c r="I159" i="6"/>
  <c r="H159" i="6"/>
  <c r="G159" i="6"/>
  <c r="J153" i="6"/>
  <c r="I153" i="6"/>
  <c r="H153" i="6"/>
  <c r="G153" i="6"/>
  <c r="G101" i="6"/>
  <c r="H101" i="6"/>
  <c r="J101" i="6"/>
  <c r="I101" i="6"/>
  <c r="J157" i="6"/>
  <c r="I157" i="6"/>
  <c r="H157" i="6"/>
  <c r="G157" i="6"/>
  <c r="G134" i="6"/>
  <c r="H134" i="6"/>
  <c r="J134" i="6"/>
  <c r="I134" i="6"/>
  <c r="H7" i="6"/>
  <c r="J7" i="6"/>
  <c r="I7" i="6"/>
  <c r="G212" i="6"/>
  <c r="H212" i="6"/>
  <c r="J212" i="6"/>
  <c r="I212" i="6"/>
  <c r="AQ174" i="6"/>
  <c r="AR174" i="6"/>
  <c r="AS174" i="6"/>
  <c r="AT174" i="6"/>
  <c r="V174" i="6"/>
  <c r="T174" i="6"/>
  <c r="U174" i="6"/>
  <c r="S174" i="6"/>
  <c r="AD173" i="6"/>
  <c r="AA173" i="6"/>
  <c r="AB173" i="6"/>
  <c r="AC173" i="6"/>
  <c r="AM54" i="6"/>
  <c r="AN54" i="6"/>
  <c r="AP54" i="6"/>
  <c r="AO54" i="6"/>
  <c r="AG214" i="6"/>
  <c r="AH214" i="6"/>
  <c r="AE214" i="6"/>
  <c r="AF214" i="6"/>
  <c r="G92" i="6"/>
  <c r="H92" i="6"/>
  <c r="J92" i="6"/>
  <c r="I92" i="6"/>
  <c r="AH72" i="6"/>
  <c r="AE72" i="6"/>
  <c r="AF72" i="6"/>
  <c r="AG72" i="6"/>
  <c r="AI145" i="6"/>
  <c r="AJ145" i="6"/>
  <c r="AL145" i="6"/>
  <c r="AK145" i="6"/>
  <c r="K145" i="6"/>
  <c r="L145" i="6"/>
  <c r="M145" i="6"/>
  <c r="N145" i="6"/>
  <c r="AA171" i="6"/>
  <c r="AB171" i="6"/>
  <c r="AC171" i="6"/>
  <c r="AD171" i="6"/>
  <c r="AM186" i="6"/>
  <c r="AN186" i="6"/>
  <c r="AP186" i="6"/>
  <c r="AO186" i="6"/>
  <c r="P186" i="6"/>
  <c r="O186" i="6"/>
  <c r="R186" i="6"/>
  <c r="Q186" i="6"/>
  <c r="AG210" i="6"/>
  <c r="AF210" i="6"/>
  <c r="AE210" i="6"/>
  <c r="AH210" i="6"/>
  <c r="G139" i="6"/>
  <c r="H139" i="6"/>
  <c r="J139" i="6"/>
  <c r="I139" i="6"/>
  <c r="AQ33" i="6"/>
  <c r="AR33" i="6"/>
  <c r="AT33" i="6"/>
  <c r="AS33" i="6"/>
  <c r="W135" i="6"/>
  <c r="X135" i="6"/>
  <c r="Z135" i="6"/>
  <c r="Y135" i="6"/>
  <c r="AS86" i="6"/>
  <c r="AQ86" i="6"/>
  <c r="AR86" i="6"/>
  <c r="AT86" i="6"/>
  <c r="U86" i="6"/>
  <c r="T86" i="6"/>
  <c r="S86" i="6"/>
  <c r="V86" i="6"/>
  <c r="AQ27" i="6"/>
  <c r="AR27" i="6"/>
  <c r="AT27" i="6"/>
  <c r="AS27" i="6"/>
  <c r="AR68" i="6"/>
  <c r="AQ68" i="6"/>
  <c r="AT68" i="6"/>
  <c r="AS68" i="6"/>
  <c r="T68" i="6"/>
  <c r="S68" i="6"/>
  <c r="V68" i="6"/>
  <c r="U68" i="6"/>
  <c r="W81" i="6"/>
  <c r="X81" i="6"/>
  <c r="Z81" i="6"/>
  <c r="Y81" i="6"/>
  <c r="G126" i="6"/>
  <c r="H126" i="6"/>
  <c r="J126" i="6"/>
  <c r="I126" i="6"/>
  <c r="AI24" i="6"/>
  <c r="AJ24" i="6"/>
  <c r="AL24" i="6"/>
  <c r="AK24" i="6"/>
  <c r="AF180" i="6"/>
  <c r="AE180" i="6"/>
  <c r="AH180" i="6"/>
  <c r="AG180" i="6"/>
  <c r="W19" i="6"/>
  <c r="Y19" i="6"/>
  <c r="Z19" i="6"/>
  <c r="X19" i="6"/>
  <c r="AQ16" i="6"/>
  <c r="AR16" i="6"/>
  <c r="AT16" i="6"/>
  <c r="AS16" i="6"/>
  <c r="H10" i="6"/>
  <c r="J10" i="6"/>
  <c r="I10" i="6"/>
  <c r="AI196" i="6"/>
  <c r="AJ196" i="6"/>
  <c r="AK196" i="6"/>
  <c r="AL196" i="6"/>
  <c r="N196" i="6"/>
  <c r="L196" i="6"/>
  <c r="K196" i="6"/>
  <c r="M196" i="6"/>
  <c r="AA110" i="6"/>
  <c r="AB110" i="6"/>
  <c r="AC110" i="6"/>
  <c r="AD110" i="6"/>
  <c r="W76" i="6"/>
  <c r="X76" i="6"/>
  <c r="Z76" i="6"/>
  <c r="Y76" i="6"/>
  <c r="AJ55" i="6"/>
  <c r="AL55" i="6"/>
  <c r="AK55" i="6"/>
  <c r="AI55" i="6"/>
  <c r="AI193" i="6"/>
  <c r="AJ193" i="6"/>
  <c r="AK193" i="6"/>
  <c r="AL193" i="6"/>
  <c r="K193" i="6"/>
  <c r="L193" i="6"/>
  <c r="M193" i="6"/>
  <c r="N193" i="6"/>
  <c r="W137" i="6"/>
  <c r="X137" i="6"/>
  <c r="Z137" i="6"/>
  <c r="Y137" i="6"/>
  <c r="AM133" i="6"/>
  <c r="AN133" i="6"/>
  <c r="AP133" i="6"/>
  <c r="AO133" i="6"/>
  <c r="O133" i="6"/>
  <c r="P133" i="6"/>
  <c r="R133" i="6"/>
  <c r="Q133" i="6"/>
  <c r="W82" i="6"/>
  <c r="X82" i="6"/>
  <c r="Z82" i="6"/>
  <c r="Y82" i="6"/>
  <c r="AM62" i="6"/>
  <c r="AN62" i="6"/>
  <c r="AP62" i="6"/>
  <c r="AO62" i="6"/>
  <c r="R62" i="6"/>
  <c r="O62" i="6"/>
  <c r="P62" i="6"/>
  <c r="Q62" i="6"/>
  <c r="AM59" i="6"/>
  <c r="AN59" i="6"/>
  <c r="AP59" i="6"/>
  <c r="AO59" i="6"/>
  <c r="Q59" i="6"/>
  <c r="R59" i="6"/>
  <c r="O59" i="6"/>
  <c r="P59" i="6"/>
  <c r="AS96" i="6"/>
  <c r="AQ96" i="6"/>
  <c r="AT96" i="6"/>
  <c r="AR96" i="6"/>
  <c r="V96" i="6"/>
  <c r="T96" i="6"/>
  <c r="S96" i="6"/>
  <c r="U96" i="6"/>
  <c r="W190" i="6"/>
  <c r="X190" i="6"/>
  <c r="Z190" i="6"/>
  <c r="Y190" i="6"/>
  <c r="AQ168" i="6"/>
  <c r="AR168" i="6"/>
  <c r="AT168" i="6"/>
  <c r="AS168" i="6"/>
  <c r="T168" i="6"/>
  <c r="V168" i="6"/>
  <c r="U168" i="6"/>
  <c r="S168" i="6"/>
  <c r="Y209" i="6"/>
  <c r="W209" i="6"/>
  <c r="Z209" i="6"/>
  <c r="X209" i="6"/>
  <c r="AQ166" i="6"/>
  <c r="AR166" i="6"/>
  <c r="AT166" i="6"/>
  <c r="AS166" i="6"/>
  <c r="S166" i="6"/>
  <c r="T166" i="6"/>
  <c r="U166" i="6"/>
  <c r="V166" i="6"/>
  <c r="AB65" i="6"/>
  <c r="AA65" i="6"/>
  <c r="AD65" i="6"/>
  <c r="AC65" i="6"/>
  <c r="H6" i="6"/>
  <c r="J6" i="6"/>
  <c r="I6" i="6"/>
  <c r="AB90" i="6"/>
  <c r="AC90" i="6"/>
  <c r="AA90" i="6"/>
  <c r="AD90" i="6"/>
  <c r="AQ199" i="6"/>
  <c r="AR199" i="6"/>
  <c r="AS199" i="6"/>
  <c r="AT199" i="6"/>
  <c r="S199" i="6"/>
  <c r="T199" i="6"/>
  <c r="U199" i="6"/>
  <c r="V199" i="6"/>
  <c r="Z118" i="6"/>
  <c r="Y118" i="6"/>
  <c r="W118" i="6"/>
  <c r="X118" i="6"/>
  <c r="AI160" i="6"/>
  <c r="AJ160" i="6"/>
  <c r="AL160" i="6"/>
  <c r="AK160" i="6"/>
  <c r="K160" i="6"/>
  <c r="L160" i="6"/>
  <c r="N160" i="6"/>
  <c r="M160" i="6"/>
  <c r="AM213" i="6"/>
  <c r="AO213" i="6"/>
  <c r="AN213" i="6"/>
  <c r="AP213" i="6"/>
  <c r="O213" i="6"/>
  <c r="Q213" i="6"/>
  <c r="P213" i="6"/>
  <c r="R213" i="6"/>
  <c r="AM50" i="6"/>
  <c r="AN50" i="6"/>
  <c r="AP50" i="6"/>
  <c r="AO50" i="6"/>
  <c r="AP148" i="6"/>
  <c r="AO148" i="6"/>
  <c r="AN148" i="6"/>
  <c r="AM148" i="6"/>
  <c r="R148" i="6"/>
  <c r="Q148" i="6"/>
  <c r="P148" i="6"/>
  <c r="O148" i="6"/>
  <c r="H45" i="6"/>
  <c r="J45" i="6"/>
  <c r="I45" i="6"/>
  <c r="AJ69" i="6"/>
  <c r="AI69" i="6"/>
  <c r="AL69" i="6"/>
  <c r="AK69" i="6"/>
  <c r="L69" i="6"/>
  <c r="K69" i="6"/>
  <c r="N69" i="6"/>
  <c r="M69" i="6"/>
  <c r="AB88" i="6"/>
  <c r="AD88" i="6"/>
  <c r="AC88" i="6"/>
  <c r="AA88" i="6"/>
  <c r="AQ140" i="6"/>
  <c r="AR140" i="6"/>
  <c r="AT140" i="6"/>
  <c r="AS140" i="6"/>
  <c r="U140" i="6"/>
  <c r="T140" i="6"/>
  <c r="S140" i="6"/>
  <c r="V140" i="6"/>
  <c r="AS104" i="6"/>
  <c r="AT104" i="6"/>
  <c r="AR104" i="6"/>
  <c r="AQ104" i="6"/>
  <c r="S104" i="6"/>
  <c r="U104" i="6"/>
  <c r="T104" i="6"/>
  <c r="V104" i="6"/>
  <c r="AQ22" i="6"/>
  <c r="AR22" i="6"/>
  <c r="AT22" i="6"/>
  <c r="AS22" i="6"/>
  <c r="W115" i="6"/>
  <c r="X115" i="6"/>
  <c r="Z115" i="6"/>
  <c r="Y115" i="6"/>
  <c r="AM99" i="6"/>
  <c r="AN99" i="6"/>
  <c r="AP99" i="6"/>
  <c r="AO99" i="6"/>
  <c r="O99" i="6"/>
  <c r="P99" i="6"/>
  <c r="R99" i="6"/>
  <c r="Q99" i="6"/>
  <c r="AI158" i="6"/>
  <c r="AJ158" i="6"/>
  <c r="AL158" i="6"/>
  <c r="AK158" i="6"/>
  <c r="K158" i="6"/>
  <c r="L158" i="6"/>
  <c r="N158" i="6"/>
  <c r="M158" i="6"/>
  <c r="AA198" i="6"/>
  <c r="AB198" i="6"/>
  <c r="AD198" i="6"/>
  <c r="AC198" i="6"/>
  <c r="AK78" i="6"/>
  <c r="AI78" i="6"/>
  <c r="AJ78" i="6"/>
  <c r="AL78" i="6"/>
  <c r="L78" i="6"/>
  <c r="N78" i="6"/>
  <c r="M78" i="6"/>
  <c r="K78" i="6"/>
  <c r="AI204" i="6"/>
  <c r="AJ204" i="6"/>
  <c r="AL204" i="6"/>
  <c r="AK204" i="6"/>
  <c r="K204" i="6"/>
  <c r="M204" i="6"/>
  <c r="N204" i="6"/>
  <c r="L204" i="6"/>
  <c r="AI212" i="6"/>
  <c r="AJ212" i="6"/>
  <c r="AL212" i="6"/>
  <c r="AK212" i="6"/>
  <c r="K212" i="6"/>
  <c r="M212" i="6"/>
  <c r="N212" i="6"/>
  <c r="L212" i="6"/>
  <c r="W147" i="6"/>
  <c r="Z147" i="6"/>
  <c r="Y147" i="6"/>
  <c r="X147" i="6"/>
  <c r="AJ70" i="6"/>
  <c r="AI70" i="6"/>
  <c r="AL70" i="6"/>
  <c r="AK70" i="6"/>
  <c r="M70" i="6"/>
  <c r="N70" i="6"/>
  <c r="L70" i="6"/>
  <c r="K70" i="6"/>
  <c r="AP37" i="6"/>
  <c r="AN37" i="6"/>
  <c r="AM37" i="6"/>
  <c r="AO37" i="6"/>
  <c r="AQ34" i="6"/>
  <c r="AR34" i="6"/>
  <c r="AT34" i="6"/>
  <c r="AS34" i="6"/>
  <c r="AE87" i="6"/>
  <c r="AF87" i="6"/>
  <c r="AH87" i="6"/>
  <c r="AG87" i="6"/>
  <c r="AD181" i="6"/>
  <c r="AA181" i="6"/>
  <c r="AC181" i="6"/>
  <c r="AB181" i="6"/>
  <c r="AC159" i="6"/>
  <c r="AA159" i="6"/>
  <c r="AB159" i="6"/>
  <c r="AD159" i="6"/>
  <c r="Z109" i="6"/>
  <c r="Y109" i="6"/>
  <c r="W109" i="6"/>
  <c r="X109" i="6"/>
  <c r="AI155" i="6"/>
  <c r="AJ155" i="6"/>
  <c r="AL155" i="6"/>
  <c r="AK155" i="6"/>
  <c r="L155" i="6"/>
  <c r="M155" i="6"/>
  <c r="K155" i="6"/>
  <c r="N155" i="6"/>
  <c r="AJ9" i="6"/>
  <c r="AL9" i="6"/>
  <c r="AK9" i="6"/>
  <c r="AI9" i="6"/>
  <c r="AA203" i="6"/>
  <c r="AC203" i="6"/>
  <c r="AD203" i="6"/>
  <c r="AB203" i="6"/>
  <c r="AQ127" i="6"/>
  <c r="AR127" i="6"/>
  <c r="AT127" i="6"/>
  <c r="AS127" i="6"/>
  <c r="S127" i="6"/>
  <c r="T127" i="6"/>
  <c r="V127" i="6"/>
  <c r="U127" i="6"/>
  <c r="AB61" i="6"/>
  <c r="AD61" i="6"/>
  <c r="AC61" i="6"/>
  <c r="AA61" i="6"/>
  <c r="AE58" i="6"/>
  <c r="AH58" i="6"/>
  <c r="AF58" i="6"/>
  <c r="AG58" i="6"/>
  <c r="G195" i="6"/>
  <c r="H195" i="6"/>
  <c r="J195" i="6"/>
  <c r="I195" i="6"/>
  <c r="AQ194" i="6"/>
  <c r="AR194" i="6"/>
  <c r="AS194" i="6"/>
  <c r="AT194" i="6"/>
  <c r="U194" i="6"/>
  <c r="S194" i="6"/>
  <c r="T194" i="6"/>
  <c r="V194" i="6"/>
  <c r="AD74" i="6"/>
  <c r="AC74" i="6"/>
  <c r="AA74" i="6"/>
  <c r="AB74" i="6"/>
  <c r="AI152" i="6"/>
  <c r="AJ152" i="6"/>
  <c r="AL152" i="6"/>
  <c r="AK152" i="6"/>
  <c r="K152" i="6"/>
  <c r="L152" i="6"/>
  <c r="N152" i="6"/>
  <c r="M152" i="6"/>
  <c r="AS143" i="6"/>
  <c r="AQ143" i="6"/>
  <c r="AT143" i="6"/>
  <c r="AR143" i="6"/>
  <c r="S143" i="6"/>
  <c r="T143" i="6"/>
  <c r="V143" i="6"/>
  <c r="U143" i="6"/>
  <c r="AG170" i="6"/>
  <c r="AF170" i="6"/>
  <c r="AE170" i="6"/>
  <c r="AH170" i="6"/>
  <c r="AJ39" i="6"/>
  <c r="AL39" i="6"/>
  <c r="AI39" i="6"/>
  <c r="AK39" i="6"/>
  <c r="AI138" i="6"/>
  <c r="AJ138" i="6"/>
  <c r="AL138" i="6"/>
  <c r="AK138" i="6"/>
  <c r="K138" i="6"/>
  <c r="L138" i="6"/>
  <c r="N138" i="6"/>
  <c r="M138" i="6"/>
  <c r="AF201" i="6"/>
  <c r="AG201" i="6"/>
  <c r="AE201" i="6"/>
  <c r="AH201" i="6"/>
  <c r="AI31" i="6"/>
  <c r="AJ31" i="6"/>
  <c r="AL31" i="6"/>
  <c r="AK31" i="6"/>
  <c r="AK85" i="6"/>
  <c r="AI85" i="6"/>
  <c r="AJ85" i="6"/>
  <c r="AL85" i="6"/>
  <c r="M85" i="6"/>
  <c r="K85" i="6"/>
  <c r="L85" i="6"/>
  <c r="N85" i="6"/>
  <c r="W84" i="6"/>
  <c r="X84" i="6"/>
  <c r="Z84" i="6"/>
  <c r="Y84" i="6"/>
  <c r="AA130" i="6"/>
  <c r="AB130" i="6"/>
  <c r="AD130" i="6"/>
  <c r="AC130" i="6"/>
  <c r="AM80" i="6"/>
  <c r="AN80" i="6"/>
  <c r="AP80" i="6"/>
  <c r="AO80" i="6"/>
  <c r="O80" i="6"/>
  <c r="R80" i="6"/>
  <c r="P80" i="6"/>
  <c r="Q80" i="6"/>
  <c r="AE125" i="6"/>
  <c r="AF125" i="6"/>
  <c r="AH125" i="6"/>
  <c r="AG125" i="6"/>
  <c r="AI122" i="6"/>
  <c r="AJ122" i="6"/>
  <c r="AL122" i="6"/>
  <c r="AK122" i="6"/>
  <c r="K122" i="6"/>
  <c r="L122" i="6"/>
  <c r="N122" i="6"/>
  <c r="M122" i="6"/>
  <c r="AI119" i="6"/>
  <c r="AJ119" i="6"/>
  <c r="AL119" i="6"/>
  <c r="AK119" i="6"/>
  <c r="M119" i="6"/>
  <c r="L119" i="6"/>
  <c r="N119" i="6"/>
  <c r="K119" i="6"/>
  <c r="X117" i="6"/>
  <c r="Y117" i="6"/>
  <c r="Z117" i="6"/>
  <c r="W117" i="6"/>
  <c r="AB161" i="6"/>
  <c r="AC161" i="6"/>
  <c r="AA161" i="6"/>
  <c r="AD161" i="6"/>
  <c r="AM11" i="6"/>
  <c r="AN11" i="6"/>
  <c r="AP11" i="6"/>
  <c r="AO11" i="6"/>
  <c r="AJ7" i="6"/>
  <c r="AL7" i="6"/>
  <c r="AK7" i="6"/>
  <c r="AI7" i="6"/>
  <c r="AD178" i="6"/>
  <c r="AC178" i="6"/>
  <c r="AB178" i="6"/>
  <c r="AA178" i="6"/>
  <c r="AQ124" i="6"/>
  <c r="AR124" i="6"/>
  <c r="AT124" i="6"/>
  <c r="AS124" i="6"/>
  <c r="V124" i="6"/>
  <c r="S124" i="6"/>
  <c r="T124" i="6"/>
  <c r="U124" i="6"/>
  <c r="AE97" i="6"/>
  <c r="AH97" i="6"/>
  <c r="AG97" i="6"/>
  <c r="AF97" i="6"/>
  <c r="H51" i="6"/>
  <c r="J51" i="6"/>
  <c r="I51" i="6"/>
  <c r="AM185" i="6"/>
  <c r="AN185" i="6"/>
  <c r="AP185" i="6"/>
  <c r="AO185" i="6"/>
  <c r="O185" i="6"/>
  <c r="P185" i="6"/>
  <c r="R185" i="6"/>
  <c r="Q185" i="6"/>
  <c r="AQ184" i="6"/>
  <c r="AR184" i="6"/>
  <c r="AS184" i="6"/>
  <c r="AT184" i="6"/>
  <c r="S184" i="6"/>
  <c r="T184" i="6"/>
  <c r="U184" i="6"/>
  <c r="V184" i="6"/>
  <c r="AI136" i="6"/>
  <c r="AJ136" i="6"/>
  <c r="AL136" i="6"/>
  <c r="AK136" i="6"/>
  <c r="K136" i="6"/>
  <c r="L136" i="6"/>
  <c r="N136" i="6"/>
  <c r="M136" i="6"/>
  <c r="Y207" i="6"/>
  <c r="W207" i="6"/>
  <c r="Z207" i="6"/>
  <c r="X207" i="6"/>
  <c r="AF113" i="6"/>
  <c r="AG113" i="6"/>
  <c r="AH113" i="6"/>
  <c r="AE113" i="6"/>
  <c r="AG208" i="6"/>
  <c r="AE208" i="6"/>
  <c r="AF208" i="6"/>
  <c r="AH208" i="6"/>
  <c r="AB165" i="6"/>
  <c r="AC165" i="6"/>
  <c r="AA165" i="6"/>
  <c r="AD165" i="6"/>
  <c r="AM120" i="6"/>
  <c r="AN120" i="6"/>
  <c r="AP120" i="6"/>
  <c r="AO120" i="6"/>
  <c r="Q120" i="6"/>
  <c r="P120" i="6"/>
  <c r="O120" i="6"/>
  <c r="R120" i="6"/>
  <c r="AJ8" i="6"/>
  <c r="AL8" i="6"/>
  <c r="AK8" i="6"/>
  <c r="AI8" i="6"/>
  <c r="AC98" i="6"/>
  <c r="AA98" i="6"/>
  <c r="AD98" i="6"/>
  <c r="AB98" i="6"/>
  <c r="AD177" i="6"/>
  <c r="AB177" i="6"/>
  <c r="AC177" i="6"/>
  <c r="AA177" i="6"/>
  <c r="J150" i="6"/>
  <c r="I150" i="6"/>
  <c r="H150" i="6"/>
  <c r="G150" i="6"/>
  <c r="AP146" i="6"/>
  <c r="AO146" i="6"/>
  <c r="AN146" i="6"/>
  <c r="AM146" i="6"/>
  <c r="R146" i="6"/>
  <c r="Q146" i="6"/>
  <c r="P146" i="6"/>
  <c r="O146" i="6"/>
  <c r="AJ41" i="6"/>
  <c r="AL41" i="6"/>
  <c r="AI41" i="6"/>
  <c r="AK41" i="6"/>
  <c r="Z169" i="6"/>
  <c r="Y169" i="6"/>
  <c r="W169" i="6"/>
  <c r="X169" i="6"/>
  <c r="AM188" i="6"/>
  <c r="AN188" i="6"/>
  <c r="AP188" i="6"/>
  <c r="AO188" i="6"/>
  <c r="O188" i="6"/>
  <c r="P188" i="6"/>
  <c r="Q188" i="6"/>
  <c r="R188" i="6"/>
  <c r="AE183" i="6"/>
  <c r="AF183" i="6"/>
  <c r="AH183" i="6"/>
  <c r="AG183" i="6"/>
  <c r="W132" i="6"/>
  <c r="Z132" i="6"/>
  <c r="Y132" i="6"/>
  <c r="X132" i="6"/>
  <c r="W129" i="6"/>
  <c r="X129" i="6"/>
  <c r="Z129" i="6"/>
  <c r="Y129" i="6"/>
  <c r="AM200" i="6"/>
  <c r="AN200" i="6"/>
  <c r="AP200" i="6"/>
  <c r="AO200" i="6"/>
  <c r="P200" i="6"/>
  <c r="R200" i="6"/>
  <c r="Q200" i="6"/>
  <c r="O200" i="6"/>
  <c r="AM123" i="6"/>
  <c r="AN123" i="6"/>
  <c r="AP123" i="6"/>
  <c r="AO123" i="6"/>
  <c r="O123" i="6"/>
  <c r="P123" i="6"/>
  <c r="R123" i="6"/>
  <c r="Q123" i="6"/>
  <c r="W121" i="6"/>
  <c r="X121" i="6"/>
  <c r="Z121" i="6"/>
  <c r="Y121" i="6"/>
  <c r="AM20" i="6"/>
  <c r="AN20" i="6"/>
  <c r="AP20" i="6"/>
  <c r="AO20" i="6"/>
  <c r="O20" i="6"/>
  <c r="R20" i="6"/>
  <c r="P20" i="6"/>
  <c r="Q20" i="6"/>
  <c r="J163" i="6"/>
  <c r="I163" i="6"/>
  <c r="H163" i="6"/>
  <c r="G163" i="6"/>
  <c r="AE114" i="6"/>
  <c r="AH114" i="6"/>
  <c r="AF114" i="6"/>
  <c r="AG114" i="6"/>
  <c r="AM176" i="6"/>
  <c r="AN176" i="6"/>
  <c r="AP176" i="6"/>
  <c r="AO176" i="6"/>
  <c r="P176" i="6"/>
  <c r="R176" i="6"/>
  <c r="Q176" i="6"/>
  <c r="O176" i="6"/>
  <c r="AR5" i="6"/>
  <c r="AT5" i="6"/>
  <c r="AS5" i="6"/>
  <c r="AQ5" i="6"/>
  <c r="AJ60" i="6"/>
  <c r="AL60" i="6"/>
  <c r="AK60" i="6"/>
  <c r="AI60" i="6"/>
  <c r="L60" i="6"/>
  <c r="N60" i="6"/>
  <c r="M60" i="6"/>
  <c r="K60" i="6"/>
  <c r="AK108" i="6"/>
  <c r="AL108" i="6"/>
  <c r="AI108" i="6"/>
  <c r="AJ108" i="6"/>
  <c r="K108" i="6"/>
  <c r="N108" i="6"/>
  <c r="M108" i="6"/>
  <c r="L108" i="6"/>
  <c r="AB57" i="6"/>
  <c r="AD57" i="6"/>
  <c r="AC57" i="6"/>
  <c r="AA57" i="6"/>
  <c r="AE179" i="6"/>
  <c r="AF179" i="6"/>
  <c r="AH179" i="6"/>
  <c r="AG179" i="6"/>
  <c r="AC75" i="6"/>
  <c r="AB75" i="6"/>
  <c r="AA75" i="6"/>
  <c r="AD75" i="6"/>
  <c r="AM105" i="6"/>
  <c r="AN105" i="6"/>
  <c r="AP105" i="6"/>
  <c r="AO105" i="6"/>
  <c r="O105" i="6"/>
  <c r="P105" i="6"/>
  <c r="R105" i="6"/>
  <c r="Q105" i="6"/>
  <c r="AB49" i="6"/>
  <c r="AD49" i="6"/>
  <c r="AC49" i="6"/>
  <c r="AA49" i="6"/>
  <c r="AP149" i="6"/>
  <c r="AO149" i="6"/>
  <c r="AN149" i="6"/>
  <c r="AM149" i="6"/>
  <c r="R149" i="6"/>
  <c r="Q149" i="6"/>
  <c r="P149" i="6"/>
  <c r="O149" i="6"/>
  <c r="AQ197" i="6"/>
  <c r="AR197" i="6"/>
  <c r="AS197" i="6"/>
  <c r="AT197" i="6"/>
  <c r="V197" i="6"/>
  <c r="U197" i="6"/>
  <c r="S197" i="6"/>
  <c r="T197" i="6"/>
  <c r="AC106" i="6"/>
  <c r="AD106" i="6"/>
  <c r="AB106" i="6"/>
  <c r="AA106" i="6"/>
  <c r="AB215" i="6"/>
  <c r="AC215" i="6"/>
  <c r="AA215" i="6"/>
  <c r="AD215" i="6"/>
  <c r="AQ153" i="6"/>
  <c r="AR153" i="6"/>
  <c r="AT153" i="6"/>
  <c r="AS153" i="6"/>
  <c r="U153" i="6"/>
  <c r="V153" i="6"/>
  <c r="T153" i="6"/>
  <c r="S153" i="6"/>
  <c r="H52" i="6"/>
  <c r="J52" i="6"/>
  <c r="I52" i="6"/>
  <c r="AG172" i="6"/>
  <c r="AH172" i="6"/>
  <c r="AF172" i="6"/>
  <c r="AE172" i="6"/>
  <c r="AN46" i="6"/>
  <c r="AO46" i="6"/>
  <c r="AM46" i="6"/>
  <c r="AP46" i="6"/>
  <c r="AR44" i="6"/>
  <c r="AT44" i="6"/>
  <c r="AQ44" i="6"/>
  <c r="AS44" i="6"/>
  <c r="AI191" i="6"/>
  <c r="AJ191" i="6"/>
  <c r="AK191" i="6"/>
  <c r="AL191" i="6"/>
  <c r="N191" i="6"/>
  <c r="K191" i="6"/>
  <c r="L191" i="6"/>
  <c r="M191" i="6"/>
  <c r="J42" i="6"/>
  <c r="H42" i="6"/>
  <c r="I42" i="6"/>
  <c r="AQ189" i="6"/>
  <c r="AR189" i="6"/>
  <c r="AS189" i="6"/>
  <c r="AT189" i="6"/>
  <c r="V189" i="6"/>
  <c r="U189" i="6"/>
  <c r="T189" i="6"/>
  <c r="S189" i="6"/>
  <c r="AA187" i="6"/>
  <c r="AB187" i="6"/>
  <c r="AC187" i="6"/>
  <c r="AD187" i="6"/>
  <c r="AP38" i="6"/>
  <c r="AN38" i="6"/>
  <c r="AM38" i="6"/>
  <c r="AO38" i="6"/>
  <c r="AR36" i="6"/>
  <c r="AT36" i="6"/>
  <c r="AQ36" i="6"/>
  <c r="AS36" i="6"/>
  <c r="AK103" i="6"/>
  <c r="AL103" i="6"/>
  <c r="AI103" i="6"/>
  <c r="AJ103" i="6"/>
  <c r="K103" i="6"/>
  <c r="N103" i="6"/>
  <c r="L103" i="6"/>
  <c r="M103" i="6"/>
  <c r="J29" i="6"/>
  <c r="I29" i="6"/>
  <c r="H29" i="6"/>
  <c r="AM101" i="6"/>
  <c r="AN101" i="6"/>
  <c r="AP101" i="6"/>
  <c r="AO101" i="6"/>
  <c r="O101" i="6"/>
  <c r="P101" i="6"/>
  <c r="R101" i="6"/>
  <c r="Q101" i="6"/>
  <c r="AG128" i="6"/>
  <c r="AE128" i="6"/>
  <c r="AF128" i="6"/>
  <c r="AH128" i="6"/>
  <c r="AM67" i="6"/>
  <c r="AN67" i="6"/>
  <c r="AP67" i="6"/>
  <c r="AO67" i="6"/>
  <c r="Q67" i="6"/>
  <c r="P67" i="6"/>
  <c r="O67" i="6"/>
  <c r="R67" i="6"/>
  <c r="W73" i="6"/>
  <c r="X73" i="6"/>
  <c r="Z73" i="6"/>
  <c r="Y73" i="6"/>
  <c r="J40" i="6"/>
  <c r="H40" i="6"/>
  <c r="I40" i="6"/>
  <c r="AA156" i="6"/>
  <c r="AB156" i="6"/>
  <c r="AD156" i="6"/>
  <c r="AC156" i="6"/>
  <c r="T51" i="6"/>
  <c r="V51" i="6"/>
  <c r="U51" i="6"/>
  <c r="S51" i="6"/>
  <c r="Z25" i="6"/>
  <c r="Y25" i="6"/>
  <c r="X25" i="6"/>
  <c r="W25" i="6"/>
  <c r="T9" i="6"/>
  <c r="V9" i="6"/>
  <c r="S9" i="6"/>
  <c r="U9" i="6"/>
  <c r="W12" i="6"/>
  <c r="X12" i="6"/>
  <c r="Z12" i="6"/>
  <c r="Y12" i="6"/>
  <c r="K56" i="6"/>
  <c r="L56" i="6"/>
  <c r="N56" i="6"/>
  <c r="M56" i="6"/>
  <c r="AD35" i="6"/>
  <c r="AC35" i="6"/>
  <c r="AA35" i="6"/>
  <c r="AB35" i="6"/>
  <c r="S16" i="6"/>
  <c r="T16" i="6"/>
  <c r="V16" i="6"/>
  <c r="U16" i="6"/>
  <c r="W11" i="6"/>
  <c r="Y11" i="6"/>
  <c r="X11" i="6"/>
  <c r="Z11" i="6"/>
  <c r="Z41" i="6"/>
  <c r="X41" i="6"/>
  <c r="W41" i="6"/>
  <c r="Y41" i="6"/>
  <c r="AI30" i="6"/>
  <c r="AJ30" i="6"/>
  <c r="AL30" i="6"/>
  <c r="AK30" i="6"/>
  <c r="K30" i="6"/>
  <c r="L30" i="6"/>
  <c r="N30" i="6"/>
  <c r="M30" i="6"/>
  <c r="O13" i="6"/>
  <c r="R13" i="6"/>
  <c r="Q13" i="6"/>
  <c r="P13" i="6"/>
  <c r="L5" i="6"/>
  <c r="N5" i="6"/>
  <c r="M5" i="6"/>
  <c r="K5" i="6"/>
  <c r="R33" i="6"/>
  <c r="Q33" i="6"/>
  <c r="O33" i="6"/>
  <c r="P33" i="6"/>
  <c r="W7" i="6"/>
  <c r="X7" i="6"/>
  <c r="Z7" i="6"/>
  <c r="Y7" i="6"/>
  <c r="R37" i="6"/>
  <c r="O37" i="6"/>
  <c r="P37" i="6"/>
  <c r="Q37" i="6"/>
  <c r="AC18" i="6"/>
  <c r="AA18" i="6"/>
  <c r="AB18" i="6"/>
  <c r="AD18" i="6"/>
  <c r="L44" i="6"/>
  <c r="N44" i="6"/>
  <c r="K44" i="6"/>
  <c r="M44" i="6"/>
  <c r="T42" i="6"/>
  <c r="V42" i="6"/>
  <c r="S42" i="6"/>
  <c r="U42" i="6"/>
  <c r="K29" i="6"/>
  <c r="L29" i="6"/>
  <c r="N29" i="6"/>
  <c r="M29" i="6"/>
  <c r="K8" i="6"/>
  <c r="L8" i="6"/>
  <c r="N8" i="6"/>
  <c r="M8" i="6"/>
  <c r="P27" i="6"/>
  <c r="O27" i="6"/>
  <c r="R27" i="6"/>
  <c r="Q27" i="6"/>
  <c r="AA17" i="6"/>
  <c r="AB17" i="6"/>
  <c r="AD17" i="6"/>
  <c r="AC17" i="6"/>
  <c r="S14" i="6"/>
  <c r="V14" i="6"/>
  <c r="T14" i="6"/>
  <c r="U14" i="6"/>
  <c r="O4" i="6"/>
  <c r="R4" i="6"/>
  <c r="P4" i="6"/>
  <c r="Q4" i="6"/>
  <c r="T43" i="6"/>
  <c r="V43" i="6"/>
  <c r="S43" i="6"/>
  <c r="U43" i="6"/>
  <c r="W32" i="6"/>
  <c r="Y32" i="6"/>
  <c r="Z32" i="6"/>
  <c r="X32" i="6"/>
  <c r="K23" i="6"/>
  <c r="L23" i="6"/>
  <c r="N23" i="6"/>
  <c r="M23" i="6"/>
  <c r="AB54" i="6"/>
  <c r="AD54" i="6"/>
  <c r="AC54" i="6"/>
  <c r="AA54" i="6"/>
  <c r="W50" i="6"/>
  <c r="X50" i="6"/>
  <c r="Z50" i="6"/>
  <c r="Y50" i="6"/>
  <c r="AF48" i="6"/>
  <c r="AG48" i="6"/>
  <c r="AH48" i="6"/>
  <c r="AE48" i="6"/>
  <c r="U45" i="6"/>
  <c r="T45" i="6"/>
  <c r="S45" i="6"/>
  <c r="V45" i="6"/>
  <c r="AC28" i="6"/>
  <c r="AD28" i="6"/>
  <c r="AB28" i="6"/>
  <c r="AA28" i="6"/>
  <c r="AH22" i="6"/>
  <c r="AG22" i="6"/>
  <c r="AE22" i="6"/>
  <c r="AF22" i="6"/>
  <c r="L39" i="6"/>
  <c r="N39" i="6"/>
  <c r="K39" i="6"/>
  <c r="M39" i="6"/>
  <c r="W55" i="6"/>
  <c r="X55" i="6"/>
  <c r="Z55" i="6"/>
  <c r="Y55" i="6"/>
  <c r="R34" i="6"/>
  <c r="Q34" i="6"/>
  <c r="P34" i="6"/>
  <c r="O34" i="6"/>
  <c r="AK3" i="6"/>
  <c r="R3" i="6"/>
  <c r="AQ3" i="6"/>
  <c r="G63" i="6"/>
  <c r="H63" i="6"/>
  <c r="J63" i="6"/>
  <c r="I63" i="6"/>
  <c r="H72" i="6"/>
  <c r="J72" i="6"/>
  <c r="I72" i="6"/>
  <c r="G72" i="6"/>
  <c r="AL35" i="6"/>
  <c r="AK35" i="6"/>
  <c r="AI35" i="6"/>
  <c r="AJ35" i="6"/>
  <c r="AE81" i="6"/>
  <c r="AF81" i="6"/>
  <c r="AH81" i="6"/>
  <c r="AG81" i="6"/>
  <c r="AI17" i="6"/>
  <c r="AJ17" i="6"/>
  <c r="AL17" i="6"/>
  <c r="AK17" i="6"/>
  <c r="AK76" i="6"/>
  <c r="AI76" i="6"/>
  <c r="AJ76" i="6"/>
  <c r="AL76" i="6"/>
  <c r="M76" i="6"/>
  <c r="K76" i="6"/>
  <c r="L76" i="6"/>
  <c r="N76" i="6"/>
  <c r="Z133" i="6"/>
  <c r="Y133" i="6"/>
  <c r="X133" i="6"/>
  <c r="W133" i="6"/>
  <c r="AC96" i="6"/>
  <c r="AA96" i="6"/>
  <c r="AD96" i="6"/>
  <c r="AB96" i="6"/>
  <c r="AI21" i="6"/>
  <c r="AK21" i="6"/>
  <c r="AJ21" i="6"/>
  <c r="AL21" i="6"/>
  <c r="AQ160" i="6"/>
  <c r="AR160" i="6"/>
  <c r="AT160" i="6"/>
  <c r="AS160" i="6"/>
  <c r="T160" i="6"/>
  <c r="U160" i="6"/>
  <c r="S160" i="6"/>
  <c r="V160" i="6"/>
  <c r="AP28" i="6"/>
  <c r="AO28" i="6"/>
  <c r="AM28" i="6"/>
  <c r="AN28" i="6"/>
  <c r="AM198" i="6"/>
  <c r="AN198" i="6"/>
  <c r="AP198" i="6"/>
  <c r="AO198" i="6"/>
  <c r="P198" i="6"/>
  <c r="O198" i="6"/>
  <c r="R198" i="6"/>
  <c r="Q198" i="6"/>
  <c r="AR141" i="6"/>
  <c r="AQ141" i="6"/>
  <c r="AT141" i="6"/>
  <c r="AS141" i="6"/>
  <c r="T141" i="6"/>
  <c r="S141" i="6"/>
  <c r="V141" i="6"/>
  <c r="U141" i="6"/>
  <c r="J9" i="6"/>
  <c r="H9" i="6"/>
  <c r="I9" i="6"/>
  <c r="X154" i="6"/>
  <c r="W154" i="6"/>
  <c r="Z154" i="6"/>
  <c r="Y154" i="6"/>
  <c r="AR39" i="6"/>
  <c r="AT39" i="6"/>
  <c r="AQ39" i="6"/>
  <c r="AS39" i="6"/>
  <c r="AI130" i="6"/>
  <c r="AJ130" i="6"/>
  <c r="AL130" i="6"/>
  <c r="AK130" i="6"/>
  <c r="K130" i="6"/>
  <c r="L130" i="6"/>
  <c r="N130" i="6"/>
  <c r="M130" i="6"/>
  <c r="AQ119" i="6"/>
  <c r="AR119" i="6"/>
  <c r="AT119" i="6"/>
  <c r="AS119" i="6"/>
  <c r="V119" i="6"/>
  <c r="U119" i="6"/>
  <c r="S119" i="6"/>
  <c r="T119" i="6"/>
  <c r="AA124" i="6"/>
  <c r="AB124" i="6"/>
  <c r="AD124" i="6"/>
  <c r="AC124" i="6"/>
  <c r="AQ136" i="6"/>
  <c r="AR136" i="6"/>
  <c r="AT136" i="6"/>
  <c r="AS136" i="6"/>
  <c r="S136" i="6"/>
  <c r="V136" i="6"/>
  <c r="T136" i="6"/>
  <c r="U136" i="6"/>
  <c r="AG120" i="6"/>
  <c r="AE120" i="6"/>
  <c r="AF120" i="6"/>
  <c r="AH120" i="6"/>
  <c r="AS94" i="6"/>
  <c r="AQ94" i="6"/>
  <c r="AT94" i="6"/>
  <c r="AR94" i="6"/>
  <c r="U94" i="6"/>
  <c r="S94" i="6"/>
  <c r="V94" i="6"/>
  <c r="T94" i="6"/>
  <c r="AI169" i="6"/>
  <c r="AJ169" i="6"/>
  <c r="AL169" i="6"/>
  <c r="AK169" i="6"/>
  <c r="K169" i="6"/>
  <c r="L169" i="6"/>
  <c r="M169" i="6"/>
  <c r="N169" i="6"/>
  <c r="AI164" i="6"/>
  <c r="AJ164" i="6"/>
  <c r="AL164" i="6"/>
  <c r="AK164" i="6"/>
  <c r="M164" i="6"/>
  <c r="N164" i="6"/>
  <c r="L164" i="6"/>
  <c r="K164" i="6"/>
  <c r="AM64" i="6"/>
  <c r="AN64" i="6"/>
  <c r="AP64" i="6"/>
  <c r="AO64" i="6"/>
  <c r="O64" i="6"/>
  <c r="R64" i="6"/>
  <c r="P64" i="6"/>
  <c r="Q64" i="6"/>
  <c r="AN111" i="6"/>
  <c r="AP111" i="6"/>
  <c r="AO111" i="6"/>
  <c r="AM111" i="6"/>
  <c r="O111" i="6"/>
  <c r="R111" i="6"/>
  <c r="Q111" i="6"/>
  <c r="P111" i="6"/>
  <c r="Y205" i="6"/>
  <c r="W205" i="6"/>
  <c r="Z205" i="6"/>
  <c r="X205" i="6"/>
  <c r="AP32" i="6"/>
  <c r="AO32" i="6"/>
  <c r="AM32" i="6"/>
  <c r="AN32" i="6"/>
  <c r="G189" i="6"/>
  <c r="H189" i="6"/>
  <c r="J189" i="6"/>
  <c r="I189" i="6"/>
  <c r="AE182" i="6"/>
  <c r="AF182" i="6"/>
  <c r="AH182" i="6"/>
  <c r="AG182" i="6"/>
  <c r="AA25" i="6"/>
  <c r="AB25" i="6"/>
  <c r="AD25" i="6"/>
  <c r="AC25" i="6"/>
  <c r="AA30" i="6"/>
  <c r="AB30" i="6"/>
  <c r="AC30" i="6"/>
  <c r="AD30" i="6"/>
  <c r="J169" i="6"/>
  <c r="I169" i="6"/>
  <c r="H169" i="6"/>
  <c r="G169" i="6"/>
  <c r="G200" i="6"/>
  <c r="H200" i="6"/>
  <c r="J200" i="6"/>
  <c r="I200" i="6"/>
  <c r="H114" i="6"/>
  <c r="J114" i="6"/>
  <c r="I114" i="6"/>
  <c r="G114" i="6"/>
  <c r="G57" i="6"/>
  <c r="J57" i="6"/>
  <c r="I57" i="6"/>
  <c r="H57" i="6"/>
  <c r="G74" i="6"/>
  <c r="H74" i="6"/>
  <c r="J74" i="6"/>
  <c r="I74" i="6"/>
  <c r="G82" i="6"/>
  <c r="H82" i="6"/>
  <c r="J82" i="6"/>
  <c r="I82" i="6"/>
  <c r="G207" i="6"/>
  <c r="H207" i="6"/>
  <c r="J207" i="6"/>
  <c r="I207" i="6"/>
  <c r="G213" i="6"/>
  <c r="H213" i="6"/>
  <c r="J213" i="6"/>
  <c r="I213" i="6"/>
  <c r="G104" i="6"/>
  <c r="H104" i="6"/>
  <c r="J104" i="6"/>
  <c r="I104" i="6"/>
  <c r="J158" i="6"/>
  <c r="I158" i="6"/>
  <c r="H158" i="6"/>
  <c r="G158" i="6"/>
  <c r="G76" i="6"/>
  <c r="H76" i="6"/>
  <c r="J76" i="6"/>
  <c r="I76" i="6"/>
  <c r="G125" i="6"/>
  <c r="H125" i="6"/>
  <c r="J125" i="6"/>
  <c r="I125" i="6"/>
  <c r="J151" i="6"/>
  <c r="I151" i="6"/>
  <c r="H151" i="6"/>
  <c r="G151" i="6"/>
  <c r="G209" i="6"/>
  <c r="I209" i="6"/>
  <c r="H209" i="6"/>
  <c r="J209" i="6"/>
  <c r="AM174" i="6"/>
  <c r="AN174" i="6"/>
  <c r="AP174" i="6"/>
  <c r="AO174" i="6"/>
  <c r="P174" i="6"/>
  <c r="R174" i="6"/>
  <c r="Q174" i="6"/>
  <c r="O174" i="6"/>
  <c r="X173" i="6"/>
  <c r="Z173" i="6"/>
  <c r="Y173" i="6"/>
  <c r="W173" i="6"/>
  <c r="AJ54" i="6"/>
  <c r="AL54" i="6"/>
  <c r="AK54" i="6"/>
  <c r="AI54" i="6"/>
  <c r="G214" i="6"/>
  <c r="H214" i="6"/>
  <c r="I214" i="6"/>
  <c r="J214" i="6"/>
  <c r="Z91" i="6"/>
  <c r="X91" i="6"/>
  <c r="Y91" i="6"/>
  <c r="W91" i="6"/>
  <c r="AK72" i="6"/>
  <c r="AI72" i="6"/>
  <c r="AJ72" i="6"/>
  <c r="AL72" i="6"/>
  <c r="M72" i="6"/>
  <c r="L72" i="6"/>
  <c r="K72" i="6"/>
  <c r="N72" i="6"/>
  <c r="AB145" i="6"/>
  <c r="AC145" i="6"/>
  <c r="AA145" i="6"/>
  <c r="AD145" i="6"/>
  <c r="Y171" i="6"/>
  <c r="Z171" i="6"/>
  <c r="X171" i="6"/>
  <c r="W171" i="6"/>
  <c r="AI186" i="6"/>
  <c r="AJ186" i="6"/>
  <c r="AK186" i="6"/>
  <c r="AL186" i="6"/>
  <c r="M186" i="6"/>
  <c r="K186" i="6"/>
  <c r="L186" i="6"/>
  <c r="N186" i="6"/>
  <c r="G210" i="6"/>
  <c r="H210" i="6"/>
  <c r="I210" i="6"/>
  <c r="J210" i="6"/>
  <c r="AP33" i="6"/>
  <c r="AO33" i="6"/>
  <c r="AM33" i="6"/>
  <c r="AN33" i="6"/>
  <c r="AQ135" i="6"/>
  <c r="AR135" i="6"/>
  <c r="AT135" i="6"/>
  <c r="AS135" i="6"/>
  <c r="S135" i="6"/>
  <c r="T135" i="6"/>
  <c r="V135" i="6"/>
  <c r="U135" i="6"/>
  <c r="AM86" i="6"/>
  <c r="AN86" i="6"/>
  <c r="AP86" i="6"/>
  <c r="AO86" i="6"/>
  <c r="R86" i="6"/>
  <c r="O86" i="6"/>
  <c r="P86" i="6"/>
  <c r="Q86" i="6"/>
  <c r="AP27" i="6"/>
  <c r="AO27" i="6"/>
  <c r="AN27" i="6"/>
  <c r="AM27" i="6"/>
  <c r="AM68" i="6"/>
  <c r="AN68" i="6"/>
  <c r="AP68" i="6"/>
  <c r="AO68" i="6"/>
  <c r="O68" i="6"/>
  <c r="P68" i="6"/>
  <c r="R68" i="6"/>
  <c r="Q68" i="6"/>
  <c r="G81" i="6"/>
  <c r="H81" i="6"/>
  <c r="J81" i="6"/>
  <c r="I81" i="6"/>
  <c r="AM66" i="6"/>
  <c r="AN66" i="6"/>
  <c r="AP66" i="6"/>
  <c r="AO66" i="6"/>
  <c r="R66" i="6"/>
  <c r="O66" i="6"/>
  <c r="P66" i="6"/>
  <c r="Q66" i="6"/>
  <c r="AD180" i="6"/>
  <c r="AA180" i="6"/>
  <c r="AC180" i="6"/>
  <c r="AB180" i="6"/>
  <c r="AQ19" i="6"/>
  <c r="AS19" i="6"/>
  <c r="AR19" i="6"/>
  <c r="AT19" i="6"/>
  <c r="S19" i="6"/>
  <c r="U19" i="6"/>
  <c r="T19" i="6"/>
  <c r="V19" i="6"/>
  <c r="AM16" i="6"/>
  <c r="AN16" i="6"/>
  <c r="AP16" i="6"/>
  <c r="AO16" i="6"/>
  <c r="H14" i="6"/>
  <c r="J14" i="6"/>
  <c r="I14" i="6"/>
  <c r="AJ4" i="6"/>
  <c r="AL4" i="6"/>
  <c r="AK4" i="6"/>
  <c r="AI4" i="6"/>
  <c r="AF196" i="6"/>
  <c r="AE196" i="6"/>
  <c r="AH196" i="6"/>
  <c r="AG196" i="6"/>
  <c r="W110" i="6"/>
  <c r="X110" i="6"/>
  <c r="Z110" i="6"/>
  <c r="Y110" i="6"/>
  <c r="AS76" i="6"/>
  <c r="AQ76" i="6"/>
  <c r="AR76" i="6"/>
  <c r="AT76" i="6"/>
  <c r="U76" i="6"/>
  <c r="S76" i="6"/>
  <c r="T76" i="6"/>
  <c r="V76" i="6"/>
  <c r="H55" i="6"/>
  <c r="J55" i="6"/>
  <c r="I55" i="6"/>
  <c r="AQ193" i="6"/>
  <c r="AR193" i="6"/>
  <c r="AS193" i="6"/>
  <c r="AT193" i="6"/>
  <c r="V193" i="6"/>
  <c r="T193" i="6"/>
  <c r="U193" i="6"/>
  <c r="S193" i="6"/>
  <c r="AR43" i="6"/>
  <c r="AT43" i="6"/>
  <c r="AQ43" i="6"/>
  <c r="AS43" i="6"/>
  <c r="AQ137" i="6"/>
  <c r="AR137" i="6"/>
  <c r="AT137" i="6"/>
  <c r="AS137" i="6"/>
  <c r="U137" i="6"/>
  <c r="V137" i="6"/>
  <c r="S137" i="6"/>
  <c r="T137" i="6"/>
  <c r="AQ131" i="6"/>
  <c r="AR131" i="6"/>
  <c r="AT131" i="6"/>
  <c r="AS131" i="6"/>
  <c r="S131" i="6"/>
  <c r="T131" i="6"/>
  <c r="V131" i="6"/>
  <c r="U131" i="6"/>
  <c r="AM82" i="6"/>
  <c r="AN82" i="6"/>
  <c r="AP82" i="6"/>
  <c r="AO82" i="6"/>
  <c r="R82" i="6"/>
  <c r="O82" i="6"/>
  <c r="P82" i="6"/>
  <c r="Q82" i="6"/>
  <c r="AM18" i="6"/>
  <c r="AN18" i="6"/>
  <c r="AP18" i="6"/>
  <c r="AO18" i="6"/>
  <c r="AJ62" i="6"/>
  <c r="AL62" i="6"/>
  <c r="AK62" i="6"/>
  <c r="AI62" i="6"/>
  <c r="M62" i="6"/>
  <c r="L62" i="6"/>
  <c r="N62" i="6"/>
  <c r="K62" i="6"/>
  <c r="AJ59" i="6"/>
  <c r="AL59" i="6"/>
  <c r="AK59" i="6"/>
  <c r="AI59" i="6"/>
  <c r="L59" i="6"/>
  <c r="N59" i="6"/>
  <c r="M59" i="6"/>
  <c r="K59" i="6"/>
  <c r="G96" i="6"/>
  <c r="H96" i="6"/>
  <c r="J96" i="6"/>
  <c r="I96" i="6"/>
  <c r="AQ190" i="6"/>
  <c r="AR190" i="6"/>
  <c r="AS190" i="6"/>
  <c r="AT190" i="6"/>
  <c r="V190" i="6"/>
  <c r="T190" i="6"/>
  <c r="U190" i="6"/>
  <c r="S190" i="6"/>
  <c r="AP168" i="6"/>
  <c r="AO168" i="6"/>
  <c r="AN168" i="6"/>
  <c r="AM168" i="6"/>
  <c r="Q168" i="6"/>
  <c r="P168" i="6"/>
  <c r="O168" i="6"/>
  <c r="R168" i="6"/>
  <c r="AH102" i="6"/>
  <c r="AG102" i="6"/>
  <c r="AF102" i="6"/>
  <c r="AE102" i="6"/>
  <c r="AP166" i="6"/>
  <c r="AO166" i="6"/>
  <c r="AN166" i="6"/>
  <c r="AM166" i="6"/>
  <c r="Q166" i="6"/>
  <c r="R166" i="6"/>
  <c r="P166" i="6"/>
  <c r="O166" i="6"/>
  <c r="W65" i="6"/>
  <c r="X65" i="6"/>
  <c r="Z65" i="6"/>
  <c r="Y65" i="6"/>
  <c r="AM77" i="6"/>
  <c r="AN77" i="6"/>
  <c r="AP77" i="6"/>
  <c r="AO77" i="6"/>
  <c r="O77" i="6"/>
  <c r="P77" i="6"/>
  <c r="R77" i="6"/>
  <c r="Q77" i="6"/>
  <c r="W90" i="6"/>
  <c r="X90" i="6"/>
  <c r="Z90" i="6"/>
  <c r="Y90" i="6"/>
  <c r="X199" i="6"/>
  <c r="Y199" i="6"/>
  <c r="W199" i="6"/>
  <c r="Z199" i="6"/>
  <c r="AL118" i="6"/>
  <c r="AI118" i="6"/>
  <c r="AJ118" i="6"/>
  <c r="AK118" i="6"/>
  <c r="N118" i="6"/>
  <c r="K118" i="6"/>
  <c r="L118" i="6"/>
  <c r="M118" i="6"/>
  <c r="J160" i="6"/>
  <c r="I160" i="6"/>
  <c r="H160" i="6"/>
  <c r="G160" i="6"/>
  <c r="AI213" i="6"/>
  <c r="AJ213" i="6"/>
  <c r="AL213" i="6"/>
  <c r="M213" i="6"/>
  <c r="AK213" i="6"/>
  <c r="K213" i="6"/>
  <c r="N213" i="6"/>
  <c r="L213" i="6"/>
  <c r="AR48" i="6"/>
  <c r="AT48" i="6"/>
  <c r="AS48" i="6"/>
  <c r="AQ48" i="6"/>
  <c r="AI148" i="6"/>
  <c r="AJ148" i="6"/>
  <c r="AL148" i="6"/>
  <c r="AK148" i="6"/>
  <c r="M148" i="6"/>
  <c r="L148" i="6"/>
  <c r="N148" i="6"/>
  <c r="K148" i="6"/>
  <c r="AF71" i="6"/>
  <c r="AH71" i="6"/>
  <c r="AG71" i="6"/>
  <c r="AE71" i="6"/>
  <c r="AR69" i="6"/>
  <c r="AQ69" i="6"/>
  <c r="AT69" i="6"/>
  <c r="AS69" i="6"/>
  <c r="U69" i="6"/>
  <c r="T69" i="6"/>
  <c r="S69" i="6"/>
  <c r="V69" i="6"/>
  <c r="Y88" i="6"/>
  <c r="Z88" i="6"/>
  <c r="X88" i="6"/>
  <c r="W88" i="6"/>
  <c r="AM140" i="6"/>
  <c r="AN140" i="6"/>
  <c r="AP140" i="6"/>
  <c r="AO140" i="6"/>
  <c r="O140" i="6"/>
  <c r="P140" i="6"/>
  <c r="R140" i="6"/>
  <c r="Q140" i="6"/>
  <c r="AI28" i="6"/>
  <c r="AJ28" i="6"/>
  <c r="AL28" i="6"/>
  <c r="AK28" i="6"/>
  <c r="AQ26" i="6"/>
  <c r="AR26" i="6"/>
  <c r="AT26" i="6"/>
  <c r="AS26" i="6"/>
  <c r="AS115" i="6"/>
  <c r="AT115" i="6"/>
  <c r="AQ115" i="6"/>
  <c r="AR115" i="6"/>
  <c r="U115" i="6"/>
  <c r="V115" i="6"/>
  <c r="S115" i="6"/>
  <c r="T115" i="6"/>
  <c r="AK99" i="6"/>
  <c r="AL99" i="6"/>
  <c r="AI99" i="6"/>
  <c r="AJ99" i="6"/>
  <c r="K99" i="6"/>
  <c r="M99" i="6"/>
  <c r="N99" i="6"/>
  <c r="L99" i="6"/>
  <c r="AQ158" i="6"/>
  <c r="AR158" i="6"/>
  <c r="AT158" i="6"/>
  <c r="AS158" i="6"/>
  <c r="S158" i="6"/>
  <c r="T158" i="6"/>
  <c r="U158" i="6"/>
  <c r="V158" i="6"/>
  <c r="W198" i="6"/>
  <c r="X198" i="6"/>
  <c r="Z198" i="6"/>
  <c r="Y198" i="6"/>
  <c r="AE78" i="6"/>
  <c r="AF78" i="6"/>
  <c r="AH78" i="6"/>
  <c r="AG78" i="6"/>
  <c r="AA204" i="6"/>
  <c r="AC204" i="6"/>
  <c r="AD204" i="6"/>
  <c r="AB204" i="6"/>
  <c r="Y212" i="6"/>
  <c r="Z212" i="6"/>
  <c r="X212" i="6"/>
  <c r="W212" i="6"/>
  <c r="AI147" i="6"/>
  <c r="AJ147" i="6"/>
  <c r="AL147" i="6"/>
  <c r="AK147" i="6"/>
  <c r="L147" i="6"/>
  <c r="M147" i="6"/>
  <c r="K147" i="6"/>
  <c r="N147" i="6"/>
  <c r="AE70" i="6"/>
  <c r="AF70" i="6"/>
  <c r="AH70" i="6"/>
  <c r="AG70" i="6"/>
  <c r="AJ37" i="6"/>
  <c r="AL37" i="6"/>
  <c r="AI37" i="6"/>
  <c r="AK37" i="6"/>
  <c r="AP34" i="6"/>
  <c r="AO34" i="6"/>
  <c r="AM34" i="6"/>
  <c r="AN34" i="6"/>
  <c r="AS87" i="6"/>
  <c r="AQ87" i="6"/>
  <c r="AR87" i="6"/>
  <c r="AT87" i="6"/>
  <c r="T87" i="6"/>
  <c r="U87" i="6"/>
  <c r="S87" i="6"/>
  <c r="V87" i="6"/>
  <c r="X181" i="6"/>
  <c r="Z181" i="6"/>
  <c r="Y181" i="6"/>
  <c r="W181" i="6"/>
  <c r="AQ159" i="6"/>
  <c r="AR159" i="6"/>
  <c r="AT159" i="6"/>
  <c r="AS159" i="6"/>
  <c r="S159" i="6"/>
  <c r="T159" i="6"/>
  <c r="V159" i="6"/>
  <c r="U159" i="6"/>
  <c r="AS109" i="6"/>
  <c r="AT109" i="6"/>
  <c r="AQ109" i="6"/>
  <c r="AR109" i="6"/>
  <c r="U109" i="6"/>
  <c r="V109" i="6"/>
  <c r="S109" i="6"/>
  <c r="T109" i="6"/>
  <c r="AH155" i="6"/>
  <c r="AG155" i="6"/>
  <c r="AF155" i="6"/>
  <c r="AE155" i="6"/>
  <c r="AQ9" i="6"/>
  <c r="AR9" i="6"/>
  <c r="AT9" i="6"/>
  <c r="AS9" i="6"/>
  <c r="AQ203" i="6"/>
  <c r="AR203" i="6"/>
  <c r="AT203" i="6"/>
  <c r="AS203" i="6"/>
  <c r="S203" i="6"/>
  <c r="U203" i="6"/>
  <c r="T203" i="6"/>
  <c r="V203" i="6"/>
  <c r="AM127" i="6"/>
  <c r="AN127" i="6"/>
  <c r="AP127" i="6"/>
  <c r="AO127" i="6"/>
  <c r="O127" i="6"/>
  <c r="R127" i="6"/>
  <c r="Q127" i="6"/>
  <c r="P127" i="6"/>
  <c r="AQ12" i="6"/>
  <c r="AR12" i="6"/>
  <c r="AT12" i="6"/>
  <c r="AS12" i="6"/>
  <c r="W61" i="6"/>
  <c r="Z61" i="6"/>
  <c r="X61" i="6"/>
  <c r="Y61" i="6"/>
  <c r="G58" i="6"/>
  <c r="H58" i="6"/>
  <c r="I58" i="6"/>
  <c r="J58" i="6"/>
  <c r="AQ154" i="6"/>
  <c r="AR154" i="6"/>
  <c r="AT154" i="6"/>
  <c r="AS154" i="6"/>
  <c r="U154" i="6"/>
  <c r="S154" i="6"/>
  <c r="T154" i="6"/>
  <c r="V154" i="6"/>
  <c r="AD194" i="6"/>
  <c r="AA194" i="6"/>
  <c r="AB194" i="6"/>
  <c r="AC194" i="6"/>
  <c r="AK74" i="6"/>
  <c r="AI74" i="6"/>
  <c r="AJ74" i="6"/>
  <c r="AL74" i="6"/>
  <c r="L74" i="6"/>
  <c r="M74" i="6"/>
  <c r="K74" i="6"/>
  <c r="N74" i="6"/>
  <c r="AD144" i="6"/>
  <c r="AC144" i="6"/>
  <c r="AB144" i="6"/>
  <c r="AA144" i="6"/>
  <c r="AM143" i="6"/>
  <c r="AP143" i="6"/>
  <c r="AO143" i="6"/>
  <c r="AN143" i="6"/>
  <c r="O143" i="6"/>
  <c r="R143" i="6"/>
  <c r="P143" i="6"/>
  <c r="Q143" i="6"/>
  <c r="AA170" i="6"/>
  <c r="AB170" i="6"/>
  <c r="AD170" i="6"/>
  <c r="AC170" i="6"/>
  <c r="AD202" i="6"/>
  <c r="AC202" i="6"/>
  <c r="AB202" i="6"/>
  <c r="AA202" i="6"/>
  <c r="AM138" i="6"/>
  <c r="AN138" i="6"/>
  <c r="AP138" i="6"/>
  <c r="AO138" i="6"/>
  <c r="O138" i="6"/>
  <c r="P138" i="6"/>
  <c r="R138" i="6"/>
  <c r="Q138" i="6"/>
  <c r="AD201" i="6"/>
  <c r="AA201" i="6"/>
  <c r="AB201" i="6"/>
  <c r="AC201" i="6"/>
  <c r="AI134" i="6"/>
  <c r="AJ134" i="6"/>
  <c r="AL134" i="6"/>
  <c r="AK134" i="6"/>
  <c r="K134" i="6"/>
  <c r="L134" i="6"/>
  <c r="N134" i="6"/>
  <c r="M134" i="6"/>
  <c r="AS85" i="6"/>
  <c r="AQ85" i="6"/>
  <c r="AT85" i="6"/>
  <c r="AR85" i="6"/>
  <c r="V85" i="6"/>
  <c r="U85" i="6"/>
  <c r="S85" i="6"/>
  <c r="T85" i="6"/>
  <c r="AS84" i="6"/>
  <c r="AQ84" i="6"/>
  <c r="AR84" i="6"/>
  <c r="AT84" i="6"/>
  <c r="U84" i="6"/>
  <c r="S84" i="6"/>
  <c r="T84" i="6"/>
  <c r="V84" i="6"/>
  <c r="W130" i="6"/>
  <c r="X130" i="6"/>
  <c r="Z130" i="6"/>
  <c r="Y130" i="6"/>
  <c r="G80" i="6"/>
  <c r="H80" i="6"/>
  <c r="J80" i="6"/>
  <c r="I80" i="6"/>
  <c r="AI125" i="6"/>
  <c r="AJ125" i="6"/>
  <c r="AL125" i="6"/>
  <c r="AK125" i="6"/>
  <c r="K125" i="6"/>
  <c r="L125" i="6"/>
  <c r="N125" i="6"/>
  <c r="M125" i="6"/>
  <c r="AG122" i="6"/>
  <c r="AF122" i="6"/>
  <c r="AE122" i="6"/>
  <c r="AH122" i="6"/>
  <c r="AG119" i="6"/>
  <c r="AE119" i="6"/>
  <c r="AF119" i="6"/>
  <c r="AH119" i="6"/>
  <c r="AT117" i="6"/>
  <c r="AR117" i="6"/>
  <c r="AS117" i="6"/>
  <c r="AQ117" i="6"/>
  <c r="V117" i="6"/>
  <c r="S117" i="6"/>
  <c r="T117" i="6"/>
  <c r="U117" i="6"/>
  <c r="Z161" i="6"/>
  <c r="Y161" i="6"/>
  <c r="X161" i="6"/>
  <c r="W161" i="6"/>
  <c r="AI11" i="6"/>
  <c r="AJ11" i="6"/>
  <c r="AL11" i="6"/>
  <c r="AK11" i="6"/>
  <c r="AA175" i="6"/>
  <c r="AB175" i="6"/>
  <c r="AC175" i="6"/>
  <c r="AD175" i="6"/>
  <c r="AQ178" i="6"/>
  <c r="AR178" i="6"/>
  <c r="AS178" i="6"/>
  <c r="AT178" i="6"/>
  <c r="S178" i="6"/>
  <c r="U178" i="6"/>
  <c r="T178" i="6"/>
  <c r="V178" i="6"/>
  <c r="AM124" i="6"/>
  <c r="AN124" i="6"/>
  <c r="AP124" i="6"/>
  <c r="AO124" i="6"/>
  <c r="O124" i="6"/>
  <c r="P124" i="6"/>
  <c r="R124" i="6"/>
  <c r="Q124" i="6"/>
  <c r="AD97" i="6"/>
  <c r="AC97" i="6"/>
  <c r="AA97" i="6"/>
  <c r="AB97" i="6"/>
  <c r="AJ142" i="6"/>
  <c r="AI142" i="6"/>
  <c r="AK142" i="6"/>
  <c r="AL142" i="6"/>
  <c r="L142" i="6"/>
  <c r="K142" i="6"/>
  <c r="N142" i="6"/>
  <c r="M142" i="6"/>
  <c r="AI185" i="6"/>
  <c r="AJ185" i="6"/>
  <c r="AK185" i="6"/>
  <c r="AL185" i="6"/>
  <c r="K185" i="6"/>
  <c r="L185" i="6"/>
  <c r="M185" i="6"/>
  <c r="N185" i="6"/>
  <c r="AF184" i="6"/>
  <c r="AH184" i="6"/>
  <c r="AG184" i="6"/>
  <c r="AE184" i="6"/>
  <c r="AE83" i="6"/>
  <c r="AF83" i="6"/>
  <c r="AH83" i="6"/>
  <c r="AG83" i="6"/>
  <c r="AE207" i="6"/>
  <c r="AF207" i="6"/>
  <c r="AG207" i="6"/>
  <c r="AH207" i="6"/>
  <c r="AA113" i="6"/>
  <c r="AC113" i="6"/>
  <c r="AD113" i="6"/>
  <c r="AB113" i="6"/>
  <c r="AI208" i="6"/>
  <c r="AJ208" i="6"/>
  <c r="AL208" i="6"/>
  <c r="AK208" i="6"/>
  <c r="K208" i="6"/>
  <c r="M208" i="6"/>
  <c r="N208" i="6"/>
  <c r="L208" i="6"/>
  <c r="Y165" i="6"/>
  <c r="X165" i="6"/>
  <c r="W165" i="6"/>
  <c r="Z165" i="6"/>
  <c r="AI120" i="6"/>
  <c r="AJ120" i="6"/>
  <c r="AL120" i="6"/>
  <c r="AK120" i="6"/>
  <c r="K120" i="6"/>
  <c r="L120" i="6"/>
  <c r="N120" i="6"/>
  <c r="M120" i="6"/>
  <c r="W98" i="6"/>
  <c r="X98" i="6"/>
  <c r="Z98" i="6"/>
  <c r="Y98" i="6"/>
  <c r="W177" i="6"/>
  <c r="X177" i="6"/>
  <c r="Y177" i="6"/>
  <c r="Z177" i="6"/>
  <c r="AK94" i="6"/>
  <c r="AI94" i="6"/>
  <c r="AL94" i="6"/>
  <c r="AJ94" i="6"/>
  <c r="AI192" i="6"/>
  <c r="AJ192" i="6"/>
  <c r="AK192" i="6"/>
  <c r="AL192" i="6"/>
  <c r="K192" i="6"/>
  <c r="L192" i="6"/>
  <c r="M192" i="6"/>
  <c r="N192" i="6"/>
  <c r="AI146" i="6"/>
  <c r="AJ146" i="6"/>
  <c r="AL146" i="6"/>
  <c r="AK146" i="6"/>
  <c r="K146" i="6"/>
  <c r="L146" i="6"/>
  <c r="N146" i="6"/>
  <c r="M146" i="6"/>
  <c r="AQ169" i="6"/>
  <c r="AR169" i="6"/>
  <c r="AT169" i="6"/>
  <c r="AS169" i="6"/>
  <c r="U169" i="6"/>
  <c r="T169" i="6"/>
  <c r="S169" i="6"/>
  <c r="V169" i="6"/>
  <c r="G188" i="6"/>
  <c r="H188" i="6"/>
  <c r="J188" i="6"/>
  <c r="I188" i="6"/>
  <c r="AC183" i="6"/>
  <c r="AA183" i="6"/>
  <c r="AB183" i="6"/>
  <c r="AD183" i="6"/>
  <c r="AQ132" i="6"/>
  <c r="AR132" i="6"/>
  <c r="AT132" i="6"/>
  <c r="AS132" i="6"/>
  <c r="V132" i="6"/>
  <c r="S132" i="6"/>
  <c r="U132" i="6"/>
  <c r="T132" i="6"/>
  <c r="AQ129" i="6"/>
  <c r="AR129" i="6"/>
  <c r="AT129" i="6"/>
  <c r="AS129" i="6"/>
  <c r="U129" i="6"/>
  <c r="T129" i="6"/>
  <c r="V129" i="6"/>
  <c r="S129" i="6"/>
  <c r="AA164" i="6"/>
  <c r="AB164" i="6"/>
  <c r="AD164" i="6"/>
  <c r="AC164" i="6"/>
  <c r="AA123" i="6"/>
  <c r="AD123" i="6"/>
  <c r="AB123" i="6"/>
  <c r="AC123" i="6"/>
  <c r="AQ121" i="6"/>
  <c r="AR121" i="6"/>
  <c r="AT121" i="6"/>
  <c r="AS121" i="6"/>
  <c r="U121" i="6"/>
  <c r="T121" i="6"/>
  <c r="S121" i="6"/>
  <c r="V121" i="6"/>
  <c r="H20" i="6"/>
  <c r="J20" i="6"/>
  <c r="I20" i="6"/>
  <c r="AH64" i="6"/>
  <c r="AE64" i="6"/>
  <c r="AF64" i="6"/>
  <c r="AG64" i="6"/>
  <c r="AC114" i="6"/>
  <c r="AD114" i="6"/>
  <c r="AB114" i="6"/>
  <c r="AA114" i="6"/>
  <c r="AI176" i="6"/>
  <c r="AJ176" i="6"/>
  <c r="AK176" i="6"/>
  <c r="AL176" i="6"/>
  <c r="N176" i="6"/>
  <c r="K176" i="6"/>
  <c r="M176" i="6"/>
  <c r="L176" i="6"/>
  <c r="AJ5" i="6"/>
  <c r="AL5" i="6"/>
  <c r="AK5" i="6"/>
  <c r="AI5" i="6"/>
  <c r="AA60" i="6"/>
  <c r="AD60" i="6"/>
  <c r="AB60" i="6"/>
  <c r="AC60" i="6"/>
  <c r="AC108" i="6"/>
  <c r="AD108" i="6"/>
  <c r="AA108" i="6"/>
  <c r="AB108" i="6"/>
  <c r="W57" i="6"/>
  <c r="Z57" i="6"/>
  <c r="X57" i="6"/>
  <c r="Y57" i="6"/>
  <c r="AI205" i="6"/>
  <c r="AJ205" i="6"/>
  <c r="AL205" i="6"/>
  <c r="AK205" i="6"/>
  <c r="K205" i="6"/>
  <c r="M205" i="6"/>
  <c r="N205" i="6"/>
  <c r="L205" i="6"/>
  <c r="AB179" i="6"/>
  <c r="AC179" i="6"/>
  <c r="AA179" i="6"/>
  <c r="AD179" i="6"/>
  <c r="Z75" i="6"/>
  <c r="W75" i="6"/>
  <c r="X75" i="6"/>
  <c r="Y75" i="6"/>
  <c r="W105" i="6"/>
  <c r="X105" i="6"/>
  <c r="Z105" i="6"/>
  <c r="Y105" i="6"/>
  <c r="W49" i="6"/>
  <c r="X49" i="6"/>
  <c r="Z49" i="6"/>
  <c r="Y49" i="6"/>
  <c r="AI197" i="6"/>
  <c r="AJ197" i="6"/>
  <c r="AK197" i="6"/>
  <c r="AL197" i="6"/>
  <c r="K197" i="6"/>
  <c r="L197" i="6"/>
  <c r="M197" i="6"/>
  <c r="N197" i="6"/>
  <c r="W106" i="6"/>
  <c r="X106" i="6"/>
  <c r="Z106" i="6"/>
  <c r="Y106" i="6"/>
  <c r="AM215" i="6"/>
  <c r="AN215" i="6"/>
  <c r="AP215" i="6"/>
  <c r="Q215" i="6"/>
  <c r="AO215" i="6"/>
  <c r="O215" i="6"/>
  <c r="P215" i="6"/>
  <c r="R215" i="6"/>
  <c r="AP153" i="6"/>
  <c r="AO153" i="6"/>
  <c r="AN153" i="6"/>
  <c r="AM153" i="6"/>
  <c r="R153" i="6"/>
  <c r="Q153" i="6"/>
  <c r="P153" i="6"/>
  <c r="O153" i="6"/>
  <c r="AS93" i="6"/>
  <c r="AQ93" i="6"/>
  <c r="AT93" i="6"/>
  <c r="AR93" i="6"/>
  <c r="T93" i="6"/>
  <c r="U93" i="6"/>
  <c r="S93" i="6"/>
  <c r="V93" i="6"/>
  <c r="Y172" i="6"/>
  <c r="W172" i="6"/>
  <c r="Z172" i="6"/>
  <c r="X172" i="6"/>
  <c r="AJ46" i="6"/>
  <c r="AI46" i="6"/>
  <c r="AL46" i="6"/>
  <c r="AK46" i="6"/>
  <c r="AN44" i="6"/>
  <c r="AM44" i="6"/>
  <c r="AP44" i="6"/>
  <c r="AO44" i="6"/>
  <c r="G191" i="6"/>
  <c r="H191" i="6"/>
  <c r="J191" i="6"/>
  <c r="I191" i="6"/>
  <c r="AE211" i="6"/>
  <c r="AF211" i="6"/>
  <c r="AG211" i="6"/>
  <c r="AH211" i="6"/>
  <c r="AM189" i="6"/>
  <c r="AN189" i="6"/>
  <c r="AP189" i="6"/>
  <c r="AO189" i="6"/>
  <c r="O189" i="6"/>
  <c r="P189" i="6"/>
  <c r="R189" i="6"/>
  <c r="Q189" i="6"/>
  <c r="AQ187" i="6"/>
  <c r="AR187" i="6"/>
  <c r="AS187" i="6"/>
  <c r="AT187" i="6"/>
  <c r="T187" i="6"/>
  <c r="U187" i="6"/>
  <c r="S187" i="6"/>
  <c r="V187" i="6"/>
  <c r="AJ38" i="6"/>
  <c r="AL38" i="6"/>
  <c r="AI38" i="6"/>
  <c r="AK38" i="6"/>
  <c r="AP36" i="6"/>
  <c r="AN36" i="6"/>
  <c r="AM36" i="6"/>
  <c r="AO36" i="6"/>
  <c r="G103" i="6"/>
  <c r="H103" i="6"/>
  <c r="J103" i="6"/>
  <c r="I103" i="6"/>
  <c r="W182" i="6"/>
  <c r="X182" i="6"/>
  <c r="Z182" i="6"/>
  <c r="Y182" i="6"/>
  <c r="AK101" i="6"/>
  <c r="AL101" i="6"/>
  <c r="AJ101" i="6"/>
  <c r="AI101" i="6"/>
  <c r="M101" i="6"/>
  <c r="N101" i="6"/>
  <c r="K101" i="6"/>
  <c r="L101" i="6"/>
  <c r="AQ128" i="6"/>
  <c r="AR128" i="6"/>
  <c r="AT128" i="6"/>
  <c r="AS128" i="6"/>
  <c r="S128" i="6"/>
  <c r="V128" i="6"/>
  <c r="T128" i="6"/>
  <c r="U128" i="6"/>
  <c r="AJ67" i="6"/>
  <c r="AI67" i="6"/>
  <c r="AL67" i="6"/>
  <c r="AK67" i="6"/>
  <c r="L67" i="6"/>
  <c r="K67" i="6"/>
  <c r="N67" i="6"/>
  <c r="M67" i="6"/>
  <c r="G73" i="6"/>
  <c r="H73" i="6"/>
  <c r="J73" i="6"/>
  <c r="I73" i="6"/>
  <c r="W156" i="6"/>
  <c r="Z156" i="6"/>
  <c r="Y156" i="6"/>
  <c r="X156" i="6"/>
  <c r="W51" i="6"/>
  <c r="Y51" i="6"/>
  <c r="Z51" i="6"/>
  <c r="X51" i="6"/>
  <c r="AB47" i="6"/>
  <c r="AA47" i="6"/>
  <c r="AD47" i="6"/>
  <c r="AC47" i="6"/>
  <c r="S25" i="6"/>
  <c r="T25" i="6"/>
  <c r="U25" i="6"/>
  <c r="V25" i="6"/>
  <c r="O21" i="6"/>
  <c r="R21" i="6"/>
  <c r="Q21" i="6"/>
  <c r="P21" i="6"/>
  <c r="W6" i="6"/>
  <c r="X6" i="6"/>
  <c r="Z6" i="6"/>
  <c r="Y6" i="6"/>
  <c r="AE12" i="6"/>
  <c r="AF12" i="6"/>
  <c r="AH12" i="6"/>
  <c r="AG12" i="6"/>
  <c r="AH56" i="6"/>
  <c r="AG56" i="6"/>
  <c r="AE56" i="6"/>
  <c r="AF56" i="6"/>
  <c r="O16" i="6"/>
  <c r="R16" i="6"/>
  <c r="P16" i="6"/>
  <c r="Q16" i="6"/>
  <c r="K11" i="6"/>
  <c r="L11" i="6"/>
  <c r="N11" i="6"/>
  <c r="M11" i="6"/>
  <c r="L41" i="6"/>
  <c r="K41" i="6"/>
  <c r="M41" i="6"/>
  <c r="N41" i="6"/>
  <c r="AE15" i="6"/>
  <c r="AH15" i="6"/>
  <c r="AF15" i="6"/>
  <c r="AG15" i="6"/>
  <c r="AG13" i="6"/>
  <c r="AE13" i="6"/>
  <c r="AF13" i="6"/>
  <c r="AH13" i="6"/>
  <c r="Z33" i="6"/>
  <c r="Y33" i="6"/>
  <c r="X33" i="6"/>
  <c r="W33" i="6"/>
  <c r="S7" i="6"/>
  <c r="V7" i="6"/>
  <c r="U7" i="6"/>
  <c r="T7" i="6"/>
  <c r="O52" i="6"/>
  <c r="P52" i="6"/>
  <c r="R52" i="6"/>
  <c r="Q52" i="6"/>
  <c r="AF46" i="6"/>
  <c r="AE46" i="6"/>
  <c r="AH46" i="6"/>
  <c r="AG46" i="6"/>
  <c r="T44" i="6"/>
  <c r="V44" i="6"/>
  <c r="S44" i="6"/>
  <c r="U44" i="6"/>
  <c r="Z42" i="6"/>
  <c r="W42" i="6"/>
  <c r="Y42" i="6"/>
  <c r="X42" i="6"/>
  <c r="T38" i="6"/>
  <c r="S38" i="6"/>
  <c r="V38" i="6"/>
  <c r="U38" i="6"/>
  <c r="AH36" i="6"/>
  <c r="AF36" i="6"/>
  <c r="AE36" i="6"/>
  <c r="AG36" i="6"/>
  <c r="R29" i="6"/>
  <c r="O29" i="6"/>
  <c r="Q29" i="6"/>
  <c r="P29" i="6"/>
  <c r="L53" i="6"/>
  <c r="N53" i="6"/>
  <c r="M53" i="6"/>
  <c r="K53" i="6"/>
  <c r="AH27" i="6"/>
  <c r="AG27" i="6"/>
  <c r="AE27" i="6"/>
  <c r="AF27" i="6"/>
  <c r="S24" i="6"/>
  <c r="T24" i="6"/>
  <c r="V24" i="6"/>
  <c r="U24" i="6"/>
  <c r="AE17" i="6"/>
  <c r="AF17" i="6"/>
  <c r="AH17" i="6"/>
  <c r="AG17" i="6"/>
  <c r="O14" i="6"/>
  <c r="Q14" i="6"/>
  <c r="P14" i="6"/>
  <c r="R14" i="6"/>
  <c r="AE10" i="6"/>
  <c r="AH10" i="6"/>
  <c r="AF10" i="6"/>
  <c r="AG10" i="6"/>
  <c r="L4" i="6"/>
  <c r="N4" i="6"/>
  <c r="K4" i="6"/>
  <c r="M4" i="6"/>
  <c r="Y40" i="6"/>
  <c r="W40" i="6"/>
  <c r="Z40" i="6"/>
  <c r="X40" i="6"/>
  <c r="W54" i="6"/>
  <c r="X54" i="6"/>
  <c r="Z54" i="6"/>
  <c r="Y54" i="6"/>
  <c r="T50" i="6"/>
  <c r="V50" i="6"/>
  <c r="U50" i="6"/>
  <c r="S50" i="6"/>
  <c r="M48" i="6"/>
  <c r="L48" i="6"/>
  <c r="K48" i="6"/>
  <c r="N48" i="6"/>
  <c r="AH26" i="6"/>
  <c r="AE26" i="6"/>
  <c r="AG26" i="6"/>
  <c r="AF26" i="6"/>
  <c r="AA22" i="6"/>
  <c r="AB22" i="6"/>
  <c r="AC22" i="6"/>
  <c r="AD22" i="6"/>
  <c r="AA31" i="6"/>
  <c r="AB31" i="6"/>
  <c r="AD31" i="6"/>
  <c r="AC31" i="6"/>
  <c r="S55" i="6"/>
  <c r="U55" i="6"/>
  <c r="T55" i="6"/>
  <c r="V55" i="6"/>
  <c r="AP3" i="6"/>
  <c r="T3" i="6"/>
  <c r="M94" i="6"/>
  <c r="G208" i="6"/>
  <c r="H208" i="6"/>
  <c r="J208" i="6"/>
  <c r="I208" i="6"/>
  <c r="G187" i="6"/>
  <c r="H187" i="6"/>
  <c r="J187" i="6"/>
  <c r="I187" i="6"/>
  <c r="AM56" i="6"/>
  <c r="AN56" i="6"/>
  <c r="AP56" i="6"/>
  <c r="AO56" i="6"/>
  <c r="AS92" i="6"/>
  <c r="AQ92" i="6"/>
  <c r="AT92" i="6"/>
  <c r="AR92" i="6"/>
  <c r="U92" i="6"/>
  <c r="S92" i="6"/>
  <c r="V92" i="6"/>
  <c r="T92" i="6"/>
  <c r="AI139" i="6"/>
  <c r="AJ139" i="6"/>
  <c r="AK139" i="6"/>
  <c r="AL139" i="6"/>
  <c r="K139" i="6"/>
  <c r="N139" i="6"/>
  <c r="L139" i="6"/>
  <c r="M139" i="6"/>
  <c r="AC126" i="6"/>
  <c r="AD126" i="6"/>
  <c r="AB126" i="6"/>
  <c r="AA126" i="6"/>
  <c r="AR55" i="6"/>
  <c r="AT55" i="6"/>
  <c r="AS55" i="6"/>
  <c r="AQ55" i="6"/>
  <c r="AE131" i="6"/>
  <c r="AF131" i="6"/>
  <c r="AH131" i="6"/>
  <c r="AG131" i="6"/>
  <c r="AI151" i="6"/>
  <c r="AJ151" i="6"/>
  <c r="AL151" i="6"/>
  <c r="AK151" i="6"/>
  <c r="L151" i="6"/>
  <c r="M151" i="6"/>
  <c r="K151" i="6"/>
  <c r="N151" i="6"/>
  <c r="AJ65" i="6"/>
  <c r="AI65" i="6"/>
  <c r="AL65" i="6"/>
  <c r="AK65" i="6"/>
  <c r="L65" i="6"/>
  <c r="K65" i="6"/>
  <c r="M65" i="6"/>
  <c r="N65" i="6"/>
  <c r="AQ157" i="6"/>
  <c r="AR157" i="6"/>
  <c r="AT157" i="6"/>
  <c r="AS157" i="6"/>
  <c r="S157" i="6"/>
  <c r="T157" i="6"/>
  <c r="V157" i="6"/>
  <c r="U157" i="6"/>
  <c r="AJ71" i="6"/>
  <c r="AI71" i="6"/>
  <c r="AL71" i="6"/>
  <c r="AK71" i="6"/>
  <c r="L71" i="6"/>
  <c r="K71" i="6"/>
  <c r="N71" i="6"/>
  <c r="M71" i="6"/>
  <c r="AF115" i="6"/>
  <c r="AH115" i="6"/>
  <c r="AG115" i="6"/>
  <c r="AE115" i="6"/>
  <c r="AM107" i="6"/>
  <c r="AN107" i="6"/>
  <c r="AP107" i="6"/>
  <c r="AO107" i="6"/>
  <c r="O107" i="6"/>
  <c r="P107" i="6"/>
  <c r="R107" i="6"/>
  <c r="Q107" i="6"/>
  <c r="AC87" i="6"/>
  <c r="AA87" i="6"/>
  <c r="AD87" i="6"/>
  <c r="AB87" i="6"/>
  <c r="AA127" i="6"/>
  <c r="AB127" i="6"/>
  <c r="AD127" i="6"/>
  <c r="AC127" i="6"/>
  <c r="AS74" i="6"/>
  <c r="AQ74" i="6"/>
  <c r="AR74" i="6"/>
  <c r="AT74" i="6"/>
  <c r="U74" i="6"/>
  <c r="S74" i="6"/>
  <c r="T74" i="6"/>
  <c r="V74" i="6"/>
  <c r="AF202" i="6"/>
  <c r="AG202" i="6"/>
  <c r="AE202" i="6"/>
  <c r="AH202" i="6"/>
  <c r="Y80" i="6"/>
  <c r="X80" i="6"/>
  <c r="W80" i="6"/>
  <c r="Z80" i="6"/>
  <c r="AA162" i="6"/>
  <c r="AB162" i="6"/>
  <c r="AD162" i="6"/>
  <c r="AC162" i="6"/>
  <c r="AS97" i="6"/>
  <c r="AQ97" i="6"/>
  <c r="AT97" i="6"/>
  <c r="AR97" i="6"/>
  <c r="T97" i="6"/>
  <c r="V97" i="6"/>
  <c r="U97" i="6"/>
  <c r="S97" i="6"/>
  <c r="AA184" i="6"/>
  <c r="AB184" i="6"/>
  <c r="AC184" i="6"/>
  <c r="AD184" i="6"/>
  <c r="AH165" i="6"/>
  <c r="AF165" i="6"/>
  <c r="AE165" i="6"/>
  <c r="AG165" i="6"/>
  <c r="AF177" i="6"/>
  <c r="AG177" i="6"/>
  <c r="AH177" i="6"/>
  <c r="AE177" i="6"/>
  <c r="AR41" i="6"/>
  <c r="AT41" i="6"/>
  <c r="AQ41" i="6"/>
  <c r="AS41" i="6"/>
  <c r="AF200" i="6"/>
  <c r="AE200" i="6"/>
  <c r="AH200" i="6"/>
  <c r="AG200" i="6"/>
  <c r="AI163" i="6"/>
  <c r="AJ163" i="6"/>
  <c r="AL163" i="6"/>
  <c r="AK163" i="6"/>
  <c r="L163" i="6"/>
  <c r="M163" i="6"/>
  <c r="K163" i="6"/>
  <c r="N163" i="6"/>
  <c r="AF176" i="6"/>
  <c r="AE176" i="6"/>
  <c r="AH176" i="6"/>
  <c r="AG176" i="6"/>
  <c r="AJ57" i="6"/>
  <c r="AL57" i="6"/>
  <c r="AI57" i="6"/>
  <c r="AK57" i="6"/>
  <c r="L57" i="6"/>
  <c r="M57" i="6"/>
  <c r="K57" i="6"/>
  <c r="N57" i="6"/>
  <c r="Y149" i="6"/>
  <c r="X149" i="6"/>
  <c r="W149" i="6"/>
  <c r="Z149" i="6"/>
  <c r="AB153" i="6"/>
  <c r="AC153" i="6"/>
  <c r="AD153" i="6"/>
  <c r="AA153" i="6"/>
  <c r="AJ42" i="6"/>
  <c r="AL42" i="6"/>
  <c r="AI42" i="6"/>
  <c r="AK42" i="6"/>
  <c r="V21" i="6"/>
  <c r="S21" i="6"/>
  <c r="U21" i="6"/>
  <c r="T21" i="6"/>
  <c r="J149" i="6"/>
  <c r="I149" i="6"/>
  <c r="H149" i="6"/>
  <c r="G149" i="6"/>
  <c r="G199" i="6"/>
  <c r="H199" i="6"/>
  <c r="J199" i="6"/>
  <c r="I199" i="6"/>
  <c r="G143" i="6"/>
  <c r="H143" i="6"/>
  <c r="J143" i="6"/>
  <c r="I143" i="6"/>
  <c r="J162" i="6"/>
  <c r="I162" i="6"/>
  <c r="H162" i="6"/>
  <c r="G162" i="6"/>
  <c r="G87" i="6"/>
  <c r="H87" i="6"/>
  <c r="J87" i="6"/>
  <c r="I87" i="6"/>
  <c r="G97" i="6"/>
  <c r="H97" i="6"/>
  <c r="J97" i="6"/>
  <c r="I97" i="6"/>
  <c r="G93" i="6"/>
  <c r="H93" i="6"/>
  <c r="J93" i="6"/>
  <c r="I93" i="6"/>
  <c r="G128" i="6"/>
  <c r="H128" i="6"/>
  <c r="J128" i="6"/>
  <c r="I128" i="6"/>
  <c r="J170" i="6"/>
  <c r="I170" i="6"/>
  <c r="H170" i="6"/>
  <c r="G170" i="6"/>
  <c r="G100" i="6"/>
  <c r="H100" i="6"/>
  <c r="J100" i="6"/>
  <c r="I100" i="6"/>
  <c r="G175" i="6"/>
  <c r="H175" i="6"/>
  <c r="J175" i="6"/>
  <c r="I175" i="6"/>
  <c r="G141" i="6"/>
  <c r="H141" i="6"/>
  <c r="J141" i="6"/>
  <c r="I141" i="6"/>
  <c r="AJ56" i="6"/>
  <c r="AL56" i="6"/>
  <c r="AK56" i="6"/>
  <c r="AI56" i="6"/>
  <c r="AE174" i="6"/>
  <c r="AF174" i="6"/>
  <c r="AH174" i="6"/>
  <c r="AG174" i="6"/>
  <c r="AQ173" i="6"/>
  <c r="AR173" i="6"/>
  <c r="AS173" i="6"/>
  <c r="AT173" i="6"/>
  <c r="V173" i="6"/>
  <c r="S173" i="6"/>
  <c r="T173" i="6"/>
  <c r="U173" i="6"/>
  <c r="H53" i="6"/>
  <c r="J53" i="6"/>
  <c r="I53" i="6"/>
  <c r="AK92" i="6"/>
  <c r="AI92" i="6"/>
  <c r="AL92" i="6"/>
  <c r="AJ92" i="6"/>
  <c r="M92" i="6"/>
  <c r="K92" i="6"/>
  <c r="N92" i="6"/>
  <c r="L92" i="6"/>
  <c r="AC91" i="6"/>
  <c r="AD91" i="6"/>
  <c r="AA91" i="6"/>
  <c r="AB91" i="6"/>
  <c r="AB72" i="6"/>
  <c r="AD72" i="6"/>
  <c r="AC72" i="6"/>
  <c r="AA72" i="6"/>
  <c r="Z145" i="6"/>
  <c r="Y145" i="6"/>
  <c r="W145" i="6"/>
  <c r="X145" i="6"/>
  <c r="AI171" i="6"/>
  <c r="AJ171" i="6"/>
  <c r="AL171" i="6"/>
  <c r="AK171" i="6"/>
  <c r="L171" i="6"/>
  <c r="N171" i="6"/>
  <c r="M171" i="6"/>
  <c r="K171" i="6"/>
  <c r="AF186" i="6"/>
  <c r="AH186" i="6"/>
  <c r="AG186" i="6"/>
  <c r="AE186" i="6"/>
  <c r="AQ139" i="6"/>
  <c r="AR139" i="6"/>
  <c r="AT139" i="6"/>
  <c r="AS139" i="6"/>
  <c r="S139" i="6"/>
  <c r="T139" i="6"/>
  <c r="V139" i="6"/>
  <c r="U139" i="6"/>
  <c r="AI33" i="6"/>
  <c r="AJ33" i="6"/>
  <c r="AL33" i="6"/>
  <c r="AK33" i="6"/>
  <c r="AM135" i="6"/>
  <c r="AN135" i="6"/>
  <c r="AP135" i="6"/>
  <c r="AO135" i="6"/>
  <c r="O135" i="6"/>
  <c r="R135" i="6"/>
  <c r="P135" i="6"/>
  <c r="Q135" i="6"/>
  <c r="AK86" i="6"/>
  <c r="AI86" i="6"/>
  <c r="AL86" i="6"/>
  <c r="AJ86" i="6"/>
  <c r="L86" i="6"/>
  <c r="N86" i="6"/>
  <c r="K86" i="6"/>
  <c r="M86" i="6"/>
  <c r="AI27" i="6"/>
  <c r="AJ27" i="6"/>
  <c r="AL27" i="6"/>
  <c r="AK27" i="6"/>
  <c r="G68" i="6"/>
  <c r="H68" i="6"/>
  <c r="J68" i="6"/>
  <c r="I68" i="6"/>
  <c r="AI126" i="6"/>
  <c r="AJ126" i="6"/>
  <c r="AL126" i="6"/>
  <c r="AK126" i="6"/>
  <c r="K126" i="6"/>
  <c r="L126" i="6"/>
  <c r="N126" i="6"/>
  <c r="M126" i="6"/>
  <c r="AR66" i="6"/>
  <c r="AQ66" i="6"/>
  <c r="AS66" i="6"/>
  <c r="AT66" i="6"/>
  <c r="T66" i="6"/>
  <c r="S66" i="6"/>
  <c r="V66" i="6"/>
  <c r="U66" i="6"/>
  <c r="X180" i="6"/>
  <c r="Y180" i="6"/>
  <c r="W180" i="6"/>
  <c r="Z180" i="6"/>
  <c r="AM19" i="6"/>
  <c r="AN19" i="6"/>
  <c r="AP19" i="6"/>
  <c r="AO19" i="6"/>
  <c r="Q19" i="6"/>
  <c r="P19" i="6"/>
  <c r="R19" i="6"/>
  <c r="O19" i="6"/>
  <c r="H16" i="6"/>
  <c r="J16" i="6"/>
  <c r="I16" i="6"/>
  <c r="AC196" i="6"/>
  <c r="AD196" i="6"/>
  <c r="AA196" i="6"/>
  <c r="AB196" i="6"/>
  <c r="AS110" i="6"/>
  <c r="AT110" i="6"/>
  <c r="AQ110" i="6"/>
  <c r="AR110" i="6"/>
  <c r="U110" i="6"/>
  <c r="S110" i="6"/>
  <c r="V110" i="6"/>
  <c r="T110" i="6"/>
  <c r="AM76" i="6"/>
  <c r="AN76" i="6"/>
  <c r="AP76" i="6"/>
  <c r="AO76" i="6"/>
  <c r="O76" i="6"/>
  <c r="P76" i="6"/>
  <c r="R76" i="6"/>
  <c r="Q76" i="6"/>
  <c r="AE95" i="6"/>
  <c r="AF95" i="6"/>
  <c r="AH95" i="6"/>
  <c r="AG95" i="6"/>
  <c r="AM193" i="6"/>
  <c r="AN193" i="6"/>
  <c r="AP193" i="6"/>
  <c r="AO193" i="6"/>
  <c r="O193" i="6"/>
  <c r="P193" i="6"/>
  <c r="R193" i="6"/>
  <c r="Q193" i="6"/>
  <c r="AP43" i="6"/>
  <c r="AN43" i="6"/>
  <c r="AM43" i="6"/>
  <c r="AO43" i="6"/>
  <c r="AM137" i="6"/>
  <c r="AN137" i="6"/>
  <c r="AP137" i="6"/>
  <c r="AO137" i="6"/>
  <c r="O137" i="6"/>
  <c r="P137" i="6"/>
  <c r="R137" i="6"/>
  <c r="Q137" i="6"/>
  <c r="AM131" i="6"/>
  <c r="AN131" i="6"/>
  <c r="AP131" i="6"/>
  <c r="AO131" i="6"/>
  <c r="O131" i="6"/>
  <c r="P131" i="6"/>
  <c r="R131" i="6"/>
  <c r="Q131" i="6"/>
  <c r="AS82" i="6"/>
  <c r="AQ82" i="6"/>
  <c r="AR82" i="6"/>
  <c r="AT82" i="6"/>
  <c r="U82" i="6"/>
  <c r="S82" i="6"/>
  <c r="T82" i="6"/>
  <c r="V82" i="6"/>
  <c r="AI18" i="6"/>
  <c r="AJ18" i="6"/>
  <c r="AL18" i="6"/>
  <c r="AK18" i="6"/>
  <c r="AE62" i="6"/>
  <c r="AF62" i="6"/>
  <c r="AH62" i="6"/>
  <c r="AG62" i="6"/>
  <c r="G59" i="6"/>
  <c r="H59" i="6"/>
  <c r="J59" i="6"/>
  <c r="I59" i="6"/>
  <c r="AC151" i="6"/>
  <c r="AA151" i="6"/>
  <c r="AB151" i="6"/>
  <c r="AD151" i="6"/>
  <c r="AM190" i="6"/>
  <c r="AN190" i="6"/>
  <c r="AP190" i="6"/>
  <c r="AO190" i="6"/>
  <c r="P190" i="6"/>
  <c r="O190" i="6"/>
  <c r="R190" i="6"/>
  <c r="Q190" i="6"/>
  <c r="AI168" i="6"/>
  <c r="AJ168" i="6"/>
  <c r="AL168" i="6"/>
  <c r="AK168" i="6"/>
  <c r="K168" i="6"/>
  <c r="L168" i="6"/>
  <c r="N168" i="6"/>
  <c r="M168" i="6"/>
  <c r="AA102" i="6"/>
  <c r="AB102" i="6"/>
  <c r="AD102" i="6"/>
  <c r="AC102" i="6"/>
  <c r="AH166" i="6"/>
  <c r="AG166" i="6"/>
  <c r="AE166" i="6"/>
  <c r="AF166" i="6"/>
  <c r="AK77" i="6"/>
  <c r="AI77" i="6"/>
  <c r="AJ77" i="6"/>
  <c r="AL77" i="6"/>
  <c r="M77" i="6"/>
  <c r="K77" i="6"/>
  <c r="L77" i="6"/>
  <c r="N77" i="6"/>
  <c r="AS90" i="6"/>
  <c r="AQ90" i="6"/>
  <c r="AT90" i="6"/>
  <c r="AR90" i="6"/>
  <c r="U90" i="6"/>
  <c r="S90" i="6"/>
  <c r="V90" i="6"/>
  <c r="T90" i="6"/>
  <c r="AM199" i="6"/>
  <c r="AN199" i="6"/>
  <c r="AP199" i="6"/>
  <c r="AO199" i="6"/>
  <c r="P199" i="6"/>
  <c r="Q199" i="6"/>
  <c r="R199" i="6"/>
  <c r="O199" i="6"/>
  <c r="J118" i="6"/>
  <c r="I118" i="6"/>
  <c r="G118" i="6"/>
  <c r="H118" i="6"/>
  <c r="AG157" i="6"/>
  <c r="AE157" i="6"/>
  <c r="AH157" i="6"/>
  <c r="AF157" i="6"/>
  <c r="AQ213" i="6"/>
  <c r="T213" i="6"/>
  <c r="AR213" i="6"/>
  <c r="AT213" i="6"/>
  <c r="U213" i="6"/>
  <c r="AS213" i="6"/>
  <c r="S213" i="6"/>
  <c r="V213" i="6"/>
  <c r="AJ50" i="6"/>
  <c r="AL50" i="6"/>
  <c r="AK50" i="6"/>
  <c r="AI50" i="6"/>
  <c r="AM48" i="6"/>
  <c r="AN48" i="6"/>
  <c r="AP48" i="6"/>
  <c r="AO48" i="6"/>
  <c r="AJ45" i="6"/>
  <c r="AI45" i="6"/>
  <c r="AL45" i="6"/>
  <c r="AK45" i="6"/>
  <c r="AB71" i="6"/>
  <c r="AA71" i="6"/>
  <c r="AD71" i="6"/>
  <c r="AC71" i="6"/>
  <c r="AG69" i="6"/>
  <c r="AH69" i="6"/>
  <c r="AE69" i="6"/>
  <c r="AF69" i="6"/>
  <c r="AS88" i="6"/>
  <c r="AQ88" i="6"/>
  <c r="AR88" i="6"/>
  <c r="AT88" i="6"/>
  <c r="U88" i="6"/>
  <c r="T88" i="6"/>
  <c r="V88" i="6"/>
  <c r="S88" i="6"/>
  <c r="AI140" i="6"/>
  <c r="AJ140" i="6"/>
  <c r="AL140" i="6"/>
  <c r="AK140" i="6"/>
  <c r="M140" i="6"/>
  <c r="N140" i="6"/>
  <c r="L140" i="6"/>
  <c r="K140" i="6"/>
  <c r="AP22" i="6"/>
  <c r="AO22" i="6"/>
  <c r="AM22" i="6"/>
  <c r="AN22" i="6"/>
  <c r="AN115" i="6"/>
  <c r="AP115" i="6"/>
  <c r="AO115" i="6"/>
  <c r="AM115" i="6"/>
  <c r="P115" i="6"/>
  <c r="R115" i="6"/>
  <c r="Q115" i="6"/>
  <c r="O115" i="6"/>
  <c r="AQ206" i="6"/>
  <c r="AR206" i="6"/>
  <c r="AT206" i="6"/>
  <c r="AS206" i="6"/>
  <c r="S206" i="6"/>
  <c r="U206" i="6"/>
  <c r="V206" i="6"/>
  <c r="T206" i="6"/>
  <c r="AP158" i="6"/>
  <c r="AO158" i="6"/>
  <c r="AN158" i="6"/>
  <c r="AM158" i="6"/>
  <c r="O158" i="6"/>
  <c r="R158" i="6"/>
  <c r="Q158" i="6"/>
  <c r="P158" i="6"/>
  <c r="AI198" i="6"/>
  <c r="AJ198" i="6"/>
  <c r="AK198" i="6"/>
  <c r="AL198" i="6"/>
  <c r="N198" i="6"/>
  <c r="L198" i="6"/>
  <c r="M198" i="6"/>
  <c r="K198" i="6"/>
  <c r="AC107" i="6"/>
  <c r="AA107" i="6"/>
  <c r="AD107" i="6"/>
  <c r="AB107" i="6"/>
  <c r="Y204" i="6"/>
  <c r="W204" i="6"/>
  <c r="Z204" i="6"/>
  <c r="X204" i="6"/>
  <c r="AQ212" i="6"/>
  <c r="AR212" i="6"/>
  <c r="AT212" i="6"/>
  <c r="AS212" i="6"/>
  <c r="S212" i="6"/>
  <c r="U212" i="6"/>
  <c r="T212" i="6"/>
  <c r="V212" i="6"/>
  <c r="AH147" i="6"/>
  <c r="AG147" i="6"/>
  <c r="AF147" i="6"/>
  <c r="AE147" i="6"/>
  <c r="AJ141" i="6"/>
  <c r="AK141" i="6"/>
  <c r="AL141" i="6"/>
  <c r="AI141" i="6"/>
  <c r="N141" i="6"/>
  <c r="L141" i="6"/>
  <c r="K141" i="6"/>
  <c r="M141" i="6"/>
  <c r="AR37" i="6"/>
  <c r="AT37" i="6"/>
  <c r="AQ37" i="6"/>
  <c r="AS37" i="6"/>
  <c r="AM87" i="6"/>
  <c r="AN87" i="6"/>
  <c r="AP87" i="6"/>
  <c r="AO87" i="6"/>
  <c r="O87" i="6"/>
  <c r="P87" i="6"/>
  <c r="R87" i="6"/>
  <c r="Q87" i="6"/>
  <c r="AE63" i="6"/>
  <c r="AF63" i="6"/>
  <c r="AH63" i="6"/>
  <c r="AG63" i="6"/>
  <c r="Z159" i="6"/>
  <c r="Y159" i="6"/>
  <c r="X159" i="6"/>
  <c r="W159" i="6"/>
  <c r="AE109" i="6"/>
  <c r="AF109" i="6"/>
  <c r="AH109" i="6"/>
  <c r="AG109" i="6"/>
  <c r="AE79" i="6"/>
  <c r="AF79" i="6"/>
  <c r="AH79" i="6"/>
  <c r="AG79" i="6"/>
  <c r="AM9" i="6"/>
  <c r="AP9" i="6"/>
  <c r="AN9" i="6"/>
  <c r="AO9" i="6"/>
  <c r="AM203" i="6"/>
  <c r="AN203" i="6"/>
  <c r="AP203" i="6"/>
  <c r="P203" i="6"/>
  <c r="AO203" i="6"/>
  <c r="O203" i="6"/>
  <c r="Q203" i="6"/>
  <c r="R203" i="6"/>
  <c r="AI127" i="6"/>
  <c r="AJ127" i="6"/>
  <c r="AL127" i="6"/>
  <c r="AK127" i="6"/>
  <c r="N127" i="6"/>
  <c r="K127" i="6"/>
  <c r="M127" i="6"/>
  <c r="L127" i="6"/>
  <c r="AM12" i="6"/>
  <c r="AN12" i="6"/>
  <c r="AP12" i="6"/>
  <c r="AO12" i="6"/>
  <c r="G61" i="6"/>
  <c r="H61" i="6"/>
  <c r="J61" i="6"/>
  <c r="I61" i="6"/>
  <c r="AE195" i="6"/>
  <c r="AF195" i="6"/>
  <c r="AH195" i="6"/>
  <c r="AG195" i="6"/>
  <c r="AP154" i="6"/>
  <c r="AO154" i="6"/>
  <c r="AN154" i="6"/>
  <c r="AM154" i="6"/>
  <c r="R154" i="6"/>
  <c r="Q154" i="6"/>
  <c r="P154" i="6"/>
  <c r="O154" i="6"/>
  <c r="AI194" i="6"/>
  <c r="AJ194" i="6"/>
  <c r="AK194" i="6"/>
  <c r="AL194" i="6"/>
  <c r="K194" i="6"/>
  <c r="L194" i="6"/>
  <c r="M194" i="6"/>
  <c r="N194" i="6"/>
  <c r="AE74" i="6"/>
  <c r="AH74" i="6"/>
  <c r="AG74" i="6"/>
  <c r="AF74" i="6"/>
  <c r="Z144" i="6"/>
  <c r="Y144" i="6"/>
  <c r="W144" i="6"/>
  <c r="X144" i="6"/>
  <c r="W143" i="6"/>
  <c r="X143" i="6"/>
  <c r="Z143" i="6"/>
  <c r="Y143" i="6"/>
  <c r="Z170" i="6"/>
  <c r="Y170" i="6"/>
  <c r="X170" i="6"/>
  <c r="W170" i="6"/>
  <c r="W202" i="6"/>
  <c r="Y202" i="6"/>
  <c r="X202" i="6"/>
  <c r="Z202" i="6"/>
  <c r="AH138" i="6"/>
  <c r="AG138" i="6"/>
  <c r="AF138" i="6"/>
  <c r="AE138" i="6"/>
  <c r="W201" i="6"/>
  <c r="X201" i="6"/>
  <c r="Z201" i="6"/>
  <c r="Y201" i="6"/>
  <c r="AQ134" i="6"/>
  <c r="AR134" i="6"/>
  <c r="AT134" i="6"/>
  <c r="AS134" i="6"/>
  <c r="T134" i="6"/>
  <c r="U134" i="6"/>
  <c r="S134" i="6"/>
  <c r="V134" i="6"/>
  <c r="AG85" i="6"/>
  <c r="AH85" i="6"/>
  <c r="AF85" i="6"/>
  <c r="AE85" i="6"/>
  <c r="AM84" i="6"/>
  <c r="AN84" i="6"/>
  <c r="AP84" i="6"/>
  <c r="AO84" i="6"/>
  <c r="O84" i="6"/>
  <c r="P84" i="6"/>
  <c r="R84" i="6"/>
  <c r="Q84" i="6"/>
  <c r="G130" i="6"/>
  <c r="H130" i="6"/>
  <c r="J130" i="6"/>
  <c r="I130" i="6"/>
  <c r="AE100" i="6"/>
  <c r="AF100" i="6"/>
  <c r="AH100" i="6"/>
  <c r="AG100" i="6"/>
  <c r="AA125" i="6"/>
  <c r="AD125" i="6"/>
  <c r="AB125" i="6"/>
  <c r="AC125" i="6"/>
  <c r="AA122" i="6"/>
  <c r="AB122" i="6"/>
  <c r="AD122" i="6"/>
  <c r="AC122" i="6"/>
  <c r="AQ162" i="6"/>
  <c r="AR162" i="6"/>
  <c r="AT162" i="6"/>
  <c r="AS162" i="6"/>
  <c r="U162" i="6"/>
  <c r="S162" i="6"/>
  <c r="T162" i="6"/>
  <c r="V162" i="6"/>
  <c r="AP117" i="6"/>
  <c r="AO117" i="6"/>
  <c r="AM117" i="6"/>
  <c r="AN117" i="6"/>
  <c r="R117" i="6"/>
  <c r="Q117" i="6"/>
  <c r="O117" i="6"/>
  <c r="P117" i="6"/>
  <c r="AQ161" i="6"/>
  <c r="AR161" i="6"/>
  <c r="AT161" i="6"/>
  <c r="AS161" i="6"/>
  <c r="U161" i="6"/>
  <c r="V161" i="6"/>
  <c r="T161" i="6"/>
  <c r="S161" i="6"/>
  <c r="H11" i="6"/>
  <c r="J11" i="6"/>
  <c r="I11" i="6"/>
  <c r="X175" i="6"/>
  <c r="W175" i="6"/>
  <c r="Z175" i="6"/>
  <c r="Y175" i="6"/>
  <c r="AI178" i="6"/>
  <c r="AJ178" i="6"/>
  <c r="AK178" i="6"/>
  <c r="AL178" i="6"/>
  <c r="K178" i="6"/>
  <c r="L178" i="6"/>
  <c r="M178" i="6"/>
  <c r="N178" i="6"/>
  <c r="AI124" i="6"/>
  <c r="AJ124" i="6"/>
  <c r="AL124" i="6"/>
  <c r="AK124" i="6"/>
  <c r="M124" i="6"/>
  <c r="N124" i="6"/>
  <c r="K124" i="6"/>
  <c r="L124" i="6"/>
  <c r="AQ142" i="6"/>
  <c r="AR142" i="6"/>
  <c r="AT142" i="6"/>
  <c r="AS142" i="6"/>
  <c r="T142" i="6"/>
  <c r="V142" i="6"/>
  <c r="S142" i="6"/>
  <c r="U142" i="6"/>
  <c r="AF185" i="6"/>
  <c r="AG185" i="6"/>
  <c r="AH185" i="6"/>
  <c r="AE185" i="6"/>
  <c r="AM184" i="6"/>
  <c r="AN184" i="6"/>
  <c r="AP184" i="6"/>
  <c r="AO184" i="6"/>
  <c r="P184" i="6"/>
  <c r="R184" i="6"/>
  <c r="Q184" i="6"/>
  <c r="O184" i="6"/>
  <c r="AC83" i="6"/>
  <c r="AB83" i="6"/>
  <c r="AD83" i="6"/>
  <c r="AA83" i="6"/>
  <c r="AM207" i="6"/>
  <c r="Q207" i="6"/>
  <c r="AO207" i="6"/>
  <c r="AN207" i="6"/>
  <c r="AP207" i="6"/>
  <c r="O207" i="6"/>
  <c r="R207" i="6"/>
  <c r="P207" i="6"/>
  <c r="AE112" i="6"/>
  <c r="AF112" i="6"/>
  <c r="AH112" i="6"/>
  <c r="AG112" i="6"/>
  <c r="AA208" i="6"/>
  <c r="AD208" i="6"/>
  <c r="AC208" i="6"/>
  <c r="AB208" i="6"/>
  <c r="AQ165" i="6"/>
  <c r="AR165" i="6"/>
  <c r="AT165" i="6"/>
  <c r="AS165" i="6"/>
  <c r="S165" i="6"/>
  <c r="T165" i="6"/>
  <c r="V165" i="6"/>
  <c r="U165" i="6"/>
  <c r="AL116" i="6"/>
  <c r="AI116" i="6"/>
  <c r="AJ116" i="6"/>
  <c r="AK116" i="6"/>
  <c r="K116" i="6"/>
  <c r="M116" i="6"/>
  <c r="L116" i="6"/>
  <c r="N116" i="6"/>
  <c r="AS98" i="6"/>
  <c r="AQ98" i="6"/>
  <c r="AT98" i="6"/>
  <c r="AR98" i="6"/>
  <c r="U98" i="6"/>
  <c r="S98" i="6"/>
  <c r="V98" i="6"/>
  <c r="T98" i="6"/>
  <c r="AQ177" i="6"/>
  <c r="AR177" i="6"/>
  <c r="AS177" i="6"/>
  <c r="AT177" i="6"/>
  <c r="V177" i="6"/>
  <c r="S177" i="6"/>
  <c r="T177" i="6"/>
  <c r="U177" i="6"/>
  <c r="AI150" i="6"/>
  <c r="AJ150" i="6"/>
  <c r="AL150" i="6"/>
  <c r="AK150" i="6"/>
  <c r="K150" i="6"/>
  <c r="L150" i="6"/>
  <c r="N150" i="6"/>
  <c r="M150" i="6"/>
  <c r="AB192" i="6"/>
  <c r="AC192" i="6"/>
  <c r="AA192" i="6"/>
  <c r="AD192" i="6"/>
  <c r="AG146" i="6"/>
  <c r="AF146" i="6"/>
  <c r="AE146" i="6"/>
  <c r="AH146" i="6"/>
  <c r="AP169" i="6"/>
  <c r="AO169" i="6"/>
  <c r="AN169" i="6"/>
  <c r="AM169" i="6"/>
  <c r="R169" i="6"/>
  <c r="Q169" i="6"/>
  <c r="P169" i="6"/>
  <c r="O169" i="6"/>
  <c r="AC167" i="6"/>
  <c r="AA167" i="6"/>
  <c r="AB167" i="6"/>
  <c r="AD167" i="6"/>
  <c r="AQ183" i="6"/>
  <c r="AR183" i="6"/>
  <c r="AS183" i="6"/>
  <c r="AT183" i="6"/>
  <c r="S183" i="6"/>
  <c r="T183" i="6"/>
  <c r="U183" i="6"/>
  <c r="V183" i="6"/>
  <c r="AM132" i="6"/>
  <c r="AN132" i="6"/>
  <c r="AP132" i="6"/>
  <c r="AO132" i="6"/>
  <c r="O132" i="6"/>
  <c r="P132" i="6"/>
  <c r="R132" i="6"/>
  <c r="Q132" i="6"/>
  <c r="AM129" i="6"/>
  <c r="AN129" i="6"/>
  <c r="AP129" i="6"/>
  <c r="AO129" i="6"/>
  <c r="O129" i="6"/>
  <c r="P129" i="6"/>
  <c r="R129" i="6"/>
  <c r="Q129" i="6"/>
  <c r="X164" i="6"/>
  <c r="Z164" i="6"/>
  <c r="Y164" i="6"/>
  <c r="W164" i="6"/>
  <c r="Y123" i="6"/>
  <c r="W123" i="6"/>
  <c r="X123" i="6"/>
  <c r="Z123" i="6"/>
  <c r="AM121" i="6"/>
  <c r="AN121" i="6"/>
  <c r="AP121" i="6"/>
  <c r="AO121" i="6"/>
  <c r="O121" i="6"/>
  <c r="P121" i="6"/>
  <c r="R121" i="6"/>
  <c r="Q121" i="6"/>
  <c r="AQ163" i="6"/>
  <c r="AR163" i="6"/>
  <c r="AT163" i="6"/>
  <c r="AS163" i="6"/>
  <c r="S163" i="6"/>
  <c r="T163" i="6"/>
  <c r="V163" i="6"/>
  <c r="U163" i="6"/>
  <c r="AJ64" i="6"/>
  <c r="AL64" i="6"/>
  <c r="AK64" i="6"/>
  <c r="AI64" i="6"/>
  <c r="K64" i="6"/>
  <c r="L64" i="6"/>
  <c r="N64" i="6"/>
  <c r="M64" i="6"/>
  <c r="X114" i="6"/>
  <c r="Z114" i="6"/>
  <c r="Y114" i="6"/>
  <c r="W114" i="6"/>
  <c r="AF111" i="6"/>
  <c r="AH111" i="6"/>
  <c r="AG111" i="6"/>
  <c r="AE111" i="6"/>
  <c r="AM5" i="6"/>
  <c r="AN5" i="6"/>
  <c r="AP5" i="6"/>
  <c r="AO5" i="6"/>
  <c r="W60" i="6"/>
  <c r="X60" i="6"/>
  <c r="Z60" i="6"/>
  <c r="Y60" i="6"/>
  <c r="W108" i="6"/>
  <c r="Z108" i="6"/>
  <c r="X108" i="6"/>
  <c r="Y108" i="6"/>
  <c r="I3" i="6"/>
  <c r="J3" i="6"/>
  <c r="H3" i="6"/>
  <c r="AM205" i="6"/>
  <c r="AN205" i="6"/>
  <c r="AP205" i="6"/>
  <c r="AO205" i="6"/>
  <c r="O205" i="6"/>
  <c r="P205" i="6"/>
  <c r="Q205" i="6"/>
  <c r="R205" i="6"/>
  <c r="AQ179" i="6"/>
  <c r="AR179" i="6"/>
  <c r="AS179" i="6"/>
  <c r="AT179" i="6"/>
  <c r="S179" i="6"/>
  <c r="T179" i="6"/>
  <c r="V179" i="6"/>
  <c r="U179" i="6"/>
  <c r="AS75" i="6"/>
  <c r="AQ75" i="6"/>
  <c r="AR75" i="6"/>
  <c r="AT75" i="6"/>
  <c r="T75" i="6"/>
  <c r="V75" i="6"/>
  <c r="U75" i="6"/>
  <c r="S75" i="6"/>
  <c r="AE105" i="6"/>
  <c r="AH105" i="6"/>
  <c r="AF105" i="6"/>
  <c r="AG105" i="6"/>
  <c r="H49" i="6"/>
  <c r="J49" i="6"/>
  <c r="I49" i="6"/>
  <c r="AI32" i="6"/>
  <c r="AJ32" i="6"/>
  <c r="AL32" i="6"/>
  <c r="AK32" i="6"/>
  <c r="AM197" i="6"/>
  <c r="AN197" i="6"/>
  <c r="AP197" i="6"/>
  <c r="AO197" i="6"/>
  <c r="O197" i="6"/>
  <c r="P197" i="6"/>
  <c r="R197" i="6"/>
  <c r="Q197" i="6"/>
  <c r="AS106" i="6"/>
  <c r="AT106" i="6"/>
  <c r="AQ106" i="6"/>
  <c r="AR106" i="6"/>
  <c r="U106" i="6"/>
  <c r="V106" i="6"/>
  <c r="S106" i="6"/>
  <c r="T106" i="6"/>
  <c r="AQ215" i="6"/>
  <c r="T215" i="6"/>
  <c r="AR215" i="6"/>
  <c r="AT215" i="6"/>
  <c r="U215" i="6"/>
  <c r="AS215" i="6"/>
  <c r="S215" i="6"/>
  <c r="V215" i="6"/>
  <c r="AM93" i="6"/>
  <c r="AN93" i="6"/>
  <c r="AP93" i="6"/>
  <c r="AO93" i="6"/>
  <c r="O93" i="6"/>
  <c r="P93" i="6"/>
  <c r="R93" i="6"/>
  <c r="Q93" i="6"/>
  <c r="AQ172" i="6"/>
  <c r="AR172" i="6"/>
  <c r="AS172" i="6"/>
  <c r="AT172" i="6"/>
  <c r="T172" i="6"/>
  <c r="U172" i="6"/>
  <c r="S172" i="6"/>
  <c r="V172" i="6"/>
  <c r="J44" i="6"/>
  <c r="H44" i="6"/>
  <c r="I44" i="6"/>
  <c r="AA211" i="6"/>
  <c r="AC211" i="6"/>
  <c r="AD211" i="6"/>
  <c r="AB211" i="6"/>
  <c r="AI189" i="6"/>
  <c r="AJ189" i="6"/>
  <c r="AK189" i="6"/>
  <c r="AL189" i="6"/>
  <c r="K189" i="6"/>
  <c r="L189" i="6"/>
  <c r="M189" i="6"/>
  <c r="N189" i="6"/>
  <c r="AM187" i="6"/>
  <c r="AN187" i="6"/>
  <c r="AP187" i="6"/>
  <c r="AO187" i="6"/>
  <c r="P187" i="6"/>
  <c r="R187" i="6"/>
  <c r="Q187" i="6"/>
  <c r="O187" i="6"/>
  <c r="J36" i="6"/>
  <c r="I36" i="6"/>
  <c r="H36" i="6"/>
  <c r="AQ29" i="6"/>
  <c r="AR29" i="6"/>
  <c r="AT29" i="6"/>
  <c r="AS29" i="6"/>
  <c r="AQ182" i="6"/>
  <c r="AR182" i="6"/>
  <c r="AS182" i="6"/>
  <c r="AT182" i="6"/>
  <c r="V182" i="6"/>
  <c r="S182" i="6"/>
  <c r="T182" i="6"/>
  <c r="U182" i="6"/>
  <c r="Z101" i="6"/>
  <c r="W101" i="6"/>
  <c r="X101" i="6"/>
  <c r="Y101" i="6"/>
  <c r="AM128" i="6"/>
  <c r="AN128" i="6"/>
  <c r="AP128" i="6"/>
  <c r="AO128" i="6"/>
  <c r="R128" i="6"/>
  <c r="Q128" i="6"/>
  <c r="P128" i="6"/>
  <c r="O128" i="6"/>
  <c r="G67" i="6"/>
  <c r="H67" i="6"/>
  <c r="J67" i="6"/>
  <c r="I67" i="6"/>
  <c r="AH156" i="6"/>
  <c r="AG156" i="6"/>
  <c r="AF156" i="6"/>
  <c r="AE156" i="6"/>
  <c r="Q51" i="6"/>
  <c r="P51" i="6"/>
  <c r="O51" i="6"/>
  <c r="R51" i="6"/>
  <c r="X47" i="6"/>
  <c r="W47" i="6"/>
  <c r="Z47" i="6"/>
  <c r="Y47" i="6"/>
  <c r="K25" i="6"/>
  <c r="N25" i="6"/>
  <c r="L25" i="6"/>
  <c r="M25" i="6"/>
  <c r="O9" i="6"/>
  <c r="R9" i="6"/>
  <c r="P9" i="6"/>
  <c r="Q9" i="6"/>
  <c r="S12" i="6"/>
  <c r="T12" i="6"/>
  <c r="V12" i="6"/>
  <c r="U12" i="6"/>
  <c r="Z35" i="6"/>
  <c r="W35" i="6"/>
  <c r="Y35" i="6"/>
  <c r="X35" i="6"/>
  <c r="Q11" i="6"/>
  <c r="R11" i="6"/>
  <c r="P11" i="6"/>
  <c r="O11" i="6"/>
  <c r="Z30" i="6"/>
  <c r="Y30" i="6"/>
  <c r="W30" i="6"/>
  <c r="X30" i="6"/>
  <c r="K13" i="6"/>
  <c r="L13" i="6"/>
  <c r="N13" i="6"/>
  <c r="M13" i="6"/>
  <c r="AB5" i="6"/>
  <c r="AD5" i="6"/>
  <c r="AC5" i="6"/>
  <c r="AA5" i="6"/>
  <c r="K33" i="6"/>
  <c r="N33" i="6"/>
  <c r="L33" i="6"/>
  <c r="M33" i="6"/>
  <c r="L7" i="6"/>
  <c r="N7" i="6"/>
  <c r="M7" i="6"/>
  <c r="K7" i="6"/>
  <c r="W18" i="6"/>
  <c r="Z18" i="6"/>
  <c r="X18" i="6"/>
  <c r="Y18" i="6"/>
  <c r="L52" i="6"/>
  <c r="N52" i="6"/>
  <c r="M52" i="6"/>
  <c r="K52" i="6"/>
  <c r="AB46" i="6"/>
  <c r="AA46" i="6"/>
  <c r="AD46" i="6"/>
  <c r="AC46" i="6"/>
  <c r="R44" i="6"/>
  <c r="P44" i="6"/>
  <c r="O44" i="6"/>
  <c r="Q44" i="6"/>
  <c r="R42" i="6"/>
  <c r="P42" i="6"/>
  <c r="O42" i="6"/>
  <c r="Q42" i="6"/>
  <c r="R38" i="6"/>
  <c r="Q38" i="6"/>
  <c r="O38" i="6"/>
  <c r="P38" i="6"/>
  <c r="AC36" i="6"/>
  <c r="AA36" i="6"/>
  <c r="AD36" i="6"/>
  <c r="AB36" i="6"/>
  <c r="AE8" i="6"/>
  <c r="AG8" i="6"/>
  <c r="AH8" i="6"/>
  <c r="AF8" i="6"/>
  <c r="W53" i="6"/>
  <c r="Z53" i="6"/>
  <c r="Y53" i="6"/>
  <c r="X53" i="6"/>
  <c r="K27" i="6"/>
  <c r="L27" i="6"/>
  <c r="N27" i="6"/>
  <c r="M27" i="6"/>
  <c r="R24" i="6"/>
  <c r="O24" i="6"/>
  <c r="Q24" i="6"/>
  <c r="P24" i="6"/>
  <c r="AE14" i="6"/>
  <c r="AH14" i="6"/>
  <c r="AF14" i="6"/>
  <c r="AG14" i="6"/>
  <c r="AC10" i="6"/>
  <c r="AA10" i="6"/>
  <c r="AB10" i="6"/>
  <c r="AD10" i="6"/>
  <c r="Q43" i="6"/>
  <c r="P43" i="6"/>
  <c r="R43" i="6"/>
  <c r="O43" i="6"/>
  <c r="S32" i="6"/>
  <c r="T32" i="6"/>
  <c r="V32" i="6"/>
  <c r="U32" i="6"/>
  <c r="AH23" i="6"/>
  <c r="AE23" i="6"/>
  <c r="AG23" i="6"/>
  <c r="AF23" i="6"/>
  <c r="K50" i="6"/>
  <c r="M50" i="6"/>
  <c r="N50" i="6"/>
  <c r="L50" i="6"/>
  <c r="AB48" i="6"/>
  <c r="AA48" i="6"/>
  <c r="AD48" i="6"/>
  <c r="AC48" i="6"/>
  <c r="Z28" i="6"/>
  <c r="Y28" i="6"/>
  <c r="W28" i="6"/>
  <c r="X28" i="6"/>
  <c r="AC26" i="6"/>
  <c r="AA26" i="6"/>
  <c r="AB26" i="6"/>
  <c r="AD26" i="6"/>
  <c r="S22" i="6"/>
  <c r="V22" i="6"/>
  <c r="T22" i="6"/>
  <c r="U22" i="6"/>
  <c r="AB39" i="6"/>
  <c r="AD39" i="6"/>
  <c r="AA39" i="6"/>
  <c r="AC39" i="6"/>
  <c r="AH31" i="6"/>
  <c r="AE31" i="6"/>
  <c r="AG31" i="6"/>
  <c r="AF31" i="6"/>
  <c r="O55" i="6"/>
  <c r="P55" i="6"/>
  <c r="R55" i="6"/>
  <c r="Q55" i="6"/>
  <c r="M34" i="6"/>
  <c r="L34" i="6"/>
  <c r="K34" i="6"/>
  <c r="N34" i="6"/>
  <c r="X3" i="6"/>
  <c r="AF3" i="6"/>
  <c r="Q3" i="6"/>
  <c r="AR3" i="6"/>
  <c r="AG94" i="6"/>
  <c r="AB94" i="6"/>
  <c r="J156" i="6"/>
  <c r="I156" i="6"/>
  <c r="H156" i="6"/>
  <c r="G156" i="6"/>
  <c r="G215" i="6"/>
  <c r="H215" i="6"/>
  <c r="J215" i="6"/>
  <c r="I215" i="6"/>
  <c r="G193" i="6"/>
  <c r="H193" i="6"/>
  <c r="J193" i="6"/>
  <c r="I193" i="6"/>
  <c r="AR53" i="6"/>
  <c r="AT53" i="6"/>
  <c r="AS53" i="6"/>
  <c r="AQ53" i="6"/>
  <c r="W186" i="6"/>
  <c r="X186" i="6"/>
  <c r="Z186" i="6"/>
  <c r="Y186" i="6"/>
  <c r="AC86" i="6"/>
  <c r="AA86" i="6"/>
  <c r="AB86" i="6"/>
  <c r="AD86" i="6"/>
  <c r="J24" i="6"/>
  <c r="I24" i="6"/>
  <c r="H24" i="6"/>
  <c r="AI10" i="6"/>
  <c r="AJ10" i="6"/>
  <c r="AL10" i="6"/>
  <c r="AK10" i="6"/>
  <c r="AM95" i="6"/>
  <c r="AN95" i="6"/>
  <c r="AP95" i="6"/>
  <c r="AO95" i="6"/>
  <c r="O95" i="6"/>
  <c r="R95" i="6"/>
  <c r="P95" i="6"/>
  <c r="Q95" i="6"/>
  <c r="W62" i="6"/>
  <c r="X62" i="6"/>
  <c r="Z62" i="6"/>
  <c r="Y62" i="6"/>
  <c r="AG209" i="6"/>
  <c r="AE209" i="6"/>
  <c r="AF209" i="6"/>
  <c r="AH209" i="6"/>
  <c r="W77" i="6"/>
  <c r="Z77" i="6"/>
  <c r="X77" i="6"/>
  <c r="Y77" i="6"/>
  <c r="AE140" i="6"/>
  <c r="AF140" i="6"/>
  <c r="AH140" i="6"/>
  <c r="AG140" i="6"/>
  <c r="Y99" i="6"/>
  <c r="W99" i="6"/>
  <c r="X99" i="6"/>
  <c r="Z99" i="6"/>
  <c r="G204" i="6"/>
  <c r="H204" i="6"/>
  <c r="I204" i="6"/>
  <c r="J204" i="6"/>
  <c r="J37" i="6"/>
  <c r="H37" i="6"/>
  <c r="I37" i="6"/>
  <c r="AA155" i="6"/>
  <c r="AB155" i="6"/>
  <c r="AC155" i="6"/>
  <c r="AD155" i="6"/>
  <c r="AQ152" i="6"/>
  <c r="AR152" i="6"/>
  <c r="AT152" i="6"/>
  <c r="AS152" i="6"/>
  <c r="T152" i="6"/>
  <c r="U152" i="6"/>
  <c r="S152" i="6"/>
  <c r="V152" i="6"/>
  <c r="AP170" i="6"/>
  <c r="AO170" i="6"/>
  <c r="AN170" i="6"/>
  <c r="AM170" i="6"/>
  <c r="Q170" i="6"/>
  <c r="R170" i="6"/>
  <c r="P170" i="6"/>
  <c r="O170" i="6"/>
  <c r="AK84" i="6"/>
  <c r="AI84" i="6"/>
  <c r="AJ84" i="6"/>
  <c r="AL84" i="6"/>
  <c r="M84" i="6"/>
  <c r="K84" i="6"/>
  <c r="L84" i="6"/>
  <c r="N84" i="6"/>
  <c r="AQ122" i="6"/>
  <c r="AR122" i="6"/>
  <c r="AT122" i="6"/>
  <c r="AS122" i="6"/>
  <c r="S122" i="6"/>
  <c r="T122" i="6"/>
  <c r="V122" i="6"/>
  <c r="U122" i="6"/>
  <c r="AE175" i="6"/>
  <c r="AF175" i="6"/>
  <c r="AH175" i="6"/>
  <c r="AG175" i="6"/>
  <c r="W142" i="6"/>
  <c r="X142" i="6"/>
  <c r="Z142" i="6"/>
  <c r="Y142" i="6"/>
  <c r="W113" i="6"/>
  <c r="X113" i="6"/>
  <c r="Z113" i="6"/>
  <c r="Y113" i="6"/>
  <c r="X116" i="6"/>
  <c r="Y116" i="6"/>
  <c r="Z116" i="6"/>
  <c r="W116" i="6"/>
  <c r="AC150" i="6"/>
  <c r="AD150" i="6"/>
  <c r="AB150" i="6"/>
  <c r="AA150" i="6"/>
  <c r="AE132" i="6"/>
  <c r="AF132" i="6"/>
  <c r="AH132" i="6"/>
  <c r="AG132" i="6"/>
  <c r="W20" i="6"/>
  <c r="X20" i="6"/>
  <c r="Z20" i="6"/>
  <c r="Y20" i="6"/>
  <c r="AI13" i="6"/>
  <c r="AJ13" i="6"/>
  <c r="AL13" i="6"/>
  <c r="AK13" i="6"/>
  <c r="AE108" i="6"/>
  <c r="AF108" i="6"/>
  <c r="AH108" i="6"/>
  <c r="AG108" i="6"/>
  <c r="AJ49" i="6"/>
  <c r="AL49" i="6"/>
  <c r="AK49" i="6"/>
  <c r="AI49" i="6"/>
  <c r="L49" i="6"/>
  <c r="M49" i="6"/>
  <c r="K49" i="6"/>
  <c r="N49" i="6"/>
  <c r="Y215" i="6"/>
  <c r="Z215" i="6"/>
  <c r="W215" i="6"/>
  <c r="X215" i="6"/>
  <c r="W93" i="6"/>
  <c r="Z93" i="6"/>
  <c r="Y93" i="6"/>
  <c r="X93" i="6"/>
  <c r="AI211" i="6"/>
  <c r="AJ211" i="6"/>
  <c r="AL211" i="6"/>
  <c r="AK211" i="6"/>
  <c r="K211" i="6"/>
  <c r="N211" i="6"/>
  <c r="L211" i="6"/>
  <c r="M211" i="6"/>
  <c r="AA128" i="6"/>
  <c r="AB128" i="6"/>
  <c r="AD128" i="6"/>
  <c r="AC128" i="6"/>
  <c r="AI23" i="6"/>
  <c r="AJ23" i="6"/>
  <c r="AL23" i="6"/>
  <c r="AK23" i="6"/>
  <c r="AF47" i="6"/>
  <c r="AG47" i="6"/>
  <c r="AE47" i="6"/>
  <c r="AH47" i="6"/>
  <c r="AE6" i="6"/>
  <c r="AH6" i="6"/>
  <c r="AF6" i="6"/>
  <c r="AG6" i="6"/>
  <c r="O35" i="6"/>
  <c r="Q35" i="6"/>
  <c r="P35" i="6"/>
  <c r="R35" i="6"/>
  <c r="AA11" i="6"/>
  <c r="AD11" i="6"/>
  <c r="AB11" i="6"/>
  <c r="AC11" i="6"/>
  <c r="AB7" i="6"/>
  <c r="AD7" i="6"/>
  <c r="AC7" i="6"/>
  <c r="AA7" i="6"/>
  <c r="G177" i="6"/>
  <c r="H177" i="6"/>
  <c r="J177" i="6"/>
  <c r="I177" i="6"/>
  <c r="J167" i="6"/>
  <c r="I167" i="6"/>
  <c r="H167" i="6"/>
  <c r="G167" i="6"/>
  <c r="J164" i="6"/>
  <c r="I164" i="6"/>
  <c r="H164" i="6"/>
  <c r="G164" i="6"/>
  <c r="G176" i="6"/>
  <c r="H176" i="6"/>
  <c r="J176" i="6"/>
  <c r="I176" i="6"/>
  <c r="J152" i="6"/>
  <c r="I152" i="6"/>
  <c r="H152" i="6"/>
  <c r="G152" i="6"/>
  <c r="G184" i="6"/>
  <c r="H184" i="6"/>
  <c r="J184" i="6"/>
  <c r="I184" i="6"/>
  <c r="G79" i="6"/>
  <c r="H79" i="6"/>
  <c r="J79" i="6"/>
  <c r="I79" i="6"/>
  <c r="J148" i="6"/>
  <c r="I148" i="6"/>
  <c r="H148" i="6"/>
  <c r="G148" i="6"/>
  <c r="H115" i="6"/>
  <c r="J115" i="6"/>
  <c r="I115" i="6"/>
  <c r="G115" i="6"/>
  <c r="G198" i="6"/>
  <c r="H198" i="6"/>
  <c r="J198" i="6"/>
  <c r="I198" i="6"/>
  <c r="G107" i="6"/>
  <c r="H107" i="6"/>
  <c r="J107" i="6"/>
  <c r="I107" i="6"/>
  <c r="G70" i="6"/>
  <c r="H70" i="6"/>
  <c r="J70" i="6"/>
  <c r="I70" i="6"/>
  <c r="G190" i="6"/>
  <c r="H190" i="6"/>
  <c r="J190" i="6"/>
  <c r="I190" i="6"/>
  <c r="G102" i="6"/>
  <c r="H102" i="6"/>
  <c r="J102" i="6"/>
  <c r="I102" i="6"/>
  <c r="AB174" i="6"/>
  <c r="AC174" i="6"/>
  <c r="AD174" i="6"/>
  <c r="AA174" i="6"/>
  <c r="AM173" i="6"/>
  <c r="AN173" i="6"/>
  <c r="AP173" i="6"/>
  <c r="AO173" i="6"/>
  <c r="O173" i="6"/>
  <c r="P173" i="6"/>
  <c r="R173" i="6"/>
  <c r="Q173" i="6"/>
  <c r="H54" i="6"/>
  <c r="J54" i="6"/>
  <c r="I54" i="6"/>
  <c r="AA214" i="6"/>
  <c r="AB214" i="6"/>
  <c r="AC214" i="6"/>
  <c r="AD214" i="6"/>
  <c r="AH92" i="6"/>
  <c r="AE92" i="6"/>
  <c r="AG92" i="6"/>
  <c r="AF92" i="6"/>
  <c r="AE91" i="6"/>
  <c r="AF91" i="6"/>
  <c r="AH91" i="6"/>
  <c r="AG91" i="6"/>
  <c r="Y72" i="6"/>
  <c r="X72" i="6"/>
  <c r="W72" i="6"/>
  <c r="Z72" i="6"/>
  <c r="AQ145" i="6"/>
  <c r="AR145" i="6"/>
  <c r="AT145" i="6"/>
  <c r="AS145" i="6"/>
  <c r="U145" i="6"/>
  <c r="S145" i="6"/>
  <c r="T145" i="6"/>
  <c r="V145" i="6"/>
  <c r="AH171" i="6"/>
  <c r="AG171" i="6"/>
  <c r="AF171" i="6"/>
  <c r="AE171" i="6"/>
  <c r="AQ210" i="6"/>
  <c r="AR210" i="6"/>
  <c r="AT210" i="6"/>
  <c r="AS210" i="6"/>
  <c r="S210" i="6"/>
  <c r="U210" i="6"/>
  <c r="V210" i="6"/>
  <c r="T210" i="6"/>
  <c r="AM139" i="6"/>
  <c r="AN139" i="6"/>
  <c r="AP139" i="6"/>
  <c r="AO139" i="6"/>
  <c r="O139" i="6"/>
  <c r="P139" i="6"/>
  <c r="R139" i="6"/>
  <c r="Q139" i="6"/>
  <c r="AI135" i="6"/>
  <c r="AJ135" i="6"/>
  <c r="AL135" i="6"/>
  <c r="AK135" i="6"/>
  <c r="N135" i="6"/>
  <c r="K135" i="6"/>
  <c r="L135" i="6"/>
  <c r="M135" i="6"/>
  <c r="AE86" i="6"/>
  <c r="AF86" i="6"/>
  <c r="AH86" i="6"/>
  <c r="AG86" i="6"/>
  <c r="J27" i="6"/>
  <c r="I27" i="6"/>
  <c r="H27" i="6"/>
  <c r="AS81" i="6"/>
  <c r="AQ81" i="6"/>
  <c r="AR81" i="6"/>
  <c r="AT81" i="6"/>
  <c r="U81" i="6"/>
  <c r="S81" i="6"/>
  <c r="T81" i="6"/>
  <c r="V81" i="6"/>
  <c r="AQ126" i="6"/>
  <c r="AR126" i="6"/>
  <c r="AT126" i="6"/>
  <c r="AS126" i="6"/>
  <c r="S126" i="6"/>
  <c r="V126" i="6"/>
  <c r="T126" i="6"/>
  <c r="U126" i="6"/>
  <c r="W66" i="6"/>
  <c r="X66" i="6"/>
  <c r="Z66" i="6"/>
  <c r="Y66" i="6"/>
  <c r="AQ180" i="6"/>
  <c r="AR180" i="6"/>
  <c r="AS180" i="6"/>
  <c r="AT180" i="6"/>
  <c r="V180" i="6"/>
  <c r="S180" i="6"/>
  <c r="T180" i="6"/>
  <c r="U180" i="6"/>
  <c r="AI19" i="6"/>
  <c r="AK19" i="6"/>
  <c r="AJ19" i="6"/>
  <c r="AL19" i="6"/>
  <c r="K19" i="6"/>
  <c r="M19" i="6"/>
  <c r="N19" i="6"/>
  <c r="L19" i="6"/>
  <c r="H17" i="6"/>
  <c r="J17" i="6"/>
  <c r="I17" i="6"/>
  <c r="AQ14" i="6"/>
  <c r="AR14" i="6"/>
  <c r="AT14" i="6"/>
  <c r="AS14" i="6"/>
  <c r="AQ10" i="6"/>
  <c r="AR10" i="6"/>
  <c r="AT10" i="6"/>
  <c r="AS10" i="6"/>
  <c r="X196" i="6"/>
  <c r="Y196" i="6"/>
  <c r="W196" i="6"/>
  <c r="Z196" i="6"/>
  <c r="AM110" i="6"/>
  <c r="AN110" i="6"/>
  <c r="AP110" i="6"/>
  <c r="AO110" i="6"/>
  <c r="Q110" i="6"/>
  <c r="O110" i="6"/>
  <c r="P110" i="6"/>
  <c r="R110" i="6"/>
  <c r="AC95" i="6"/>
  <c r="AA95" i="6"/>
  <c r="AD95" i="6"/>
  <c r="AB95" i="6"/>
  <c r="AF193" i="6"/>
  <c r="AG193" i="6"/>
  <c r="AE193" i="6"/>
  <c r="AH193" i="6"/>
  <c r="AJ43" i="6"/>
  <c r="AL43" i="6"/>
  <c r="AI43" i="6"/>
  <c r="AK43" i="6"/>
  <c r="AE133" i="6"/>
  <c r="AF133" i="6"/>
  <c r="AH133" i="6"/>
  <c r="AG133" i="6"/>
  <c r="AB131" i="6"/>
  <c r="AC131" i="6"/>
  <c r="AA131" i="6"/>
  <c r="AD131" i="6"/>
  <c r="AD82" i="6"/>
  <c r="AC82" i="6"/>
  <c r="AA82" i="6"/>
  <c r="AB82" i="6"/>
  <c r="G62" i="6"/>
  <c r="H62" i="6"/>
  <c r="J62" i="6"/>
  <c r="I62" i="6"/>
  <c r="AM96" i="6"/>
  <c r="AN96" i="6"/>
  <c r="AP96" i="6"/>
  <c r="AO96" i="6"/>
  <c r="R96" i="6"/>
  <c r="O96" i="6"/>
  <c r="P96" i="6"/>
  <c r="Q96" i="6"/>
  <c r="AQ151" i="6"/>
  <c r="AR151" i="6"/>
  <c r="AT151" i="6"/>
  <c r="AS151" i="6"/>
  <c r="S151" i="6"/>
  <c r="T151" i="6"/>
  <c r="V151" i="6"/>
  <c r="U151" i="6"/>
  <c r="AR47" i="6"/>
  <c r="AT47" i="6"/>
  <c r="AS47" i="6"/>
  <c r="AQ47" i="6"/>
  <c r="AI190" i="6"/>
  <c r="AJ190" i="6"/>
  <c r="AK190" i="6"/>
  <c r="AL190" i="6"/>
  <c r="N190" i="6"/>
  <c r="K190" i="6"/>
  <c r="L190" i="6"/>
  <c r="M190" i="6"/>
  <c r="AM209" i="6"/>
  <c r="AN209" i="6"/>
  <c r="AP209" i="6"/>
  <c r="AO209" i="6"/>
  <c r="O209" i="6"/>
  <c r="P209" i="6"/>
  <c r="R209" i="6"/>
  <c r="Q209" i="6"/>
  <c r="W102" i="6"/>
  <c r="X102" i="6"/>
  <c r="Z102" i="6"/>
  <c r="Y102" i="6"/>
  <c r="AC166" i="6"/>
  <c r="AD166" i="6"/>
  <c r="AB166" i="6"/>
  <c r="AA166" i="6"/>
  <c r="H21" i="6"/>
  <c r="J21" i="6"/>
  <c r="I21" i="6"/>
  <c r="AR6" i="6"/>
  <c r="AT6" i="6"/>
  <c r="AS6" i="6"/>
  <c r="AQ6" i="6"/>
  <c r="AS77" i="6"/>
  <c r="AQ77" i="6"/>
  <c r="AR77" i="6"/>
  <c r="AT77" i="6"/>
  <c r="V77" i="6"/>
  <c r="U77" i="6"/>
  <c r="S77" i="6"/>
  <c r="T77" i="6"/>
  <c r="AM90" i="6"/>
  <c r="AN90" i="6"/>
  <c r="AP90" i="6"/>
  <c r="AO90" i="6"/>
  <c r="R90" i="6"/>
  <c r="O90" i="6"/>
  <c r="P90" i="6"/>
  <c r="Q90" i="6"/>
  <c r="AI199" i="6"/>
  <c r="AJ199" i="6"/>
  <c r="AK199" i="6"/>
  <c r="AL199" i="6"/>
  <c r="N199" i="6"/>
  <c r="L199" i="6"/>
  <c r="M199" i="6"/>
  <c r="K199" i="6"/>
  <c r="AA160" i="6"/>
  <c r="AB160" i="6"/>
  <c r="AD160" i="6"/>
  <c r="AC160" i="6"/>
  <c r="AI157" i="6"/>
  <c r="AJ157" i="6"/>
  <c r="AL157" i="6"/>
  <c r="AK157" i="6"/>
  <c r="M157" i="6"/>
  <c r="K157" i="6"/>
  <c r="L157" i="6"/>
  <c r="N157" i="6"/>
  <c r="AG213" i="6"/>
  <c r="AE213" i="6"/>
  <c r="AH213" i="6"/>
  <c r="AF213" i="6"/>
  <c r="H48" i="6"/>
  <c r="J48" i="6"/>
  <c r="I48" i="6"/>
  <c r="AN45" i="6"/>
  <c r="AM45" i="6"/>
  <c r="AP45" i="6"/>
  <c r="AO45" i="6"/>
  <c r="W71" i="6"/>
  <c r="X71" i="6"/>
  <c r="Z71" i="6"/>
  <c r="Y71" i="6"/>
  <c r="AB69" i="6"/>
  <c r="AA69" i="6"/>
  <c r="AD69" i="6"/>
  <c r="AC69" i="6"/>
  <c r="AM88" i="6"/>
  <c r="AN88" i="6"/>
  <c r="AP88" i="6"/>
  <c r="AO88" i="6"/>
  <c r="O88" i="6"/>
  <c r="R88" i="6"/>
  <c r="P88" i="6"/>
  <c r="Q88" i="6"/>
  <c r="AG104" i="6"/>
  <c r="AE104" i="6"/>
  <c r="AF104" i="6"/>
  <c r="AH104" i="6"/>
  <c r="AP26" i="6"/>
  <c r="AO26" i="6"/>
  <c r="AM26" i="6"/>
  <c r="AN26" i="6"/>
  <c r="AI22" i="6"/>
  <c r="AJ22" i="6"/>
  <c r="AL22" i="6"/>
  <c r="AK22" i="6"/>
  <c r="AK115" i="6"/>
  <c r="AL115" i="6"/>
  <c r="AI115" i="6"/>
  <c r="AJ115" i="6"/>
  <c r="M115" i="6"/>
  <c r="K115" i="6"/>
  <c r="N115" i="6"/>
  <c r="L115" i="6"/>
  <c r="AA206" i="6"/>
  <c r="AC206" i="6"/>
  <c r="AD206" i="6"/>
  <c r="AB206" i="6"/>
  <c r="AH158" i="6"/>
  <c r="AG158" i="6"/>
  <c r="AE158" i="6"/>
  <c r="AF158" i="6"/>
  <c r="AE198" i="6"/>
  <c r="AF198" i="6"/>
  <c r="AG198" i="6"/>
  <c r="AH198" i="6"/>
  <c r="Y107" i="6"/>
  <c r="W107" i="6"/>
  <c r="X107" i="6"/>
  <c r="Z107" i="6"/>
  <c r="AQ204" i="6"/>
  <c r="AR204" i="6"/>
  <c r="AT204" i="6"/>
  <c r="AS204" i="6"/>
  <c r="S204" i="6"/>
  <c r="U204" i="6"/>
  <c r="V204" i="6"/>
  <c r="T204" i="6"/>
  <c r="AA212" i="6"/>
  <c r="AC212" i="6"/>
  <c r="AB212" i="6"/>
  <c r="AD212" i="6"/>
  <c r="J147" i="6"/>
  <c r="I147" i="6"/>
  <c r="H147" i="6"/>
  <c r="G147" i="6"/>
  <c r="AE141" i="6"/>
  <c r="AF141" i="6"/>
  <c r="AH141" i="6"/>
  <c r="AG141" i="6"/>
  <c r="AI34" i="6"/>
  <c r="AJ34" i="6"/>
  <c r="AL34" i="6"/>
  <c r="AK34" i="6"/>
  <c r="AK87" i="6"/>
  <c r="AI87" i="6"/>
  <c r="AJ87" i="6"/>
  <c r="AL87" i="6"/>
  <c r="M87" i="6"/>
  <c r="K87" i="6"/>
  <c r="L87" i="6"/>
  <c r="N87" i="6"/>
  <c r="AB63" i="6"/>
  <c r="AD63" i="6"/>
  <c r="AC63" i="6"/>
  <c r="AA63" i="6"/>
  <c r="AP159" i="6"/>
  <c r="AO159" i="6"/>
  <c r="AN159" i="6"/>
  <c r="AM159" i="6"/>
  <c r="O159" i="6"/>
  <c r="R159" i="6"/>
  <c r="Q159" i="6"/>
  <c r="P159" i="6"/>
  <c r="AC109" i="6"/>
  <c r="AA109" i="6"/>
  <c r="AD109" i="6"/>
  <c r="AB109" i="6"/>
  <c r="AC79" i="6"/>
  <c r="AA79" i="6"/>
  <c r="AB79" i="6"/>
  <c r="AD79" i="6"/>
  <c r="Z203" i="6"/>
  <c r="W203" i="6"/>
  <c r="X203" i="6"/>
  <c r="Y203" i="6"/>
  <c r="AE127" i="6"/>
  <c r="AF127" i="6"/>
  <c r="AH127" i="6"/>
  <c r="AG127" i="6"/>
  <c r="H12" i="6"/>
  <c r="J12" i="6"/>
  <c r="I12" i="6"/>
  <c r="W58" i="6"/>
  <c r="X58" i="6"/>
  <c r="Z58" i="6"/>
  <c r="Y58" i="6"/>
  <c r="AA195" i="6"/>
  <c r="AB195" i="6"/>
  <c r="AC195" i="6"/>
  <c r="AD195" i="6"/>
  <c r="AI154" i="6"/>
  <c r="AJ154" i="6"/>
  <c r="AL154" i="6"/>
  <c r="AK154" i="6"/>
  <c r="K154" i="6"/>
  <c r="L154" i="6"/>
  <c r="N154" i="6"/>
  <c r="M154" i="6"/>
  <c r="AM194" i="6"/>
  <c r="AN194" i="6"/>
  <c r="AP194" i="6"/>
  <c r="AO194" i="6"/>
  <c r="P194" i="6"/>
  <c r="O194" i="6"/>
  <c r="R194" i="6"/>
  <c r="Q194" i="6"/>
  <c r="AA152" i="6"/>
  <c r="AB152" i="6"/>
  <c r="AD152" i="6"/>
  <c r="AC152" i="6"/>
  <c r="AG144" i="6"/>
  <c r="AE144" i="6"/>
  <c r="AH144" i="6"/>
  <c r="AF144" i="6"/>
  <c r="AI143" i="6"/>
  <c r="AJ143" i="6"/>
  <c r="AL143" i="6"/>
  <c r="AK143" i="6"/>
  <c r="L143" i="6"/>
  <c r="N143" i="6"/>
  <c r="M143" i="6"/>
  <c r="K143" i="6"/>
  <c r="AQ202" i="6"/>
  <c r="AR202" i="6"/>
  <c r="AS202" i="6"/>
  <c r="AT202" i="6"/>
  <c r="T202" i="6"/>
  <c r="V202" i="6"/>
  <c r="S202" i="6"/>
  <c r="U202" i="6"/>
  <c r="AA138" i="6"/>
  <c r="AB138" i="6"/>
  <c r="AD138" i="6"/>
  <c r="AC138" i="6"/>
  <c r="AM134" i="6"/>
  <c r="AN134" i="6"/>
  <c r="AP134" i="6"/>
  <c r="AO134" i="6"/>
  <c r="Q134" i="6"/>
  <c r="O134" i="6"/>
  <c r="P134" i="6"/>
  <c r="R134" i="6"/>
  <c r="AC85" i="6"/>
  <c r="AA85" i="6"/>
  <c r="AB85" i="6"/>
  <c r="AD85" i="6"/>
  <c r="G84" i="6"/>
  <c r="H84" i="6"/>
  <c r="J84" i="6"/>
  <c r="I84" i="6"/>
  <c r="AH80" i="6"/>
  <c r="AF80" i="6"/>
  <c r="AG80" i="6"/>
  <c r="AE80" i="6"/>
  <c r="AM100" i="6"/>
  <c r="AN100" i="6"/>
  <c r="AP100" i="6"/>
  <c r="AO100" i="6"/>
  <c r="R100" i="6"/>
  <c r="Q100" i="6"/>
  <c r="O100" i="6"/>
  <c r="P100" i="6"/>
  <c r="Z125" i="6"/>
  <c r="Y125" i="6"/>
  <c r="X125" i="6"/>
  <c r="W125" i="6"/>
  <c r="W122" i="6"/>
  <c r="X122" i="6"/>
  <c r="Z122" i="6"/>
  <c r="Y122" i="6"/>
  <c r="AP162" i="6"/>
  <c r="AO162" i="6"/>
  <c r="AN162" i="6"/>
  <c r="AM162" i="6"/>
  <c r="Q162" i="6"/>
  <c r="R162" i="6"/>
  <c r="P162" i="6"/>
  <c r="O162" i="6"/>
  <c r="AL117" i="6"/>
  <c r="AI117" i="6"/>
  <c r="AJ117" i="6"/>
  <c r="AK117" i="6"/>
  <c r="N117" i="6"/>
  <c r="K117" i="6"/>
  <c r="L117" i="6"/>
  <c r="M117" i="6"/>
  <c r="AP161" i="6"/>
  <c r="AO161" i="6"/>
  <c r="AN161" i="6"/>
  <c r="AM161" i="6"/>
  <c r="R161" i="6"/>
  <c r="Q161" i="6"/>
  <c r="P161" i="6"/>
  <c r="O161" i="6"/>
  <c r="AQ175" i="6"/>
  <c r="AR175" i="6"/>
  <c r="AS175" i="6"/>
  <c r="AT175" i="6"/>
  <c r="U175" i="6"/>
  <c r="V175" i="6"/>
  <c r="S175" i="6"/>
  <c r="T175" i="6"/>
  <c r="AM178" i="6"/>
  <c r="AN178" i="6"/>
  <c r="AP178" i="6"/>
  <c r="AO178" i="6"/>
  <c r="P178" i="6"/>
  <c r="Q178" i="6"/>
  <c r="O178" i="6"/>
  <c r="R178" i="6"/>
  <c r="G124" i="6"/>
  <c r="H124" i="6"/>
  <c r="J124" i="6"/>
  <c r="I124" i="6"/>
  <c r="AM142" i="6"/>
  <c r="AN142" i="6"/>
  <c r="AP142" i="6"/>
  <c r="AO142" i="6"/>
  <c r="Q142" i="6"/>
  <c r="O142" i="6"/>
  <c r="P142" i="6"/>
  <c r="R142" i="6"/>
  <c r="AD185" i="6"/>
  <c r="AB185" i="6"/>
  <c r="AA185" i="6"/>
  <c r="AC185" i="6"/>
  <c r="W136" i="6"/>
  <c r="X136" i="6"/>
  <c r="Z136" i="6"/>
  <c r="Y136" i="6"/>
  <c r="Z83" i="6"/>
  <c r="W83" i="6"/>
  <c r="X83" i="6"/>
  <c r="Y83" i="6"/>
  <c r="AQ207" i="6"/>
  <c r="AR207" i="6"/>
  <c r="AT207" i="6"/>
  <c r="AS207" i="6"/>
  <c r="S207" i="6"/>
  <c r="U207" i="6"/>
  <c r="V207" i="6"/>
  <c r="T207" i="6"/>
  <c r="J25" i="6"/>
  <c r="I25" i="6"/>
  <c r="H25" i="6"/>
  <c r="AN112" i="6"/>
  <c r="AP112" i="6"/>
  <c r="AO112" i="6"/>
  <c r="AM112" i="6"/>
  <c r="Q112" i="6"/>
  <c r="P112" i="6"/>
  <c r="R112" i="6"/>
  <c r="O112" i="6"/>
  <c r="Y208" i="6"/>
  <c r="Z208" i="6"/>
  <c r="W208" i="6"/>
  <c r="X208" i="6"/>
  <c r="AP165" i="6"/>
  <c r="AO165" i="6"/>
  <c r="AN165" i="6"/>
  <c r="AM165" i="6"/>
  <c r="R165" i="6"/>
  <c r="Q165" i="6"/>
  <c r="P165" i="6"/>
  <c r="O165" i="6"/>
  <c r="AF116" i="6"/>
  <c r="AH116" i="6"/>
  <c r="AG116" i="6"/>
  <c r="AE116" i="6"/>
  <c r="AM98" i="6"/>
  <c r="AN98" i="6"/>
  <c r="AP98" i="6"/>
  <c r="AO98" i="6"/>
  <c r="O98" i="6"/>
  <c r="P98" i="6"/>
  <c r="R98" i="6"/>
  <c r="Q98" i="6"/>
  <c r="AM177" i="6"/>
  <c r="AN177" i="6"/>
  <c r="AP177" i="6"/>
  <c r="AO177" i="6"/>
  <c r="O177" i="6"/>
  <c r="P177" i="6"/>
  <c r="R177" i="6"/>
  <c r="Q177" i="6"/>
  <c r="AQ150" i="6"/>
  <c r="AR150" i="6"/>
  <c r="AT150" i="6"/>
  <c r="AS150" i="6"/>
  <c r="S150" i="6"/>
  <c r="T150" i="6"/>
  <c r="U150" i="6"/>
  <c r="V150" i="6"/>
  <c r="X192" i="6"/>
  <c r="Z192" i="6"/>
  <c r="Y192" i="6"/>
  <c r="W192" i="6"/>
  <c r="AA146" i="6"/>
  <c r="AB146" i="6"/>
  <c r="AD146" i="6"/>
  <c r="AC146" i="6"/>
  <c r="AI188" i="6"/>
  <c r="AJ188" i="6"/>
  <c r="AK188" i="6"/>
  <c r="AL188" i="6"/>
  <c r="N188" i="6"/>
  <c r="K188" i="6"/>
  <c r="L188" i="6"/>
  <c r="M188" i="6"/>
  <c r="AQ167" i="6"/>
  <c r="AR167" i="6"/>
  <c r="AT167" i="6"/>
  <c r="AS167" i="6"/>
  <c r="S167" i="6"/>
  <c r="T167" i="6"/>
  <c r="V167" i="6"/>
  <c r="U167" i="6"/>
  <c r="AM183" i="6"/>
  <c r="AN183" i="6"/>
  <c r="AP183" i="6"/>
  <c r="AO183" i="6"/>
  <c r="P183" i="6"/>
  <c r="Q183" i="6"/>
  <c r="O183" i="6"/>
  <c r="R183" i="6"/>
  <c r="AI132" i="6"/>
  <c r="AJ132" i="6"/>
  <c r="AL132" i="6"/>
  <c r="AK132" i="6"/>
  <c r="M132" i="6"/>
  <c r="L132" i="6"/>
  <c r="K132" i="6"/>
  <c r="N132" i="6"/>
  <c r="AI200" i="6"/>
  <c r="AJ200" i="6"/>
  <c r="AK200" i="6"/>
  <c r="AL200" i="6"/>
  <c r="M200" i="6"/>
  <c r="N200" i="6"/>
  <c r="K200" i="6"/>
  <c r="L200" i="6"/>
  <c r="AG164" i="6"/>
  <c r="AH164" i="6"/>
  <c r="AF164" i="6"/>
  <c r="AE164" i="6"/>
  <c r="AI123" i="6"/>
  <c r="AJ123" i="6"/>
  <c r="AL123" i="6"/>
  <c r="AK123" i="6"/>
  <c r="K123" i="6"/>
  <c r="N123" i="6"/>
  <c r="L123" i="6"/>
  <c r="M123" i="6"/>
  <c r="AI20" i="6"/>
  <c r="AK20" i="6"/>
  <c r="AL20" i="6"/>
  <c r="AJ20" i="6"/>
  <c r="K20" i="6"/>
  <c r="M20" i="6"/>
  <c r="L20" i="6"/>
  <c r="N20" i="6"/>
  <c r="AP163" i="6"/>
  <c r="AO163" i="6"/>
  <c r="AN163" i="6"/>
  <c r="AM163" i="6"/>
  <c r="R163" i="6"/>
  <c r="P163" i="6"/>
  <c r="O163" i="6"/>
  <c r="Q163" i="6"/>
  <c r="AC64" i="6"/>
  <c r="AA64" i="6"/>
  <c r="AD64" i="6"/>
  <c r="AB64" i="6"/>
  <c r="AQ15" i="6"/>
  <c r="AR15" i="6"/>
  <c r="AT15" i="6"/>
  <c r="AS15" i="6"/>
  <c r="AS114" i="6"/>
  <c r="AT114" i="6"/>
  <c r="AQ114" i="6"/>
  <c r="AR114" i="6"/>
  <c r="U114" i="6"/>
  <c r="V114" i="6"/>
  <c r="S114" i="6"/>
  <c r="T114" i="6"/>
  <c r="H13" i="6"/>
  <c r="J13" i="6"/>
  <c r="I13" i="6"/>
  <c r="AC111" i="6"/>
  <c r="AD111" i="6"/>
  <c r="AA111" i="6"/>
  <c r="AB111" i="6"/>
  <c r="AR60" i="6"/>
  <c r="AT60" i="6"/>
  <c r="AS60" i="6"/>
  <c r="AQ60" i="6"/>
  <c r="T60" i="6"/>
  <c r="V60" i="6"/>
  <c r="U60" i="6"/>
  <c r="S60" i="6"/>
  <c r="AS108" i="6"/>
  <c r="AT108" i="6"/>
  <c r="AR108" i="6"/>
  <c r="AQ108" i="6"/>
  <c r="S108" i="6"/>
  <c r="U108" i="6"/>
  <c r="V108" i="6"/>
  <c r="T108" i="6"/>
  <c r="AQ205" i="6"/>
  <c r="AR205" i="6"/>
  <c r="AT205" i="6"/>
  <c r="AS205" i="6"/>
  <c r="U205" i="6"/>
  <c r="S205" i="6"/>
  <c r="V205" i="6"/>
  <c r="T205" i="6"/>
  <c r="AM179" i="6"/>
  <c r="AN179" i="6"/>
  <c r="AP179" i="6"/>
  <c r="AO179" i="6"/>
  <c r="P179" i="6"/>
  <c r="R179" i="6"/>
  <c r="Q179" i="6"/>
  <c r="O179" i="6"/>
  <c r="AM75" i="6"/>
  <c r="AN75" i="6"/>
  <c r="AP75" i="6"/>
  <c r="AO75" i="6"/>
  <c r="Q75" i="6"/>
  <c r="R75" i="6"/>
  <c r="P75" i="6"/>
  <c r="O75" i="6"/>
  <c r="AA105" i="6"/>
  <c r="AC105" i="6"/>
  <c r="AD105" i="6"/>
  <c r="AB105" i="6"/>
  <c r="AH149" i="6"/>
  <c r="AF149" i="6"/>
  <c r="AE149" i="6"/>
  <c r="AG149" i="6"/>
  <c r="AF197" i="6"/>
  <c r="AH197" i="6"/>
  <c r="AG197" i="6"/>
  <c r="AE197" i="6"/>
  <c r="AM106" i="6"/>
  <c r="AN106" i="6"/>
  <c r="AP106" i="6"/>
  <c r="AO106" i="6"/>
  <c r="O106" i="6"/>
  <c r="P106" i="6"/>
  <c r="R106" i="6"/>
  <c r="Q106" i="6"/>
  <c r="AI215" i="6"/>
  <c r="L215" i="6"/>
  <c r="AJ215" i="6"/>
  <c r="AL215" i="6"/>
  <c r="M215" i="6"/>
  <c r="AK215" i="6"/>
  <c r="K215" i="6"/>
  <c r="N215" i="6"/>
  <c r="AJ52" i="6"/>
  <c r="AL52" i="6"/>
  <c r="AK52" i="6"/>
  <c r="AI52" i="6"/>
  <c r="AK93" i="6"/>
  <c r="AI93" i="6"/>
  <c r="AL93" i="6"/>
  <c r="AJ93" i="6"/>
  <c r="M93" i="6"/>
  <c r="K93" i="6"/>
  <c r="N93" i="6"/>
  <c r="L93" i="6"/>
  <c r="AP172" i="6"/>
  <c r="AO172" i="6"/>
  <c r="AN172" i="6"/>
  <c r="AM172" i="6"/>
  <c r="R172" i="6"/>
  <c r="Q172" i="6"/>
  <c r="P172" i="6"/>
  <c r="O172" i="6"/>
  <c r="H46" i="6"/>
  <c r="I46" i="6"/>
  <c r="J46" i="6"/>
  <c r="AA191" i="6"/>
  <c r="AB191" i="6"/>
  <c r="AC191" i="6"/>
  <c r="AD191" i="6"/>
  <c r="AR42" i="6"/>
  <c r="AT42" i="6"/>
  <c r="AQ42" i="6"/>
  <c r="AS42" i="6"/>
  <c r="Y211" i="6"/>
  <c r="Z211" i="6"/>
  <c r="W211" i="6"/>
  <c r="X211" i="6"/>
  <c r="AF189" i="6"/>
  <c r="AH189" i="6"/>
  <c r="AG189" i="6"/>
  <c r="AE189" i="6"/>
  <c r="AI187" i="6"/>
  <c r="AJ187" i="6"/>
  <c r="AK187" i="6"/>
  <c r="AL187" i="6"/>
  <c r="N187" i="6"/>
  <c r="M187" i="6"/>
  <c r="K187" i="6"/>
  <c r="L187" i="6"/>
  <c r="J38" i="6"/>
  <c r="H38" i="6"/>
  <c r="I38" i="6"/>
  <c r="W103" i="6"/>
  <c r="X103" i="6"/>
  <c r="Z103" i="6"/>
  <c r="Y103" i="6"/>
  <c r="AI29" i="6"/>
  <c r="AJ29" i="6"/>
  <c r="AL29" i="6"/>
  <c r="AK29" i="6"/>
  <c r="AD182" i="6"/>
  <c r="AC182" i="6"/>
  <c r="AB182" i="6"/>
  <c r="AA182" i="6"/>
  <c r="AS101" i="6"/>
  <c r="AT101" i="6"/>
  <c r="AQ101" i="6"/>
  <c r="AR101" i="6"/>
  <c r="U101" i="6"/>
  <c r="V101" i="6"/>
  <c r="S101" i="6"/>
  <c r="T101" i="6"/>
  <c r="AI128" i="6"/>
  <c r="AJ128" i="6"/>
  <c r="AL128" i="6"/>
  <c r="AK128" i="6"/>
  <c r="K128" i="6"/>
  <c r="L128" i="6"/>
  <c r="N128" i="6"/>
  <c r="M128" i="6"/>
  <c r="AS73" i="6"/>
  <c r="AQ73" i="6"/>
  <c r="AR73" i="6"/>
  <c r="AT73" i="6"/>
  <c r="U73" i="6"/>
  <c r="S73" i="6"/>
  <c r="T73" i="6"/>
  <c r="V73" i="6"/>
  <c r="AJ40" i="6"/>
  <c r="AL40" i="6"/>
  <c r="AI40" i="6"/>
  <c r="AK40" i="6"/>
  <c r="AQ156" i="6"/>
  <c r="AR156" i="6"/>
  <c r="AT156" i="6"/>
  <c r="AS156" i="6"/>
  <c r="T156" i="6"/>
  <c r="U156" i="6"/>
  <c r="S156" i="6"/>
  <c r="V156" i="6"/>
  <c r="U47" i="6"/>
  <c r="S47" i="6"/>
  <c r="T47" i="6"/>
  <c r="V47" i="6"/>
  <c r="AG21" i="6"/>
  <c r="AH21" i="6"/>
  <c r="AF21" i="6"/>
  <c r="AE21" i="6"/>
  <c r="L9" i="6"/>
  <c r="M9" i="6"/>
  <c r="N9" i="6"/>
  <c r="K9" i="6"/>
  <c r="T6" i="6"/>
  <c r="U6" i="6"/>
  <c r="S6" i="6"/>
  <c r="V6" i="6"/>
  <c r="AB56" i="6"/>
  <c r="AD56" i="6"/>
  <c r="AC56" i="6"/>
  <c r="AA56" i="6"/>
  <c r="AH35" i="6"/>
  <c r="AG35" i="6"/>
  <c r="AE35" i="6"/>
  <c r="AF35" i="6"/>
  <c r="M16" i="6"/>
  <c r="K16" i="6"/>
  <c r="L16" i="6"/>
  <c r="N16" i="6"/>
  <c r="T41" i="6"/>
  <c r="V41" i="6"/>
  <c r="S41" i="6"/>
  <c r="U41" i="6"/>
  <c r="AH30" i="6"/>
  <c r="AG30" i="6"/>
  <c r="AE30" i="6"/>
  <c r="AF30" i="6"/>
  <c r="AA15" i="6"/>
  <c r="AB15" i="6"/>
  <c r="AD15" i="6"/>
  <c r="AC15" i="6"/>
  <c r="AG5" i="6"/>
  <c r="AF5" i="6"/>
  <c r="AE5" i="6"/>
  <c r="AH5" i="6"/>
  <c r="S33" i="6"/>
  <c r="T33" i="6"/>
  <c r="U33" i="6"/>
  <c r="V33" i="6"/>
  <c r="AG37" i="6"/>
  <c r="AF37" i="6"/>
  <c r="AE37" i="6"/>
  <c r="AH37" i="6"/>
  <c r="S18" i="6"/>
  <c r="T18" i="6"/>
  <c r="V18" i="6"/>
  <c r="U18" i="6"/>
  <c r="AE52" i="6"/>
  <c r="AF52" i="6"/>
  <c r="AH52" i="6"/>
  <c r="AG52" i="6"/>
  <c r="T46" i="6"/>
  <c r="U46" i="6"/>
  <c r="V46" i="6"/>
  <c r="S46" i="6"/>
  <c r="L38" i="6"/>
  <c r="N38" i="6"/>
  <c r="K38" i="6"/>
  <c r="M38" i="6"/>
  <c r="AF29" i="6"/>
  <c r="AG29" i="6"/>
  <c r="AE29" i="6"/>
  <c r="AH29" i="6"/>
  <c r="AB8" i="6"/>
  <c r="AD8" i="6"/>
  <c r="AC8" i="6"/>
  <c r="AA8" i="6"/>
  <c r="S53" i="6"/>
  <c r="T53" i="6"/>
  <c r="V53" i="6"/>
  <c r="U53" i="6"/>
  <c r="AA27" i="6"/>
  <c r="AD27" i="6"/>
  <c r="AC27" i="6"/>
  <c r="AB27" i="6"/>
  <c r="M24" i="6"/>
  <c r="K24" i="6"/>
  <c r="L24" i="6"/>
  <c r="N24" i="6"/>
  <c r="W17" i="6"/>
  <c r="Z17" i="6"/>
  <c r="X17" i="6"/>
  <c r="Y17" i="6"/>
  <c r="AA14" i="6"/>
  <c r="AB14" i="6"/>
  <c r="AC14" i="6"/>
  <c r="AD14" i="6"/>
  <c r="L43" i="6"/>
  <c r="N43" i="6"/>
  <c r="K43" i="6"/>
  <c r="M43" i="6"/>
  <c r="T40" i="6"/>
  <c r="V40" i="6"/>
  <c r="S40" i="6"/>
  <c r="U40" i="6"/>
  <c r="M32" i="6"/>
  <c r="K32" i="6"/>
  <c r="L32" i="6"/>
  <c r="N32" i="6"/>
  <c r="AA23" i="6"/>
  <c r="AB23" i="6"/>
  <c r="AD23" i="6"/>
  <c r="AC23" i="6"/>
  <c r="L54" i="6"/>
  <c r="N54" i="6"/>
  <c r="M54" i="6"/>
  <c r="K54" i="6"/>
  <c r="O50" i="6"/>
  <c r="P50" i="6"/>
  <c r="R50" i="6"/>
  <c r="Q50" i="6"/>
  <c r="AG45" i="6"/>
  <c r="AE45" i="6"/>
  <c r="AH45" i="6"/>
  <c r="AF45" i="6"/>
  <c r="K28" i="6"/>
  <c r="L28" i="6"/>
  <c r="M28" i="6"/>
  <c r="N28" i="6"/>
  <c r="S26" i="6"/>
  <c r="T26" i="6"/>
  <c r="V26" i="6"/>
  <c r="U26" i="6"/>
  <c r="O22" i="6"/>
  <c r="Q22" i="6"/>
  <c r="P22" i="6"/>
  <c r="R22" i="6"/>
  <c r="AH39" i="6"/>
  <c r="AE39" i="6"/>
  <c r="AF39" i="6"/>
  <c r="AG39" i="6"/>
  <c r="Z31" i="6"/>
  <c r="Y31" i="6"/>
  <c r="W31" i="6"/>
  <c r="X31" i="6"/>
  <c r="L55" i="6"/>
  <c r="N55" i="6"/>
  <c r="M55" i="6"/>
  <c r="K55" i="6"/>
  <c r="Z3" i="6"/>
  <c r="AH3" i="6"/>
  <c r="AO3" i="6"/>
  <c r="AT3" i="6"/>
  <c r="AH94" i="6"/>
  <c r="AD94" i="6"/>
  <c r="G138" i="6"/>
  <c r="H138" i="6"/>
  <c r="J138" i="6"/>
  <c r="I138" i="6"/>
  <c r="AF173" i="6"/>
  <c r="AH173" i="6"/>
  <c r="AG173" i="6"/>
  <c r="AE173" i="6"/>
  <c r="AQ171" i="6"/>
  <c r="AR171" i="6"/>
  <c r="AT171" i="6"/>
  <c r="AS171" i="6"/>
  <c r="S171" i="6"/>
  <c r="T171" i="6"/>
  <c r="V171" i="6"/>
  <c r="U171" i="6"/>
  <c r="AC68" i="6"/>
  <c r="AD68" i="6"/>
  <c r="AA68" i="6"/>
  <c r="AB68" i="6"/>
  <c r="AM14" i="6"/>
  <c r="AN14" i="6"/>
  <c r="AP14" i="6"/>
  <c r="AO14" i="6"/>
  <c r="AI137" i="6"/>
  <c r="AJ137" i="6"/>
  <c r="AL137" i="6"/>
  <c r="AK137" i="6"/>
  <c r="K137" i="6"/>
  <c r="L137" i="6"/>
  <c r="M137" i="6"/>
  <c r="N137" i="6"/>
  <c r="AA168" i="6"/>
  <c r="AB168" i="6"/>
  <c r="AD168" i="6"/>
  <c r="AC168" i="6"/>
  <c r="AH118" i="6"/>
  <c r="AG118" i="6"/>
  <c r="AE118" i="6"/>
  <c r="AF118" i="6"/>
  <c r="AH88" i="6"/>
  <c r="AG88" i="6"/>
  <c r="AF88" i="6"/>
  <c r="AE88" i="6"/>
  <c r="AS78" i="6"/>
  <c r="AQ78" i="6"/>
  <c r="AR78" i="6"/>
  <c r="AT78" i="6"/>
  <c r="U78" i="6"/>
  <c r="T78" i="6"/>
  <c r="V78" i="6"/>
  <c r="S78" i="6"/>
  <c r="AM63" i="6"/>
  <c r="AN63" i="6"/>
  <c r="AP63" i="6"/>
  <c r="AO63" i="6"/>
  <c r="O63" i="6"/>
  <c r="P63" i="6"/>
  <c r="R63" i="6"/>
  <c r="Q63" i="6"/>
  <c r="AA58" i="6"/>
  <c r="AB58" i="6"/>
  <c r="AD58" i="6"/>
  <c r="AC58" i="6"/>
  <c r="AQ31" i="6"/>
  <c r="AR31" i="6"/>
  <c r="AT31" i="6"/>
  <c r="AS31" i="6"/>
  <c r="X112" i="6"/>
  <c r="Z112" i="6"/>
  <c r="Y112" i="6"/>
  <c r="W112" i="6"/>
  <c r="AI129" i="6"/>
  <c r="AJ129" i="6"/>
  <c r="AL129" i="6"/>
  <c r="AK129" i="6"/>
  <c r="L129" i="6"/>
  <c r="K129" i="6"/>
  <c r="N129" i="6"/>
  <c r="M129" i="6"/>
  <c r="G179" i="6"/>
  <c r="H179" i="6"/>
  <c r="J179" i="6"/>
  <c r="I179" i="6"/>
  <c r="AE73" i="6"/>
  <c r="AF73" i="6"/>
  <c r="AH73" i="6"/>
  <c r="AG73" i="6"/>
  <c r="G90" i="6"/>
  <c r="H90" i="6"/>
  <c r="J90" i="6"/>
  <c r="I90" i="6"/>
  <c r="H116" i="6"/>
  <c r="J116" i="6"/>
  <c r="I116" i="6"/>
  <c r="G116" i="6"/>
  <c r="J39" i="6"/>
  <c r="H39" i="6"/>
  <c r="I39" i="6"/>
  <c r="J161" i="6"/>
  <c r="I161" i="6"/>
  <c r="H161" i="6"/>
  <c r="G161" i="6"/>
  <c r="G181" i="6"/>
  <c r="H181" i="6"/>
  <c r="J181" i="6"/>
  <c r="I181" i="6"/>
  <c r="G142" i="6"/>
  <c r="H142" i="6"/>
  <c r="J142" i="6"/>
  <c r="I142" i="6"/>
  <c r="J172" i="6"/>
  <c r="I172" i="6"/>
  <c r="H172" i="6"/>
  <c r="G172" i="6"/>
  <c r="G105" i="6"/>
  <c r="H105" i="6"/>
  <c r="J105" i="6"/>
  <c r="I105" i="6"/>
  <c r="G202" i="6"/>
  <c r="I202" i="6"/>
  <c r="H202" i="6"/>
  <c r="J202" i="6"/>
  <c r="G122" i="6"/>
  <c r="H122" i="6"/>
  <c r="J122" i="6"/>
  <c r="I122" i="6"/>
  <c r="G95" i="6"/>
  <c r="H95" i="6"/>
  <c r="J95" i="6"/>
  <c r="I95" i="6"/>
  <c r="H56" i="6"/>
  <c r="J56" i="6"/>
  <c r="I56" i="6"/>
  <c r="W174" i="6"/>
  <c r="X174" i="6"/>
  <c r="Z174" i="6"/>
  <c r="Y174" i="6"/>
  <c r="G173" i="6"/>
  <c r="H173" i="6"/>
  <c r="J173" i="6"/>
  <c r="I173" i="6"/>
  <c r="AM53" i="6"/>
  <c r="AN53" i="6"/>
  <c r="AP53" i="6"/>
  <c r="AO53" i="6"/>
  <c r="AQ214" i="6"/>
  <c r="AR214" i="6"/>
  <c r="AT214" i="6"/>
  <c r="AS214" i="6"/>
  <c r="T214" i="6"/>
  <c r="U214" i="6"/>
  <c r="S214" i="6"/>
  <c r="V214" i="6"/>
  <c r="AD92" i="6"/>
  <c r="AC92" i="6"/>
  <c r="AA92" i="6"/>
  <c r="AB92" i="6"/>
  <c r="AS91" i="6"/>
  <c r="AQ91" i="6"/>
  <c r="AT91" i="6"/>
  <c r="AR91" i="6"/>
  <c r="V91" i="6"/>
  <c r="T91" i="6"/>
  <c r="U91" i="6"/>
  <c r="S91" i="6"/>
  <c r="AS72" i="6"/>
  <c r="AQ72" i="6"/>
  <c r="AR72" i="6"/>
  <c r="AT72" i="6"/>
  <c r="T72" i="6"/>
  <c r="V72" i="6"/>
  <c r="U72" i="6"/>
  <c r="S72" i="6"/>
  <c r="AP145" i="6"/>
  <c r="AO145" i="6"/>
  <c r="AN145" i="6"/>
  <c r="AM145" i="6"/>
  <c r="R145" i="6"/>
  <c r="Q145" i="6"/>
  <c r="P145" i="6"/>
  <c r="O145" i="6"/>
  <c r="J171" i="6"/>
  <c r="I171" i="6"/>
  <c r="H171" i="6"/>
  <c r="G171" i="6"/>
  <c r="AM210" i="6"/>
  <c r="AO210" i="6"/>
  <c r="AN210" i="6"/>
  <c r="AP210" i="6"/>
  <c r="Q210" i="6"/>
  <c r="O210" i="6"/>
  <c r="R210" i="6"/>
  <c r="P210" i="6"/>
  <c r="AA139" i="6"/>
  <c r="AB139" i="6"/>
  <c r="AC139" i="6"/>
  <c r="AD139" i="6"/>
  <c r="AT35" i="6"/>
  <c r="AR35" i="6"/>
  <c r="AS35" i="6"/>
  <c r="AQ35" i="6"/>
  <c r="AE135" i="6"/>
  <c r="AF135" i="6"/>
  <c r="AH135" i="6"/>
  <c r="AG135" i="6"/>
  <c r="G86" i="6"/>
  <c r="H86" i="6"/>
  <c r="J86" i="6"/>
  <c r="I86" i="6"/>
  <c r="AH68" i="6"/>
  <c r="AE68" i="6"/>
  <c r="AF68" i="6"/>
  <c r="AG68" i="6"/>
  <c r="AM81" i="6"/>
  <c r="AN81" i="6"/>
  <c r="AP81" i="6"/>
  <c r="AO81" i="6"/>
  <c r="O81" i="6"/>
  <c r="P81" i="6"/>
  <c r="R81" i="6"/>
  <c r="Q81" i="6"/>
  <c r="AM126" i="6"/>
  <c r="AN126" i="6"/>
  <c r="AP126" i="6"/>
  <c r="AO126" i="6"/>
  <c r="Q126" i="6"/>
  <c r="O126" i="6"/>
  <c r="P126" i="6"/>
  <c r="R126" i="6"/>
  <c r="AC66" i="6"/>
  <c r="AB66" i="6"/>
  <c r="AA66" i="6"/>
  <c r="AD66" i="6"/>
  <c r="AQ24" i="6"/>
  <c r="AR24" i="6"/>
  <c r="AT24" i="6"/>
  <c r="AS24" i="6"/>
  <c r="AM180" i="6"/>
  <c r="AN180" i="6"/>
  <c r="AP180" i="6"/>
  <c r="AO180" i="6"/>
  <c r="O180" i="6"/>
  <c r="P180" i="6"/>
  <c r="Q180" i="6"/>
  <c r="R180" i="6"/>
  <c r="H19" i="6"/>
  <c r="J19" i="6"/>
  <c r="I19" i="6"/>
  <c r="AI16" i="6"/>
  <c r="AJ16" i="6"/>
  <c r="AL16" i="6"/>
  <c r="AK16" i="6"/>
  <c r="AQ196" i="6"/>
  <c r="AR196" i="6"/>
  <c r="AS196" i="6"/>
  <c r="AT196" i="6"/>
  <c r="V196" i="6"/>
  <c r="T196" i="6"/>
  <c r="S196" i="6"/>
  <c r="U196" i="6"/>
  <c r="AK110" i="6"/>
  <c r="AL110" i="6"/>
  <c r="AI110" i="6"/>
  <c r="AJ110" i="6"/>
  <c r="M110" i="6"/>
  <c r="N110" i="6"/>
  <c r="K110" i="6"/>
  <c r="L110" i="6"/>
  <c r="W95" i="6"/>
  <c r="X95" i="6"/>
  <c r="Z95" i="6"/>
  <c r="Y95" i="6"/>
  <c r="AD193" i="6"/>
  <c r="AB193" i="6"/>
  <c r="AA193" i="6"/>
  <c r="AC193" i="6"/>
  <c r="J43" i="6"/>
  <c r="H43" i="6"/>
  <c r="I43" i="6"/>
  <c r="AI133" i="6"/>
  <c r="AJ133" i="6"/>
  <c r="AL133" i="6"/>
  <c r="AK133" i="6"/>
  <c r="M133" i="6"/>
  <c r="K133" i="6"/>
  <c r="L133" i="6"/>
  <c r="N133" i="6"/>
  <c r="Y131" i="6"/>
  <c r="W131" i="6"/>
  <c r="X131" i="6"/>
  <c r="Z131" i="6"/>
  <c r="AK82" i="6"/>
  <c r="AI82" i="6"/>
  <c r="AJ82" i="6"/>
  <c r="AL82" i="6"/>
  <c r="L82" i="6"/>
  <c r="N82" i="6"/>
  <c r="M82" i="6"/>
  <c r="K82" i="6"/>
  <c r="H18" i="6"/>
  <c r="J18" i="6"/>
  <c r="I18" i="6"/>
  <c r="AE59" i="6"/>
  <c r="AF59" i="6"/>
  <c r="AH59" i="6"/>
  <c r="AG59" i="6"/>
  <c r="AK96" i="6"/>
  <c r="AI96" i="6"/>
  <c r="AL96" i="6"/>
  <c r="AJ96" i="6"/>
  <c r="M96" i="6"/>
  <c r="K96" i="6"/>
  <c r="N96" i="6"/>
  <c r="L96" i="6"/>
  <c r="AP151" i="6"/>
  <c r="AO151" i="6"/>
  <c r="AN151" i="6"/>
  <c r="AM151" i="6"/>
  <c r="R151" i="6"/>
  <c r="Q151" i="6"/>
  <c r="P151" i="6"/>
  <c r="O151" i="6"/>
  <c r="AN47" i="6"/>
  <c r="AM47" i="6"/>
  <c r="AP47" i="6"/>
  <c r="AO47" i="6"/>
  <c r="AE190" i="6"/>
  <c r="AF190" i="6"/>
  <c r="AG190" i="6"/>
  <c r="AH190" i="6"/>
  <c r="AI209" i="6"/>
  <c r="AJ209" i="6"/>
  <c r="AL209" i="6"/>
  <c r="AK209" i="6"/>
  <c r="K209" i="6"/>
  <c r="M209" i="6"/>
  <c r="N209" i="6"/>
  <c r="L209" i="6"/>
  <c r="AS102" i="6"/>
  <c r="AT102" i="6"/>
  <c r="AQ102" i="6"/>
  <c r="AR102" i="6"/>
  <c r="U102" i="6"/>
  <c r="S102" i="6"/>
  <c r="V102" i="6"/>
  <c r="T102" i="6"/>
  <c r="Z166" i="6"/>
  <c r="Y166" i="6"/>
  <c r="X166" i="6"/>
  <c r="W166" i="6"/>
  <c r="AR65" i="6"/>
  <c r="AQ65" i="6"/>
  <c r="AT65" i="6"/>
  <c r="AS65" i="6"/>
  <c r="T65" i="6"/>
  <c r="S65" i="6"/>
  <c r="U65" i="6"/>
  <c r="V65" i="6"/>
  <c r="AG77" i="6"/>
  <c r="AF77" i="6"/>
  <c r="AH77" i="6"/>
  <c r="AE77" i="6"/>
  <c r="AK90" i="6"/>
  <c r="AI90" i="6"/>
  <c r="AL90" i="6"/>
  <c r="AJ90" i="6"/>
  <c r="N90" i="6"/>
  <c r="L90" i="6"/>
  <c r="K90" i="6"/>
  <c r="M90" i="6"/>
  <c r="AQ118" i="6"/>
  <c r="AR118" i="6"/>
  <c r="AT118" i="6"/>
  <c r="AS118" i="6"/>
  <c r="V118" i="6"/>
  <c r="T118" i="6"/>
  <c r="S118" i="6"/>
  <c r="U118" i="6"/>
  <c r="Z160" i="6"/>
  <c r="X160" i="6"/>
  <c r="Y160" i="6"/>
  <c r="W160" i="6"/>
  <c r="AB157" i="6"/>
  <c r="AC157" i="6"/>
  <c r="AA157" i="6"/>
  <c r="AD157" i="6"/>
  <c r="AB213" i="6"/>
  <c r="AC213" i="6"/>
  <c r="AA213" i="6"/>
  <c r="AD213" i="6"/>
  <c r="H50" i="6"/>
  <c r="J50" i="6"/>
  <c r="I50" i="6"/>
  <c r="AH148" i="6"/>
  <c r="AG148" i="6"/>
  <c r="AF148" i="6"/>
  <c r="AE148" i="6"/>
  <c r="AR45" i="6"/>
  <c r="AQ45" i="6"/>
  <c r="AT45" i="6"/>
  <c r="AS45" i="6"/>
  <c r="AR71" i="6"/>
  <c r="AQ71" i="6"/>
  <c r="AT71" i="6"/>
  <c r="AS71" i="6"/>
  <c r="V71" i="6"/>
  <c r="T71" i="6"/>
  <c r="S71" i="6"/>
  <c r="U71" i="6"/>
  <c r="W69" i="6"/>
  <c r="Z69" i="6"/>
  <c r="X69" i="6"/>
  <c r="Y69" i="6"/>
  <c r="G88" i="6"/>
  <c r="H88" i="6"/>
  <c r="J88" i="6"/>
  <c r="I88" i="6"/>
  <c r="AM104" i="6"/>
  <c r="AN104" i="6"/>
  <c r="AP104" i="6"/>
  <c r="AO104" i="6"/>
  <c r="R104" i="6"/>
  <c r="O104" i="6"/>
  <c r="P104" i="6"/>
  <c r="Q104" i="6"/>
  <c r="AI26" i="6"/>
  <c r="AJ26" i="6"/>
  <c r="AL26" i="6"/>
  <c r="AK26" i="6"/>
  <c r="AE99" i="6"/>
  <c r="AF99" i="6"/>
  <c r="AH99" i="6"/>
  <c r="AG99" i="6"/>
  <c r="W206" i="6"/>
  <c r="X206" i="6"/>
  <c r="Z206" i="6"/>
  <c r="Y206" i="6"/>
  <c r="AC158" i="6"/>
  <c r="AD158" i="6"/>
  <c r="AA158" i="6"/>
  <c r="AB158" i="6"/>
  <c r="AC78" i="6"/>
  <c r="AA78" i="6"/>
  <c r="AB78" i="6"/>
  <c r="AD78" i="6"/>
  <c r="AE107" i="6"/>
  <c r="AF107" i="6"/>
  <c r="AH107" i="6"/>
  <c r="AG107" i="6"/>
  <c r="AG204" i="6"/>
  <c r="AH204" i="6"/>
  <c r="AE204" i="6"/>
  <c r="AF204" i="6"/>
  <c r="AM212" i="6"/>
  <c r="AN212" i="6"/>
  <c r="Q212" i="6"/>
  <c r="AO212" i="6"/>
  <c r="AP212" i="6"/>
  <c r="R212" i="6"/>
  <c r="O212" i="6"/>
  <c r="P212" i="6"/>
  <c r="AB70" i="6"/>
  <c r="AA70" i="6"/>
  <c r="AD70" i="6"/>
  <c r="AC70" i="6"/>
  <c r="AA141" i="6"/>
  <c r="AC141" i="6"/>
  <c r="AB141" i="6"/>
  <c r="AD141" i="6"/>
  <c r="AI181" i="6"/>
  <c r="AJ181" i="6"/>
  <c r="AK181" i="6"/>
  <c r="AL181" i="6"/>
  <c r="K181" i="6"/>
  <c r="L181" i="6"/>
  <c r="M181" i="6"/>
  <c r="N181" i="6"/>
  <c r="Z63" i="6"/>
  <c r="Y63" i="6"/>
  <c r="X63" i="6"/>
  <c r="W63" i="6"/>
  <c r="AI159" i="6"/>
  <c r="AJ159" i="6"/>
  <c r="AL159" i="6"/>
  <c r="AK159" i="6"/>
  <c r="L159" i="6"/>
  <c r="M159" i="6"/>
  <c r="N159" i="6"/>
  <c r="K159" i="6"/>
  <c r="AP155" i="6"/>
  <c r="AO155" i="6"/>
  <c r="AN155" i="6"/>
  <c r="AM155" i="6"/>
  <c r="Q155" i="6"/>
  <c r="O155" i="6"/>
  <c r="P155" i="6"/>
  <c r="R155" i="6"/>
  <c r="Z79" i="6"/>
  <c r="W79" i="6"/>
  <c r="X79" i="6"/>
  <c r="Y79" i="6"/>
  <c r="AI203" i="6"/>
  <c r="AJ203" i="6"/>
  <c r="AL203" i="6"/>
  <c r="AK203" i="6"/>
  <c r="K203" i="6"/>
  <c r="N203" i="6"/>
  <c r="L203" i="6"/>
  <c r="M203" i="6"/>
  <c r="G127" i="6"/>
  <c r="H127" i="6"/>
  <c r="J127" i="6"/>
  <c r="I127" i="6"/>
  <c r="AM61" i="6"/>
  <c r="AN61" i="6"/>
  <c r="AP61" i="6"/>
  <c r="AO61" i="6"/>
  <c r="O61" i="6"/>
  <c r="P61" i="6"/>
  <c r="R61" i="6"/>
  <c r="Q61" i="6"/>
  <c r="AR58" i="6"/>
  <c r="AT58" i="6"/>
  <c r="AS58" i="6"/>
  <c r="AQ58" i="6"/>
  <c r="T58" i="6"/>
  <c r="V58" i="6"/>
  <c r="U58" i="6"/>
  <c r="S58" i="6"/>
  <c r="AQ195" i="6"/>
  <c r="AR195" i="6"/>
  <c r="AS195" i="6"/>
  <c r="AT195" i="6"/>
  <c r="S195" i="6"/>
  <c r="T195" i="6"/>
  <c r="U195" i="6"/>
  <c r="V195" i="6"/>
  <c r="AG154" i="6"/>
  <c r="AF154" i="6"/>
  <c r="AE154" i="6"/>
  <c r="AH154" i="6"/>
  <c r="AF194" i="6"/>
  <c r="AH194" i="6"/>
  <c r="AG194" i="6"/>
  <c r="AE194" i="6"/>
  <c r="W152" i="6"/>
  <c r="Y152" i="6"/>
  <c r="Z152" i="6"/>
  <c r="X152" i="6"/>
  <c r="AQ144" i="6"/>
  <c r="AR144" i="6"/>
  <c r="AT144" i="6"/>
  <c r="AS144" i="6"/>
  <c r="T144" i="6"/>
  <c r="U144" i="6"/>
  <c r="S144" i="6"/>
  <c r="V144" i="6"/>
  <c r="AE143" i="6"/>
  <c r="AF143" i="6"/>
  <c r="AH143" i="6"/>
  <c r="AG143" i="6"/>
  <c r="AJ202" i="6"/>
  <c r="AK202" i="6"/>
  <c r="AL202" i="6"/>
  <c r="N202" i="6"/>
  <c r="AI202" i="6"/>
  <c r="K202" i="6"/>
  <c r="L202" i="6"/>
  <c r="M202" i="6"/>
  <c r="W138" i="6"/>
  <c r="X138" i="6"/>
  <c r="Z138" i="6"/>
  <c r="Y138" i="6"/>
  <c r="AE134" i="6"/>
  <c r="AF134" i="6"/>
  <c r="AH134" i="6"/>
  <c r="AG134" i="6"/>
  <c r="W85" i="6"/>
  <c r="Z85" i="6"/>
  <c r="X85" i="6"/>
  <c r="Y85" i="6"/>
  <c r="AQ130" i="6"/>
  <c r="AR130" i="6"/>
  <c r="AT130" i="6"/>
  <c r="AS130" i="6"/>
  <c r="U130" i="6"/>
  <c r="S130" i="6"/>
  <c r="T130" i="6"/>
  <c r="V130" i="6"/>
  <c r="AK80" i="6"/>
  <c r="AI80" i="6"/>
  <c r="AJ80" i="6"/>
  <c r="AL80" i="6"/>
  <c r="N80" i="6"/>
  <c r="M80" i="6"/>
  <c r="K80" i="6"/>
  <c r="L80" i="6"/>
  <c r="AK100" i="6"/>
  <c r="AL100" i="6"/>
  <c r="AI100" i="6"/>
  <c r="AJ100" i="6"/>
  <c r="K100" i="6"/>
  <c r="L100" i="6"/>
  <c r="N100" i="6"/>
  <c r="M100" i="6"/>
  <c r="AQ125" i="6"/>
  <c r="AR125" i="6"/>
  <c r="AT125" i="6"/>
  <c r="AS125" i="6"/>
  <c r="S125" i="6"/>
  <c r="T125" i="6"/>
  <c r="V125" i="6"/>
  <c r="U125" i="6"/>
  <c r="AC119" i="6"/>
  <c r="AA119" i="6"/>
  <c r="AB119" i="6"/>
  <c r="AD119" i="6"/>
  <c r="AI162" i="6"/>
  <c r="AJ162" i="6"/>
  <c r="AL162" i="6"/>
  <c r="AK162" i="6"/>
  <c r="K162" i="6"/>
  <c r="L162" i="6"/>
  <c r="N162" i="6"/>
  <c r="M162" i="6"/>
  <c r="AH117" i="6"/>
  <c r="AG117" i="6"/>
  <c r="AE117" i="6"/>
  <c r="AF117" i="6"/>
  <c r="AM175" i="6"/>
  <c r="AN175" i="6"/>
  <c r="AP175" i="6"/>
  <c r="AO175" i="6"/>
  <c r="P175" i="6"/>
  <c r="Q175" i="6"/>
  <c r="O175" i="6"/>
  <c r="R175" i="6"/>
  <c r="AF178" i="6"/>
  <c r="AH178" i="6"/>
  <c r="AG178" i="6"/>
  <c r="AE178" i="6"/>
  <c r="AK97" i="6"/>
  <c r="AI97" i="6"/>
  <c r="AL97" i="6"/>
  <c r="AJ97" i="6"/>
  <c r="M97" i="6"/>
  <c r="N97" i="6"/>
  <c r="K97" i="6"/>
  <c r="L97" i="6"/>
  <c r="AE142" i="6"/>
  <c r="AF142" i="6"/>
  <c r="AH142" i="6"/>
  <c r="AG142" i="6"/>
  <c r="W185" i="6"/>
  <c r="X185" i="6"/>
  <c r="Z185" i="6"/>
  <c r="Y185" i="6"/>
  <c r="AA136" i="6"/>
  <c r="AB136" i="6"/>
  <c r="AD136" i="6"/>
  <c r="AC136" i="6"/>
  <c r="AS83" i="6"/>
  <c r="AQ83" i="6"/>
  <c r="AR83" i="6"/>
  <c r="AT83" i="6"/>
  <c r="T83" i="6"/>
  <c r="V83" i="6"/>
  <c r="U83" i="6"/>
  <c r="S83" i="6"/>
  <c r="AI207" i="6"/>
  <c r="AJ207" i="6"/>
  <c r="AL207" i="6"/>
  <c r="AK207" i="6"/>
  <c r="K207" i="6"/>
  <c r="M207" i="6"/>
  <c r="N207" i="6"/>
  <c r="L207" i="6"/>
  <c r="AS113" i="6"/>
  <c r="AT113" i="6"/>
  <c r="AQ113" i="6"/>
  <c r="AR113" i="6"/>
  <c r="T113" i="6"/>
  <c r="V113" i="6"/>
  <c r="S113" i="6"/>
  <c r="U113" i="6"/>
  <c r="AK112" i="6"/>
  <c r="AL112" i="6"/>
  <c r="AI112" i="6"/>
  <c r="AJ112" i="6"/>
  <c r="M112" i="6"/>
  <c r="N112" i="6"/>
  <c r="K112" i="6"/>
  <c r="L112" i="6"/>
  <c r="AQ208" i="6"/>
  <c r="AR208" i="6"/>
  <c r="AT208" i="6"/>
  <c r="AS208" i="6"/>
  <c r="S208" i="6"/>
  <c r="U208" i="6"/>
  <c r="V208" i="6"/>
  <c r="T208" i="6"/>
  <c r="AA120" i="6"/>
  <c r="AB120" i="6"/>
  <c r="AD120" i="6"/>
  <c r="AC120" i="6"/>
  <c r="AN116" i="6"/>
  <c r="AP116" i="6"/>
  <c r="AO116" i="6"/>
  <c r="AM116" i="6"/>
  <c r="P116" i="6"/>
  <c r="R116" i="6"/>
  <c r="Q116" i="6"/>
  <c r="O116" i="6"/>
  <c r="AR8" i="6"/>
  <c r="AT8" i="6"/>
  <c r="AS8" i="6"/>
  <c r="AQ8" i="6"/>
  <c r="AK98" i="6"/>
  <c r="AI98" i="6"/>
  <c r="AL98" i="6"/>
  <c r="AJ98" i="6"/>
  <c r="M98" i="6"/>
  <c r="K98" i="6"/>
  <c r="N98" i="6"/>
  <c r="L98" i="6"/>
  <c r="AP150" i="6"/>
  <c r="AO150" i="6"/>
  <c r="AN150" i="6"/>
  <c r="AM150" i="6"/>
  <c r="O150" i="6"/>
  <c r="R150" i="6"/>
  <c r="Q150" i="6"/>
  <c r="P150" i="6"/>
  <c r="AQ192" i="6"/>
  <c r="AR192" i="6"/>
  <c r="AS192" i="6"/>
  <c r="AT192" i="6"/>
  <c r="S192" i="6"/>
  <c r="U192" i="6"/>
  <c r="T192" i="6"/>
  <c r="V192" i="6"/>
  <c r="Z146" i="6"/>
  <c r="Y146" i="6"/>
  <c r="X146" i="6"/>
  <c r="W146" i="6"/>
  <c r="J41" i="6"/>
  <c r="H41" i="6"/>
  <c r="I41" i="6"/>
  <c r="AD188" i="6"/>
  <c r="AA188" i="6"/>
  <c r="AB188" i="6"/>
  <c r="AC188" i="6"/>
  <c r="AP167" i="6"/>
  <c r="AO167" i="6"/>
  <c r="AN167" i="6"/>
  <c r="AM167" i="6"/>
  <c r="P167" i="6"/>
  <c r="R167" i="6"/>
  <c r="Q167" i="6"/>
  <c r="O167" i="6"/>
  <c r="X183" i="6"/>
  <c r="W183" i="6"/>
  <c r="Z183" i="6"/>
  <c r="Y183" i="6"/>
  <c r="G132" i="6"/>
  <c r="H132" i="6"/>
  <c r="J132" i="6"/>
  <c r="I132" i="6"/>
  <c r="AA200" i="6"/>
  <c r="AB200" i="6"/>
  <c r="AC200" i="6"/>
  <c r="AD200" i="6"/>
  <c r="AQ164" i="6"/>
  <c r="AR164" i="6"/>
  <c r="AT164" i="6"/>
  <c r="AS164" i="6"/>
  <c r="T164" i="6"/>
  <c r="U164" i="6"/>
  <c r="V164" i="6"/>
  <c r="S164" i="6"/>
  <c r="AE123" i="6"/>
  <c r="AF123" i="6"/>
  <c r="AH123" i="6"/>
  <c r="AG123" i="6"/>
  <c r="AE20" i="6"/>
  <c r="AF20" i="6"/>
  <c r="AH20" i="6"/>
  <c r="AG20" i="6"/>
  <c r="AA163" i="6"/>
  <c r="AB163" i="6"/>
  <c r="AC163" i="6"/>
  <c r="AD163" i="6"/>
  <c r="Y64" i="6"/>
  <c r="X64" i="6"/>
  <c r="Z64" i="6"/>
  <c r="W64" i="6"/>
  <c r="AM15" i="6"/>
  <c r="AN15" i="6"/>
  <c r="AP15" i="6"/>
  <c r="AO15" i="6"/>
  <c r="AK114" i="6"/>
  <c r="AL114" i="6"/>
  <c r="AI114" i="6"/>
  <c r="AJ114" i="6"/>
  <c r="M114" i="6"/>
  <c r="N114" i="6"/>
  <c r="K114" i="6"/>
  <c r="L114" i="6"/>
  <c r="X176" i="6"/>
  <c r="Z176" i="6"/>
  <c r="Y176" i="6"/>
  <c r="W176" i="6"/>
  <c r="X111" i="6"/>
  <c r="Z111" i="6"/>
  <c r="Y111" i="6"/>
  <c r="W111" i="6"/>
  <c r="AM60" i="6"/>
  <c r="AN60" i="6"/>
  <c r="AP60" i="6"/>
  <c r="AO60" i="6"/>
  <c r="O60" i="6"/>
  <c r="P60" i="6"/>
  <c r="R60" i="6"/>
  <c r="Q60" i="6"/>
  <c r="AR57" i="6"/>
  <c r="AQ57" i="6"/>
  <c r="AT57" i="6"/>
  <c r="AS57" i="6"/>
  <c r="T57" i="6"/>
  <c r="V57" i="6"/>
  <c r="U57" i="6"/>
  <c r="S57" i="6"/>
  <c r="AG205" i="6"/>
  <c r="AE205" i="6"/>
  <c r="AH205" i="6"/>
  <c r="AF205" i="6"/>
  <c r="AI179" i="6"/>
  <c r="AJ179" i="6"/>
  <c r="AK179" i="6"/>
  <c r="AL179" i="6"/>
  <c r="N179" i="6"/>
  <c r="K179" i="6"/>
  <c r="M179" i="6"/>
  <c r="L179" i="6"/>
  <c r="AK75" i="6"/>
  <c r="AI75" i="6"/>
  <c r="AJ75" i="6"/>
  <c r="AL75" i="6"/>
  <c r="M75" i="6"/>
  <c r="K75" i="6"/>
  <c r="L75" i="6"/>
  <c r="N75" i="6"/>
  <c r="AR49" i="6"/>
  <c r="AT49" i="6"/>
  <c r="AS49" i="6"/>
  <c r="AQ49" i="6"/>
  <c r="T49" i="6"/>
  <c r="V49" i="6"/>
  <c r="U49" i="6"/>
  <c r="S49" i="6"/>
  <c r="AI149" i="6"/>
  <c r="AJ149" i="6"/>
  <c r="AL149" i="6"/>
  <c r="AK149" i="6"/>
  <c r="M149" i="6"/>
  <c r="K149" i="6"/>
  <c r="L149" i="6"/>
  <c r="N149" i="6"/>
  <c r="AD197" i="6"/>
  <c r="AC197" i="6"/>
  <c r="AA197" i="6"/>
  <c r="AB197" i="6"/>
  <c r="AK106" i="6"/>
  <c r="AL106" i="6"/>
  <c r="AI106" i="6"/>
  <c r="AJ106" i="6"/>
  <c r="M106" i="6"/>
  <c r="N106" i="6"/>
  <c r="K106" i="6"/>
  <c r="L106" i="6"/>
  <c r="AE153" i="6"/>
  <c r="AH153" i="6"/>
  <c r="AG153" i="6"/>
  <c r="AF153" i="6"/>
  <c r="AG93" i="6"/>
  <c r="AF93" i="6"/>
  <c r="AE93" i="6"/>
  <c r="AH93" i="6"/>
  <c r="AI172" i="6"/>
  <c r="AJ172" i="6"/>
  <c r="AL172" i="6"/>
  <c r="AK172" i="6"/>
  <c r="M172" i="6"/>
  <c r="N172" i="6"/>
  <c r="K172" i="6"/>
  <c r="L172" i="6"/>
  <c r="AE191" i="6"/>
  <c r="AF191" i="6"/>
  <c r="AH191" i="6"/>
  <c r="AG191" i="6"/>
  <c r="AP42" i="6"/>
  <c r="AN42" i="6"/>
  <c r="AM42" i="6"/>
  <c r="AO42" i="6"/>
  <c r="AM211" i="6"/>
  <c r="AO211" i="6"/>
  <c r="AN211" i="6"/>
  <c r="Q211" i="6"/>
  <c r="AP211" i="6"/>
  <c r="O211" i="6"/>
  <c r="R211" i="6"/>
  <c r="P211" i="6"/>
  <c r="AD189" i="6"/>
  <c r="AA189" i="6"/>
  <c r="AC189" i="6"/>
  <c r="AB189" i="6"/>
  <c r="X187" i="6"/>
  <c r="W187" i="6"/>
  <c r="Z187" i="6"/>
  <c r="Y187" i="6"/>
  <c r="AE103" i="6"/>
  <c r="AF103" i="6"/>
  <c r="AH103" i="6"/>
  <c r="AG103" i="6"/>
  <c r="AP29" i="6"/>
  <c r="AO29" i="6"/>
  <c r="AM29" i="6"/>
  <c r="AN29" i="6"/>
  <c r="AI182" i="6"/>
  <c r="AJ182" i="6"/>
  <c r="AK182" i="6"/>
  <c r="AL182" i="6"/>
  <c r="N182" i="6"/>
  <c r="L182" i="6"/>
  <c r="M182" i="6"/>
  <c r="K182" i="6"/>
  <c r="AE101" i="6"/>
  <c r="AF101" i="6"/>
  <c r="AH101" i="6"/>
  <c r="AG101" i="6"/>
  <c r="AE67" i="6"/>
  <c r="AF67" i="6"/>
  <c r="AH67" i="6"/>
  <c r="AG67" i="6"/>
  <c r="AM73" i="6"/>
  <c r="AN73" i="6"/>
  <c r="AP73" i="6"/>
  <c r="AO73" i="6"/>
  <c r="O73" i="6"/>
  <c r="P73" i="6"/>
  <c r="R73" i="6"/>
  <c r="Q73" i="6"/>
  <c r="AQ23" i="6"/>
  <c r="AR23" i="6"/>
  <c r="AT23" i="6"/>
  <c r="AS23" i="6"/>
  <c r="AP156" i="6"/>
  <c r="AO156" i="6"/>
  <c r="AN156" i="6"/>
  <c r="AM156" i="6"/>
  <c r="R156" i="6"/>
  <c r="Q156" i="6"/>
  <c r="O156" i="6"/>
  <c r="P156" i="6"/>
  <c r="L51" i="6"/>
  <c r="N51" i="6"/>
  <c r="M51" i="6"/>
  <c r="K51" i="6"/>
  <c r="AH25" i="6"/>
  <c r="AG25" i="6"/>
  <c r="AE25" i="6"/>
  <c r="AF25" i="6"/>
  <c r="AA21" i="6"/>
  <c r="AC21" i="6"/>
  <c r="AB21" i="6"/>
  <c r="AD21" i="6"/>
  <c r="AE9" i="6"/>
  <c r="AH9" i="6"/>
  <c r="AF9" i="6"/>
  <c r="AG9" i="6"/>
  <c r="O6" i="6"/>
  <c r="Q6" i="6"/>
  <c r="R6" i="6"/>
  <c r="P6" i="6"/>
  <c r="AC12" i="6"/>
  <c r="AD12" i="6"/>
  <c r="AB12" i="6"/>
  <c r="AA12" i="6"/>
  <c r="Y56" i="6"/>
  <c r="X56" i="6"/>
  <c r="W56" i="6"/>
  <c r="Z56" i="6"/>
  <c r="T35" i="6"/>
  <c r="V35" i="6"/>
  <c r="S35" i="6"/>
  <c r="U35" i="6"/>
  <c r="AE11" i="6"/>
  <c r="AF11" i="6"/>
  <c r="AH11" i="6"/>
  <c r="AG11" i="6"/>
  <c r="R41" i="6"/>
  <c r="P41" i="6"/>
  <c r="O41" i="6"/>
  <c r="Q41" i="6"/>
  <c r="J30" i="6"/>
  <c r="I30" i="6"/>
  <c r="H30" i="6"/>
  <c r="W15" i="6"/>
  <c r="X15" i="6"/>
  <c r="Z15" i="6"/>
  <c r="Y15" i="6"/>
  <c r="AA13" i="6"/>
  <c r="AB13" i="6"/>
  <c r="AD13" i="6"/>
  <c r="AC13" i="6"/>
  <c r="W5" i="6"/>
  <c r="Z5" i="6"/>
  <c r="X5" i="6"/>
  <c r="Y5" i="6"/>
  <c r="M3" i="6"/>
  <c r="N3" i="6"/>
  <c r="L3" i="6"/>
  <c r="K3" i="6"/>
  <c r="AE7" i="6"/>
  <c r="AH7" i="6"/>
  <c r="AF7" i="6"/>
  <c r="AG7" i="6"/>
  <c r="U37" i="6"/>
  <c r="T37" i="6"/>
  <c r="V37" i="6"/>
  <c r="S37" i="6"/>
  <c r="O18" i="6"/>
  <c r="P18" i="6"/>
  <c r="R18" i="6"/>
  <c r="Q18" i="6"/>
  <c r="AA52" i="6"/>
  <c r="AC52" i="6"/>
  <c r="AD52" i="6"/>
  <c r="AB52" i="6"/>
  <c r="X46" i="6"/>
  <c r="W46" i="6"/>
  <c r="Z46" i="6"/>
  <c r="Y46" i="6"/>
  <c r="AF44" i="6"/>
  <c r="AG44" i="6"/>
  <c r="AE44" i="6"/>
  <c r="AH44" i="6"/>
  <c r="M42" i="6"/>
  <c r="N42" i="6"/>
  <c r="K42" i="6"/>
  <c r="L42" i="6"/>
  <c r="Z36" i="6"/>
  <c r="X36" i="6"/>
  <c r="W36" i="6"/>
  <c r="Y36" i="6"/>
  <c r="AA29" i="6"/>
  <c r="AB29" i="6"/>
  <c r="AD29" i="6"/>
  <c r="AC29" i="6"/>
  <c r="T8" i="6"/>
  <c r="V8" i="6"/>
  <c r="U8" i="6"/>
  <c r="S8" i="6"/>
  <c r="O53" i="6"/>
  <c r="P53" i="6"/>
  <c r="R53" i="6"/>
  <c r="Q53" i="6"/>
  <c r="AH24" i="6"/>
  <c r="AE24" i="6"/>
  <c r="AG24" i="6"/>
  <c r="AF24" i="6"/>
  <c r="S17" i="6"/>
  <c r="T17" i="6"/>
  <c r="U17" i="6"/>
  <c r="V17" i="6"/>
  <c r="W10" i="6"/>
  <c r="Z10" i="6"/>
  <c r="X10" i="6"/>
  <c r="Y10" i="6"/>
  <c r="W4" i="6"/>
  <c r="X4" i="6"/>
  <c r="Z4" i="6"/>
  <c r="Y4" i="6"/>
  <c r="AH43" i="6"/>
  <c r="AF43" i="6"/>
  <c r="AE43" i="6"/>
  <c r="AG43" i="6"/>
  <c r="R40" i="6"/>
  <c r="O40" i="6"/>
  <c r="P40" i="6"/>
  <c r="Q40" i="6"/>
  <c r="R32" i="6"/>
  <c r="O32" i="6"/>
  <c r="P32" i="6"/>
  <c r="Q32" i="6"/>
  <c r="Z23" i="6"/>
  <c r="Y23" i="6"/>
  <c r="W23" i="6"/>
  <c r="X23" i="6"/>
  <c r="O54" i="6"/>
  <c r="Q54" i="6"/>
  <c r="P54" i="6"/>
  <c r="R54" i="6"/>
  <c r="Z48" i="6"/>
  <c r="W48" i="6"/>
  <c r="X48" i="6"/>
  <c r="Y48" i="6"/>
  <c r="AB45" i="6"/>
  <c r="AD45" i="6"/>
  <c r="AC45" i="6"/>
  <c r="AA45" i="6"/>
  <c r="S28" i="6"/>
  <c r="T28" i="6"/>
  <c r="V28" i="6"/>
  <c r="U28" i="6"/>
  <c r="Z26" i="6"/>
  <c r="W26" i="6"/>
  <c r="Y26" i="6"/>
  <c r="X26" i="6"/>
  <c r="Z39" i="6"/>
  <c r="X39" i="6"/>
  <c r="W39" i="6"/>
  <c r="Y39" i="6"/>
  <c r="U31" i="6"/>
  <c r="V31" i="6"/>
  <c r="S31" i="6"/>
  <c r="T31" i="6"/>
  <c r="AH34" i="6"/>
  <c r="AE34" i="6"/>
  <c r="AG34" i="6"/>
  <c r="AF34" i="6"/>
  <c r="AG3" i="6"/>
  <c r="AF94" i="6"/>
  <c r="AA94" i="6"/>
  <c r="G178" i="6"/>
  <c r="H178" i="6"/>
  <c r="J178" i="6"/>
  <c r="I178" i="6"/>
  <c r="AK91" i="6"/>
  <c r="AI91" i="6"/>
  <c r="AL91" i="6"/>
  <c r="AJ91" i="6"/>
  <c r="M91" i="6"/>
  <c r="K91" i="6"/>
  <c r="N91" i="6"/>
  <c r="L91" i="6"/>
  <c r="J33" i="6"/>
  <c r="I33" i="6"/>
  <c r="H33" i="6"/>
  <c r="AE66" i="6"/>
  <c r="AH66" i="6"/>
  <c r="AF66" i="6"/>
  <c r="AG66" i="6"/>
  <c r="G196" i="6"/>
  <c r="H196" i="6"/>
  <c r="J196" i="6"/>
  <c r="I196" i="6"/>
  <c r="H47" i="6"/>
  <c r="J47" i="6"/>
  <c r="I47" i="6"/>
  <c r="AJ6" i="6"/>
  <c r="AL6" i="6"/>
  <c r="AK6" i="6"/>
  <c r="AI6" i="6"/>
  <c r="Z148" i="6"/>
  <c r="Y148" i="6"/>
  <c r="X148" i="6"/>
  <c r="W148" i="6"/>
  <c r="J26" i="6"/>
  <c r="I26" i="6"/>
  <c r="H26" i="6"/>
  <c r="AQ147" i="6"/>
  <c r="AR147" i="6"/>
  <c r="AT147" i="6"/>
  <c r="AS147" i="6"/>
  <c r="S147" i="6"/>
  <c r="T147" i="6"/>
  <c r="V147" i="6"/>
  <c r="U147" i="6"/>
  <c r="AK109" i="6"/>
  <c r="AL109" i="6"/>
  <c r="AJ109" i="6"/>
  <c r="AI109" i="6"/>
  <c r="M109" i="6"/>
  <c r="N109" i="6"/>
  <c r="K109" i="6"/>
  <c r="L109" i="6"/>
  <c r="AR61" i="6"/>
  <c r="AT61" i="6"/>
  <c r="AS61" i="6"/>
  <c r="AQ61" i="6"/>
  <c r="S61" i="6"/>
  <c r="T61" i="6"/>
  <c r="V61" i="6"/>
  <c r="U61" i="6"/>
  <c r="AM201" i="6"/>
  <c r="AO201" i="6"/>
  <c r="AN201" i="6"/>
  <c r="AP201" i="6"/>
  <c r="O201" i="6"/>
  <c r="P201" i="6"/>
  <c r="R201" i="6"/>
  <c r="Q201" i="6"/>
  <c r="AF161" i="6"/>
  <c r="AH161" i="6"/>
  <c r="AG161" i="6"/>
  <c r="AE161" i="6"/>
  <c r="AQ25" i="6"/>
  <c r="AR25" i="6"/>
  <c r="AT25" i="6"/>
  <c r="AS25" i="6"/>
  <c r="AF188" i="6"/>
  <c r="AG188" i="6"/>
  <c r="AE188" i="6"/>
  <c r="AH188" i="6"/>
  <c r="Z67" i="6"/>
  <c r="Y67" i="6"/>
  <c r="W67" i="6"/>
  <c r="X67" i="6"/>
  <c r="V3" i="6"/>
  <c r="G94" i="6"/>
  <c r="H94" i="6"/>
  <c r="J94" i="6"/>
  <c r="I94" i="6"/>
  <c r="G183" i="6"/>
  <c r="H183" i="6"/>
  <c r="J183" i="6"/>
  <c r="I183" i="6"/>
  <c r="G123" i="6"/>
  <c r="H123" i="6"/>
  <c r="J123" i="6"/>
  <c r="I123" i="6"/>
  <c r="G111" i="6"/>
  <c r="H111" i="6"/>
  <c r="J111" i="6"/>
  <c r="I111" i="6"/>
  <c r="G186" i="6"/>
  <c r="H186" i="6"/>
  <c r="J186" i="6"/>
  <c r="I186" i="6"/>
  <c r="G201" i="6"/>
  <c r="H201" i="6"/>
  <c r="J201" i="6"/>
  <c r="I201" i="6"/>
  <c r="G136" i="6"/>
  <c r="H136" i="6"/>
  <c r="J136" i="6"/>
  <c r="I136" i="6"/>
  <c r="H113" i="6"/>
  <c r="J113" i="6"/>
  <c r="I113" i="6"/>
  <c r="G113" i="6"/>
  <c r="G71" i="6"/>
  <c r="H71" i="6"/>
  <c r="J71" i="6"/>
  <c r="I71" i="6"/>
  <c r="G99" i="6"/>
  <c r="H99" i="6"/>
  <c r="J99" i="6"/>
  <c r="I99" i="6"/>
  <c r="G110" i="6"/>
  <c r="H110" i="6"/>
  <c r="J110" i="6"/>
  <c r="I110" i="6"/>
  <c r="G144" i="6"/>
  <c r="J144" i="6"/>
  <c r="I144" i="6"/>
  <c r="H144" i="6"/>
  <c r="G109" i="6"/>
  <c r="H109" i="6"/>
  <c r="J109" i="6"/>
  <c r="I109" i="6"/>
  <c r="J168" i="6"/>
  <c r="I168" i="6"/>
  <c r="H168" i="6"/>
  <c r="G168" i="6"/>
  <c r="J166" i="6"/>
  <c r="I166" i="6"/>
  <c r="H166" i="6"/>
  <c r="G166" i="6"/>
  <c r="AR56" i="6"/>
  <c r="AT56" i="6"/>
  <c r="AS56" i="6"/>
  <c r="AQ56" i="6"/>
  <c r="G174" i="6"/>
  <c r="H174" i="6"/>
  <c r="J174" i="6"/>
  <c r="I174" i="6"/>
  <c r="AJ53" i="6"/>
  <c r="AL53" i="6"/>
  <c r="AK53" i="6"/>
  <c r="AI53" i="6"/>
  <c r="W214" i="6"/>
  <c r="Y214" i="6"/>
  <c r="X214" i="6"/>
  <c r="Z214" i="6"/>
  <c r="W92" i="6"/>
  <c r="X92" i="6"/>
  <c r="Z92" i="6"/>
  <c r="Y92" i="6"/>
  <c r="AM91" i="6"/>
  <c r="AN91" i="6"/>
  <c r="AP91" i="6"/>
  <c r="AO91" i="6"/>
  <c r="Q91" i="6"/>
  <c r="R91" i="6"/>
  <c r="P91" i="6"/>
  <c r="O91" i="6"/>
  <c r="AM72" i="6"/>
  <c r="AN72" i="6"/>
  <c r="AP72" i="6"/>
  <c r="AO72" i="6"/>
  <c r="R72" i="6"/>
  <c r="P72" i="6"/>
  <c r="O72" i="6"/>
  <c r="Q72" i="6"/>
  <c r="J145" i="6"/>
  <c r="I145" i="6"/>
  <c r="H145" i="6"/>
  <c r="G145" i="6"/>
  <c r="AD186" i="6"/>
  <c r="AC186" i="6"/>
  <c r="AA186" i="6"/>
  <c r="AB186" i="6"/>
  <c r="Y210" i="6"/>
  <c r="X210" i="6"/>
  <c r="Z210" i="6"/>
  <c r="W210" i="6"/>
  <c r="Y139" i="6"/>
  <c r="W139" i="6"/>
  <c r="X139" i="6"/>
  <c r="Z139" i="6"/>
  <c r="AP35" i="6"/>
  <c r="AO35" i="6"/>
  <c r="AM35" i="6"/>
  <c r="AN35" i="6"/>
  <c r="G135" i="6"/>
  <c r="H135" i="6"/>
  <c r="J135" i="6"/>
  <c r="I135" i="6"/>
  <c r="AJ68" i="6"/>
  <c r="AI68" i="6"/>
  <c r="AL68" i="6"/>
  <c r="AK68" i="6"/>
  <c r="L68" i="6"/>
  <c r="K68" i="6"/>
  <c r="N68" i="6"/>
  <c r="M68" i="6"/>
  <c r="AK81" i="6"/>
  <c r="AI81" i="6"/>
  <c r="AJ81" i="6"/>
  <c r="AL81" i="6"/>
  <c r="M81" i="6"/>
  <c r="L81" i="6"/>
  <c r="K81" i="6"/>
  <c r="N81" i="6"/>
  <c r="AE126" i="6"/>
  <c r="AF126" i="6"/>
  <c r="AH126" i="6"/>
  <c r="AG126" i="6"/>
  <c r="AJ66" i="6"/>
  <c r="AI66" i="6"/>
  <c r="AL66" i="6"/>
  <c r="AK66" i="6"/>
  <c r="N66" i="6"/>
  <c r="L66" i="6"/>
  <c r="K66" i="6"/>
  <c r="M66" i="6"/>
  <c r="AP24" i="6"/>
  <c r="AO24" i="6"/>
  <c r="AM24" i="6"/>
  <c r="AN24" i="6"/>
  <c r="G180" i="6"/>
  <c r="H180" i="6"/>
  <c r="J180" i="6"/>
  <c r="I180" i="6"/>
  <c r="AQ17" i="6"/>
  <c r="AR17" i="6"/>
  <c r="AT17" i="6"/>
  <c r="AS17" i="6"/>
  <c r="AM10" i="6"/>
  <c r="AN10" i="6"/>
  <c r="AP10" i="6"/>
  <c r="AO10" i="6"/>
  <c r="AR4" i="6"/>
  <c r="AT4" i="6"/>
  <c r="AS4" i="6"/>
  <c r="AQ4" i="6"/>
  <c r="AM196" i="6"/>
  <c r="AN196" i="6"/>
  <c r="AP196" i="6"/>
  <c r="AO196" i="6"/>
  <c r="O196" i="6"/>
  <c r="P196" i="6"/>
  <c r="R196" i="6"/>
  <c r="Q196" i="6"/>
  <c r="AH76" i="6"/>
  <c r="AE76" i="6"/>
  <c r="AF76" i="6"/>
  <c r="AG76" i="6"/>
  <c r="AS95" i="6"/>
  <c r="AQ95" i="6"/>
  <c r="AT95" i="6"/>
  <c r="AR95" i="6"/>
  <c r="U95" i="6"/>
  <c r="S95" i="6"/>
  <c r="V95" i="6"/>
  <c r="T95" i="6"/>
  <c r="W193" i="6"/>
  <c r="X193" i="6"/>
  <c r="Z193" i="6"/>
  <c r="Y193" i="6"/>
  <c r="AE137" i="6"/>
  <c r="AH137" i="6"/>
  <c r="AF137" i="6"/>
  <c r="AG137" i="6"/>
  <c r="AA133" i="6"/>
  <c r="AD133" i="6"/>
  <c r="AB133" i="6"/>
  <c r="AC133" i="6"/>
  <c r="AI131" i="6"/>
  <c r="AJ131" i="6"/>
  <c r="AL131" i="6"/>
  <c r="AK131" i="6"/>
  <c r="K131" i="6"/>
  <c r="N131" i="6"/>
  <c r="L131" i="6"/>
  <c r="M131" i="6"/>
  <c r="AE82" i="6"/>
  <c r="AH82" i="6"/>
  <c r="AF82" i="6"/>
  <c r="AG82" i="6"/>
  <c r="AB62" i="6"/>
  <c r="AD62" i="6"/>
  <c r="AC62" i="6"/>
  <c r="AA62" i="6"/>
  <c r="AB59" i="6"/>
  <c r="AC59" i="6"/>
  <c r="AD59" i="6"/>
  <c r="AA59" i="6"/>
  <c r="AG96" i="6"/>
  <c r="AE96" i="6"/>
  <c r="AF96" i="6"/>
  <c r="AH96" i="6"/>
  <c r="Z151" i="6"/>
  <c r="Y151" i="6"/>
  <c r="X151" i="6"/>
  <c r="W151" i="6"/>
  <c r="AJ47" i="6"/>
  <c r="AI47" i="6"/>
  <c r="AL47" i="6"/>
  <c r="AK47" i="6"/>
  <c r="W168" i="6"/>
  <c r="Y168" i="6"/>
  <c r="X168" i="6"/>
  <c r="Z168" i="6"/>
  <c r="AQ209" i="6"/>
  <c r="AR209" i="6"/>
  <c r="AT209" i="6"/>
  <c r="AS209" i="6"/>
  <c r="U209" i="6"/>
  <c r="S209" i="6"/>
  <c r="V209" i="6"/>
  <c r="T209" i="6"/>
  <c r="AM102" i="6"/>
  <c r="AN102" i="6"/>
  <c r="AP102" i="6"/>
  <c r="AO102" i="6"/>
  <c r="Q102" i="6"/>
  <c r="O102" i="6"/>
  <c r="P102" i="6"/>
  <c r="R102" i="6"/>
  <c r="AQ21" i="6"/>
  <c r="AR21" i="6"/>
  <c r="AT21" i="6"/>
  <c r="AS21" i="6"/>
  <c r="AM65" i="6"/>
  <c r="AN65" i="6"/>
  <c r="AP65" i="6"/>
  <c r="AO65" i="6"/>
  <c r="O65" i="6"/>
  <c r="P65" i="6"/>
  <c r="R65" i="6"/>
  <c r="Q65" i="6"/>
  <c r="AM6" i="6"/>
  <c r="AN6" i="6"/>
  <c r="AP6" i="6"/>
  <c r="AO6" i="6"/>
  <c r="AC77" i="6"/>
  <c r="AA77" i="6"/>
  <c r="AB77" i="6"/>
  <c r="AD77" i="6"/>
  <c r="AE90" i="6"/>
  <c r="AH90" i="6"/>
  <c r="AF90" i="6"/>
  <c r="AG90" i="6"/>
  <c r="AP118" i="6"/>
  <c r="AO118" i="6"/>
  <c r="AM118" i="6"/>
  <c r="AN118" i="6"/>
  <c r="O118" i="6"/>
  <c r="R118" i="6"/>
  <c r="Q118" i="6"/>
  <c r="P118" i="6"/>
  <c r="AE160" i="6"/>
  <c r="AH160" i="6"/>
  <c r="AG160" i="6"/>
  <c r="AF160" i="6"/>
  <c r="Y157" i="6"/>
  <c r="X157" i="6"/>
  <c r="W157" i="6"/>
  <c r="Z157" i="6"/>
  <c r="Y213" i="6"/>
  <c r="W213" i="6"/>
  <c r="Z213" i="6"/>
  <c r="X213" i="6"/>
  <c r="AA148" i="6"/>
  <c r="AB148" i="6"/>
  <c r="AD148" i="6"/>
  <c r="AC148" i="6"/>
  <c r="AN71" i="6"/>
  <c r="AP71" i="6"/>
  <c r="AM71" i="6"/>
  <c r="AO71" i="6"/>
  <c r="O71" i="6"/>
  <c r="P71" i="6"/>
  <c r="R71" i="6"/>
  <c r="Q71" i="6"/>
  <c r="G69" i="6"/>
  <c r="H69" i="6"/>
  <c r="J69" i="6"/>
  <c r="I69" i="6"/>
  <c r="AA140" i="6"/>
  <c r="AB140" i="6"/>
  <c r="AC140" i="6"/>
  <c r="AD140" i="6"/>
  <c r="AK104" i="6"/>
  <c r="AL104" i="6"/>
  <c r="AI104" i="6"/>
  <c r="AJ104" i="6"/>
  <c r="M104" i="6"/>
  <c r="N104" i="6"/>
  <c r="L104" i="6"/>
  <c r="K104" i="6"/>
  <c r="AQ28" i="6"/>
  <c r="AR28" i="6"/>
  <c r="AT28" i="6"/>
  <c r="AS28" i="6"/>
  <c r="H22" i="6"/>
  <c r="J22" i="6"/>
  <c r="I22" i="6"/>
  <c r="AC99" i="6"/>
  <c r="AA99" i="6"/>
  <c r="AD99" i="6"/>
  <c r="AB99" i="6"/>
  <c r="AM206" i="6"/>
  <c r="AN206" i="6"/>
  <c r="Q206" i="6"/>
  <c r="AO206" i="6"/>
  <c r="AP206" i="6"/>
  <c r="O206" i="6"/>
  <c r="R206" i="6"/>
  <c r="P206" i="6"/>
  <c r="Z158" i="6"/>
  <c r="Y158" i="6"/>
  <c r="X158" i="6"/>
  <c r="W158" i="6"/>
  <c r="W78" i="6"/>
  <c r="X78" i="6"/>
  <c r="Z78" i="6"/>
  <c r="Y78" i="6"/>
  <c r="AS107" i="6"/>
  <c r="AT107" i="6"/>
  <c r="AQ107" i="6"/>
  <c r="AR107" i="6"/>
  <c r="U107" i="6"/>
  <c r="V107" i="6"/>
  <c r="T107" i="6"/>
  <c r="S107" i="6"/>
  <c r="AM204" i="6"/>
  <c r="Q204" i="6"/>
  <c r="AO204" i="6"/>
  <c r="AN204" i="6"/>
  <c r="AP204" i="6"/>
  <c r="R204" i="6"/>
  <c r="O204" i="6"/>
  <c r="P204" i="6"/>
  <c r="AP147" i="6"/>
  <c r="AO147" i="6"/>
  <c r="AN147" i="6"/>
  <c r="AM147" i="6"/>
  <c r="R147" i="6"/>
  <c r="P147" i="6"/>
  <c r="Q147" i="6"/>
  <c r="O147" i="6"/>
  <c r="W70" i="6"/>
  <c r="X70" i="6"/>
  <c r="Z70" i="6"/>
  <c r="Y70" i="6"/>
  <c r="Z141" i="6"/>
  <c r="Y141" i="6"/>
  <c r="X141" i="6"/>
  <c r="W141" i="6"/>
  <c r="J34" i="6"/>
  <c r="I34" i="6"/>
  <c r="H34" i="6"/>
  <c r="AQ181" i="6"/>
  <c r="AR181" i="6"/>
  <c r="AS181" i="6"/>
  <c r="AT181" i="6"/>
  <c r="V181" i="6"/>
  <c r="S181" i="6"/>
  <c r="T181" i="6"/>
  <c r="U181" i="6"/>
  <c r="AR63" i="6"/>
  <c r="AT63" i="6"/>
  <c r="AS63" i="6"/>
  <c r="AQ63" i="6"/>
  <c r="U63" i="6"/>
  <c r="V63" i="6"/>
  <c r="T63" i="6"/>
  <c r="S63" i="6"/>
  <c r="AH159" i="6"/>
  <c r="AG159" i="6"/>
  <c r="AF159" i="6"/>
  <c r="AE159" i="6"/>
  <c r="AQ155" i="6"/>
  <c r="AR155" i="6"/>
  <c r="AT155" i="6"/>
  <c r="AS155" i="6"/>
  <c r="S155" i="6"/>
  <c r="T155" i="6"/>
  <c r="V155" i="6"/>
  <c r="U155" i="6"/>
  <c r="AS79" i="6"/>
  <c r="AQ79" i="6"/>
  <c r="AR79" i="6"/>
  <c r="AT79" i="6"/>
  <c r="T79" i="6"/>
  <c r="U79" i="6"/>
  <c r="S79" i="6"/>
  <c r="V79" i="6"/>
  <c r="G203" i="6"/>
  <c r="H203" i="6"/>
  <c r="J203" i="6"/>
  <c r="I203" i="6"/>
  <c r="AI12" i="6"/>
  <c r="AJ12" i="6"/>
  <c r="AL12" i="6"/>
  <c r="AK12" i="6"/>
  <c r="AJ61" i="6"/>
  <c r="AL61" i="6"/>
  <c r="AK61" i="6"/>
  <c r="AI61" i="6"/>
  <c r="L61" i="6"/>
  <c r="N61" i="6"/>
  <c r="M61" i="6"/>
  <c r="K61" i="6"/>
  <c r="AM58" i="6"/>
  <c r="AN58" i="6"/>
  <c r="AP58" i="6"/>
  <c r="AO58" i="6"/>
  <c r="R58" i="6"/>
  <c r="O58" i="6"/>
  <c r="P58" i="6"/>
  <c r="Q58" i="6"/>
  <c r="AM195" i="6"/>
  <c r="AN195" i="6"/>
  <c r="AP195" i="6"/>
  <c r="AO195" i="6"/>
  <c r="P195" i="6"/>
  <c r="R195" i="6"/>
  <c r="Q195" i="6"/>
  <c r="O195" i="6"/>
  <c r="AA154" i="6"/>
  <c r="AB154" i="6"/>
  <c r="AD154" i="6"/>
  <c r="AC154" i="6"/>
  <c r="W74" i="6"/>
  <c r="X74" i="6"/>
  <c r="Z74" i="6"/>
  <c r="Y74" i="6"/>
  <c r="AE152" i="6"/>
  <c r="AH152" i="6"/>
  <c r="AG152" i="6"/>
  <c r="AF152" i="6"/>
  <c r="AM144" i="6"/>
  <c r="AP144" i="6"/>
  <c r="AN144" i="6"/>
  <c r="AO144" i="6"/>
  <c r="P144" i="6"/>
  <c r="R144" i="6"/>
  <c r="Q144" i="6"/>
  <c r="O144" i="6"/>
  <c r="AQ170" i="6"/>
  <c r="AR170" i="6"/>
  <c r="AT170" i="6"/>
  <c r="AS170" i="6"/>
  <c r="U170" i="6"/>
  <c r="S170" i="6"/>
  <c r="T170" i="6"/>
  <c r="V170" i="6"/>
  <c r="AM202" i="6"/>
  <c r="AN202" i="6"/>
  <c r="AP202" i="6"/>
  <c r="AO202" i="6"/>
  <c r="O202" i="6"/>
  <c r="Q202" i="6"/>
  <c r="R202" i="6"/>
  <c r="P202" i="6"/>
  <c r="AQ201" i="6"/>
  <c r="AR201" i="6"/>
  <c r="AS201" i="6"/>
  <c r="AT201" i="6"/>
  <c r="V201" i="6"/>
  <c r="S201" i="6"/>
  <c r="T201" i="6"/>
  <c r="U201" i="6"/>
  <c r="AC134" i="6"/>
  <c r="AD134" i="6"/>
  <c r="AB134" i="6"/>
  <c r="AA134" i="6"/>
  <c r="AH84" i="6"/>
  <c r="AG84" i="6"/>
  <c r="AF84" i="6"/>
  <c r="AE84" i="6"/>
  <c r="AM130" i="6"/>
  <c r="AN130" i="6"/>
  <c r="AP130" i="6"/>
  <c r="AO130" i="6"/>
  <c r="O130" i="6"/>
  <c r="P130" i="6"/>
  <c r="R130" i="6"/>
  <c r="Q130" i="6"/>
  <c r="AB80" i="6"/>
  <c r="AD80" i="6"/>
  <c r="AA80" i="6"/>
  <c r="AC80" i="6"/>
  <c r="AC100" i="6"/>
  <c r="AD100" i="6"/>
  <c r="AA100" i="6"/>
  <c r="AB100" i="6"/>
  <c r="AM125" i="6"/>
  <c r="AN125" i="6"/>
  <c r="AP125" i="6"/>
  <c r="AO125" i="6"/>
  <c r="O125" i="6"/>
  <c r="P125" i="6"/>
  <c r="R125" i="6"/>
  <c r="Q125" i="6"/>
  <c r="Y119" i="6"/>
  <c r="W119" i="6"/>
  <c r="X119" i="6"/>
  <c r="Z119" i="6"/>
  <c r="AG162" i="6"/>
  <c r="AF162" i="6"/>
  <c r="AE162" i="6"/>
  <c r="AH162" i="6"/>
  <c r="AD117" i="6"/>
  <c r="AB117" i="6"/>
  <c r="AA117" i="6"/>
  <c r="AC117" i="6"/>
  <c r="AI175" i="6"/>
  <c r="AJ175" i="6"/>
  <c r="AK175" i="6"/>
  <c r="AL175" i="6"/>
  <c r="N175" i="6"/>
  <c r="L175" i="6"/>
  <c r="K175" i="6"/>
  <c r="M175" i="6"/>
  <c r="AE124" i="6"/>
  <c r="AF124" i="6"/>
  <c r="AH124" i="6"/>
  <c r="AG124" i="6"/>
  <c r="Z97" i="6"/>
  <c r="Y97" i="6"/>
  <c r="W97" i="6"/>
  <c r="X97" i="6"/>
  <c r="AR51" i="6"/>
  <c r="AT51" i="6"/>
  <c r="AS51" i="6"/>
  <c r="AQ51" i="6"/>
  <c r="AC142" i="6"/>
  <c r="AA142" i="6"/>
  <c r="AD142" i="6"/>
  <c r="AB142" i="6"/>
  <c r="AI184" i="6"/>
  <c r="AJ184" i="6"/>
  <c r="AK184" i="6"/>
  <c r="AL184" i="6"/>
  <c r="N184" i="6"/>
  <c r="K184" i="6"/>
  <c r="L184" i="6"/>
  <c r="M184" i="6"/>
  <c r="AG136" i="6"/>
  <c r="AE136" i="6"/>
  <c r="AF136" i="6"/>
  <c r="AH136" i="6"/>
  <c r="AM83" i="6"/>
  <c r="AN83" i="6"/>
  <c r="AP83" i="6"/>
  <c r="AO83" i="6"/>
  <c r="Q83" i="6"/>
  <c r="R83" i="6"/>
  <c r="O83" i="6"/>
  <c r="P83" i="6"/>
  <c r="AI25" i="6"/>
  <c r="AJ25" i="6"/>
  <c r="AL25" i="6"/>
  <c r="AK25" i="6"/>
  <c r="AN113" i="6"/>
  <c r="AP113" i="6"/>
  <c r="AO113" i="6"/>
  <c r="AM113" i="6"/>
  <c r="P113" i="6"/>
  <c r="R113" i="6"/>
  <c r="Q113" i="6"/>
  <c r="O113" i="6"/>
  <c r="AC112" i="6"/>
  <c r="AD112" i="6"/>
  <c r="AA112" i="6"/>
  <c r="AB112" i="6"/>
  <c r="AM208" i="6"/>
  <c r="AN208" i="6"/>
  <c r="Q208" i="6"/>
  <c r="AO208" i="6"/>
  <c r="AP208" i="6"/>
  <c r="O208" i="6"/>
  <c r="P208" i="6"/>
  <c r="R208" i="6"/>
  <c r="W120" i="6"/>
  <c r="X120" i="6"/>
  <c r="Z120" i="6"/>
  <c r="Y120" i="6"/>
  <c r="AD116" i="6"/>
  <c r="AB116" i="6"/>
  <c r="AC116" i="6"/>
  <c r="AA116" i="6"/>
  <c r="AM8" i="6"/>
  <c r="AP8" i="6"/>
  <c r="AO8" i="6"/>
  <c r="AN8" i="6"/>
  <c r="G98" i="6"/>
  <c r="H98" i="6"/>
  <c r="J98" i="6"/>
  <c r="I98" i="6"/>
  <c r="AH150" i="6"/>
  <c r="AG150" i="6"/>
  <c r="AF150" i="6"/>
  <c r="AE150" i="6"/>
  <c r="AF192" i="6"/>
  <c r="AE192" i="6"/>
  <c r="AH192" i="6"/>
  <c r="AG192" i="6"/>
  <c r="J146" i="6"/>
  <c r="I146" i="6"/>
  <c r="H146" i="6"/>
  <c r="G146" i="6"/>
  <c r="AG169" i="6"/>
  <c r="AE169" i="6"/>
  <c r="AF169" i="6"/>
  <c r="AH169" i="6"/>
  <c r="X188" i="6"/>
  <c r="Y188" i="6"/>
  <c r="W188" i="6"/>
  <c r="Z188" i="6"/>
  <c r="Y167" i="6"/>
  <c r="W167" i="6"/>
  <c r="Z167" i="6"/>
  <c r="X167" i="6"/>
  <c r="AI183" i="6"/>
  <c r="AJ183" i="6"/>
  <c r="AK183" i="6"/>
  <c r="AL183" i="6"/>
  <c r="N183" i="6"/>
  <c r="L183" i="6"/>
  <c r="K183" i="6"/>
  <c r="M183" i="6"/>
  <c r="AE129" i="6"/>
  <c r="AH129" i="6"/>
  <c r="AF129" i="6"/>
  <c r="AG129" i="6"/>
  <c r="X200" i="6"/>
  <c r="Z200" i="6"/>
  <c r="Y200" i="6"/>
  <c r="W200" i="6"/>
  <c r="AP164" i="6"/>
  <c r="AO164" i="6"/>
  <c r="AN164" i="6"/>
  <c r="AM164" i="6"/>
  <c r="R164" i="6"/>
  <c r="Q164" i="6"/>
  <c r="P164" i="6"/>
  <c r="O164" i="6"/>
  <c r="AE121" i="6"/>
  <c r="AH121" i="6"/>
  <c r="AF121" i="6"/>
  <c r="AG121" i="6"/>
  <c r="AD20" i="6"/>
  <c r="AC20" i="6"/>
  <c r="AA20" i="6"/>
  <c r="AB20" i="6"/>
  <c r="Y163" i="6"/>
  <c r="X163" i="6"/>
  <c r="W163" i="6"/>
  <c r="Z163" i="6"/>
  <c r="AR64" i="6"/>
  <c r="AT64" i="6"/>
  <c r="AS64" i="6"/>
  <c r="AQ64" i="6"/>
  <c r="T64" i="6"/>
  <c r="V64" i="6"/>
  <c r="U64" i="6"/>
  <c r="S64" i="6"/>
  <c r="AI15" i="6"/>
  <c r="AJ15" i="6"/>
  <c r="AL15" i="6"/>
  <c r="AK15" i="6"/>
  <c r="AQ13" i="6"/>
  <c r="AR13" i="6"/>
  <c r="AT13" i="6"/>
  <c r="AS13" i="6"/>
  <c r="AB176" i="6"/>
  <c r="AC176" i="6"/>
  <c r="AD176" i="6"/>
  <c r="AA176" i="6"/>
  <c r="AS111" i="6"/>
  <c r="AT111" i="6"/>
  <c r="AQ111" i="6"/>
  <c r="AR111" i="6"/>
  <c r="U111" i="6"/>
  <c r="V111" i="6"/>
  <c r="T111" i="6"/>
  <c r="S111" i="6"/>
  <c r="G60" i="6"/>
  <c r="H60" i="6"/>
  <c r="J60" i="6"/>
  <c r="I60" i="6"/>
  <c r="AM57" i="6"/>
  <c r="AO57" i="6"/>
  <c r="AP57" i="6"/>
  <c r="AN57" i="6"/>
  <c r="O57" i="6"/>
  <c r="R57" i="6"/>
  <c r="P57" i="6"/>
  <c r="Q57" i="6"/>
  <c r="AA205" i="6"/>
  <c r="AC205" i="6"/>
  <c r="AD205" i="6"/>
  <c r="AB205" i="6"/>
  <c r="X179" i="6"/>
  <c r="W179" i="6"/>
  <c r="Z179" i="6"/>
  <c r="Y179" i="6"/>
  <c r="G75" i="6"/>
  <c r="H75" i="6"/>
  <c r="J75" i="6"/>
  <c r="I75" i="6"/>
  <c r="AM49" i="6"/>
  <c r="AN49" i="6"/>
  <c r="AP49" i="6"/>
  <c r="AO49" i="6"/>
  <c r="O49" i="6"/>
  <c r="P49" i="6"/>
  <c r="R49" i="6"/>
  <c r="Q49" i="6"/>
  <c r="AB149" i="6"/>
  <c r="AC149" i="6"/>
  <c r="AA149" i="6"/>
  <c r="AD149" i="6"/>
  <c r="AQ32" i="6"/>
  <c r="AR32" i="6"/>
  <c r="AT32" i="6"/>
  <c r="AS32" i="6"/>
  <c r="X197" i="6"/>
  <c r="Z197" i="6"/>
  <c r="Y197" i="6"/>
  <c r="W197" i="6"/>
  <c r="G106" i="6"/>
  <c r="H106" i="6"/>
  <c r="J106" i="6"/>
  <c r="I106" i="6"/>
  <c r="AI153" i="6"/>
  <c r="AJ153" i="6"/>
  <c r="AL153" i="6"/>
  <c r="AK153" i="6"/>
  <c r="K153" i="6"/>
  <c r="L153" i="6"/>
  <c r="M153" i="6"/>
  <c r="N153" i="6"/>
  <c r="AC93" i="6"/>
  <c r="AA93" i="6"/>
  <c r="AD93" i="6"/>
  <c r="AB93" i="6"/>
  <c r="AJ44" i="6"/>
  <c r="AL44" i="6"/>
  <c r="AI44" i="6"/>
  <c r="AK44" i="6"/>
  <c r="AQ191" i="6"/>
  <c r="AR191" i="6"/>
  <c r="AS191" i="6"/>
  <c r="AT191" i="6"/>
  <c r="S191" i="6"/>
  <c r="U191" i="6"/>
  <c r="V191" i="6"/>
  <c r="T191" i="6"/>
  <c r="AQ211" i="6"/>
  <c r="AR211" i="6"/>
  <c r="AT211" i="6"/>
  <c r="AS211" i="6"/>
  <c r="U211" i="6"/>
  <c r="S211" i="6"/>
  <c r="V211" i="6"/>
  <c r="T211" i="6"/>
  <c r="X189" i="6"/>
  <c r="Z189" i="6"/>
  <c r="Y189" i="6"/>
  <c r="W189" i="6"/>
  <c r="AJ36" i="6"/>
  <c r="AL36" i="6"/>
  <c r="AI36" i="6"/>
  <c r="AK36" i="6"/>
  <c r="AC103" i="6"/>
  <c r="AD103" i="6"/>
  <c r="AA103" i="6"/>
  <c r="AB103" i="6"/>
  <c r="AM182" i="6"/>
  <c r="AN182" i="6"/>
  <c r="AP182" i="6"/>
  <c r="AO182" i="6"/>
  <c r="P182" i="6"/>
  <c r="O182" i="6"/>
  <c r="R182" i="6"/>
  <c r="Q182" i="6"/>
  <c r="AA101" i="6"/>
  <c r="AC101" i="6"/>
  <c r="AD101" i="6"/>
  <c r="AB101" i="6"/>
  <c r="AB67" i="6"/>
  <c r="AD67" i="6"/>
  <c r="AA67" i="6"/>
  <c r="AC67" i="6"/>
  <c r="AK73" i="6"/>
  <c r="AI73" i="6"/>
  <c r="AJ73" i="6"/>
  <c r="AL73" i="6"/>
  <c r="M73" i="6"/>
  <c r="L73" i="6"/>
  <c r="K73" i="6"/>
  <c r="N73" i="6"/>
  <c r="AP23" i="6"/>
  <c r="AO23" i="6"/>
  <c r="AN23" i="6"/>
  <c r="AM23" i="6"/>
  <c r="AI156" i="6"/>
  <c r="AJ156" i="6"/>
  <c r="AL156" i="6"/>
  <c r="AK156" i="6"/>
  <c r="M156" i="6"/>
  <c r="L156" i="6"/>
  <c r="K156" i="6"/>
  <c r="N156" i="6"/>
  <c r="P47" i="6"/>
  <c r="O47" i="6"/>
  <c r="R47" i="6"/>
  <c r="Q47" i="6"/>
  <c r="W21" i="6"/>
  <c r="Z21" i="6"/>
  <c r="X21" i="6"/>
  <c r="Y21" i="6"/>
  <c r="AB9" i="6"/>
  <c r="AD9" i="6"/>
  <c r="AC9" i="6"/>
  <c r="AA9" i="6"/>
  <c r="L6" i="6"/>
  <c r="N6" i="6"/>
  <c r="M6" i="6"/>
  <c r="K6" i="6"/>
  <c r="O12" i="6"/>
  <c r="R12" i="6"/>
  <c r="P12" i="6"/>
  <c r="Q12" i="6"/>
  <c r="T56" i="6"/>
  <c r="V56" i="6"/>
  <c r="U56" i="6"/>
  <c r="S56" i="6"/>
  <c r="Y16" i="6"/>
  <c r="X16" i="6"/>
  <c r="Z16" i="6"/>
  <c r="W16" i="6"/>
  <c r="AH41" i="6"/>
  <c r="AF41" i="6"/>
  <c r="AE41" i="6"/>
  <c r="AG41" i="6"/>
  <c r="AQ30" i="6"/>
  <c r="AR30" i="6"/>
  <c r="AT30" i="6"/>
  <c r="AS30" i="6"/>
  <c r="S30" i="6"/>
  <c r="V30" i="6"/>
  <c r="T30" i="6"/>
  <c r="U30" i="6"/>
  <c r="U15" i="6"/>
  <c r="V15" i="6"/>
  <c r="S15" i="6"/>
  <c r="T15" i="6"/>
  <c r="W13" i="6"/>
  <c r="Z13" i="6"/>
  <c r="Y13" i="6"/>
  <c r="X13" i="6"/>
  <c r="S5" i="6"/>
  <c r="T5" i="6"/>
  <c r="V5" i="6"/>
  <c r="U5" i="6"/>
  <c r="AH33" i="6"/>
  <c r="AG33" i="6"/>
  <c r="AE33" i="6"/>
  <c r="AF33" i="6"/>
  <c r="AB37" i="6"/>
  <c r="AD37" i="6"/>
  <c r="AA37" i="6"/>
  <c r="AC37" i="6"/>
  <c r="P46" i="6"/>
  <c r="Q46" i="6"/>
  <c r="O46" i="6"/>
  <c r="R46" i="6"/>
  <c r="AC44" i="6"/>
  <c r="AA44" i="6"/>
  <c r="AB44" i="6"/>
  <c r="AD44" i="6"/>
  <c r="Z38" i="6"/>
  <c r="X38" i="6"/>
  <c r="W38" i="6"/>
  <c r="Y38" i="6"/>
  <c r="V36" i="6"/>
  <c r="S36" i="6"/>
  <c r="T36" i="6"/>
  <c r="U36" i="6"/>
  <c r="Y8" i="6"/>
  <c r="X8" i="6"/>
  <c r="Z8" i="6"/>
  <c r="W8" i="6"/>
  <c r="Z27" i="6"/>
  <c r="X27" i="6"/>
  <c r="W27" i="6"/>
  <c r="Y27" i="6"/>
  <c r="AA24" i="6"/>
  <c r="AB24" i="6"/>
  <c r="AD24" i="6"/>
  <c r="AC24" i="6"/>
  <c r="W14" i="6"/>
  <c r="X14" i="6"/>
  <c r="Z14" i="6"/>
  <c r="Y14" i="6"/>
  <c r="S10" i="6"/>
  <c r="T10" i="6"/>
  <c r="V10" i="6"/>
  <c r="U10" i="6"/>
  <c r="AE4" i="6"/>
  <c r="AF4" i="6"/>
  <c r="AH4" i="6"/>
  <c r="AG4" i="6"/>
  <c r="AB43" i="6"/>
  <c r="AA43" i="6"/>
  <c r="AD43" i="6"/>
  <c r="AC43" i="6"/>
  <c r="AH40" i="6"/>
  <c r="AG40" i="6"/>
  <c r="AF40" i="6"/>
  <c r="AE40" i="6"/>
  <c r="AH32" i="6"/>
  <c r="AE32" i="6"/>
  <c r="AG32" i="6"/>
  <c r="AF32" i="6"/>
  <c r="U23" i="6"/>
  <c r="V23" i="6"/>
  <c r="S23" i="6"/>
  <c r="T23" i="6"/>
  <c r="X45" i="6"/>
  <c r="Z45" i="6"/>
  <c r="W45" i="6"/>
  <c r="Y45" i="6"/>
  <c r="R28" i="6"/>
  <c r="Q28" i="6"/>
  <c r="O28" i="6"/>
  <c r="P28" i="6"/>
  <c r="R26" i="6"/>
  <c r="Q26" i="6"/>
  <c r="P26" i="6"/>
  <c r="O26" i="6"/>
  <c r="X22" i="6"/>
  <c r="Z22" i="6"/>
  <c r="Y22" i="6"/>
  <c r="W22" i="6"/>
  <c r="U39" i="6"/>
  <c r="S39" i="6"/>
  <c r="V39" i="6"/>
  <c r="T39" i="6"/>
  <c r="AC34" i="6"/>
  <c r="AA34" i="6"/>
  <c r="AB34" i="6"/>
  <c r="AD34" i="6"/>
</calcChain>
</file>

<file path=xl/sharedStrings.xml><?xml version="1.0" encoding="utf-8"?>
<sst xmlns="http://schemas.openxmlformats.org/spreadsheetml/2006/main" count="3264" uniqueCount="306">
  <si>
    <t>Abbreviation</t>
  </si>
  <si>
    <t>Definition</t>
  </si>
  <si>
    <t>MSW</t>
  </si>
  <si>
    <t>Municipal Solid Waste</t>
  </si>
  <si>
    <t>OFMSW</t>
  </si>
  <si>
    <t>Organic Fraction of Municipal Solid Waste</t>
  </si>
  <si>
    <t>References</t>
  </si>
  <si>
    <t>Kaza, S., Yao, L., Bhada-Tata, P. and Van Woerden, F., 2018. What a waste 2.0: a global snapshot of solid waste management to 2050. World Bank Publications.</t>
  </si>
  <si>
    <t>Food and Agriculture Organization of the United Nations. FAOSTAT Statistical Database. [Rome] :FAO, 1997.</t>
  </si>
  <si>
    <t>Esteves, S. &amp; Devlin, D. 2010. Food Waste Chemical Analysis—Chemical Characterisation of Food Wastes Collected from Welsh Local Authorities for Supporting Decisions Related to Anaerobic Digestion Process Design and Operation WRAP, UK. Waste and Resources Action Programme.</t>
  </si>
  <si>
    <t>Region</t>
  </si>
  <si>
    <t>Country</t>
  </si>
  <si>
    <t xml:space="preserve">Year </t>
  </si>
  <si>
    <t>Africa</t>
  </si>
  <si>
    <t>Algeria</t>
  </si>
  <si>
    <t>Angola</t>
  </si>
  <si>
    <t>Benin</t>
  </si>
  <si>
    <t>Botswana</t>
  </si>
  <si>
    <t>Burkina Faso</t>
  </si>
  <si>
    <t>Burundi</t>
  </si>
  <si>
    <t>Cabo Verde</t>
  </si>
  <si>
    <t>Cameroon</t>
  </si>
  <si>
    <t>Central African Republic</t>
  </si>
  <si>
    <t>Chad</t>
  </si>
  <si>
    <t>Comoros</t>
  </si>
  <si>
    <t xml:space="preserve">Cote d'Ivoire </t>
  </si>
  <si>
    <t xml:space="preserve">Democratic Republic of Congo </t>
  </si>
  <si>
    <t>Djibouti</t>
  </si>
  <si>
    <t xml:space="preserve">Egypt </t>
  </si>
  <si>
    <t>Equitorial Guinea</t>
  </si>
  <si>
    <t>Eritrea</t>
  </si>
  <si>
    <t>Eswatini</t>
  </si>
  <si>
    <t>Ethiopia</t>
  </si>
  <si>
    <t>Gabon</t>
  </si>
  <si>
    <t>Gambia</t>
  </si>
  <si>
    <t>Ghana</t>
  </si>
  <si>
    <t>Guinea</t>
  </si>
  <si>
    <t>Guinea-Bissau</t>
  </si>
  <si>
    <t>Kenya</t>
  </si>
  <si>
    <t>Lesotho</t>
  </si>
  <si>
    <t>Liberia</t>
  </si>
  <si>
    <t>Madagascar</t>
  </si>
  <si>
    <t>Malawi</t>
  </si>
  <si>
    <t>Mali</t>
  </si>
  <si>
    <t>Mauritania</t>
  </si>
  <si>
    <t xml:space="preserve">Mauritius </t>
  </si>
  <si>
    <t>Morocco</t>
  </si>
  <si>
    <t xml:space="preserve">Mozambique </t>
  </si>
  <si>
    <t>Namibia</t>
  </si>
  <si>
    <t>Niger</t>
  </si>
  <si>
    <t>Nigeria</t>
  </si>
  <si>
    <t xml:space="preserve">Republic of Congo </t>
  </si>
  <si>
    <t>Rwanda</t>
  </si>
  <si>
    <t xml:space="preserve">Sao Tome and Principe </t>
  </si>
  <si>
    <t>Senegal</t>
  </si>
  <si>
    <t>Seychelles</t>
  </si>
  <si>
    <t>Sierre Leone</t>
  </si>
  <si>
    <t>Somalia</t>
  </si>
  <si>
    <t>South Africa</t>
  </si>
  <si>
    <t>South Sudan</t>
  </si>
  <si>
    <t xml:space="preserve">Sudan </t>
  </si>
  <si>
    <t>Tanzania</t>
  </si>
  <si>
    <t>Togo</t>
  </si>
  <si>
    <t>Tunisia</t>
  </si>
  <si>
    <t>Uganda</t>
  </si>
  <si>
    <t>Zambia</t>
  </si>
  <si>
    <t>Zimbabwe</t>
  </si>
  <si>
    <t>Caribbean</t>
  </si>
  <si>
    <t>Antigua &amp; Barbuda</t>
  </si>
  <si>
    <t>Aruba</t>
  </si>
  <si>
    <t>Bahamas</t>
  </si>
  <si>
    <t>Barbados</t>
  </si>
  <si>
    <t>British Virgin Islands</t>
  </si>
  <si>
    <t>Cayman Isalnds</t>
  </si>
  <si>
    <t>Cuba</t>
  </si>
  <si>
    <t>Dominca</t>
  </si>
  <si>
    <t>Dominican Republic</t>
  </si>
  <si>
    <t>Grenada</t>
  </si>
  <si>
    <t>Haiti</t>
  </si>
  <si>
    <t>Jamaica</t>
  </si>
  <si>
    <t>Puerto Rico</t>
  </si>
  <si>
    <t>Saint Kitts &amp; Nevis</t>
  </si>
  <si>
    <t>Saint Lucia</t>
  </si>
  <si>
    <t>Saint Martin (French)</t>
  </si>
  <si>
    <t>Saint Vincent &amp; the Grenadines</t>
  </si>
  <si>
    <t xml:space="preserve">Trinidad &amp; Tobago </t>
  </si>
  <si>
    <t>US virgin islands</t>
  </si>
  <si>
    <t>Central &amp; West Asia</t>
  </si>
  <si>
    <t xml:space="preserve">Armenia </t>
  </si>
  <si>
    <t>Azerbaijan</t>
  </si>
  <si>
    <t>Bahrain</t>
  </si>
  <si>
    <t xml:space="preserve">Georgia </t>
  </si>
  <si>
    <t>Iran</t>
  </si>
  <si>
    <t>Iraq</t>
  </si>
  <si>
    <t>Isreal</t>
  </si>
  <si>
    <t>Jordan</t>
  </si>
  <si>
    <t>Kazakhstan</t>
  </si>
  <si>
    <t>Kuwait</t>
  </si>
  <si>
    <t>Kyrgyzstan</t>
  </si>
  <si>
    <t>Lebanon</t>
  </si>
  <si>
    <t>Oman</t>
  </si>
  <si>
    <t>Palestine</t>
  </si>
  <si>
    <t>Qatar</t>
  </si>
  <si>
    <t xml:space="preserve">Saudi Arabia </t>
  </si>
  <si>
    <t>Syria</t>
  </si>
  <si>
    <t>Tajikistan</t>
  </si>
  <si>
    <t>Turkey</t>
  </si>
  <si>
    <t>Turkmenistan</t>
  </si>
  <si>
    <t xml:space="preserve">United Arab Emarites </t>
  </si>
  <si>
    <t>Uzbekistan</t>
  </si>
  <si>
    <t>Yemen</t>
  </si>
  <si>
    <t>East Asia</t>
  </si>
  <si>
    <t>China</t>
  </si>
  <si>
    <t>Hong Kong</t>
  </si>
  <si>
    <t xml:space="preserve">Japan </t>
  </si>
  <si>
    <t>Macao, China</t>
  </si>
  <si>
    <t xml:space="preserve">Mongolia </t>
  </si>
  <si>
    <t>Taiwan, China</t>
  </si>
  <si>
    <t>Europe</t>
  </si>
  <si>
    <t>Albania</t>
  </si>
  <si>
    <t>Andorra</t>
  </si>
  <si>
    <t>Austria</t>
  </si>
  <si>
    <t xml:space="preserve">Belarus </t>
  </si>
  <si>
    <t>Belgium</t>
  </si>
  <si>
    <t xml:space="preserve">Bosnia and Herzegovina </t>
  </si>
  <si>
    <t xml:space="preserve">Bulgaria </t>
  </si>
  <si>
    <t>Channel Islands</t>
  </si>
  <si>
    <t>Croatia</t>
  </si>
  <si>
    <t>Cyprus</t>
  </si>
  <si>
    <t xml:space="preserve">Czech Republic </t>
  </si>
  <si>
    <t>Denmark</t>
  </si>
  <si>
    <t>Estonia</t>
  </si>
  <si>
    <t>Faroe Islands</t>
  </si>
  <si>
    <t>Finland</t>
  </si>
  <si>
    <t>France</t>
  </si>
  <si>
    <t>Germany</t>
  </si>
  <si>
    <t xml:space="preserve">Gibraltar </t>
  </si>
  <si>
    <t>Greece</t>
  </si>
  <si>
    <t>Greenland</t>
  </si>
  <si>
    <t>Hungary</t>
  </si>
  <si>
    <t>Iceland</t>
  </si>
  <si>
    <t>Ireland</t>
  </si>
  <si>
    <t>Isle of Man</t>
  </si>
  <si>
    <t>Italy</t>
  </si>
  <si>
    <t>Kosovo</t>
  </si>
  <si>
    <t>Latvia</t>
  </si>
  <si>
    <t>Liechtenstein</t>
  </si>
  <si>
    <t>Lithuania</t>
  </si>
  <si>
    <t>Luxembourg</t>
  </si>
  <si>
    <t>Macedonia</t>
  </si>
  <si>
    <t>Moldova</t>
  </si>
  <si>
    <t>Monaco</t>
  </si>
  <si>
    <t>Montenegro</t>
  </si>
  <si>
    <t>Netherlands</t>
  </si>
  <si>
    <t>Norway</t>
  </si>
  <si>
    <t>Poland</t>
  </si>
  <si>
    <t>Portugal</t>
  </si>
  <si>
    <t xml:space="preserve">Romania </t>
  </si>
  <si>
    <t xml:space="preserve">Europe </t>
  </si>
  <si>
    <t>Russia</t>
  </si>
  <si>
    <t>San Marino</t>
  </si>
  <si>
    <t>Serbia</t>
  </si>
  <si>
    <t>Slovakia</t>
  </si>
  <si>
    <t>Slovenia</t>
  </si>
  <si>
    <t>Spain</t>
  </si>
  <si>
    <t>Sweden</t>
  </si>
  <si>
    <t>Switzerland</t>
  </si>
  <si>
    <t xml:space="preserve">Ukraine </t>
  </si>
  <si>
    <t>United Kingdom</t>
  </si>
  <si>
    <t xml:space="preserve">Latin America </t>
  </si>
  <si>
    <t>Argentina</t>
  </si>
  <si>
    <t>Belize</t>
  </si>
  <si>
    <t>Bolivia</t>
  </si>
  <si>
    <t>Brazil</t>
  </si>
  <si>
    <t>Chile</t>
  </si>
  <si>
    <t>Colombia</t>
  </si>
  <si>
    <t>Costa Rica</t>
  </si>
  <si>
    <t>Ecuador</t>
  </si>
  <si>
    <t>El Salvador</t>
  </si>
  <si>
    <t>Guatemala</t>
  </si>
  <si>
    <t>Guyana</t>
  </si>
  <si>
    <t>Honduras</t>
  </si>
  <si>
    <t>Mexico</t>
  </si>
  <si>
    <t>Nicaragua</t>
  </si>
  <si>
    <t>Panama</t>
  </si>
  <si>
    <t>Paraguay</t>
  </si>
  <si>
    <t>Peru</t>
  </si>
  <si>
    <t>Suriname</t>
  </si>
  <si>
    <t>Uraguay</t>
  </si>
  <si>
    <t>Venezuala</t>
  </si>
  <si>
    <t>North America</t>
  </si>
  <si>
    <t>Bermuda</t>
  </si>
  <si>
    <t>Canada</t>
  </si>
  <si>
    <t>USA</t>
  </si>
  <si>
    <t>Pacific</t>
  </si>
  <si>
    <t>American Samoa</t>
  </si>
  <si>
    <t>Australia</t>
  </si>
  <si>
    <t>Fiji</t>
  </si>
  <si>
    <t>French Polynesia</t>
  </si>
  <si>
    <t>Kiribati</t>
  </si>
  <si>
    <t>Marshall Islands</t>
  </si>
  <si>
    <t>Micronesia</t>
  </si>
  <si>
    <t xml:space="preserve">Nauru </t>
  </si>
  <si>
    <t xml:space="preserve">New Caledonia </t>
  </si>
  <si>
    <t>New zealand</t>
  </si>
  <si>
    <t>Northern Mariana Islands</t>
  </si>
  <si>
    <t>Palau</t>
  </si>
  <si>
    <t>Papua New Guinea</t>
  </si>
  <si>
    <t>Samoa</t>
  </si>
  <si>
    <t>Solomon Islands</t>
  </si>
  <si>
    <t>Tonga</t>
  </si>
  <si>
    <t>Tuvalu</t>
  </si>
  <si>
    <t>Vanuatu</t>
  </si>
  <si>
    <t>South Asia</t>
  </si>
  <si>
    <t xml:space="preserve">Afghanistan </t>
  </si>
  <si>
    <t>Bangladesh</t>
  </si>
  <si>
    <t>Bhutan</t>
  </si>
  <si>
    <t>Guam</t>
  </si>
  <si>
    <t xml:space="preserve">India </t>
  </si>
  <si>
    <t>Maldives</t>
  </si>
  <si>
    <t xml:space="preserve">Nepal </t>
  </si>
  <si>
    <t>Pakistan</t>
  </si>
  <si>
    <t>Sri Lanka</t>
  </si>
  <si>
    <t>South East Asia</t>
  </si>
  <si>
    <t>Brunei</t>
  </si>
  <si>
    <t>Cambodia</t>
  </si>
  <si>
    <t>Indonesia</t>
  </si>
  <si>
    <t xml:space="preserve">Laos </t>
  </si>
  <si>
    <t>Malaysia</t>
  </si>
  <si>
    <t>Myanmar</t>
  </si>
  <si>
    <t xml:space="preserve">Philippines </t>
  </si>
  <si>
    <t>Singapore</t>
  </si>
  <si>
    <t>Thailand</t>
  </si>
  <si>
    <t>Timore-Leste</t>
  </si>
  <si>
    <t>Vietnam</t>
  </si>
  <si>
    <t>OFMSW generation g/capita/day</t>
  </si>
  <si>
    <t>Latin America</t>
  </si>
  <si>
    <t xml:space="preserve">Pacific </t>
  </si>
  <si>
    <t>Global</t>
  </si>
  <si>
    <t>Libya</t>
  </si>
  <si>
    <t>Kawai and Tasaki, 2016</t>
  </si>
  <si>
    <t>NA</t>
  </si>
  <si>
    <t>Korea, Democratic People's Republic of</t>
  </si>
  <si>
    <t>Reference</t>
  </si>
  <si>
    <t>MSW generation g/capita/day</t>
  </si>
  <si>
    <t>Kaza et al., 2018</t>
  </si>
  <si>
    <t>Mean</t>
  </si>
  <si>
    <t>Standard Deviation</t>
  </si>
  <si>
    <t>Maximum</t>
  </si>
  <si>
    <t xml:space="preserve">Minimum </t>
  </si>
  <si>
    <t>Summer</t>
  </si>
  <si>
    <t>Winter</t>
  </si>
  <si>
    <t>Hoornweg and Bhada-Tata, 2012</t>
  </si>
  <si>
    <t>Population for Year</t>
  </si>
  <si>
    <t xml:space="preserve">Population 2012 </t>
  </si>
  <si>
    <t>MSW generation, kg/capita/day</t>
  </si>
  <si>
    <t xml:space="preserve">Population 2016 </t>
  </si>
  <si>
    <t>MSW, kg/capita/day</t>
  </si>
  <si>
    <t>MSW, kg/year</t>
  </si>
  <si>
    <t>Winter lipid content, g/capita/day</t>
  </si>
  <si>
    <t>Winter carbohydrate content, g/capita/day</t>
  </si>
  <si>
    <t>OFMSW, kg/capita/day</t>
  </si>
  <si>
    <t>Population for year</t>
  </si>
  <si>
    <t>OFMSW generation, kg/capita/day</t>
  </si>
  <si>
    <t>Average annual lipid content, g/capita/day</t>
  </si>
  <si>
    <t>Average annual carbohydrate content, g/capita/day</t>
  </si>
  <si>
    <t>Average annual protein content, g/capita/day</t>
  </si>
  <si>
    <t>±SD</t>
  </si>
  <si>
    <t>Winter protein content g/capita/day</t>
  </si>
  <si>
    <t>Summer protein content g/capita/day</t>
  </si>
  <si>
    <t>Summer carbohydrate content g/capita/day</t>
  </si>
  <si>
    <t>Summer lipid content g/capita/day</t>
  </si>
  <si>
    <t xml:space="preserve">Number of countries </t>
  </si>
  <si>
    <t>2016 population, millions</t>
  </si>
  <si>
    <t xml:space="preserve">213 countries were clustered into 11 regions: Africa, Caribbean, Central &amp; West Asia, East Asia, Europe, Latin America, North America, Pacific, South Asia, South East Asia. MSW generation (kg/year), population and year of record were compiled from literature review (Kaza et al., 2018; Scarlat et al., 2016; Kawai and Tasaki, 2016; Hoornweg and Bhada-tata, 2012). </t>
  </si>
  <si>
    <t xml:space="preserve">MSW g/capita/day were calculated using Eq.(S1). OFMSW g/capita/day were calculated by applying MSW composition values for OFMSW to MSW generation (Kaza et al., 2018). Summer and winter lipid, carbohydrate and protein content were calculated by applying composition values for OFMSW (Esteves and Devlin, 2010) to OFMSW generation. Annual average lipid, carbohydrate and protein content were calculated as an average of summer and winter lipid, carbohydrate and protein content. </t>
  </si>
  <si>
    <t xml:space="preserve">Average, stardard deviation (SD), maximum and minimum values were calculated using data from SI-1a for MSW generation (kg/capita/day), OFMSW (kg/capita/day), summer, winter and average annual lipid, carbohydrate and protein content (g/capita/day)  </t>
  </si>
  <si>
    <t>SD</t>
  </si>
  <si>
    <t>Hoornweg, D. &amp; Bhada-Tata, P. What a Waste : A Global Review of Solid Waste Management. Urban development series; knowledge papers no. 15. World Bank, Washington, DC. © World Bank. (2012).</t>
  </si>
  <si>
    <t>Scarlat et al., 2015</t>
  </si>
  <si>
    <t>Kawai, K. &amp; Tasaki, T. Revisiting estimates of municipal solid waste generation per capita and their reliability. Journal of Material Cycles and Waste Management 18, 1-13 (2016).</t>
  </si>
  <si>
    <t>Scarlat, N., Motola, V., Dallemand, J. F., Monforti-Ferrario, F. &amp; Mofor, L. Evaluation of energy potential of municipal solid waste from African urban areas. Renewable and Sustainable Energy Reviews 50, 1269-1286 (2015).</t>
  </si>
  <si>
    <t>MSW collection rates were obtained from Kaza et al., 2018.</t>
  </si>
  <si>
    <t>MSW collection rate (%)</t>
  </si>
  <si>
    <t>Kaza, S. et al., 2018; Esteves and Devlin, 2010</t>
  </si>
  <si>
    <t>Summer lipid content, kg/capita/day</t>
  </si>
  <si>
    <t>Summer carbohydrate content, kg/capita/day</t>
  </si>
  <si>
    <t>Summer protein content, kg/capita/day</t>
  </si>
  <si>
    <t>Winter lipid content, kg/capita/day</t>
  </si>
  <si>
    <t>Winter carbohydrate content, kg/capita/day</t>
  </si>
  <si>
    <t>Winter protein content, kg/capita/day</t>
  </si>
  <si>
    <t>kg Lipid/kg OFMSW</t>
  </si>
  <si>
    <t>kg OFMSW/kg MSW (Food, green)</t>
  </si>
  <si>
    <t>kg Carbohydrate/kg OFMSW</t>
  </si>
  <si>
    <t>kg Protein/kg OFMSW</t>
  </si>
  <si>
    <t>Average annual lipid content, kg/capita/day</t>
  </si>
  <si>
    <t>Average annual carbohydrate content, kg/capita/day</t>
  </si>
  <si>
    <t>Average annual protein content, kg/capita/day</t>
  </si>
  <si>
    <t>MSW generation kg/day</t>
  </si>
  <si>
    <t>Average regional values for OFMSW composition (kg OFMSW/kg MSW), summer and winter lipid, carbohydrate and protein content (g/capita/day) were obtained from literature (Kaza et al., 2018; Esteves and Devlin 2010).</t>
  </si>
  <si>
    <t>Average values were calculated for 11 regions (Africa, Caribbean, Central &amp; Western Asia, East Asia, Europe, Latin America, North America, Pacific, South Asia and South East Asia) for MSW generation (g/capita/day), OFMSW (g/capita/day), summer, winter and average annual lipid, carbohydrate and protein content (g/capita/day). 2016 Population (millions) and number of countries included in region are given.</t>
  </si>
  <si>
    <t>ST1.1 Detailed MSW by country</t>
  </si>
  <si>
    <t>ST1.2 AVG. MSW by country</t>
  </si>
  <si>
    <t>ST1.3 AVG. MSW by region</t>
  </si>
  <si>
    <t xml:space="preserve">ST1.4 OFMSW composition </t>
  </si>
  <si>
    <t>This Supplementary Table ST1 includes the following: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</si>
</sst>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7" x14ac:knownFonts="1">
    <font>
      <sz val="11"/>
      <color theme="1"/>
      <name val="Calibri"/>
      <family val="2"/>
      <scheme val="minor"/>
    </font>
    <font>
      <sz val="11"/>
      <color rgb="FF000000"/>
      <name val="Calibri"/>
      <family val="2"/>
      <scheme val="minor"/>
    </font>
    <font>
      <b/>
      <sz val="11"/>
      <color theme="1"/>
      <name val="Calibri"/>
      <family val="2"/>
      <scheme val="minor"/>
    </font>
    <font>
      <b/>
      <sz val="11"/>
      <color rgb="FF000000"/>
      <name val="Calibri"/>
      <family val="2"/>
      <scheme val="minor"/>
    </font>
    <font>
      <sz val="11"/>
      <color rgb="FF000000"/>
      <name val="Calibri"/>
      <family val="2"/>
    </font>
    <font>
      <b/>
      <sz val="11"/>
      <color rgb="FF000000"/>
      <name val="Calibri"/>
      <family val="2"/>
    </font>
    <font>
      <sz val="11"/>
      <color theme="1"/>
      <name val="Calibri"/>
      <family val="2"/>
      <scheme val="minor"/>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style="thin">
        <color indexed="64"/>
      </left>
      <right/>
      <top/>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9" fontId="6" fillId="0" borderId="0" applyFont="0" applyFill="0" applyBorder="0" applyAlignment="0" applyProtection="0"/>
  </cellStyleXfs>
  <cellXfs count="54">
    <xf numFmtId="0" fontId="0" fillId="0" borderId="0" xfId="0"/>
    <xf numFmtId="0" fontId="2" fillId="0" borderId="0" xfId="0" applyFont="1"/>
    <xf numFmtId="0" fontId="0" fillId="0" borderId="0" xfId="0" applyAlignment="1">
      <alignment vertical="center"/>
    </xf>
    <xf numFmtId="0" fontId="2" fillId="0" borderId="0" xfId="0" applyFont="1" applyAlignment="1">
      <alignment vertical="center"/>
    </xf>
    <xf numFmtId="0" fontId="2" fillId="0" borderId="0" xfId="0" applyFont="1" applyFill="1" applyBorder="1"/>
    <xf numFmtId="0" fontId="0" fillId="0" borderId="2" xfId="0" applyFill="1" applyBorder="1" applyAlignment="1">
      <alignment horizontal="left"/>
    </xf>
    <xf numFmtId="0" fontId="2" fillId="0" borderId="0" xfId="0" applyFont="1" applyAlignment="1">
      <alignment horizontal="left"/>
    </xf>
    <xf numFmtId="0" fontId="2" fillId="0" borderId="3" xfId="0" applyFont="1" applyFill="1" applyBorder="1" applyAlignment="1">
      <alignment horizontal="left"/>
    </xf>
    <xf numFmtId="0" fontId="2" fillId="0" borderId="2" xfId="0" applyFont="1" applyFill="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0" xfId="0" applyFont="1" applyFill="1" applyBorder="1" applyAlignment="1">
      <alignment horizontal="left"/>
    </xf>
    <xf numFmtId="0" fontId="2" fillId="0" borderId="4" xfId="0" applyFont="1" applyFill="1" applyBorder="1" applyAlignment="1">
      <alignment horizontal="left"/>
    </xf>
    <xf numFmtId="0" fontId="5" fillId="0" borderId="4" xfId="0" applyFont="1" applyFill="1" applyBorder="1" applyAlignment="1">
      <alignment horizontal="left"/>
    </xf>
    <xf numFmtId="0" fontId="5" fillId="0" borderId="5" xfId="0" applyFont="1" applyFill="1" applyBorder="1" applyAlignment="1">
      <alignment horizontal="left"/>
    </xf>
    <xf numFmtId="0" fontId="2" fillId="0" borderId="4" xfId="0" applyFont="1" applyBorder="1" applyAlignment="1">
      <alignment horizontal="left"/>
    </xf>
    <xf numFmtId="0" fontId="5" fillId="0" borderId="5" xfId="0" applyFont="1" applyBorder="1" applyAlignment="1">
      <alignment horizontal="left"/>
    </xf>
    <xf numFmtId="0" fontId="2" fillId="0" borderId="5" xfId="0" applyFont="1" applyBorder="1" applyAlignment="1">
      <alignment horizontal="left"/>
    </xf>
    <xf numFmtId="0" fontId="0" fillId="0" borderId="0" xfId="0" applyAlignment="1">
      <alignment horizontal="left"/>
    </xf>
    <xf numFmtId="0" fontId="4" fillId="0" borderId="0" xfId="0" applyFont="1" applyFill="1" applyAlignment="1">
      <alignment horizontal="left"/>
    </xf>
    <xf numFmtId="0" fontId="4" fillId="0" borderId="1" xfId="0" applyFont="1" applyFill="1" applyBorder="1" applyAlignment="1">
      <alignment horizontal="left"/>
    </xf>
    <xf numFmtId="2" fontId="0" fillId="0" borderId="0" xfId="0" applyNumberFormat="1" applyAlignment="1">
      <alignment horizontal="left"/>
    </xf>
    <xf numFmtId="0" fontId="0" fillId="0" borderId="1" xfId="0" applyBorder="1" applyAlignment="1">
      <alignment horizontal="left"/>
    </xf>
    <xf numFmtId="2" fontId="0" fillId="0" borderId="0" xfId="0" applyNumberFormat="1" applyFill="1" applyAlignment="1">
      <alignment horizontal="left"/>
    </xf>
    <xf numFmtId="0" fontId="0" fillId="0" borderId="1" xfId="0" applyFill="1" applyBorder="1" applyAlignment="1">
      <alignment horizontal="left"/>
    </xf>
    <xf numFmtId="0" fontId="0" fillId="0" borderId="0" xfId="0" applyFill="1" applyAlignment="1">
      <alignment horizontal="left"/>
    </xf>
    <xf numFmtId="2" fontId="4" fillId="0" borderId="0" xfId="0" applyNumberFormat="1" applyFont="1" applyFill="1" applyAlignment="1">
      <alignment horizontal="left"/>
    </xf>
    <xf numFmtId="2" fontId="0" fillId="0" borderId="1" xfId="0" applyNumberFormat="1" applyBorder="1" applyAlignment="1">
      <alignment horizontal="left"/>
    </xf>
    <xf numFmtId="11" fontId="4" fillId="0" borderId="0" xfId="0" applyNumberFormat="1" applyFont="1" applyFill="1" applyAlignment="1">
      <alignment horizontal="left"/>
    </xf>
    <xf numFmtId="0" fontId="4" fillId="0" borderId="0" xfId="0" applyFont="1" applyFill="1" applyBorder="1" applyAlignment="1">
      <alignment horizontal="left"/>
    </xf>
    <xf numFmtId="0" fontId="0" fillId="0" borderId="0" xfId="0" applyFill="1" applyBorder="1" applyAlignment="1">
      <alignment horizontal="left"/>
    </xf>
    <xf numFmtId="0" fontId="3" fillId="0" borderId="0" xfId="0" applyFont="1" applyBorder="1"/>
    <xf numFmtId="0" fontId="0" fillId="0" borderId="0" xfId="0" applyBorder="1"/>
    <xf numFmtId="0" fontId="1" fillId="0" borderId="0" xfId="0" applyFont="1" applyBorder="1"/>
    <xf numFmtId="2" fontId="1" fillId="0" borderId="0" xfId="0" applyNumberFormat="1" applyFont="1" applyBorder="1"/>
    <xf numFmtId="0" fontId="2" fillId="0" borderId="0" xfId="0" applyFont="1" applyBorder="1"/>
    <xf numFmtId="2" fontId="0" fillId="0" borderId="0" xfId="0" applyNumberFormat="1" applyBorder="1"/>
    <xf numFmtId="1" fontId="0" fillId="0" borderId="0" xfId="0" applyNumberFormat="1" applyAlignment="1">
      <alignment horizontal="left"/>
    </xf>
    <xf numFmtId="2" fontId="0" fillId="2" borderId="0" xfId="0" applyNumberFormat="1" applyFill="1" applyAlignment="1">
      <alignment horizontal="left"/>
    </xf>
    <xf numFmtId="0" fontId="5" fillId="0" borderId="0" xfId="0" applyFont="1" applyFill="1" applyBorder="1"/>
    <xf numFmtId="0" fontId="2" fillId="0" borderId="6" xfId="0" applyFont="1" applyFill="1" applyBorder="1" applyAlignment="1">
      <alignment horizontal="left"/>
    </xf>
    <xf numFmtId="0" fontId="5" fillId="0" borderId="4" xfId="0" applyFont="1" applyBorder="1"/>
    <xf numFmtId="0" fontId="0" fillId="0" borderId="4" xfId="0" applyBorder="1" applyAlignment="1">
      <alignment horizontal="left"/>
    </xf>
    <xf numFmtId="0" fontId="0" fillId="0" borderId="0" xfId="0" applyFont="1" applyAlignment="1">
      <alignment vertical="center"/>
    </xf>
    <xf numFmtId="0" fontId="0" fillId="0" borderId="0" xfId="0" applyFont="1" applyAlignment="1">
      <alignment horizontal="left" vertical="center"/>
    </xf>
    <xf numFmtId="0" fontId="0" fillId="0" borderId="0" xfId="0" applyFont="1"/>
    <xf numFmtId="9" fontId="2" fillId="0" borderId="0" xfId="1" applyFont="1" applyAlignment="1">
      <alignment horizontal="left"/>
    </xf>
    <xf numFmtId="9" fontId="5" fillId="0" borderId="4" xfId="1" applyFont="1" applyFill="1" applyBorder="1" applyAlignment="1">
      <alignment horizontal="left"/>
    </xf>
    <xf numFmtId="9" fontId="4" fillId="0" borderId="0" xfId="1" applyFont="1" applyFill="1" applyAlignment="1">
      <alignment horizontal="left"/>
    </xf>
    <xf numFmtId="9" fontId="0" fillId="0" borderId="0" xfId="1" applyFont="1" applyFill="1" applyAlignment="1">
      <alignment horizontal="left"/>
    </xf>
    <xf numFmtId="164" fontId="0" fillId="0" borderId="0" xfId="0" applyNumberFormat="1" applyAlignment="1">
      <alignment horizontal="left"/>
    </xf>
    <xf numFmtId="164" fontId="0" fillId="0" borderId="0" xfId="0" applyNumberFormat="1" applyBorder="1"/>
    <xf numFmtId="164" fontId="0" fillId="0" borderId="0" xfId="0" applyNumberFormat="1" applyFill="1" applyBorder="1"/>
    <xf numFmtId="164" fontId="0" fillId="0" borderId="0" xfId="0" applyNumberFormat="1" applyFill="1" applyAlignment="1">
      <alignment horizontal="left"/>
    </xf>
  </cellXfs>
  <cellStyles count="2">
    <cellStyle name="Normal" xfId="0" builtinId="0"/>
    <cellStyle name="Percent" xfId="1" builtinId="5"/>
  </cellStyles>
  <dxfs count="0"/>
  <tableStyles count="0" defaultTableStyle="TableStyleMedium2" defaultPivotStyle="PivotStyleLight16"/>
  <colors>
    <mruColors>
      <color rgb="FF006D2C"/>
      <color rgb="FF31A354"/>
      <color rgb="FF74C47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3F6F923E-4DD6-41CD-97F8-024E6A98CA06}" name="Table5" displayName="Table5" ref="A17:B20" totalsRowShown="0">
  <autoFilter ref="A17:B20" xr:uid="{3F6F923E-4DD6-41CD-97F8-024E6A98CA06}"/>
  <tableColumns count="2">
    <tableColumn id="1" xr3:uid="{8288B01B-16D6-4132-B533-2887BE76A067}" name="Abbreviation"/>
    <tableColumn id="2" xr3:uid="{0731AC65-BAF1-4FEE-A2E9-ADA9C59B656B}" name="Definitio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4D7963-F1AE-4E14-AE47-13EB309FD53B}">
  <dimension ref="A1:B28"/>
  <sheetViews>
    <sheetView workbookViewId="0">
      <selection activeCell="A2" sqref="A2"/>
    </sheetView>
  </sheetViews>
  <sheetFormatPr defaultRowHeight="14.4" x14ac:dyDescent="0.3"/>
  <cols>
    <col min="1" max="1" width="14" customWidth="1"/>
    <col min="2" max="2" width="35.5546875" bestFit="1" customWidth="1"/>
  </cols>
  <sheetData>
    <row r="1" spans="1:1" x14ac:dyDescent="0.3">
      <c r="A1" s="1" t="s">
        <v>305</v>
      </c>
    </row>
    <row r="2" spans="1:1" x14ac:dyDescent="0.3">
      <c r="A2" s="1"/>
    </row>
    <row r="3" spans="1:1" x14ac:dyDescent="0.3">
      <c r="A3" s="3" t="s">
        <v>301</v>
      </c>
    </row>
    <row r="4" spans="1:1" x14ac:dyDescent="0.3">
      <c r="A4" s="2" t="s">
        <v>274</v>
      </c>
    </row>
    <row r="5" spans="1:1" x14ac:dyDescent="0.3">
      <c r="A5" s="2" t="s">
        <v>275</v>
      </c>
    </row>
    <row r="6" spans="1:1" x14ac:dyDescent="0.3">
      <c r="A6" s="2" t="s">
        <v>282</v>
      </c>
    </row>
    <row r="7" spans="1:1" x14ac:dyDescent="0.3">
      <c r="A7" s="2"/>
    </row>
    <row r="8" spans="1:1" x14ac:dyDescent="0.3">
      <c r="A8" s="3" t="s">
        <v>302</v>
      </c>
    </row>
    <row r="9" spans="1:1" x14ac:dyDescent="0.3">
      <c r="A9" s="2" t="s">
        <v>276</v>
      </c>
    </row>
    <row r="10" spans="1:1" x14ac:dyDescent="0.3">
      <c r="A10" s="2"/>
    </row>
    <row r="11" spans="1:1" x14ac:dyDescent="0.3">
      <c r="A11" s="3" t="s">
        <v>303</v>
      </c>
    </row>
    <row r="12" spans="1:1" x14ac:dyDescent="0.3">
      <c r="A12" s="43" t="s">
        <v>300</v>
      </c>
    </row>
    <row r="13" spans="1:1" x14ac:dyDescent="0.3">
      <c r="A13" s="2"/>
    </row>
    <row r="14" spans="1:1" x14ac:dyDescent="0.3">
      <c r="A14" s="3" t="s">
        <v>304</v>
      </c>
    </row>
    <row r="15" spans="1:1" x14ac:dyDescent="0.3">
      <c r="A15" s="43" t="s">
        <v>299</v>
      </c>
    </row>
    <row r="16" spans="1:1" x14ac:dyDescent="0.3">
      <c r="A16" s="2"/>
    </row>
    <row r="17" spans="1:2" x14ac:dyDescent="0.3">
      <c r="A17" t="s">
        <v>0</v>
      </c>
      <c r="B17" t="s">
        <v>1</v>
      </c>
    </row>
    <row r="18" spans="1:2" x14ac:dyDescent="0.3">
      <c r="A18" t="s">
        <v>277</v>
      </c>
      <c r="B18" t="s">
        <v>247</v>
      </c>
    </row>
    <row r="19" spans="1:2" x14ac:dyDescent="0.3">
      <c r="A19" t="s">
        <v>2</v>
      </c>
      <c r="B19" t="s">
        <v>3</v>
      </c>
    </row>
    <row r="20" spans="1:2" x14ac:dyDescent="0.3">
      <c r="A20" t="s">
        <v>4</v>
      </c>
      <c r="B20" t="s">
        <v>5</v>
      </c>
    </row>
    <row r="22" spans="1:2" x14ac:dyDescent="0.3">
      <c r="A22" s="1" t="s">
        <v>6</v>
      </c>
    </row>
    <row r="23" spans="1:2" x14ac:dyDescent="0.3">
      <c r="A23" t="s">
        <v>7</v>
      </c>
    </row>
    <row r="24" spans="1:2" x14ac:dyDescent="0.3">
      <c r="A24" s="45" t="s">
        <v>281</v>
      </c>
    </row>
    <row r="25" spans="1:2" x14ac:dyDescent="0.3">
      <c r="A25" s="45" t="s">
        <v>280</v>
      </c>
    </row>
    <row r="26" spans="1:2" x14ac:dyDescent="0.3">
      <c r="A26" s="44" t="s">
        <v>278</v>
      </c>
    </row>
    <row r="27" spans="1:2" x14ac:dyDescent="0.3">
      <c r="A27" t="s">
        <v>8</v>
      </c>
    </row>
    <row r="28" spans="1:2" x14ac:dyDescent="0.3">
      <c r="A28" t="s">
        <v>9</v>
      </c>
    </row>
  </sheetData>
  <pageMargins left="0.7" right="0.7" top="0.75" bottom="0.75" header="0.3" footer="0.3"/>
  <pageSetup orientation="portrait" horizontalDpi="360" verticalDpi="36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1E652B-A865-473A-88E3-B637CA88CEE1}">
  <dimension ref="A1:AU215"/>
  <sheetViews>
    <sheetView zoomScale="80" zoomScaleNormal="80" workbookViewId="0">
      <selection activeCell="G7" sqref="G7"/>
    </sheetView>
  </sheetViews>
  <sheetFormatPr defaultRowHeight="14.4" x14ac:dyDescent="0.3"/>
  <cols>
    <col min="1" max="1" width="18.21875" style="25" bestFit="1" customWidth="1"/>
    <col min="2" max="2" width="35.44140625" style="25" customWidth="1"/>
    <col min="3" max="3" width="22.21875" style="49" hidden="1" customWidth="1"/>
    <col min="4" max="4" width="14.5546875" style="25" customWidth="1"/>
    <col min="5" max="5" width="17.77734375" style="25" customWidth="1"/>
    <col min="6" max="6" width="13.33203125" style="25" customWidth="1"/>
    <col min="7" max="7" width="18.77734375" style="18" customWidth="1"/>
    <col min="8" max="8" width="21.21875" style="18" customWidth="1"/>
    <col min="9" max="9" width="32.109375" style="18" customWidth="1"/>
    <col min="10" max="10" width="39.88671875" style="18" customWidth="1"/>
    <col min="11" max="11" width="34.6640625" style="18" customWidth="1"/>
    <col min="12" max="12" width="31" style="18" customWidth="1"/>
    <col min="13" max="13" width="38.77734375" style="18" customWidth="1"/>
    <col min="14" max="14" width="33.5546875" style="18" customWidth="1"/>
    <col min="15" max="15" width="16.33203125" style="18" customWidth="1"/>
    <col min="16" max="16" width="15.21875" style="18" customWidth="1"/>
    <col min="17" max="17" width="13.33203125" style="25" customWidth="1"/>
    <col min="18" max="18" width="18.77734375" style="25" customWidth="1"/>
    <col min="19" max="19" width="21.21875" style="25" customWidth="1"/>
    <col min="20" max="20" width="32.109375" style="25" customWidth="1"/>
    <col min="21" max="21" width="39.88671875" style="25" customWidth="1"/>
    <col min="22" max="22" width="34.6640625" style="25" customWidth="1"/>
    <col min="23" max="23" width="31" style="25" customWidth="1"/>
    <col min="24" max="24" width="38.77734375" style="25" customWidth="1"/>
    <col min="25" max="25" width="33.5546875" style="25" customWidth="1"/>
    <col min="26" max="26" width="20.5546875" style="25" customWidth="1"/>
    <col min="27" max="27" width="15.21875" style="25" customWidth="1"/>
    <col min="28" max="28" width="13.33203125" style="25" customWidth="1"/>
    <col min="29" max="29" width="18.77734375" style="25" customWidth="1"/>
    <col min="30" max="30" width="21.21875" customWidth="1"/>
    <col min="31" max="31" width="32.109375" customWidth="1"/>
    <col min="32" max="32" width="39.88671875" customWidth="1"/>
    <col min="33" max="33" width="34.6640625" customWidth="1"/>
    <col min="34" max="34" width="31" customWidth="1"/>
    <col min="35" max="35" width="38.77734375" customWidth="1"/>
    <col min="36" max="36" width="33.5546875" style="18" customWidth="1"/>
    <col min="37" max="37" width="29" style="18" customWidth="1"/>
    <col min="38" max="38" width="17.88671875" style="18" customWidth="1"/>
    <col min="39" max="39" width="13.33203125" style="18" customWidth="1"/>
    <col min="40" max="40" width="18.77734375" style="18" customWidth="1"/>
    <col min="41" max="41" width="21.21875" style="18" customWidth="1"/>
    <col min="42" max="42" width="32.109375" style="18" customWidth="1"/>
    <col min="43" max="43" width="39.88671875" style="18" customWidth="1"/>
    <col min="44" max="44" width="34.6640625" style="18" customWidth="1"/>
    <col min="45" max="45" width="31" style="18" customWidth="1"/>
    <col min="46" max="46" width="38.77734375" style="18" customWidth="1"/>
    <col min="47" max="47" width="33.5546875" style="18" customWidth="1"/>
    <col min="48" max="16384" width="8.88671875" style="18"/>
  </cols>
  <sheetData>
    <row r="1" spans="1:47" s="6" customFormat="1" x14ac:dyDescent="0.3">
      <c r="A1" s="5"/>
      <c r="C1" s="46"/>
      <c r="D1" s="7" t="s">
        <v>245</v>
      </c>
      <c r="E1" s="8"/>
      <c r="F1" s="8"/>
      <c r="G1" s="9"/>
      <c r="H1" s="9"/>
      <c r="I1" s="9"/>
      <c r="J1" s="9"/>
      <c r="K1" s="9"/>
      <c r="L1" s="9"/>
      <c r="M1" s="9"/>
      <c r="N1" s="9"/>
      <c r="O1" s="10" t="s">
        <v>279</v>
      </c>
      <c r="P1" s="9"/>
      <c r="Q1" s="8"/>
      <c r="R1" s="8"/>
      <c r="S1" s="8"/>
      <c r="T1" s="8"/>
      <c r="U1" s="8"/>
      <c r="V1" s="8"/>
      <c r="W1" s="8"/>
      <c r="X1" s="8"/>
      <c r="Y1" s="8"/>
      <c r="Z1" s="7" t="s">
        <v>240</v>
      </c>
      <c r="AA1" s="8"/>
      <c r="AB1" s="5"/>
      <c r="AC1" s="5"/>
      <c r="AK1" s="6" t="s">
        <v>252</v>
      </c>
    </row>
    <row r="2" spans="1:47" x14ac:dyDescent="0.3">
      <c r="A2" s="12" t="s">
        <v>10</v>
      </c>
      <c r="B2" s="13" t="s">
        <v>11</v>
      </c>
      <c r="C2" s="47" t="s">
        <v>283</v>
      </c>
      <c r="D2" s="14" t="s">
        <v>12</v>
      </c>
      <c r="E2" s="12" t="s">
        <v>262</v>
      </c>
      <c r="F2" s="12" t="s">
        <v>258</v>
      </c>
      <c r="G2" s="12" t="s">
        <v>257</v>
      </c>
      <c r="H2" s="15" t="s">
        <v>261</v>
      </c>
      <c r="I2" s="15" t="s">
        <v>285</v>
      </c>
      <c r="J2" s="15" t="s">
        <v>286</v>
      </c>
      <c r="K2" s="15" t="s">
        <v>287</v>
      </c>
      <c r="L2" s="15" t="s">
        <v>288</v>
      </c>
      <c r="M2" s="15" t="s">
        <v>289</v>
      </c>
      <c r="N2" s="15" t="s">
        <v>290</v>
      </c>
      <c r="O2" s="16" t="s">
        <v>12</v>
      </c>
      <c r="P2" s="15" t="s">
        <v>254</v>
      </c>
      <c r="Q2" s="12" t="s">
        <v>258</v>
      </c>
      <c r="R2" s="12" t="s">
        <v>257</v>
      </c>
      <c r="S2" s="15" t="s">
        <v>261</v>
      </c>
      <c r="T2" s="15" t="s">
        <v>285</v>
      </c>
      <c r="U2" s="15" t="s">
        <v>286</v>
      </c>
      <c r="V2" s="15" t="s">
        <v>287</v>
      </c>
      <c r="W2" s="15" t="s">
        <v>288</v>
      </c>
      <c r="X2" s="15" t="s">
        <v>289</v>
      </c>
      <c r="Y2" s="15" t="s">
        <v>290</v>
      </c>
      <c r="Z2" s="14" t="s">
        <v>12</v>
      </c>
      <c r="AA2" s="12" t="s">
        <v>256</v>
      </c>
      <c r="AB2" s="12" t="s">
        <v>258</v>
      </c>
      <c r="AC2" s="12" t="s">
        <v>257</v>
      </c>
      <c r="AD2" s="15" t="s">
        <v>261</v>
      </c>
      <c r="AE2" s="15" t="s">
        <v>285</v>
      </c>
      <c r="AF2" s="15" t="s">
        <v>286</v>
      </c>
      <c r="AG2" s="15" t="s">
        <v>287</v>
      </c>
      <c r="AH2" s="15" t="s">
        <v>288</v>
      </c>
      <c r="AI2" s="15" t="s">
        <v>289</v>
      </c>
      <c r="AJ2" s="15" t="s">
        <v>290</v>
      </c>
      <c r="AK2" s="14" t="s">
        <v>12</v>
      </c>
      <c r="AL2" s="12" t="s">
        <v>253</v>
      </c>
      <c r="AM2" s="12" t="s">
        <v>258</v>
      </c>
      <c r="AN2" s="12" t="s">
        <v>257</v>
      </c>
      <c r="AO2" s="15" t="s">
        <v>261</v>
      </c>
      <c r="AP2" s="15" t="s">
        <v>285</v>
      </c>
      <c r="AQ2" s="15" t="s">
        <v>286</v>
      </c>
      <c r="AR2" s="15" t="s">
        <v>287</v>
      </c>
      <c r="AS2" s="15" t="s">
        <v>288</v>
      </c>
      <c r="AT2" s="15" t="s">
        <v>289</v>
      </c>
      <c r="AU2" s="15" t="s">
        <v>290</v>
      </c>
    </row>
    <row r="3" spans="1:47" x14ac:dyDescent="0.3">
      <c r="A3" s="19" t="s">
        <v>13</v>
      </c>
      <c r="B3" s="19" t="s">
        <v>14</v>
      </c>
      <c r="C3" s="48">
        <v>1</v>
      </c>
      <c r="D3" s="20">
        <v>2016</v>
      </c>
      <c r="E3" s="19">
        <v>40606052</v>
      </c>
      <c r="F3" s="19">
        <v>12378740000</v>
      </c>
      <c r="G3" s="21">
        <f t="shared" ref="G3:G29" si="0">(F3/E3)/365</f>
        <v>0.83520447061397551</v>
      </c>
      <c r="H3" s="21">
        <f>$G3*'ST1.4 OFMSW composition'!B$3</f>
        <v>0.42595428001312752</v>
      </c>
      <c r="I3" s="50">
        <f>$G3*'ST1.4 OFMSW composition'!C$3</f>
        <v>4.0757978165962001E-2</v>
      </c>
      <c r="J3" s="50">
        <f>$G3*'ST1.4 OFMSW composition'!D$3</f>
        <v>7.7924577108283904E-2</v>
      </c>
      <c r="K3" s="50">
        <f>$G3*'ST1.4 OFMSW composition'!E$3</f>
        <v>6.4477785131398915E-2</v>
      </c>
      <c r="L3" s="50">
        <f>$G3*'ST1.4 OFMSW composition'!F$3</f>
        <v>4.9527625107408747E-2</v>
      </c>
      <c r="M3" s="50">
        <f>$G3*'ST1.4 OFMSW composition'!G$3</f>
        <v>0.13029189741578018</v>
      </c>
      <c r="N3" s="50">
        <f>$G3*'ST1.4 OFMSW composition'!H$3</f>
        <v>3.6999558048199113E-2</v>
      </c>
      <c r="O3" s="22">
        <v>2012</v>
      </c>
      <c r="P3" s="18">
        <v>37383899</v>
      </c>
      <c r="Q3" s="19">
        <v>10905000000</v>
      </c>
      <c r="R3" s="23">
        <f t="shared" ref="R3:R18" si="1">(Q3/P3)/365</f>
        <v>0.79918663189110162</v>
      </c>
      <c r="S3" s="23">
        <f>$R3*'ST1.4 OFMSW composition'!B$3</f>
        <v>0.40758518226446183</v>
      </c>
      <c r="T3" s="53">
        <f>$R3*'ST1.4 OFMSW composition'!C$3</f>
        <v>3.9000307636285758E-2</v>
      </c>
      <c r="U3" s="53">
        <f>$R3*'ST1.4 OFMSW composition'!D$3</f>
        <v>7.4564112755439782E-2</v>
      </c>
      <c r="V3" s="53">
        <f>$R3*'ST1.4 OFMSW composition'!E$3</f>
        <v>6.1697207981993046E-2</v>
      </c>
      <c r="W3" s="53">
        <f>$R3*'ST1.4 OFMSW composition'!F$3</f>
        <v>4.7391767271142325E-2</v>
      </c>
      <c r="X3" s="53">
        <f>$R3*'ST1.4 OFMSW composition'!G$3</f>
        <v>0.12467311457501185</v>
      </c>
      <c r="Y3" s="53">
        <f>$R3*'ST1.4 OFMSW composition'!H$3</f>
        <v>3.5403967792775798E-2</v>
      </c>
      <c r="Z3" s="24">
        <v>2016</v>
      </c>
      <c r="AA3" s="25">
        <v>40551398</v>
      </c>
      <c r="AB3" s="25">
        <f t="shared" ref="AB3:AB18" si="2">(AC3*AA3)*365</f>
        <v>17909524926.700001</v>
      </c>
      <c r="AC3" s="26">
        <v>1.21</v>
      </c>
      <c r="AD3" s="50">
        <f>$AC3*'ST1.4 OFMSW composition'!B$3</f>
        <v>0.61709999999999998</v>
      </c>
      <c r="AE3" s="50">
        <f>$AC3*'ST1.4 OFMSW composition'!C$3</f>
        <v>5.9047999999999996E-2</v>
      </c>
      <c r="AF3" s="50">
        <f>$AC3*'ST1.4 OFMSW composition'!D$3</f>
        <v>0.11289299999999999</v>
      </c>
      <c r="AG3" s="50">
        <f>$AC3*'ST1.4 OFMSW composition'!E$3</f>
        <v>9.3412000000000009E-2</v>
      </c>
      <c r="AH3" s="50">
        <f>$AC3*'ST1.4 OFMSW composition'!F$3</f>
        <v>7.1752999999999997E-2</v>
      </c>
      <c r="AI3" s="50">
        <f>$AC3*'ST1.4 OFMSW composition'!G$3</f>
        <v>0.18875999999999998</v>
      </c>
      <c r="AJ3" s="50">
        <f>$AC3*'ST1.4 OFMSW composition'!H$3</f>
        <v>5.3602999999999998E-2</v>
      </c>
      <c r="AK3" s="37">
        <v>2002</v>
      </c>
      <c r="AL3" s="37">
        <v>19225335</v>
      </c>
      <c r="AM3" s="37">
        <f t="shared" ref="AM3:AM15" si="3">(AN3*AL3)*365</f>
        <v>8490869202.749999</v>
      </c>
      <c r="AN3" s="21">
        <v>1.21</v>
      </c>
      <c r="AO3" s="21">
        <f>AN3*'ST1.4 OFMSW composition'!B$3</f>
        <v>0.61709999999999998</v>
      </c>
      <c r="AP3" s="50">
        <f>AO3*'ST1.4 OFMSW composition'!C$3</f>
        <v>3.0114479999999996E-2</v>
      </c>
      <c r="AQ3" s="50">
        <f>$AO3*('ST1.4 OFMSW composition'!D$3)</f>
        <v>5.7575429999999997E-2</v>
      </c>
      <c r="AR3" s="50">
        <f>$AO3*('ST1.4 OFMSW composition'!E$3)</f>
        <v>4.7640120000000001E-2</v>
      </c>
      <c r="AS3" s="50">
        <f>$AO3*('ST1.4 OFMSW composition'!F$3)</f>
        <v>3.659403E-2</v>
      </c>
      <c r="AT3" s="50">
        <f>$AO3*('ST1.4 OFMSW composition'!G$3)</f>
        <v>9.6267599999999995E-2</v>
      </c>
      <c r="AU3" s="50">
        <f>$AO3*('ST1.4 OFMSW composition'!H$3)</f>
        <v>2.7337529999999999E-2</v>
      </c>
    </row>
    <row r="4" spans="1:47" x14ac:dyDescent="0.3">
      <c r="A4" s="19" t="s">
        <v>13</v>
      </c>
      <c r="B4" s="19" t="s">
        <v>15</v>
      </c>
      <c r="C4" s="48">
        <v>0.44</v>
      </c>
      <c r="D4" s="20">
        <v>2012</v>
      </c>
      <c r="E4" s="19">
        <v>25096150</v>
      </c>
      <c r="F4" s="19">
        <v>4213644000</v>
      </c>
      <c r="G4" s="21">
        <f t="shared" si="0"/>
        <v>0.46000004530520827</v>
      </c>
      <c r="H4" s="21">
        <f>G4*'ST1.4 OFMSW composition'!B$3</f>
        <v>0.23460002310565622</v>
      </c>
      <c r="I4" s="50">
        <f>$G4*'ST1.4 OFMSW composition'!C$3</f>
        <v>2.2448002210894161E-2</v>
      </c>
      <c r="J4" s="50">
        <f>$G4*'ST1.4 OFMSW composition'!D$3</f>
        <v>4.2918004226975927E-2</v>
      </c>
      <c r="K4" s="50">
        <f>$G4*'ST1.4 OFMSW composition'!E$3</f>
        <v>3.5512003497562082E-2</v>
      </c>
      <c r="L4" s="50">
        <f>$G4*'ST1.4 OFMSW composition'!F$3</f>
        <v>2.727800268659885E-2</v>
      </c>
      <c r="M4" s="50">
        <f>$G4*'ST1.4 OFMSW composition'!G$3</f>
        <v>7.1760007067612486E-2</v>
      </c>
      <c r="N4" s="50">
        <f>$G4*'ST1.4 OFMSW composition'!H$3</f>
        <v>2.0378002007020727E-2</v>
      </c>
      <c r="O4" s="22">
        <v>2012</v>
      </c>
      <c r="P4" s="18">
        <v>25107925</v>
      </c>
      <c r="Q4" s="19">
        <v>2126000000</v>
      </c>
      <c r="R4" s="23">
        <f t="shared" si="1"/>
        <v>0.23198482288944927</v>
      </c>
      <c r="S4" s="23">
        <f>$R4*'ST1.4 OFMSW composition'!B$3</f>
        <v>0.11831225967361914</v>
      </c>
      <c r="T4" s="53">
        <f>$R4*'ST1.4 OFMSW composition'!C$3</f>
        <v>1.1320859357005124E-2</v>
      </c>
      <c r="U4" s="53">
        <f>$R4*'ST1.4 OFMSW composition'!D$3</f>
        <v>2.1644183975585617E-2</v>
      </c>
      <c r="V4" s="53">
        <f>$R4*'ST1.4 OFMSW composition'!E$3</f>
        <v>1.7909228327065485E-2</v>
      </c>
      <c r="W4" s="53">
        <f>$R4*'ST1.4 OFMSW composition'!F$3</f>
        <v>1.3756699997344341E-2</v>
      </c>
      <c r="X4" s="53">
        <f>$R4*'ST1.4 OFMSW composition'!G$3</f>
        <v>3.6189632370754087E-2</v>
      </c>
      <c r="Y4" s="53">
        <f>$R4*'ST1.4 OFMSW composition'!H$3</f>
        <v>1.0276927654002602E-2</v>
      </c>
      <c r="Z4" s="24">
        <v>2016</v>
      </c>
      <c r="AA4" s="25">
        <v>28842482</v>
      </c>
      <c r="AB4" s="25">
        <f t="shared" si="2"/>
        <v>5053202846.3999996</v>
      </c>
      <c r="AC4" s="26">
        <v>0.48</v>
      </c>
      <c r="AD4" s="50">
        <f>$AC4*'ST1.4 OFMSW composition'!B$3</f>
        <v>0.24479999999999999</v>
      </c>
      <c r="AE4" s="50">
        <f>$AC4*'ST1.4 OFMSW composition'!C$3</f>
        <v>2.3423999999999997E-2</v>
      </c>
      <c r="AF4" s="50">
        <f>$AC4*'ST1.4 OFMSW composition'!D$3</f>
        <v>4.4783999999999997E-2</v>
      </c>
      <c r="AG4" s="50">
        <f>$AC4*'ST1.4 OFMSW composition'!E$3</f>
        <v>3.7055999999999999E-2</v>
      </c>
      <c r="AH4" s="50">
        <f>$AC4*'ST1.4 OFMSW composition'!F$3</f>
        <v>2.8464E-2</v>
      </c>
      <c r="AI4" s="50">
        <f>$AC4*'ST1.4 OFMSW composition'!G$3</f>
        <v>7.4880000000000002E-2</v>
      </c>
      <c r="AJ4" s="50">
        <f>$AC4*'ST1.4 OFMSW composition'!H$3</f>
        <v>2.1263999999999998E-2</v>
      </c>
      <c r="AK4" s="37">
        <v>2005</v>
      </c>
      <c r="AL4" s="37">
        <v>8973498</v>
      </c>
      <c r="AM4" s="37">
        <f t="shared" si="3"/>
        <v>1572156849.5999999</v>
      </c>
      <c r="AN4" s="21">
        <v>0.48</v>
      </c>
      <c r="AO4" s="21">
        <f>AN4*'ST1.4 OFMSW composition'!B$3</f>
        <v>0.24479999999999999</v>
      </c>
      <c r="AP4" s="50">
        <f>AO4*'ST1.4 OFMSW composition'!C$3</f>
        <v>1.1946239999999999E-2</v>
      </c>
      <c r="AQ4" s="50">
        <f>$AO4*('ST1.4 OFMSW composition'!D$3)</f>
        <v>2.2839839999999997E-2</v>
      </c>
      <c r="AR4" s="50">
        <f>$AO4*('ST1.4 OFMSW composition'!E$3)</f>
        <v>1.8898560000000002E-2</v>
      </c>
      <c r="AS4" s="50">
        <f>$AO4*('ST1.4 OFMSW composition'!F$3)</f>
        <v>1.4516639999999999E-2</v>
      </c>
      <c r="AT4" s="50">
        <f>$AO4*('ST1.4 OFMSW composition'!G$3)</f>
        <v>3.8188799999999995E-2</v>
      </c>
      <c r="AU4" s="50">
        <f>$AO4*('ST1.4 OFMSW composition'!H$3)</f>
        <v>1.0844639999999999E-2</v>
      </c>
    </row>
    <row r="5" spans="1:47" x14ac:dyDescent="0.3">
      <c r="A5" s="19" t="s">
        <v>13</v>
      </c>
      <c r="B5" s="19" t="s">
        <v>16</v>
      </c>
      <c r="C5" s="48">
        <f>AVERAGE(0.25,0.5)</f>
        <v>0.375</v>
      </c>
      <c r="D5" s="20">
        <v>1993</v>
      </c>
      <c r="E5" s="19">
        <v>5521763</v>
      </c>
      <c r="F5" s="19">
        <v>685936000</v>
      </c>
      <c r="G5" s="21">
        <f t="shared" si="0"/>
        <v>0.34033998060560855</v>
      </c>
      <c r="H5" s="21">
        <f>G5*'ST1.4 OFMSW composition'!B$3</f>
        <v>0.17357339010886036</v>
      </c>
      <c r="I5" s="50">
        <f>$G5*'ST1.4 OFMSW composition'!C$3</f>
        <v>1.6608591053553695E-2</v>
      </c>
      <c r="J5" s="50">
        <f>$G5*'ST1.4 OFMSW composition'!D$3</f>
        <v>3.1753720190503279E-2</v>
      </c>
      <c r="K5" s="50">
        <f>$G5*'ST1.4 OFMSW composition'!E$3</f>
        <v>2.6274246502752983E-2</v>
      </c>
      <c r="L5" s="50">
        <f>$G5*'ST1.4 OFMSW composition'!F$3</f>
        <v>2.0182160849912586E-2</v>
      </c>
      <c r="M5" s="50">
        <f>$G5*'ST1.4 OFMSW composition'!G$3</f>
        <v>5.3093036974474934E-2</v>
      </c>
      <c r="N5" s="50">
        <f>$G5*'ST1.4 OFMSW composition'!H$3</f>
        <v>1.5077061140828459E-2</v>
      </c>
      <c r="O5" s="22">
        <v>2012</v>
      </c>
      <c r="P5" s="18">
        <v>9729254</v>
      </c>
      <c r="Q5" s="19">
        <v>792000000</v>
      </c>
      <c r="R5" s="23">
        <f t="shared" si="1"/>
        <v>0.22302460329421248</v>
      </c>
      <c r="S5" s="23">
        <f>$R5*'ST1.4 OFMSW composition'!B$3</f>
        <v>0.11374254768004836</v>
      </c>
      <c r="T5" s="53">
        <f>$R5*'ST1.4 OFMSW composition'!C$3</f>
        <v>1.0883600640757569E-2</v>
      </c>
      <c r="U5" s="53">
        <f>$R5*'ST1.4 OFMSW composition'!D$3</f>
        <v>2.0808195487350023E-2</v>
      </c>
      <c r="V5" s="53">
        <f>$R5*'ST1.4 OFMSW composition'!E$3</f>
        <v>1.7217499374313203E-2</v>
      </c>
      <c r="W5" s="53">
        <f>$R5*'ST1.4 OFMSW composition'!F$3</f>
        <v>1.3225358975346799E-2</v>
      </c>
      <c r="X5" s="53">
        <f>$R5*'ST1.4 OFMSW composition'!G$3</f>
        <v>3.4791838113897147E-2</v>
      </c>
      <c r="Y5" s="53">
        <f>$R5*'ST1.4 OFMSW composition'!H$3</f>
        <v>9.8799899259336132E-3</v>
      </c>
      <c r="Z5" s="24">
        <v>2016</v>
      </c>
      <c r="AA5" s="25">
        <v>10872072</v>
      </c>
      <c r="AB5" s="25">
        <f t="shared" si="2"/>
        <v>2142885391.2000003</v>
      </c>
      <c r="AC5" s="26">
        <v>0.54</v>
      </c>
      <c r="AD5" s="50">
        <f>$AC5*'ST1.4 OFMSW composition'!B$3</f>
        <v>0.27540000000000003</v>
      </c>
      <c r="AE5" s="50">
        <f>$AC5*'ST1.4 OFMSW composition'!C$3</f>
        <v>2.6352E-2</v>
      </c>
      <c r="AF5" s="50">
        <f>$AC5*'ST1.4 OFMSW composition'!D$3</f>
        <v>5.0382000000000003E-2</v>
      </c>
      <c r="AG5" s="50">
        <f>$AC5*'ST1.4 OFMSW composition'!E$3</f>
        <v>4.1688000000000003E-2</v>
      </c>
      <c r="AH5" s="50">
        <f>$AC5*'ST1.4 OFMSW composition'!F$3</f>
        <v>3.2022000000000002E-2</v>
      </c>
      <c r="AI5" s="50">
        <f>$AC5*'ST1.4 OFMSW composition'!G$3</f>
        <v>8.4240000000000009E-2</v>
      </c>
      <c r="AJ5" s="50">
        <f>$AC5*'ST1.4 OFMSW composition'!H$3</f>
        <v>2.3922000000000002E-2</v>
      </c>
      <c r="AK5" s="37">
        <v>2005</v>
      </c>
      <c r="AL5" s="37">
        <v>3147050</v>
      </c>
      <c r="AM5" s="37">
        <f t="shared" si="3"/>
        <v>620283555</v>
      </c>
      <c r="AN5" s="21">
        <v>0.54</v>
      </c>
      <c r="AO5" s="21">
        <f>AN5*'ST1.4 OFMSW composition'!B$3</f>
        <v>0.27540000000000003</v>
      </c>
      <c r="AP5" s="50">
        <f>AO5*'ST1.4 OFMSW composition'!C$3</f>
        <v>1.343952E-2</v>
      </c>
      <c r="AQ5" s="50">
        <f>$AO5*('ST1.4 OFMSW composition'!D$3)</f>
        <v>2.569482E-2</v>
      </c>
      <c r="AR5" s="50">
        <f>$AO5*('ST1.4 OFMSW composition'!E$3)</f>
        <v>2.1260880000000003E-2</v>
      </c>
      <c r="AS5" s="50">
        <f>$AO5*('ST1.4 OFMSW composition'!F$3)</f>
        <v>1.633122E-2</v>
      </c>
      <c r="AT5" s="50">
        <f>$AO5*('ST1.4 OFMSW composition'!G$3)</f>
        <v>4.2962400000000005E-2</v>
      </c>
      <c r="AU5" s="50">
        <f>$AO5*('ST1.4 OFMSW composition'!H$3)</f>
        <v>1.2200220000000001E-2</v>
      </c>
    </row>
    <row r="6" spans="1:47" x14ac:dyDescent="0.3">
      <c r="A6" s="19" t="s">
        <v>13</v>
      </c>
      <c r="B6" s="19" t="s">
        <v>17</v>
      </c>
      <c r="C6" s="48">
        <v>0.44</v>
      </c>
      <c r="D6" s="20">
        <v>2010</v>
      </c>
      <c r="E6" s="19">
        <v>2014866</v>
      </c>
      <c r="F6" s="19">
        <v>210854000</v>
      </c>
      <c r="G6" s="21">
        <f t="shared" si="0"/>
        <v>0.28670998060457714</v>
      </c>
      <c r="H6" s="21">
        <f>G6*'ST1.4 OFMSW composition'!B$3</f>
        <v>0.14622209010833434</v>
      </c>
      <c r="I6" s="50">
        <f>$G6*'ST1.4 OFMSW composition'!C$3</f>
        <v>1.3991447053503364E-2</v>
      </c>
      <c r="J6" s="50">
        <f>$G6*'ST1.4 OFMSW composition'!D$3</f>
        <v>2.6750041190407046E-2</v>
      </c>
      <c r="K6" s="50">
        <f>$G6*'ST1.4 OFMSW composition'!E$3</f>
        <v>2.2134010502673357E-2</v>
      </c>
      <c r="L6" s="50">
        <f>$G6*'ST1.4 OFMSW composition'!F$3</f>
        <v>1.7001901849851425E-2</v>
      </c>
      <c r="M6" s="50">
        <f>$G6*'ST1.4 OFMSW composition'!G$3</f>
        <v>4.4726756974314032E-2</v>
      </c>
      <c r="N6" s="50">
        <f>$G6*'ST1.4 OFMSW composition'!H$3</f>
        <v>1.2701252140782767E-2</v>
      </c>
      <c r="O6" s="22">
        <v>2012</v>
      </c>
      <c r="P6" s="18">
        <v>2039551</v>
      </c>
      <c r="Q6" s="19">
        <v>483000000</v>
      </c>
      <c r="R6" s="23">
        <f t="shared" si="1"/>
        <v>0.64881322959459053</v>
      </c>
      <c r="S6" s="23">
        <f>$R6*'ST1.4 OFMSW composition'!B$3</f>
        <v>0.33089474709324118</v>
      </c>
      <c r="T6" s="53">
        <f>$R6*'ST1.4 OFMSW composition'!C$3</f>
        <v>3.1662085604216017E-2</v>
      </c>
      <c r="U6" s="53">
        <f>$R6*'ST1.4 OFMSW composition'!D$3</f>
        <v>6.0534274321175294E-2</v>
      </c>
      <c r="V6" s="53">
        <f>$R6*'ST1.4 OFMSW composition'!E$3</f>
        <v>5.0088381324702391E-2</v>
      </c>
      <c r="W6" s="53">
        <f>$R6*'ST1.4 OFMSW composition'!F$3</f>
        <v>3.847462451495922E-2</v>
      </c>
      <c r="X6" s="53">
        <f>$R6*'ST1.4 OFMSW composition'!G$3</f>
        <v>0.10121486381675612</v>
      </c>
      <c r="Y6" s="53">
        <f>$R6*'ST1.4 OFMSW composition'!H$3</f>
        <v>2.8742426071040359E-2</v>
      </c>
      <c r="Z6" s="24">
        <v>2016</v>
      </c>
      <c r="AA6" s="25">
        <v>2159925</v>
      </c>
      <c r="AB6" s="25">
        <f t="shared" si="2"/>
        <v>812023803.75</v>
      </c>
      <c r="AC6" s="26">
        <v>1.03</v>
      </c>
      <c r="AD6" s="50">
        <f>$AC6*'ST1.4 OFMSW composition'!B$3</f>
        <v>0.52529999999999999</v>
      </c>
      <c r="AE6" s="50">
        <f>$AC6*'ST1.4 OFMSW composition'!C$3</f>
        <v>5.0263999999999996E-2</v>
      </c>
      <c r="AF6" s="50">
        <f>$AC6*'ST1.4 OFMSW composition'!D$3</f>
        <v>9.609899999999999E-2</v>
      </c>
      <c r="AG6" s="50">
        <f>$AC6*'ST1.4 OFMSW composition'!E$3</f>
        <v>7.9516000000000003E-2</v>
      </c>
      <c r="AH6" s="50">
        <f>$AC6*'ST1.4 OFMSW composition'!F$3</f>
        <v>6.1079000000000001E-2</v>
      </c>
      <c r="AI6" s="50">
        <f>$AC6*'ST1.4 OFMSW composition'!G$3</f>
        <v>0.16068000000000002</v>
      </c>
      <c r="AJ6" s="50">
        <f>$AC6*'ST1.4 OFMSW composition'!H$3</f>
        <v>4.5629000000000003E-2</v>
      </c>
      <c r="AK6" s="37">
        <v>1998</v>
      </c>
      <c r="AL6" s="37">
        <v>860779</v>
      </c>
      <c r="AM6" s="37">
        <f t="shared" si="3"/>
        <v>323609865.05000001</v>
      </c>
      <c r="AN6" s="21">
        <v>1.03</v>
      </c>
      <c r="AO6" s="21">
        <f>AN6*'ST1.4 OFMSW composition'!B$3</f>
        <v>0.52529999999999999</v>
      </c>
      <c r="AP6" s="50">
        <f>AO6*'ST1.4 OFMSW composition'!C$3</f>
        <v>2.5634639999999997E-2</v>
      </c>
      <c r="AQ6" s="50">
        <f>$AO6*('ST1.4 OFMSW composition'!D$3)</f>
        <v>4.9010489999999997E-2</v>
      </c>
      <c r="AR6" s="50">
        <f>$AO6*('ST1.4 OFMSW composition'!E$3)</f>
        <v>4.0553160000000005E-2</v>
      </c>
      <c r="AS6" s="50">
        <f>$AO6*('ST1.4 OFMSW composition'!F$3)</f>
        <v>3.1150289999999997E-2</v>
      </c>
      <c r="AT6" s="50">
        <f>$AO6*('ST1.4 OFMSW composition'!G$3)</f>
        <v>8.19468E-2</v>
      </c>
      <c r="AU6" s="50">
        <f>$AO6*('ST1.4 OFMSW composition'!H$3)</f>
        <v>2.327079E-2</v>
      </c>
    </row>
    <row r="7" spans="1:47" x14ac:dyDescent="0.3">
      <c r="A7" s="19" t="s">
        <v>13</v>
      </c>
      <c r="B7" s="19" t="s">
        <v>18</v>
      </c>
      <c r="C7" s="48">
        <v>0.47</v>
      </c>
      <c r="D7" s="20">
        <v>2015</v>
      </c>
      <c r="E7" s="19">
        <v>18110624</v>
      </c>
      <c r="F7" s="19">
        <v>2575251000</v>
      </c>
      <c r="G7" s="21">
        <f t="shared" si="0"/>
        <v>0.38957697933438523</v>
      </c>
      <c r="H7" s="21">
        <f>G7*'ST1.4 OFMSW composition'!B$3</f>
        <v>0.19868425946053647</v>
      </c>
      <c r="I7" s="50">
        <f>$G7*'ST1.4 OFMSW composition'!C$3</f>
        <v>1.9011356591517998E-2</v>
      </c>
      <c r="J7" s="50">
        <f>$G7*'ST1.4 OFMSW composition'!D$3</f>
        <v>3.6347532171898136E-2</v>
      </c>
      <c r="K7" s="50">
        <f>$G7*'ST1.4 OFMSW composition'!E$3</f>
        <v>3.0075342804614543E-2</v>
      </c>
      <c r="L7" s="50">
        <f>$G7*'ST1.4 OFMSW composition'!F$3</f>
        <v>2.3101914874529044E-2</v>
      </c>
      <c r="M7" s="50">
        <f>$G7*'ST1.4 OFMSW composition'!G$3</f>
        <v>6.0774008776164096E-2</v>
      </c>
      <c r="N7" s="50">
        <f>$G7*'ST1.4 OFMSW composition'!H$3</f>
        <v>1.7258260184513267E-2</v>
      </c>
      <c r="O7" s="22">
        <v>2012</v>
      </c>
      <c r="P7" s="18">
        <v>16571252</v>
      </c>
      <c r="Q7" s="19">
        <v>892000000</v>
      </c>
      <c r="R7" s="23">
        <f t="shared" si="1"/>
        <v>0.14747441028827249</v>
      </c>
      <c r="S7" s="23">
        <f>$R7*'ST1.4 OFMSW composition'!B$3</f>
        <v>7.5211949247018975E-2</v>
      </c>
      <c r="T7" s="53">
        <f>$R7*'ST1.4 OFMSW composition'!C$3</f>
        <v>7.1967512220676971E-3</v>
      </c>
      <c r="U7" s="53">
        <f>$R7*'ST1.4 OFMSW composition'!D$3</f>
        <v>1.3759362479895822E-2</v>
      </c>
      <c r="V7" s="53">
        <f>$R7*'ST1.4 OFMSW composition'!E$3</f>
        <v>1.1385024474254636E-2</v>
      </c>
      <c r="W7" s="53">
        <f>$R7*'ST1.4 OFMSW composition'!F$3</f>
        <v>8.7452325300945589E-3</v>
      </c>
      <c r="X7" s="53">
        <f>$R7*'ST1.4 OFMSW composition'!G$3</f>
        <v>2.3006008004970508E-2</v>
      </c>
      <c r="Y7" s="53">
        <f>$R7*'ST1.4 OFMSW composition'!H$3</f>
        <v>6.5331163757704714E-3</v>
      </c>
      <c r="Z7" s="24">
        <v>2016</v>
      </c>
      <c r="AA7" s="25">
        <v>18646350</v>
      </c>
      <c r="AB7" s="25">
        <f t="shared" si="2"/>
        <v>3471018052.5</v>
      </c>
      <c r="AC7" s="26">
        <v>0.51</v>
      </c>
      <c r="AD7" s="50">
        <f>$AC7*'ST1.4 OFMSW composition'!B$3</f>
        <v>0.2601</v>
      </c>
      <c r="AE7" s="50">
        <f>$AC7*'ST1.4 OFMSW composition'!C$3</f>
        <v>2.4887999999999997E-2</v>
      </c>
      <c r="AF7" s="50">
        <f>$AC7*'ST1.4 OFMSW composition'!D$3</f>
        <v>4.7583E-2</v>
      </c>
      <c r="AG7" s="50">
        <f>$AC7*'ST1.4 OFMSW composition'!E$3</f>
        <v>3.9372000000000004E-2</v>
      </c>
      <c r="AH7" s="50">
        <f>$AC7*'ST1.4 OFMSW composition'!F$3</f>
        <v>3.0242999999999999E-2</v>
      </c>
      <c r="AI7" s="50">
        <f>$AC7*'ST1.4 OFMSW composition'!G$3</f>
        <v>7.9560000000000006E-2</v>
      </c>
      <c r="AJ7" s="50">
        <f>$AC7*'ST1.4 OFMSW composition'!H$3</f>
        <v>2.2592999999999999E-2</v>
      </c>
      <c r="AK7" s="37">
        <v>2005</v>
      </c>
      <c r="AL7" s="37">
        <v>2549805</v>
      </c>
      <c r="AM7" s="37">
        <f t="shared" si="3"/>
        <v>474646200.75</v>
      </c>
      <c r="AN7" s="21">
        <v>0.51</v>
      </c>
      <c r="AO7" s="21">
        <f>AN7*'ST1.4 OFMSW composition'!B$3</f>
        <v>0.2601</v>
      </c>
      <c r="AP7" s="50">
        <f>AO7*'ST1.4 OFMSW composition'!C$3</f>
        <v>1.2692879999999998E-2</v>
      </c>
      <c r="AQ7" s="50">
        <f>$AO7*('ST1.4 OFMSW composition'!D$3)</f>
        <v>2.4267329999999997E-2</v>
      </c>
      <c r="AR7" s="50">
        <f>$AO7*('ST1.4 OFMSW composition'!E$3)</f>
        <v>2.0079720000000002E-2</v>
      </c>
      <c r="AS7" s="50">
        <f>$AO7*('ST1.4 OFMSW composition'!F$3)</f>
        <v>1.5423929999999999E-2</v>
      </c>
      <c r="AT7" s="50">
        <f>$AO7*('ST1.4 OFMSW composition'!G$3)</f>
        <v>4.0575599999999996E-2</v>
      </c>
      <c r="AU7" s="50">
        <f>$AO7*('ST1.4 OFMSW composition'!H$3)</f>
        <v>1.152243E-2</v>
      </c>
    </row>
    <row r="8" spans="1:47" x14ac:dyDescent="0.3">
      <c r="A8" s="19" t="s">
        <v>13</v>
      </c>
      <c r="B8" s="19" t="s">
        <v>19</v>
      </c>
      <c r="C8" s="48">
        <v>0.41</v>
      </c>
      <c r="D8" s="20">
        <v>2002</v>
      </c>
      <c r="E8" s="19">
        <v>6741569</v>
      </c>
      <c r="F8" s="19">
        <v>1872016000</v>
      </c>
      <c r="G8" s="21">
        <f t="shared" si="0"/>
        <v>0.76077408076726794</v>
      </c>
      <c r="H8" s="21">
        <f>G8*'ST1.4 OFMSW composition'!B$3</f>
        <v>0.38799478119130665</v>
      </c>
      <c r="I8" s="50">
        <f>$G8*'ST1.4 OFMSW composition'!C$3</f>
        <v>3.712577514144267E-2</v>
      </c>
      <c r="J8" s="50">
        <f>$G8*'ST1.4 OFMSW composition'!D$3</f>
        <v>7.0980221735586088E-2</v>
      </c>
      <c r="K8" s="50">
        <f>$G8*'ST1.4 OFMSW composition'!E$3</f>
        <v>5.8731759035233089E-2</v>
      </c>
      <c r="L8" s="50">
        <f>$G8*'ST1.4 OFMSW composition'!F$3</f>
        <v>4.5113902989498987E-2</v>
      </c>
      <c r="M8" s="50">
        <f>$G8*'ST1.4 OFMSW composition'!G$3</f>
        <v>0.11868075659969379</v>
      </c>
      <c r="N8" s="50">
        <f>$G8*'ST1.4 OFMSW composition'!H$3</f>
        <v>3.3702291777989966E-2</v>
      </c>
      <c r="O8" s="22">
        <v>2012</v>
      </c>
      <c r="P8" s="18">
        <v>9245992</v>
      </c>
      <c r="Q8" s="19">
        <v>205000000</v>
      </c>
      <c r="R8" s="23">
        <f t="shared" si="1"/>
        <v>6.0744572958362761E-2</v>
      </c>
      <c r="S8" s="23">
        <f>$R8*'ST1.4 OFMSW composition'!B$3</f>
        <v>3.0979732208765008E-2</v>
      </c>
      <c r="T8" s="53">
        <f>$R8*'ST1.4 OFMSW composition'!C$3</f>
        <v>2.9643351603681027E-3</v>
      </c>
      <c r="U8" s="53">
        <f>$R8*'ST1.4 OFMSW composition'!D$3</f>
        <v>5.6674686570152453E-3</v>
      </c>
      <c r="V8" s="53">
        <f>$R8*'ST1.4 OFMSW composition'!E$3</f>
        <v>4.6894810323856052E-3</v>
      </c>
      <c r="W8" s="53">
        <f>$R8*'ST1.4 OFMSW composition'!F$3</f>
        <v>3.6021531764309114E-3</v>
      </c>
      <c r="X8" s="53">
        <f>$R8*'ST1.4 OFMSW composition'!G$3</f>
        <v>9.4761533815045911E-3</v>
      </c>
      <c r="Y8" s="53">
        <f>$R8*'ST1.4 OFMSW composition'!H$3</f>
        <v>2.6909845820554702E-3</v>
      </c>
      <c r="Z8" s="24">
        <v>2016</v>
      </c>
      <c r="AA8" s="25">
        <v>10488002</v>
      </c>
      <c r="AB8" s="25">
        <f t="shared" si="2"/>
        <v>2105466401.5000002</v>
      </c>
      <c r="AC8" s="26">
        <v>0.55000000000000004</v>
      </c>
      <c r="AD8" s="50">
        <f>$AC8*'ST1.4 OFMSW composition'!B$3</f>
        <v>0.28050000000000003</v>
      </c>
      <c r="AE8" s="50">
        <f>$AC8*'ST1.4 OFMSW composition'!C$3</f>
        <v>2.6839999999999999E-2</v>
      </c>
      <c r="AF8" s="50">
        <f>$AC8*'ST1.4 OFMSW composition'!D$3</f>
        <v>5.1315E-2</v>
      </c>
      <c r="AG8" s="50">
        <f>$AC8*'ST1.4 OFMSW composition'!E$3</f>
        <v>4.2460000000000005E-2</v>
      </c>
      <c r="AH8" s="50">
        <f>$AC8*'ST1.4 OFMSW composition'!F$3</f>
        <v>3.2615000000000005E-2</v>
      </c>
      <c r="AI8" s="50">
        <f>$AC8*'ST1.4 OFMSW composition'!G$3</f>
        <v>8.5800000000000001E-2</v>
      </c>
      <c r="AJ8" s="50">
        <f>$AC8*'ST1.4 OFMSW composition'!H$3</f>
        <v>2.4365000000000001E-2</v>
      </c>
      <c r="AK8" s="37">
        <v>2005</v>
      </c>
      <c r="AL8" s="37">
        <v>700922</v>
      </c>
      <c r="AM8" s="37">
        <f t="shared" si="3"/>
        <v>140710091.5</v>
      </c>
      <c r="AN8" s="21">
        <v>0.55000000000000004</v>
      </c>
      <c r="AO8" s="21">
        <f>AN8*'ST1.4 OFMSW composition'!B$3</f>
        <v>0.28050000000000003</v>
      </c>
      <c r="AP8" s="50">
        <f>AO8*'ST1.4 OFMSW composition'!C$3</f>
        <v>1.36884E-2</v>
      </c>
      <c r="AQ8" s="50">
        <f>$AO8*('ST1.4 OFMSW composition'!D$3)</f>
        <v>2.617065E-2</v>
      </c>
      <c r="AR8" s="50">
        <f>$AO8*('ST1.4 OFMSW composition'!E$3)</f>
        <v>2.1654600000000003E-2</v>
      </c>
      <c r="AS8" s="50">
        <f>$AO8*('ST1.4 OFMSW composition'!F$3)</f>
        <v>1.663365E-2</v>
      </c>
      <c r="AT8" s="50">
        <f>$AO8*('ST1.4 OFMSW composition'!G$3)</f>
        <v>4.3758000000000005E-2</v>
      </c>
      <c r="AU8" s="50">
        <f>$AO8*('ST1.4 OFMSW composition'!H$3)</f>
        <v>1.242615E-2</v>
      </c>
    </row>
    <row r="9" spans="1:47" x14ac:dyDescent="0.3">
      <c r="A9" s="19" t="s">
        <v>13</v>
      </c>
      <c r="B9" s="19" t="s">
        <v>20</v>
      </c>
      <c r="C9" s="48">
        <v>0.44</v>
      </c>
      <c r="D9" s="20">
        <v>2012</v>
      </c>
      <c r="E9" s="19">
        <v>513979</v>
      </c>
      <c r="F9" s="19">
        <v>132555000</v>
      </c>
      <c r="G9" s="21">
        <f t="shared" si="0"/>
        <v>0.70657436113468419</v>
      </c>
      <c r="H9" s="21">
        <f>G9*'ST1.4 OFMSW composition'!B$3</f>
        <v>0.36035292417868897</v>
      </c>
      <c r="I9" s="50">
        <f>$G9*'ST1.4 OFMSW composition'!C$3</f>
        <v>3.4480828823372583E-2</v>
      </c>
      <c r="J9" s="50">
        <f>$G9*'ST1.4 OFMSW composition'!D$3</f>
        <v>6.5923387893866037E-2</v>
      </c>
      <c r="K9" s="50">
        <f>$G9*'ST1.4 OFMSW composition'!E$3</f>
        <v>5.454754067959762E-2</v>
      </c>
      <c r="L9" s="50">
        <f>$G9*'ST1.4 OFMSW composition'!F$3</f>
        <v>4.1899859615286771E-2</v>
      </c>
      <c r="M9" s="50">
        <f>$G9*'ST1.4 OFMSW composition'!G$3</f>
        <v>0.11022560033701073</v>
      </c>
      <c r="N9" s="50">
        <f>$G9*'ST1.4 OFMSW composition'!H$3</f>
        <v>3.1301244198266506E-2</v>
      </c>
      <c r="O9" s="22">
        <v>2012</v>
      </c>
      <c r="P9" s="18">
        <v>505241</v>
      </c>
      <c r="Q9" s="19">
        <v>59000000</v>
      </c>
      <c r="R9" s="23">
        <f t="shared" si="1"/>
        <v>0.31993412176849934</v>
      </c>
      <c r="S9" s="23">
        <f>$R9*'ST1.4 OFMSW composition'!B$3</f>
        <v>0.16316640210193467</v>
      </c>
      <c r="T9" s="53">
        <f>$R9*'ST1.4 OFMSW composition'!C$3</f>
        <v>1.5612785142302766E-2</v>
      </c>
      <c r="U9" s="53">
        <f>$R9*'ST1.4 OFMSW composition'!D$3</f>
        <v>2.9849853561000988E-2</v>
      </c>
      <c r="V9" s="53">
        <f>$R9*'ST1.4 OFMSW composition'!E$3</f>
        <v>2.4698914200528149E-2</v>
      </c>
      <c r="W9" s="53">
        <f>$R9*'ST1.4 OFMSW composition'!F$3</f>
        <v>1.897209342087201E-2</v>
      </c>
      <c r="X9" s="53">
        <f>$R9*'ST1.4 OFMSW composition'!G$3</f>
        <v>4.9909722995885898E-2</v>
      </c>
      <c r="Y9" s="53">
        <f>$R9*'ST1.4 OFMSW composition'!H$3</f>
        <v>1.417308159434452E-2</v>
      </c>
      <c r="Z9" s="24">
        <v>2016</v>
      </c>
      <c r="AA9" s="25">
        <v>531140</v>
      </c>
      <c r="AB9" s="25">
        <f t="shared" si="2"/>
        <v>96933050</v>
      </c>
      <c r="AC9" s="26">
        <v>0.5</v>
      </c>
      <c r="AD9" s="50">
        <f>$AC9*'ST1.4 OFMSW composition'!B$3</f>
        <v>0.255</v>
      </c>
      <c r="AE9" s="50">
        <f>$AC9*'ST1.4 OFMSW composition'!C$3</f>
        <v>2.4399999999999998E-2</v>
      </c>
      <c r="AF9" s="50">
        <f>$AC9*'ST1.4 OFMSW composition'!D$3</f>
        <v>4.6649999999999997E-2</v>
      </c>
      <c r="AG9" s="50">
        <f>$AC9*'ST1.4 OFMSW composition'!E$3</f>
        <v>3.8600000000000002E-2</v>
      </c>
      <c r="AH9" s="50">
        <f>$AC9*'ST1.4 OFMSW composition'!F$3</f>
        <v>2.9649999999999999E-2</v>
      </c>
      <c r="AI9" s="50">
        <f>$AC9*'ST1.4 OFMSW composition'!G$3</f>
        <v>7.8E-2</v>
      </c>
      <c r="AJ9" s="50">
        <f>$AC9*'ST1.4 OFMSW composition'!H$3</f>
        <v>2.215E-2</v>
      </c>
      <c r="AK9" s="37">
        <v>2005</v>
      </c>
      <c r="AL9" s="37">
        <v>274049</v>
      </c>
      <c r="AM9" s="37">
        <f t="shared" si="3"/>
        <v>50013942.5</v>
      </c>
      <c r="AN9" s="21">
        <v>0.5</v>
      </c>
      <c r="AO9" s="21">
        <f>AN9*'ST1.4 OFMSW composition'!B$3</f>
        <v>0.255</v>
      </c>
      <c r="AP9" s="50">
        <f>AO9*'ST1.4 OFMSW composition'!C$3</f>
        <v>1.2443999999999998E-2</v>
      </c>
      <c r="AQ9" s="50">
        <f>$AO9*('ST1.4 OFMSW composition'!D$3)</f>
        <v>2.37915E-2</v>
      </c>
      <c r="AR9" s="50">
        <f>$AO9*('ST1.4 OFMSW composition'!E$3)</f>
        <v>1.9686000000000002E-2</v>
      </c>
      <c r="AS9" s="50">
        <f>$AO9*('ST1.4 OFMSW composition'!F$3)</f>
        <v>1.51215E-2</v>
      </c>
      <c r="AT9" s="50">
        <f>$AO9*('ST1.4 OFMSW composition'!G$3)</f>
        <v>3.9780000000000003E-2</v>
      </c>
      <c r="AU9" s="50">
        <f>$AO9*('ST1.4 OFMSW composition'!H$3)</f>
        <v>1.1296499999999999E-2</v>
      </c>
    </row>
    <row r="10" spans="1:47" x14ac:dyDescent="0.3">
      <c r="A10" s="19" t="s">
        <v>13</v>
      </c>
      <c r="B10" s="19" t="s">
        <v>21</v>
      </c>
      <c r="C10" s="48">
        <f>AVERAGE(0.43,0.6)</f>
        <v>0.51500000000000001</v>
      </c>
      <c r="D10" s="20">
        <v>2013</v>
      </c>
      <c r="E10" s="19">
        <v>21655715</v>
      </c>
      <c r="F10" s="19">
        <v>3270617000</v>
      </c>
      <c r="G10" s="21">
        <f t="shared" si="0"/>
        <v>0.41377504832086798</v>
      </c>
      <c r="H10" s="21">
        <f>G10*'ST1.4 OFMSW composition'!B$3</f>
        <v>0.21102527464364268</v>
      </c>
      <c r="I10" s="50">
        <f>$G10*'ST1.4 OFMSW composition'!C$3</f>
        <v>2.0192222358058357E-2</v>
      </c>
      <c r="J10" s="50">
        <f>$G10*'ST1.4 OFMSW composition'!D$3</f>
        <v>3.8605212008336977E-2</v>
      </c>
      <c r="K10" s="50">
        <f>$G10*'ST1.4 OFMSW composition'!E$3</f>
        <v>3.1943433730371007E-2</v>
      </c>
      <c r="L10" s="50">
        <f>$G10*'ST1.4 OFMSW composition'!F$3</f>
        <v>2.453686036542747E-2</v>
      </c>
      <c r="M10" s="50">
        <f>$G10*'ST1.4 OFMSW composition'!G$3</f>
        <v>6.4548907538055408E-2</v>
      </c>
      <c r="N10" s="50">
        <f>$G10*'ST1.4 OFMSW composition'!H$3</f>
        <v>1.8330234640614451E-2</v>
      </c>
      <c r="O10" s="22">
        <v>2012</v>
      </c>
      <c r="P10" s="18">
        <v>21485267</v>
      </c>
      <c r="Q10" s="19">
        <v>3448000000</v>
      </c>
      <c r="R10" s="23">
        <f t="shared" si="1"/>
        <v>0.43967688846807229</v>
      </c>
      <c r="S10" s="23">
        <f>$R10*'ST1.4 OFMSW composition'!B$3</f>
        <v>0.22423521311871689</v>
      </c>
      <c r="T10" s="53">
        <f>$R10*'ST1.4 OFMSW composition'!C$3</f>
        <v>2.1456232157241927E-2</v>
      </c>
      <c r="U10" s="53">
        <f>$R10*'ST1.4 OFMSW composition'!D$3</f>
        <v>4.1021853694071145E-2</v>
      </c>
      <c r="V10" s="53">
        <f>$R10*'ST1.4 OFMSW composition'!E$3</f>
        <v>3.394305578973518E-2</v>
      </c>
      <c r="W10" s="53">
        <f>$R10*'ST1.4 OFMSW composition'!F$3</f>
        <v>2.6072839486156685E-2</v>
      </c>
      <c r="X10" s="53">
        <f>$R10*'ST1.4 OFMSW composition'!G$3</f>
        <v>6.858959460101928E-2</v>
      </c>
      <c r="Y10" s="53">
        <f>$R10*'ST1.4 OFMSW composition'!H$3</f>
        <v>1.9477686159135602E-2</v>
      </c>
      <c r="Z10" s="24">
        <v>2016</v>
      </c>
      <c r="AA10" s="25">
        <v>23926549</v>
      </c>
      <c r="AB10" s="25">
        <f t="shared" si="2"/>
        <v>14409764135.25</v>
      </c>
      <c r="AC10" s="26">
        <v>1.65</v>
      </c>
      <c r="AD10" s="50">
        <f>$AC10*'ST1.4 OFMSW composition'!B$3</f>
        <v>0.84149999999999991</v>
      </c>
      <c r="AE10" s="50">
        <f>$AC10*'ST1.4 OFMSW composition'!C$3</f>
        <v>8.0519999999999994E-2</v>
      </c>
      <c r="AF10" s="50">
        <f>$AC10*'ST1.4 OFMSW composition'!D$3</f>
        <v>0.15394499999999997</v>
      </c>
      <c r="AG10" s="50">
        <f>$AC10*'ST1.4 OFMSW composition'!E$3</f>
        <v>0.12737999999999999</v>
      </c>
      <c r="AH10" s="50">
        <f>$AC10*'ST1.4 OFMSW composition'!F$3</f>
        <v>9.7844999999999988E-2</v>
      </c>
      <c r="AI10" s="50">
        <f>$AC10*'ST1.4 OFMSW composition'!G$3</f>
        <v>0.25739999999999996</v>
      </c>
      <c r="AJ10" s="50">
        <f>$AC10*'ST1.4 OFMSW composition'!H$3</f>
        <v>7.3094999999999993E-2</v>
      </c>
      <c r="AK10" s="37">
        <v>2000</v>
      </c>
      <c r="AL10" s="37">
        <v>7914528</v>
      </c>
      <c r="AM10" s="37">
        <f t="shared" si="3"/>
        <v>2224378094.4000001</v>
      </c>
      <c r="AN10" s="21">
        <v>0.77</v>
      </c>
      <c r="AO10" s="21">
        <f>AN10*'ST1.4 OFMSW composition'!B$3</f>
        <v>0.39269999999999999</v>
      </c>
      <c r="AP10" s="50">
        <f>AO10*'ST1.4 OFMSW composition'!C$3</f>
        <v>1.9163759999999998E-2</v>
      </c>
      <c r="AQ10" s="50">
        <f>$AO10*('ST1.4 OFMSW composition'!D$3)</f>
        <v>3.6638909999999997E-2</v>
      </c>
      <c r="AR10" s="50">
        <f>$AO10*('ST1.4 OFMSW composition'!E$3)</f>
        <v>3.031644E-2</v>
      </c>
      <c r="AS10" s="50">
        <f>$AO10*('ST1.4 OFMSW composition'!F$3)</f>
        <v>2.328711E-2</v>
      </c>
      <c r="AT10" s="50">
        <f>$AO10*('ST1.4 OFMSW composition'!G$3)</f>
        <v>6.1261200000000002E-2</v>
      </c>
      <c r="AU10" s="50">
        <f>$AO10*('ST1.4 OFMSW composition'!H$3)</f>
        <v>1.739661E-2</v>
      </c>
    </row>
    <row r="11" spans="1:47" x14ac:dyDescent="0.3">
      <c r="A11" s="19" t="s">
        <v>13</v>
      </c>
      <c r="B11" s="19" t="s">
        <v>22</v>
      </c>
      <c r="C11" s="48">
        <v>0.44</v>
      </c>
      <c r="D11" s="20">
        <v>2014</v>
      </c>
      <c r="E11" s="19">
        <v>4515392</v>
      </c>
      <c r="F11" s="19">
        <v>1105983000</v>
      </c>
      <c r="G11" s="21">
        <f t="shared" si="0"/>
        <v>0.67105810768121665</v>
      </c>
      <c r="H11" s="21">
        <f>G11*'ST1.4 OFMSW composition'!B$3</f>
        <v>0.34223963491742049</v>
      </c>
      <c r="I11" s="50">
        <f>$G11*'ST1.4 OFMSW composition'!C$3</f>
        <v>3.2747635654843371E-2</v>
      </c>
      <c r="J11" s="50">
        <f>$G11*'ST1.4 OFMSW composition'!D$3</f>
        <v>6.260972144665751E-2</v>
      </c>
      <c r="K11" s="50">
        <f>$G11*'ST1.4 OFMSW composition'!E$3</f>
        <v>5.1805685912989931E-2</v>
      </c>
      <c r="L11" s="50">
        <f>$G11*'ST1.4 OFMSW composition'!F$3</f>
        <v>3.9793745785496146E-2</v>
      </c>
      <c r="M11" s="50">
        <f>$G11*'ST1.4 OFMSW composition'!G$3</f>
        <v>0.10468506479826979</v>
      </c>
      <c r="N11" s="50">
        <f>$G11*'ST1.4 OFMSW composition'!H$3</f>
        <v>2.9727874170277897E-2</v>
      </c>
      <c r="O11" s="22">
        <v>2012</v>
      </c>
      <c r="P11" s="18">
        <v>4436411</v>
      </c>
      <c r="Q11" s="19">
        <v>329000000</v>
      </c>
      <c r="R11" s="23">
        <f t="shared" si="1"/>
        <v>0.20317546390848337</v>
      </c>
      <c r="S11" s="23">
        <f>$R11*'ST1.4 OFMSW composition'!B$3</f>
        <v>0.10361948659332652</v>
      </c>
      <c r="T11" s="53">
        <f>$R11*'ST1.4 OFMSW composition'!C$3</f>
        <v>9.914962638733987E-3</v>
      </c>
      <c r="U11" s="53">
        <f>$R11*'ST1.4 OFMSW composition'!D$3</f>
        <v>1.8956270782661499E-2</v>
      </c>
      <c r="V11" s="53">
        <f>$R11*'ST1.4 OFMSW composition'!E$3</f>
        <v>1.5685145813734917E-2</v>
      </c>
      <c r="W11" s="53">
        <f>$R11*'ST1.4 OFMSW composition'!F$3</f>
        <v>1.2048305009773063E-2</v>
      </c>
      <c r="X11" s="53">
        <f>$R11*'ST1.4 OFMSW composition'!G$3</f>
        <v>3.1695372369723404E-2</v>
      </c>
      <c r="Y11" s="53">
        <f>$R11*'ST1.4 OFMSW composition'!H$3</f>
        <v>9.000673051145814E-3</v>
      </c>
      <c r="Z11" s="24">
        <v>2016</v>
      </c>
      <c r="AA11" s="25">
        <v>4537683</v>
      </c>
      <c r="AB11" s="25">
        <f t="shared" si="2"/>
        <v>828127147.5</v>
      </c>
      <c r="AC11" s="26">
        <v>0.5</v>
      </c>
      <c r="AD11" s="50">
        <f>$AC11*'ST1.4 OFMSW composition'!B$3</f>
        <v>0.255</v>
      </c>
      <c r="AE11" s="50">
        <f>$AC11*'ST1.4 OFMSW composition'!C$3</f>
        <v>2.4399999999999998E-2</v>
      </c>
      <c r="AF11" s="50">
        <f>$AC11*'ST1.4 OFMSW composition'!D$3</f>
        <v>4.6649999999999997E-2</v>
      </c>
      <c r="AG11" s="50">
        <f>$AC11*'ST1.4 OFMSW composition'!E$3</f>
        <v>3.8600000000000002E-2</v>
      </c>
      <c r="AH11" s="50">
        <f>$AC11*'ST1.4 OFMSW composition'!F$3</f>
        <v>2.9649999999999999E-2</v>
      </c>
      <c r="AI11" s="50">
        <f>$AC11*'ST1.4 OFMSW composition'!G$3</f>
        <v>7.8E-2</v>
      </c>
      <c r="AJ11" s="50">
        <f>$AC11*'ST1.4 OFMSW composition'!H$3</f>
        <v>2.215E-2</v>
      </c>
      <c r="AK11" s="37">
        <v>2005</v>
      </c>
      <c r="AL11" s="37">
        <v>1596934</v>
      </c>
      <c r="AM11" s="37">
        <f t="shared" si="3"/>
        <v>291440455</v>
      </c>
      <c r="AN11" s="21">
        <v>0.5</v>
      </c>
      <c r="AO11" s="21">
        <f>AN11*'ST1.4 OFMSW composition'!B$3</f>
        <v>0.255</v>
      </c>
      <c r="AP11" s="50">
        <f>AO11*'ST1.4 OFMSW composition'!C$3</f>
        <v>1.2443999999999998E-2</v>
      </c>
      <c r="AQ11" s="50">
        <f>$AO11*('ST1.4 OFMSW composition'!D$3)</f>
        <v>2.37915E-2</v>
      </c>
      <c r="AR11" s="50">
        <f>$AO11*('ST1.4 OFMSW composition'!E$3)</f>
        <v>1.9686000000000002E-2</v>
      </c>
      <c r="AS11" s="50">
        <f>$AO11*('ST1.4 OFMSW composition'!F$3)</f>
        <v>1.51215E-2</v>
      </c>
      <c r="AT11" s="50">
        <f>$AO11*('ST1.4 OFMSW composition'!G$3)</f>
        <v>3.9780000000000003E-2</v>
      </c>
      <c r="AU11" s="50">
        <f>$AO11*('ST1.4 OFMSW composition'!H$3)</f>
        <v>1.1296499999999999E-2</v>
      </c>
    </row>
    <row r="12" spans="1:47" x14ac:dyDescent="0.3">
      <c r="A12" s="19" t="s">
        <v>13</v>
      </c>
      <c r="B12" s="19" t="s">
        <v>23</v>
      </c>
      <c r="C12" s="48">
        <v>0.44</v>
      </c>
      <c r="D12" s="20">
        <v>2010</v>
      </c>
      <c r="E12" s="19">
        <v>11887202</v>
      </c>
      <c r="F12" s="19">
        <v>1358851000</v>
      </c>
      <c r="G12" s="21">
        <f t="shared" si="0"/>
        <v>0.31318383014394763</v>
      </c>
      <c r="H12" s="21">
        <f>G12*'ST1.4 OFMSW composition'!B$3</f>
        <v>0.1597237533734133</v>
      </c>
      <c r="I12" s="50">
        <f>$G12*'ST1.4 OFMSW composition'!C$3</f>
        <v>1.5283370911024644E-2</v>
      </c>
      <c r="J12" s="50">
        <f>$G12*'ST1.4 OFMSW composition'!D$3</f>
        <v>2.9220051352430311E-2</v>
      </c>
      <c r="K12" s="50">
        <f>$G12*'ST1.4 OFMSW composition'!E$3</f>
        <v>2.417779168711276E-2</v>
      </c>
      <c r="L12" s="50">
        <f>$G12*'ST1.4 OFMSW composition'!F$3</f>
        <v>1.8571801127536095E-2</v>
      </c>
      <c r="M12" s="50">
        <f>$G12*'ST1.4 OFMSW composition'!G$3</f>
        <v>4.8856677502455828E-2</v>
      </c>
      <c r="N12" s="50">
        <f>$G12*'ST1.4 OFMSW composition'!H$3</f>
        <v>1.387404367537688E-2</v>
      </c>
      <c r="O12" s="22">
        <v>2012</v>
      </c>
      <c r="P12" s="18">
        <v>12784748</v>
      </c>
      <c r="Q12" s="19">
        <v>620000000</v>
      </c>
      <c r="R12" s="23">
        <f t="shared" si="1"/>
        <v>0.13286379496774606</v>
      </c>
      <c r="S12" s="23">
        <f>$R12*'ST1.4 OFMSW composition'!B$3</f>
        <v>6.7760535433550484E-2</v>
      </c>
      <c r="T12" s="53">
        <f>$R12*'ST1.4 OFMSW composition'!C$3</f>
        <v>6.4837531944260075E-3</v>
      </c>
      <c r="U12" s="53">
        <f>$R12*'ST1.4 OFMSW composition'!D$3</f>
        <v>1.2396192070490706E-2</v>
      </c>
      <c r="V12" s="53">
        <f>$R12*'ST1.4 OFMSW composition'!E$3</f>
        <v>1.0257084971509997E-2</v>
      </c>
      <c r="W12" s="53">
        <f>$R12*'ST1.4 OFMSW composition'!F$3</f>
        <v>7.8788230415873413E-3</v>
      </c>
      <c r="X12" s="53">
        <f>$R12*'ST1.4 OFMSW composition'!G$3</f>
        <v>2.0726752014968385E-2</v>
      </c>
      <c r="Y12" s="53">
        <f>$R12*'ST1.4 OFMSW composition'!H$3</f>
        <v>5.8858661170711505E-3</v>
      </c>
      <c r="Z12" s="24">
        <v>2016</v>
      </c>
      <c r="AA12" s="25">
        <v>14561658</v>
      </c>
      <c r="AB12" s="25">
        <f t="shared" si="2"/>
        <v>2657502585</v>
      </c>
      <c r="AC12" s="26">
        <v>0.5</v>
      </c>
      <c r="AD12" s="50">
        <f>$AC12*'ST1.4 OFMSW composition'!B$3</f>
        <v>0.255</v>
      </c>
      <c r="AE12" s="50">
        <f>$AC12*'ST1.4 OFMSW composition'!C$3</f>
        <v>2.4399999999999998E-2</v>
      </c>
      <c r="AF12" s="50">
        <f>$AC12*'ST1.4 OFMSW composition'!D$3</f>
        <v>4.6649999999999997E-2</v>
      </c>
      <c r="AG12" s="50">
        <f>$AC12*'ST1.4 OFMSW composition'!E$3</f>
        <v>3.8600000000000002E-2</v>
      </c>
      <c r="AH12" s="50">
        <f>$AC12*'ST1.4 OFMSW composition'!F$3</f>
        <v>2.9649999999999999E-2</v>
      </c>
      <c r="AI12" s="50">
        <f>$AC12*'ST1.4 OFMSW composition'!G$3</f>
        <v>7.8E-2</v>
      </c>
      <c r="AJ12" s="50">
        <f>$AC12*'ST1.4 OFMSW composition'!H$3</f>
        <v>2.215E-2</v>
      </c>
      <c r="AK12" s="37">
        <v>2005</v>
      </c>
      <c r="AL12" s="37">
        <v>2566839</v>
      </c>
      <c r="AM12" s="37">
        <f t="shared" si="3"/>
        <v>468448117.5</v>
      </c>
      <c r="AN12" s="21">
        <v>0.5</v>
      </c>
      <c r="AO12" s="21">
        <f>AN12*'ST1.4 OFMSW composition'!B$3</f>
        <v>0.255</v>
      </c>
      <c r="AP12" s="50">
        <f>AO12*'ST1.4 OFMSW composition'!C$3</f>
        <v>1.2443999999999998E-2</v>
      </c>
      <c r="AQ12" s="50">
        <f>$AO12*('ST1.4 OFMSW composition'!D$3)</f>
        <v>2.37915E-2</v>
      </c>
      <c r="AR12" s="50">
        <f>$AO12*('ST1.4 OFMSW composition'!E$3)</f>
        <v>1.9686000000000002E-2</v>
      </c>
      <c r="AS12" s="50">
        <f>$AO12*('ST1.4 OFMSW composition'!F$3)</f>
        <v>1.51215E-2</v>
      </c>
      <c r="AT12" s="50">
        <f>$AO12*('ST1.4 OFMSW composition'!G$3)</f>
        <v>3.9780000000000003E-2</v>
      </c>
      <c r="AU12" s="50">
        <f>$AO12*('ST1.4 OFMSW composition'!H$3)</f>
        <v>1.1296499999999999E-2</v>
      </c>
    </row>
    <row r="13" spans="1:47" x14ac:dyDescent="0.3">
      <c r="A13" s="19" t="s">
        <v>13</v>
      </c>
      <c r="B13" s="19" t="s">
        <v>24</v>
      </c>
      <c r="C13" s="48">
        <v>0.6</v>
      </c>
      <c r="D13" s="20">
        <v>2015</v>
      </c>
      <c r="E13" s="19">
        <v>796000</v>
      </c>
      <c r="F13" s="19">
        <v>93134000</v>
      </c>
      <c r="G13" s="21">
        <f t="shared" si="0"/>
        <v>0.32055482893921666</v>
      </c>
      <c r="H13" s="21">
        <f>G13*'ST1.4 OFMSW composition'!B$3</f>
        <v>0.16348296275900051</v>
      </c>
      <c r="I13" s="50">
        <f>$G13*'ST1.4 OFMSW composition'!C$3</f>
        <v>1.5643075652233773E-2</v>
      </c>
      <c r="J13" s="50">
        <f>$G13*'ST1.4 OFMSW composition'!D$3</f>
        <v>2.9907765540028913E-2</v>
      </c>
      <c r="K13" s="50">
        <f>$G13*'ST1.4 OFMSW composition'!E$3</f>
        <v>2.474683279410753E-2</v>
      </c>
      <c r="L13" s="50">
        <f>$G13*'ST1.4 OFMSW composition'!F$3</f>
        <v>1.9008901356095547E-2</v>
      </c>
      <c r="M13" s="50">
        <f>$G13*'ST1.4 OFMSW composition'!G$3</f>
        <v>5.0006553314517796E-2</v>
      </c>
      <c r="N13" s="50">
        <f>$G13*'ST1.4 OFMSW composition'!H$3</f>
        <v>1.4200578922007297E-2</v>
      </c>
      <c r="O13" s="22">
        <v>2012</v>
      </c>
      <c r="P13" s="18">
        <v>723865</v>
      </c>
      <c r="Q13" s="19">
        <v>210000000</v>
      </c>
      <c r="R13" s="23">
        <f t="shared" si="1"/>
        <v>0.79482011943307751</v>
      </c>
      <c r="S13" s="23">
        <f>$R13*'ST1.4 OFMSW composition'!B$3</f>
        <v>0.40535826091086952</v>
      </c>
      <c r="T13" s="53">
        <f>$R13*'ST1.4 OFMSW composition'!C$3</f>
        <v>3.8787221828334183E-2</v>
      </c>
      <c r="U13" s="53">
        <f>$R13*'ST1.4 OFMSW composition'!D$3</f>
        <v>7.4156717143106121E-2</v>
      </c>
      <c r="V13" s="53">
        <f>$R13*'ST1.4 OFMSW composition'!E$3</f>
        <v>6.1360113220233589E-2</v>
      </c>
      <c r="W13" s="53">
        <f>$R13*'ST1.4 OFMSW composition'!F$3</f>
        <v>4.7132833082381496E-2</v>
      </c>
      <c r="X13" s="53">
        <f>$R13*'ST1.4 OFMSW composition'!G$3</f>
        <v>0.12399193863156009</v>
      </c>
      <c r="Y13" s="53">
        <f>$R13*'ST1.4 OFMSW composition'!H$3</f>
        <v>3.5210531290885333E-2</v>
      </c>
      <c r="Z13" s="24">
        <v>2016</v>
      </c>
      <c r="AA13" s="25">
        <v>795597</v>
      </c>
      <c r="AB13" s="25">
        <f t="shared" si="2"/>
        <v>647576178.14999998</v>
      </c>
      <c r="AC13" s="26">
        <v>2.23</v>
      </c>
      <c r="AD13" s="50">
        <f>$AC13*'ST1.4 OFMSW composition'!B$3</f>
        <v>1.1373</v>
      </c>
      <c r="AE13" s="50">
        <f>$AC13*'ST1.4 OFMSW composition'!C$3</f>
        <v>0.10882399999999999</v>
      </c>
      <c r="AF13" s="50">
        <f>$AC13*'ST1.4 OFMSW composition'!D$3</f>
        <v>0.20805899999999999</v>
      </c>
      <c r="AG13" s="50">
        <f>$AC13*'ST1.4 OFMSW composition'!E$3</f>
        <v>0.172156</v>
      </c>
      <c r="AH13" s="50">
        <f>$AC13*'ST1.4 OFMSW composition'!F$3</f>
        <v>0.132239</v>
      </c>
      <c r="AI13" s="50">
        <f>$AC13*'ST1.4 OFMSW composition'!G$3</f>
        <v>0.34788000000000002</v>
      </c>
      <c r="AJ13" s="50">
        <f>$AC13*'ST1.4 OFMSW composition'!H$3</f>
        <v>9.8789000000000002E-2</v>
      </c>
      <c r="AK13" s="37">
        <v>2003</v>
      </c>
      <c r="AL13" s="37">
        <v>161070</v>
      </c>
      <c r="AM13" s="37">
        <f t="shared" si="3"/>
        <v>131102926.49999999</v>
      </c>
      <c r="AN13" s="21">
        <v>2.23</v>
      </c>
      <c r="AO13" s="21">
        <f>AN13*'ST1.4 OFMSW composition'!B$3</f>
        <v>1.1373</v>
      </c>
      <c r="AP13" s="50">
        <f>AO13*'ST1.4 OFMSW composition'!C$3</f>
        <v>5.5500239999999992E-2</v>
      </c>
      <c r="AQ13" s="50">
        <f>$AO13*('ST1.4 OFMSW composition'!D$3)</f>
        <v>0.10611008999999999</v>
      </c>
      <c r="AR13" s="50">
        <f>$AO13*('ST1.4 OFMSW composition'!E$3)</f>
        <v>8.7799559999999999E-2</v>
      </c>
      <c r="AS13" s="50">
        <f>$AO13*('ST1.4 OFMSW composition'!F$3)</f>
        <v>6.744188999999999E-2</v>
      </c>
      <c r="AT13" s="50">
        <f>$AO13*('ST1.4 OFMSW composition'!G$3)</f>
        <v>0.17741879999999999</v>
      </c>
      <c r="AU13" s="50">
        <f>$AO13*('ST1.4 OFMSW composition'!H$3)</f>
        <v>5.0382389999999999E-2</v>
      </c>
    </row>
    <row r="14" spans="1:47" x14ac:dyDescent="0.3">
      <c r="A14" s="19" t="s">
        <v>13</v>
      </c>
      <c r="B14" s="19" t="s">
        <v>25</v>
      </c>
      <c r="C14" s="48">
        <v>0.48</v>
      </c>
      <c r="D14" s="20">
        <v>2010</v>
      </c>
      <c r="E14" s="19">
        <v>20401331</v>
      </c>
      <c r="F14" s="19">
        <v>4440814000</v>
      </c>
      <c r="G14" s="21">
        <f t="shared" si="0"/>
        <v>0.59636372247625102</v>
      </c>
      <c r="H14" s="21">
        <f>G14*'ST1.4 OFMSW composition'!B$3</f>
        <v>0.30414549846288802</v>
      </c>
      <c r="I14" s="50">
        <f>$G14*'ST1.4 OFMSW composition'!C$3</f>
        <v>2.9102549656841049E-2</v>
      </c>
      <c r="J14" s="50">
        <f>$G14*'ST1.4 OFMSW composition'!D$3</f>
        <v>5.5640735307034214E-2</v>
      </c>
      <c r="K14" s="50">
        <f>$G14*'ST1.4 OFMSW composition'!E$3</f>
        <v>4.6039279375166581E-2</v>
      </c>
      <c r="L14" s="50">
        <f>$G14*'ST1.4 OFMSW composition'!F$3</f>
        <v>3.5364368742841684E-2</v>
      </c>
      <c r="M14" s="50">
        <f>$G14*'ST1.4 OFMSW composition'!G$3</f>
        <v>9.3032740706295164E-2</v>
      </c>
      <c r="N14" s="50">
        <f>$G14*'ST1.4 OFMSW composition'!H$3</f>
        <v>2.6418912905697919E-2</v>
      </c>
      <c r="O14" s="22">
        <v>2012</v>
      </c>
      <c r="P14" s="18">
        <v>21547188</v>
      </c>
      <c r="Q14" s="19">
        <v>1878000000</v>
      </c>
      <c r="R14" s="23">
        <f t="shared" si="1"/>
        <v>0.23878779353723814</v>
      </c>
      <c r="S14" s="23">
        <f>$R14*'ST1.4 OFMSW composition'!B$3</f>
        <v>0.12178177470399146</v>
      </c>
      <c r="T14" s="53">
        <f>$R14*'ST1.4 OFMSW composition'!C$3</f>
        <v>1.1652844324617221E-2</v>
      </c>
      <c r="U14" s="53">
        <f>$R14*'ST1.4 OFMSW composition'!D$3</f>
        <v>2.2278901137024316E-2</v>
      </c>
      <c r="V14" s="53">
        <f>$R14*'ST1.4 OFMSW composition'!E$3</f>
        <v>1.8434417661074787E-2</v>
      </c>
      <c r="W14" s="53">
        <f>$R14*'ST1.4 OFMSW composition'!F$3</f>
        <v>1.4160116156758221E-2</v>
      </c>
      <c r="X14" s="53">
        <f>$R14*'ST1.4 OFMSW composition'!G$3</f>
        <v>3.7250895791809152E-2</v>
      </c>
      <c r="Y14" s="53">
        <f>$R14*'ST1.4 OFMSW composition'!H$3</f>
        <v>1.0578299253699649E-2</v>
      </c>
      <c r="Z14" s="24">
        <v>2016</v>
      </c>
      <c r="AA14" s="25">
        <v>23822726</v>
      </c>
      <c r="AB14" s="25">
        <f t="shared" si="2"/>
        <v>4173741595.2000003</v>
      </c>
      <c r="AC14" s="26">
        <v>0.48</v>
      </c>
      <c r="AD14" s="50">
        <f>$AC14*'ST1.4 OFMSW composition'!B$3</f>
        <v>0.24479999999999999</v>
      </c>
      <c r="AE14" s="50">
        <f>$AC14*'ST1.4 OFMSW composition'!C$3</f>
        <v>2.3423999999999997E-2</v>
      </c>
      <c r="AF14" s="50">
        <f>$AC14*'ST1.4 OFMSW composition'!D$3</f>
        <v>4.4783999999999997E-2</v>
      </c>
      <c r="AG14" s="50">
        <f>$AC14*'ST1.4 OFMSW composition'!E$3</f>
        <v>3.7055999999999999E-2</v>
      </c>
      <c r="AH14" s="50">
        <f>$AC14*'ST1.4 OFMSW composition'!F$3</f>
        <v>2.8464E-2</v>
      </c>
      <c r="AI14" s="50">
        <f>$AC14*'ST1.4 OFMSW composition'!G$3</f>
        <v>7.4880000000000002E-2</v>
      </c>
      <c r="AJ14" s="50">
        <f>$AC14*'ST1.4 OFMSW composition'!H$3</f>
        <v>2.1263999999999998E-2</v>
      </c>
      <c r="AK14" s="37">
        <v>2005</v>
      </c>
      <c r="AL14" s="37">
        <v>9006597</v>
      </c>
      <c r="AM14" s="37">
        <f t="shared" si="3"/>
        <v>1577955794.3999999</v>
      </c>
      <c r="AN14" s="21">
        <v>0.48</v>
      </c>
      <c r="AO14" s="21">
        <f>AN14*'ST1.4 OFMSW composition'!B$3</f>
        <v>0.24479999999999999</v>
      </c>
      <c r="AP14" s="50">
        <f>AO14*'ST1.4 OFMSW composition'!C$3</f>
        <v>1.1946239999999999E-2</v>
      </c>
      <c r="AQ14" s="50">
        <f>$AO14*('ST1.4 OFMSW composition'!D$3)</f>
        <v>2.2839839999999997E-2</v>
      </c>
      <c r="AR14" s="50">
        <f>$AO14*('ST1.4 OFMSW composition'!E$3)</f>
        <v>1.8898560000000002E-2</v>
      </c>
      <c r="AS14" s="50">
        <f>$AO14*('ST1.4 OFMSW composition'!F$3)</f>
        <v>1.4516639999999999E-2</v>
      </c>
      <c r="AT14" s="50">
        <f>$AO14*('ST1.4 OFMSW composition'!G$3)</f>
        <v>3.8188799999999995E-2</v>
      </c>
      <c r="AU14" s="50">
        <f>$AO14*('ST1.4 OFMSW composition'!H$3)</f>
        <v>1.0844639999999999E-2</v>
      </c>
    </row>
    <row r="15" spans="1:47" x14ac:dyDescent="0.3">
      <c r="A15" s="19" t="s">
        <v>13</v>
      </c>
      <c r="B15" s="19" t="s">
        <v>26</v>
      </c>
      <c r="C15" s="48">
        <v>0.44</v>
      </c>
      <c r="D15" s="20">
        <v>2016</v>
      </c>
      <c r="E15" s="19">
        <v>78736153</v>
      </c>
      <c r="F15" s="19">
        <v>14385226000</v>
      </c>
      <c r="G15" s="21">
        <f t="shared" si="0"/>
        <v>0.50055249819218095</v>
      </c>
      <c r="H15" s="21">
        <f>G15*'ST1.4 OFMSW composition'!B$3</f>
        <v>0.25528177407801228</v>
      </c>
      <c r="I15" s="50">
        <f>$G15*'ST1.4 OFMSW composition'!C$3</f>
        <v>2.4426961911778428E-2</v>
      </c>
      <c r="J15" s="50">
        <f>$G15*'ST1.4 OFMSW composition'!D$3</f>
        <v>4.670154808133048E-2</v>
      </c>
      <c r="K15" s="50">
        <f>$G15*'ST1.4 OFMSW composition'!E$3</f>
        <v>3.8642652860436374E-2</v>
      </c>
      <c r="L15" s="50">
        <f>$G15*'ST1.4 OFMSW composition'!F$3</f>
        <v>2.9682763142796331E-2</v>
      </c>
      <c r="M15" s="50">
        <f>$G15*'ST1.4 OFMSW composition'!G$3</f>
        <v>7.8086189717980231E-2</v>
      </c>
      <c r="N15" s="50">
        <f>$G15*'ST1.4 OFMSW composition'!H$3</f>
        <v>2.2174475669913617E-2</v>
      </c>
      <c r="O15" s="22">
        <v>2012</v>
      </c>
      <c r="P15" s="18">
        <v>69020749</v>
      </c>
      <c r="Q15" s="19">
        <v>4640000000</v>
      </c>
      <c r="R15" s="23">
        <f t="shared" si="1"/>
        <v>0.18418126362441078</v>
      </c>
      <c r="S15" s="23">
        <f>$R15*'ST1.4 OFMSW composition'!B$3</f>
        <v>9.3932444448449504E-2</v>
      </c>
      <c r="T15" s="53">
        <f>$R15*'ST1.4 OFMSW composition'!C$3</f>
        <v>8.9880456648712449E-3</v>
      </c>
      <c r="U15" s="53">
        <f>$R15*'ST1.4 OFMSW composition'!D$3</f>
        <v>1.7184111896157525E-2</v>
      </c>
      <c r="V15" s="53">
        <f>$R15*'ST1.4 OFMSW composition'!E$3</f>
        <v>1.4218793551804514E-2</v>
      </c>
      <c r="W15" s="53">
        <f>$R15*'ST1.4 OFMSW composition'!F$3</f>
        <v>1.0921948932927559E-2</v>
      </c>
      <c r="X15" s="53">
        <f>$R15*'ST1.4 OFMSW composition'!G$3</f>
        <v>2.8732277125408084E-2</v>
      </c>
      <c r="Y15" s="53">
        <f>$R15*'ST1.4 OFMSW composition'!H$3</f>
        <v>8.1592299785613973E-3</v>
      </c>
      <c r="Z15" s="24">
        <v>2016</v>
      </c>
      <c r="AA15" s="25">
        <v>78789130</v>
      </c>
      <c r="AB15" s="25">
        <f t="shared" si="2"/>
        <v>28470452125.5</v>
      </c>
      <c r="AC15" s="23">
        <v>0.99</v>
      </c>
      <c r="AD15" s="50">
        <f>$AC15*'ST1.4 OFMSW composition'!B$3</f>
        <v>0.50490000000000002</v>
      </c>
      <c r="AE15" s="50">
        <f>$AC15*'ST1.4 OFMSW composition'!C$3</f>
        <v>4.8311999999999994E-2</v>
      </c>
      <c r="AF15" s="50">
        <f>$AC15*'ST1.4 OFMSW composition'!D$3</f>
        <v>9.2366999999999991E-2</v>
      </c>
      <c r="AG15" s="50">
        <f>$AC15*'ST1.4 OFMSW composition'!E$3</f>
        <v>7.642800000000001E-2</v>
      </c>
      <c r="AH15" s="50">
        <f>$AC15*'ST1.4 OFMSW composition'!F$3</f>
        <v>5.8706999999999995E-2</v>
      </c>
      <c r="AI15" s="50">
        <f>$AC15*'ST1.4 OFMSW composition'!G$3</f>
        <v>0.15443999999999999</v>
      </c>
      <c r="AJ15" s="50">
        <f>$AC15*'ST1.4 OFMSW composition'!H$3</f>
        <v>4.3857E-2</v>
      </c>
      <c r="AK15" s="37">
        <v>2005</v>
      </c>
      <c r="AL15" s="37">
        <v>18855716</v>
      </c>
      <c r="AM15" s="37">
        <f t="shared" si="3"/>
        <v>3441168170</v>
      </c>
      <c r="AN15" s="21">
        <v>0.5</v>
      </c>
      <c r="AO15" s="21">
        <f>AN15*'ST1.4 OFMSW composition'!B$3</f>
        <v>0.255</v>
      </c>
      <c r="AP15" s="50">
        <f>AO15*'ST1.4 OFMSW composition'!C$3</f>
        <v>1.2443999999999998E-2</v>
      </c>
      <c r="AQ15" s="50">
        <f>$AO15*('ST1.4 OFMSW composition'!D$3)</f>
        <v>2.37915E-2</v>
      </c>
      <c r="AR15" s="50">
        <f>$AO15*('ST1.4 OFMSW composition'!E$3)</f>
        <v>1.9686000000000002E-2</v>
      </c>
      <c r="AS15" s="50">
        <f>$AO15*('ST1.4 OFMSW composition'!F$3)</f>
        <v>1.51215E-2</v>
      </c>
      <c r="AT15" s="50">
        <f>$AO15*('ST1.4 OFMSW composition'!G$3)</f>
        <v>3.9780000000000003E-2</v>
      </c>
      <c r="AU15" s="50">
        <f>$AO15*('ST1.4 OFMSW composition'!H$3)</f>
        <v>1.1296499999999999E-2</v>
      </c>
    </row>
    <row r="16" spans="1:47" x14ac:dyDescent="0.3">
      <c r="A16" s="19" t="s">
        <v>13</v>
      </c>
      <c r="B16" s="19" t="s">
        <v>27</v>
      </c>
      <c r="C16" s="48">
        <v>0.44</v>
      </c>
      <c r="D16" s="20">
        <v>2002</v>
      </c>
      <c r="E16" s="19">
        <v>746221</v>
      </c>
      <c r="F16" s="19">
        <v>114997000</v>
      </c>
      <c r="G16" s="21">
        <f t="shared" si="0"/>
        <v>0.42220772930888129</v>
      </c>
      <c r="H16" s="21">
        <f>G16*'ST1.4 OFMSW composition'!B$3</f>
        <v>0.21532594194752946</v>
      </c>
      <c r="I16" s="50">
        <f>$G16*'ST1.4 OFMSW composition'!C$3</f>
        <v>2.0603737190273405E-2</v>
      </c>
      <c r="J16" s="50">
        <f>$G16*'ST1.4 OFMSW composition'!D$3</f>
        <v>3.9391981144518619E-2</v>
      </c>
      <c r="K16" s="50">
        <f>$G16*'ST1.4 OFMSW composition'!E$3</f>
        <v>3.2594436702645641E-2</v>
      </c>
      <c r="L16" s="50">
        <f>$G16*'ST1.4 OFMSW composition'!F$3</f>
        <v>2.5036918348016659E-2</v>
      </c>
      <c r="M16" s="50">
        <f>$G16*'ST1.4 OFMSW composition'!G$3</f>
        <v>6.5864405772185483E-2</v>
      </c>
      <c r="N16" s="50">
        <f>$G16*'ST1.4 OFMSW composition'!H$3</f>
        <v>1.870380240838344E-2</v>
      </c>
      <c r="O16" s="22">
        <v>2012</v>
      </c>
      <c r="P16" s="18">
        <v>868136</v>
      </c>
      <c r="Q16" s="19">
        <v>129000000</v>
      </c>
      <c r="R16" s="23">
        <f t="shared" si="1"/>
        <v>0.40710747801524944</v>
      </c>
      <c r="S16" s="23">
        <f>$R16*'ST1.4 OFMSW composition'!B$3</f>
        <v>0.20762481378777722</v>
      </c>
      <c r="T16" s="53">
        <f>$R16*'ST1.4 OFMSW composition'!C$3</f>
        <v>1.9866844927144172E-2</v>
      </c>
      <c r="U16" s="53">
        <f>$R16*'ST1.4 OFMSW composition'!D$3</f>
        <v>3.7983127698822769E-2</v>
      </c>
      <c r="V16" s="53">
        <f>$R16*'ST1.4 OFMSW composition'!E$3</f>
        <v>3.142869730277726E-2</v>
      </c>
      <c r="W16" s="53">
        <f>$R16*'ST1.4 OFMSW composition'!F$3</f>
        <v>2.4141473446304292E-2</v>
      </c>
      <c r="X16" s="53">
        <f>$R16*'ST1.4 OFMSW composition'!G$3</f>
        <v>6.3508766570378905E-2</v>
      </c>
      <c r="Y16" s="53">
        <f>$R16*'ST1.4 OFMSW composition'!H$3</f>
        <v>1.8034861276075551E-2</v>
      </c>
      <c r="Z16" s="24">
        <v>2016</v>
      </c>
      <c r="AA16" s="25">
        <v>929117</v>
      </c>
      <c r="AB16" s="25">
        <f t="shared" si="2"/>
        <v>620603700.1500001</v>
      </c>
      <c r="AC16" s="23">
        <v>1.83</v>
      </c>
      <c r="AD16" s="50">
        <f>$AC16*'ST1.4 OFMSW composition'!B$3</f>
        <v>0.93330000000000002</v>
      </c>
      <c r="AE16" s="50">
        <f>$AC16*'ST1.4 OFMSW composition'!C$3</f>
        <v>8.9303999999999994E-2</v>
      </c>
      <c r="AF16" s="50">
        <f>$AC16*'ST1.4 OFMSW composition'!D$3</f>
        <v>0.170739</v>
      </c>
      <c r="AG16" s="50">
        <f>$AC16*'ST1.4 OFMSW composition'!E$3</f>
        <v>0.14127600000000001</v>
      </c>
      <c r="AH16" s="50">
        <f>$AC16*'ST1.4 OFMSW composition'!F$3</f>
        <v>0.108519</v>
      </c>
      <c r="AI16" s="50">
        <f>$AC16*'ST1.4 OFMSW composition'!G$3</f>
        <v>0.28548000000000001</v>
      </c>
      <c r="AJ16" s="50">
        <f>$AC16*'ST1.4 OFMSW composition'!H$3</f>
        <v>8.1069000000000002E-2</v>
      </c>
      <c r="AK16" s="37" t="s">
        <v>241</v>
      </c>
      <c r="AL16" s="37" t="s">
        <v>241</v>
      </c>
      <c r="AM16" s="37" t="s">
        <v>241</v>
      </c>
      <c r="AN16" s="38">
        <v>1.1000000000000001</v>
      </c>
      <c r="AO16" s="21">
        <f>AN16*'ST1.4 OFMSW composition'!B$3</f>
        <v>0.56100000000000005</v>
      </c>
      <c r="AP16" s="50">
        <f>AO16*'ST1.4 OFMSW composition'!C$3</f>
        <v>2.73768E-2</v>
      </c>
      <c r="AQ16" s="50">
        <f>$AO16*('ST1.4 OFMSW composition'!D$3)</f>
        <v>5.23413E-2</v>
      </c>
      <c r="AR16" s="50">
        <f>$AO16*('ST1.4 OFMSW composition'!E$3)</f>
        <v>4.3309200000000006E-2</v>
      </c>
      <c r="AS16" s="50">
        <f>$AO16*('ST1.4 OFMSW composition'!F$3)</f>
        <v>3.32673E-2</v>
      </c>
      <c r="AT16" s="50">
        <f>$AO16*('ST1.4 OFMSW composition'!G$3)</f>
        <v>8.751600000000001E-2</v>
      </c>
      <c r="AU16" s="50">
        <f>$AO16*('ST1.4 OFMSW composition'!H$3)</f>
        <v>2.4852300000000001E-2</v>
      </c>
    </row>
    <row r="17" spans="1:47" x14ac:dyDescent="0.3">
      <c r="A17" s="19" t="s">
        <v>13</v>
      </c>
      <c r="B17" s="19" t="s">
        <v>28</v>
      </c>
      <c r="C17" s="48">
        <v>0.77</v>
      </c>
      <c r="D17" s="20">
        <v>2012</v>
      </c>
      <c r="E17" s="19">
        <v>87813257</v>
      </c>
      <c r="F17" s="19">
        <v>21000000000</v>
      </c>
      <c r="G17" s="21">
        <f t="shared" si="0"/>
        <v>0.65518861890457458</v>
      </c>
      <c r="H17" s="21">
        <f>G17*'ST1.4 OFMSW composition'!B$3</f>
        <v>0.33414619564133302</v>
      </c>
      <c r="I17" s="50">
        <f>$G17*'ST1.4 OFMSW composition'!C$3</f>
        <v>3.1973204602543236E-2</v>
      </c>
      <c r="J17" s="50">
        <f>$G17*'ST1.4 OFMSW composition'!D$3</f>
        <v>6.1129098143796808E-2</v>
      </c>
      <c r="K17" s="50">
        <f>$G17*'ST1.4 OFMSW composition'!E$3</f>
        <v>5.0580561379433162E-2</v>
      </c>
      <c r="L17" s="50">
        <f>$G17*'ST1.4 OFMSW composition'!F$3</f>
        <v>3.885268510104127E-2</v>
      </c>
      <c r="M17" s="50">
        <f>$G17*'ST1.4 OFMSW composition'!G$3</f>
        <v>0.10220942454911364</v>
      </c>
      <c r="N17" s="50">
        <f>$G17*'ST1.4 OFMSW composition'!H$3</f>
        <v>2.9024855817472654E-2</v>
      </c>
      <c r="O17" s="22">
        <v>2012</v>
      </c>
      <c r="P17" s="18">
        <v>86422240</v>
      </c>
      <c r="Q17" s="19">
        <v>18350000000</v>
      </c>
      <c r="R17" s="23">
        <f t="shared" si="1"/>
        <v>0.58172494259278307</v>
      </c>
      <c r="S17" s="23">
        <f>$R17*'ST1.4 OFMSW composition'!B$3</f>
        <v>0.29667972072231935</v>
      </c>
      <c r="T17" s="53">
        <f>$R17*'ST1.4 OFMSW composition'!C$3</f>
        <v>2.8388177198527813E-2</v>
      </c>
      <c r="U17" s="53">
        <f>$R17*'ST1.4 OFMSW composition'!D$3</f>
        <v>5.427493714390666E-2</v>
      </c>
      <c r="V17" s="53">
        <f>$R17*'ST1.4 OFMSW composition'!E$3</f>
        <v>4.4909165568162858E-2</v>
      </c>
      <c r="W17" s="53">
        <f>$R17*'ST1.4 OFMSW composition'!F$3</f>
        <v>3.4496289095752038E-2</v>
      </c>
      <c r="X17" s="53">
        <f>$R17*'ST1.4 OFMSW composition'!G$3</f>
        <v>9.0749091044474164E-2</v>
      </c>
      <c r="Y17" s="53">
        <f>$R17*'ST1.4 OFMSW composition'!H$3</f>
        <v>2.5770414956860291E-2</v>
      </c>
      <c r="Z17" s="24">
        <v>2016</v>
      </c>
      <c r="AA17" s="25">
        <v>94447071</v>
      </c>
      <c r="AB17" s="25">
        <f t="shared" si="2"/>
        <v>24475958449.649998</v>
      </c>
      <c r="AC17" s="23">
        <v>0.71</v>
      </c>
      <c r="AD17" s="50">
        <f>$AC17*'ST1.4 OFMSW composition'!B$3</f>
        <v>0.36209999999999998</v>
      </c>
      <c r="AE17" s="50">
        <f>$AC17*'ST1.4 OFMSW composition'!C$3</f>
        <v>3.4647999999999998E-2</v>
      </c>
      <c r="AF17" s="50">
        <f>$AC17*'ST1.4 OFMSW composition'!D$3</f>
        <v>6.6242999999999996E-2</v>
      </c>
      <c r="AG17" s="50">
        <f>$AC17*'ST1.4 OFMSW composition'!E$3</f>
        <v>5.4812E-2</v>
      </c>
      <c r="AH17" s="50">
        <f>$AC17*'ST1.4 OFMSW composition'!F$3</f>
        <v>4.2102999999999995E-2</v>
      </c>
      <c r="AI17" s="50">
        <f>$AC17*'ST1.4 OFMSW composition'!G$3</f>
        <v>0.11076</v>
      </c>
      <c r="AJ17" s="50">
        <f>$AC17*'ST1.4 OFMSW composition'!H$3</f>
        <v>3.1452999999999995E-2</v>
      </c>
      <c r="AK17" s="37">
        <v>2000</v>
      </c>
      <c r="AL17" s="37">
        <v>29894036</v>
      </c>
      <c r="AM17" s="37">
        <f>(AN17*AL17)*365</f>
        <v>14948512701.799999</v>
      </c>
      <c r="AN17" s="21">
        <v>1.37</v>
      </c>
      <c r="AO17" s="21">
        <f>AN17*'ST1.4 OFMSW composition'!B$3</f>
        <v>0.6987000000000001</v>
      </c>
      <c r="AP17" s="50">
        <f>AO17*'ST1.4 OFMSW composition'!C$3</f>
        <v>3.4096560000000005E-2</v>
      </c>
      <c r="AQ17" s="50">
        <f>$AO17*('ST1.4 OFMSW composition'!D$3)</f>
        <v>6.5188710000000011E-2</v>
      </c>
      <c r="AR17" s="50">
        <f>$AO17*('ST1.4 OFMSW composition'!E$3)</f>
        <v>5.3939640000000011E-2</v>
      </c>
      <c r="AS17" s="50">
        <f>$AO17*('ST1.4 OFMSW composition'!F$3)</f>
        <v>4.1432910000000003E-2</v>
      </c>
      <c r="AT17" s="50">
        <f>$AO17*('ST1.4 OFMSW composition'!G$3)</f>
        <v>0.10899720000000002</v>
      </c>
      <c r="AU17" s="50">
        <f>$AO17*('ST1.4 OFMSW composition'!H$3)</f>
        <v>3.0952410000000003E-2</v>
      </c>
    </row>
    <row r="18" spans="1:47" x14ac:dyDescent="0.3">
      <c r="A18" s="19" t="s">
        <v>13</v>
      </c>
      <c r="B18" s="19" t="s">
        <v>29</v>
      </c>
      <c r="C18" s="48">
        <v>0.44</v>
      </c>
      <c r="D18" s="20">
        <v>2016</v>
      </c>
      <c r="E18" s="19">
        <v>1221490</v>
      </c>
      <c r="F18" s="19">
        <v>198443000</v>
      </c>
      <c r="G18" s="21">
        <f t="shared" si="0"/>
        <v>0.44509529513528112</v>
      </c>
      <c r="H18" s="21">
        <f>G18*'ST1.4 OFMSW composition'!B$3</f>
        <v>0.22699860051899337</v>
      </c>
      <c r="I18" s="50">
        <f>$G18*'ST1.4 OFMSW composition'!C$3</f>
        <v>2.1720650402601717E-2</v>
      </c>
      <c r="J18" s="50">
        <f>$G18*'ST1.4 OFMSW composition'!D$3</f>
        <v>4.1527391036121727E-2</v>
      </c>
      <c r="K18" s="50">
        <f>$G18*'ST1.4 OFMSW composition'!E$3</f>
        <v>3.4361356784443707E-2</v>
      </c>
      <c r="L18" s="50">
        <f>$G18*'ST1.4 OFMSW composition'!F$3</f>
        <v>2.6394151001522169E-2</v>
      </c>
      <c r="M18" s="50">
        <f>$G18*'ST1.4 OFMSW composition'!G$3</f>
        <v>6.9434866041103854E-2</v>
      </c>
      <c r="N18" s="50">
        <f>$G18*'ST1.4 OFMSW composition'!H$3</f>
        <v>1.9717721574492954E-2</v>
      </c>
      <c r="O18" s="22">
        <v>2012</v>
      </c>
      <c r="P18" s="18">
        <v>1031191</v>
      </c>
      <c r="Q18" s="19">
        <v>84000000</v>
      </c>
      <c r="R18" s="23">
        <f t="shared" si="1"/>
        <v>0.22317590659865136</v>
      </c>
      <c r="S18" s="23">
        <f>$R18*'ST1.4 OFMSW composition'!B$3</f>
        <v>0.1138197123653122</v>
      </c>
      <c r="T18" s="53">
        <f>$R18*'ST1.4 OFMSW composition'!C$3</f>
        <v>1.0890984242014186E-2</v>
      </c>
      <c r="U18" s="53">
        <f>$R18*'ST1.4 OFMSW composition'!D$3</f>
        <v>2.082231208565417E-2</v>
      </c>
      <c r="V18" s="53">
        <f>$R18*'ST1.4 OFMSW composition'!E$3</f>
        <v>1.7229179989415887E-2</v>
      </c>
      <c r="W18" s="53">
        <f>$R18*'ST1.4 OFMSW composition'!F$3</f>
        <v>1.3234331261300025E-2</v>
      </c>
      <c r="X18" s="53">
        <f>$R18*'ST1.4 OFMSW composition'!G$3</f>
        <v>3.481544142938961E-2</v>
      </c>
      <c r="Y18" s="53">
        <f>$R18*'ST1.4 OFMSW composition'!H$3</f>
        <v>9.8866926623202549E-3</v>
      </c>
      <c r="Z18" s="24">
        <v>2016</v>
      </c>
      <c r="AA18" s="25">
        <v>1215181</v>
      </c>
      <c r="AB18" s="25">
        <f t="shared" si="2"/>
        <v>394751547.85000002</v>
      </c>
      <c r="AC18" s="23">
        <v>0.89</v>
      </c>
      <c r="AD18" s="50">
        <f>$AC18*'ST1.4 OFMSW composition'!B$3</f>
        <v>0.45390000000000003</v>
      </c>
      <c r="AE18" s="50">
        <f>$AC18*'ST1.4 OFMSW composition'!C$3</f>
        <v>4.3431999999999998E-2</v>
      </c>
      <c r="AF18" s="50">
        <f>$AC18*'ST1.4 OFMSW composition'!D$3</f>
        <v>8.3037E-2</v>
      </c>
      <c r="AG18" s="50">
        <f>$AC18*'ST1.4 OFMSW composition'!E$3</f>
        <v>6.8708000000000005E-2</v>
      </c>
      <c r="AH18" s="50">
        <f>$AC18*'ST1.4 OFMSW composition'!F$3</f>
        <v>5.2776999999999998E-2</v>
      </c>
      <c r="AI18" s="50">
        <f>$AC18*'ST1.4 OFMSW composition'!G$3</f>
        <v>0.13883999999999999</v>
      </c>
      <c r="AJ18" s="50">
        <f>$AC18*'ST1.4 OFMSW composition'!H$3</f>
        <v>3.9426999999999997E-2</v>
      </c>
      <c r="AK18" s="37" t="s">
        <v>241</v>
      </c>
      <c r="AL18" s="37" t="s">
        <v>241</v>
      </c>
      <c r="AM18" s="37" t="s">
        <v>241</v>
      </c>
      <c r="AN18" s="38">
        <v>2.2000000000000002</v>
      </c>
      <c r="AO18" s="21">
        <f>AN18*'ST1.4 OFMSW composition'!B$3</f>
        <v>1.1220000000000001</v>
      </c>
      <c r="AP18" s="50">
        <f>AO18*'ST1.4 OFMSW composition'!C$3</f>
        <v>5.4753599999999999E-2</v>
      </c>
      <c r="AQ18" s="50">
        <f>$AO18*('ST1.4 OFMSW composition'!D$3)</f>
        <v>0.1046826</v>
      </c>
      <c r="AR18" s="50">
        <f>$AO18*('ST1.4 OFMSW composition'!E$3)</f>
        <v>8.6618400000000012E-2</v>
      </c>
      <c r="AS18" s="50">
        <f>$AO18*('ST1.4 OFMSW composition'!F$3)</f>
        <v>6.6534599999999999E-2</v>
      </c>
      <c r="AT18" s="50">
        <f>$AO18*('ST1.4 OFMSW composition'!G$3)</f>
        <v>0.17503200000000002</v>
      </c>
      <c r="AU18" s="50">
        <f>$AO18*('ST1.4 OFMSW composition'!H$3)</f>
        <v>4.9704600000000002E-2</v>
      </c>
    </row>
    <row r="19" spans="1:47" x14ac:dyDescent="0.3">
      <c r="A19" s="19" t="s">
        <v>13</v>
      </c>
      <c r="B19" s="19" t="s">
        <v>30</v>
      </c>
      <c r="C19" s="48">
        <v>0.44</v>
      </c>
      <c r="D19" s="20">
        <v>2011</v>
      </c>
      <c r="E19" s="19">
        <v>4474690</v>
      </c>
      <c r="F19" s="19">
        <v>726957000</v>
      </c>
      <c r="G19" s="21">
        <f t="shared" si="0"/>
        <v>0.44509519401313391</v>
      </c>
      <c r="H19" s="21">
        <f>G19*'ST1.4 OFMSW composition'!B$3</f>
        <v>0.2269985489466983</v>
      </c>
      <c r="I19" s="50">
        <f>$G19*'ST1.4 OFMSW composition'!C$3</f>
        <v>2.1720645467840933E-2</v>
      </c>
      <c r="J19" s="50">
        <f>$G19*'ST1.4 OFMSW composition'!D$3</f>
        <v>4.1527381601425391E-2</v>
      </c>
      <c r="K19" s="50">
        <f>$G19*'ST1.4 OFMSW composition'!E$3</f>
        <v>3.4361348977813941E-2</v>
      </c>
      <c r="L19" s="50">
        <f>$G19*'ST1.4 OFMSW composition'!F$3</f>
        <v>2.6394145004978841E-2</v>
      </c>
      <c r="M19" s="50">
        <f>$G19*'ST1.4 OFMSW composition'!G$3</f>
        <v>6.9434850266048884E-2</v>
      </c>
      <c r="N19" s="50">
        <f>$G19*'ST1.4 OFMSW composition'!H$3</f>
        <v>1.9717717094781831E-2</v>
      </c>
      <c r="O19" s="22">
        <v>2012</v>
      </c>
      <c r="P19" s="23" t="s">
        <v>241</v>
      </c>
      <c r="Q19" s="19">
        <v>230000000</v>
      </c>
      <c r="R19" s="23" t="s">
        <v>241</v>
      </c>
      <c r="S19" s="23" t="s">
        <v>241</v>
      </c>
      <c r="T19" s="53" t="s">
        <v>241</v>
      </c>
      <c r="U19" s="53" t="s">
        <v>241</v>
      </c>
      <c r="V19" s="53" t="s">
        <v>241</v>
      </c>
      <c r="W19" s="53" t="s">
        <v>241</v>
      </c>
      <c r="X19" s="53" t="s">
        <v>241</v>
      </c>
      <c r="Y19" s="53" t="s">
        <v>241</v>
      </c>
      <c r="Z19" s="24">
        <v>2016</v>
      </c>
      <c r="AA19" s="23" t="s">
        <v>241</v>
      </c>
      <c r="AB19" s="23" t="s">
        <v>241</v>
      </c>
      <c r="AC19" s="23" t="s">
        <v>241</v>
      </c>
      <c r="AD19" s="53" t="s">
        <v>241</v>
      </c>
      <c r="AE19" s="53" t="s">
        <v>241</v>
      </c>
      <c r="AF19" s="53" t="s">
        <v>241</v>
      </c>
      <c r="AG19" s="53" t="s">
        <v>241</v>
      </c>
      <c r="AH19" s="53" t="s">
        <v>241</v>
      </c>
      <c r="AI19" s="53" t="s">
        <v>241</v>
      </c>
      <c r="AJ19" s="53" t="s">
        <v>241</v>
      </c>
      <c r="AK19" s="37">
        <v>2005</v>
      </c>
      <c r="AL19" s="37">
        <v>878184</v>
      </c>
      <c r="AM19" s="37">
        <f>(AN19*AL19)*365</f>
        <v>160268580</v>
      </c>
      <c r="AN19" s="21">
        <v>0.5</v>
      </c>
      <c r="AO19" s="21">
        <f>AN19*'ST1.4 OFMSW composition'!B$3</f>
        <v>0.255</v>
      </c>
      <c r="AP19" s="50">
        <f>AO19*'ST1.4 OFMSW composition'!C$3</f>
        <v>1.2443999999999998E-2</v>
      </c>
      <c r="AQ19" s="50">
        <f>$AO19*('ST1.4 OFMSW composition'!D$3)</f>
        <v>2.37915E-2</v>
      </c>
      <c r="AR19" s="50">
        <f>$AO19*('ST1.4 OFMSW composition'!E$3)</f>
        <v>1.9686000000000002E-2</v>
      </c>
      <c r="AS19" s="50">
        <f>$AO19*('ST1.4 OFMSW composition'!F$3)</f>
        <v>1.51215E-2</v>
      </c>
      <c r="AT19" s="50">
        <f>$AO19*('ST1.4 OFMSW composition'!G$3)</f>
        <v>3.9780000000000003E-2</v>
      </c>
      <c r="AU19" s="50">
        <f>$AO19*('ST1.4 OFMSW composition'!H$3)</f>
        <v>1.1296499999999999E-2</v>
      </c>
    </row>
    <row r="20" spans="1:47" x14ac:dyDescent="0.3">
      <c r="A20" s="19" t="s">
        <v>13</v>
      </c>
      <c r="B20" s="19" t="s">
        <v>31</v>
      </c>
      <c r="C20" s="48">
        <v>0.44</v>
      </c>
      <c r="D20" s="20">
        <v>2016</v>
      </c>
      <c r="E20" s="19">
        <v>1343098</v>
      </c>
      <c r="F20" s="19">
        <v>218199000</v>
      </c>
      <c r="G20" s="21">
        <f t="shared" si="0"/>
        <v>0.44509446030896832</v>
      </c>
      <c r="H20" s="21">
        <f>G20*'ST1.4 OFMSW composition'!B$3</f>
        <v>0.22699817475757383</v>
      </c>
      <c r="I20" s="50">
        <f>$G20*'ST1.4 OFMSW composition'!C$3</f>
        <v>2.1720609663077654E-2</v>
      </c>
      <c r="J20" s="50">
        <f>$G20*'ST1.4 OFMSW composition'!D$3</f>
        <v>4.1527313146826741E-2</v>
      </c>
      <c r="K20" s="50">
        <f>$G20*'ST1.4 OFMSW composition'!E$3</f>
        <v>3.4361292335852354E-2</v>
      </c>
      <c r="L20" s="50">
        <f>$G20*'ST1.4 OFMSW composition'!F$3</f>
        <v>2.639410149632182E-2</v>
      </c>
      <c r="M20" s="50">
        <f>$G20*'ST1.4 OFMSW composition'!G$3</f>
        <v>6.9434735808199061E-2</v>
      </c>
      <c r="N20" s="50">
        <f>$G20*'ST1.4 OFMSW composition'!H$3</f>
        <v>1.9717684591687296E-2</v>
      </c>
      <c r="O20" s="22">
        <v>2012</v>
      </c>
      <c r="P20" s="18">
        <v>1079285</v>
      </c>
      <c r="Q20" s="25" t="s">
        <v>241</v>
      </c>
      <c r="R20" s="23" t="s">
        <v>241</v>
      </c>
      <c r="S20" s="23" t="s">
        <v>241</v>
      </c>
      <c r="T20" s="53" t="s">
        <v>241</v>
      </c>
      <c r="U20" s="53" t="s">
        <v>241</v>
      </c>
      <c r="V20" s="53" t="s">
        <v>241</v>
      </c>
      <c r="W20" s="53" t="s">
        <v>241</v>
      </c>
      <c r="X20" s="53" t="s">
        <v>241</v>
      </c>
      <c r="Y20" s="53" t="s">
        <v>241</v>
      </c>
      <c r="Z20" s="24">
        <v>2016</v>
      </c>
      <c r="AA20" s="25">
        <v>1113994</v>
      </c>
      <c r="AB20" s="23" t="s">
        <v>241</v>
      </c>
      <c r="AC20" s="23" t="s">
        <v>241</v>
      </c>
      <c r="AD20" s="53" t="s">
        <v>241</v>
      </c>
      <c r="AE20" s="53" t="s">
        <v>241</v>
      </c>
      <c r="AF20" s="53" t="s">
        <v>241</v>
      </c>
      <c r="AG20" s="53" t="s">
        <v>241</v>
      </c>
      <c r="AH20" s="53" t="s">
        <v>241</v>
      </c>
      <c r="AI20" s="53" t="s">
        <v>241</v>
      </c>
      <c r="AJ20" s="53" t="s">
        <v>241</v>
      </c>
      <c r="AK20" s="37" t="s">
        <v>241</v>
      </c>
      <c r="AL20" s="37" t="s">
        <v>241</v>
      </c>
      <c r="AM20" s="37" t="s">
        <v>241</v>
      </c>
      <c r="AN20" s="38">
        <v>0.65</v>
      </c>
      <c r="AO20" s="21">
        <f>AN20*'ST1.4 OFMSW composition'!B$3</f>
        <v>0.33150000000000002</v>
      </c>
      <c r="AP20" s="50">
        <f>AO20*'ST1.4 OFMSW composition'!C$3</f>
        <v>1.6177199999999999E-2</v>
      </c>
      <c r="AQ20" s="50">
        <f>$AO20*('ST1.4 OFMSW composition'!D$3)</f>
        <v>3.092895E-2</v>
      </c>
      <c r="AR20" s="50">
        <f>$AO20*('ST1.4 OFMSW composition'!E$3)</f>
        <v>2.5591800000000001E-2</v>
      </c>
      <c r="AS20" s="50">
        <f>$AO20*('ST1.4 OFMSW composition'!F$3)</f>
        <v>1.965795E-2</v>
      </c>
      <c r="AT20" s="50">
        <f>$AO20*('ST1.4 OFMSW composition'!G$3)</f>
        <v>5.1714000000000003E-2</v>
      </c>
      <c r="AU20" s="50">
        <f>$AO20*('ST1.4 OFMSW composition'!H$3)</f>
        <v>1.4685450000000001E-2</v>
      </c>
    </row>
    <row r="21" spans="1:47" x14ac:dyDescent="0.3">
      <c r="A21" s="19" t="s">
        <v>13</v>
      </c>
      <c r="B21" s="19" t="s">
        <v>32</v>
      </c>
      <c r="C21" s="48">
        <f>AVERAGE(0.7,0.69)</f>
        <v>0.69499999999999995</v>
      </c>
      <c r="D21" s="20">
        <v>2015</v>
      </c>
      <c r="E21" s="19">
        <v>99873033</v>
      </c>
      <c r="F21" s="19">
        <v>6532787000</v>
      </c>
      <c r="G21" s="21">
        <f t="shared" si="0"/>
        <v>0.17920800077576965</v>
      </c>
      <c r="H21" s="21">
        <f>G21*'ST1.4 OFMSW composition'!B$3</f>
        <v>9.1396080395642523E-2</v>
      </c>
      <c r="I21" s="50">
        <f>$G21*'ST1.4 OFMSW composition'!C$3</f>
        <v>8.7453504378575582E-3</v>
      </c>
      <c r="J21" s="50">
        <f>$G21*'ST1.4 OFMSW composition'!D$3</f>
        <v>1.6720106472379308E-2</v>
      </c>
      <c r="K21" s="50">
        <f>$G21*'ST1.4 OFMSW composition'!E$3</f>
        <v>1.3834857659889418E-2</v>
      </c>
      <c r="L21" s="50">
        <f>$G21*'ST1.4 OFMSW composition'!F$3</f>
        <v>1.0627034446003139E-2</v>
      </c>
      <c r="M21" s="50">
        <f>$G21*'ST1.4 OFMSW composition'!G$3</f>
        <v>2.7956448121020064E-2</v>
      </c>
      <c r="N21" s="50">
        <f>$G21*'ST1.4 OFMSW composition'!H$3</f>
        <v>7.9389144343665948E-3</v>
      </c>
      <c r="O21" s="22">
        <v>2012</v>
      </c>
      <c r="P21" s="18">
        <v>92726982</v>
      </c>
      <c r="Q21" s="19">
        <v>1615000000</v>
      </c>
      <c r="R21" s="23">
        <f t="shared" ref="R21:R48" si="4">(Q21/P21)/365</f>
        <v>4.7717044584138148E-2</v>
      </c>
      <c r="S21" s="23">
        <f>$R21*'ST1.4 OFMSW composition'!B$3</f>
        <v>2.4335692737910457E-2</v>
      </c>
      <c r="T21" s="53">
        <f>$R21*'ST1.4 OFMSW composition'!C$3</f>
        <v>2.3285917757059414E-3</v>
      </c>
      <c r="U21" s="53">
        <f>$R21*'ST1.4 OFMSW composition'!D$3</f>
        <v>4.4520002597000889E-3</v>
      </c>
      <c r="V21" s="53">
        <f>$R21*'ST1.4 OFMSW composition'!E$3</f>
        <v>3.6837558418954652E-3</v>
      </c>
      <c r="W21" s="53">
        <f>$R21*'ST1.4 OFMSW composition'!F$3</f>
        <v>2.8296207438393921E-3</v>
      </c>
      <c r="X21" s="53">
        <f>$R21*'ST1.4 OFMSW composition'!G$3</f>
        <v>7.4438589551255509E-3</v>
      </c>
      <c r="Y21" s="53">
        <f>$R21*'ST1.4 OFMSW composition'!H$3</f>
        <v>2.1138650750773197E-3</v>
      </c>
      <c r="Z21" s="24">
        <v>2016</v>
      </c>
      <c r="AA21" s="25">
        <v>103603461</v>
      </c>
      <c r="AB21" s="23" t="s">
        <v>241</v>
      </c>
      <c r="AC21" s="23" t="s">
        <v>241</v>
      </c>
      <c r="AD21" s="53" t="s">
        <v>241</v>
      </c>
      <c r="AE21" s="53" t="s">
        <v>241</v>
      </c>
      <c r="AF21" s="53" t="s">
        <v>241</v>
      </c>
      <c r="AG21" s="53" t="s">
        <v>241</v>
      </c>
      <c r="AH21" s="53" t="s">
        <v>241</v>
      </c>
      <c r="AI21" s="53" t="s">
        <v>241</v>
      </c>
      <c r="AJ21" s="53" t="s">
        <v>241</v>
      </c>
      <c r="AK21" s="37">
        <v>2007</v>
      </c>
      <c r="AL21" s="37">
        <v>12566942</v>
      </c>
      <c r="AM21" s="37">
        <f>(AN21*AL21)*365</f>
        <v>1376080149</v>
      </c>
      <c r="AN21" s="21">
        <v>0.3</v>
      </c>
      <c r="AO21" s="21">
        <f>AN21*'ST1.4 OFMSW composition'!B$3</f>
        <v>0.153</v>
      </c>
      <c r="AP21" s="50">
        <f>AO21*'ST1.4 OFMSW composition'!C$3</f>
        <v>7.4663999999999989E-3</v>
      </c>
      <c r="AQ21" s="50">
        <f>$AO21*('ST1.4 OFMSW composition'!D$3)</f>
        <v>1.4274899999999998E-2</v>
      </c>
      <c r="AR21" s="50">
        <f>$AO21*('ST1.4 OFMSW composition'!E$3)</f>
        <v>1.18116E-2</v>
      </c>
      <c r="AS21" s="50">
        <f>$AO21*('ST1.4 OFMSW composition'!F$3)</f>
        <v>9.0729000000000001E-3</v>
      </c>
      <c r="AT21" s="50">
        <f>$AO21*('ST1.4 OFMSW composition'!G$3)</f>
        <v>2.3868E-2</v>
      </c>
      <c r="AU21" s="50">
        <f>$AO21*('ST1.4 OFMSW composition'!H$3)</f>
        <v>6.7778999999999999E-3</v>
      </c>
    </row>
    <row r="22" spans="1:47" x14ac:dyDescent="0.3">
      <c r="A22" s="19" t="s">
        <v>13</v>
      </c>
      <c r="B22" s="19" t="s">
        <v>33</v>
      </c>
      <c r="C22" s="48">
        <v>0.56999999999999995</v>
      </c>
      <c r="D22" s="20">
        <v>1995</v>
      </c>
      <c r="E22" s="19">
        <v>1086137</v>
      </c>
      <c r="F22" s="19">
        <v>238102000</v>
      </c>
      <c r="G22" s="21">
        <f t="shared" si="0"/>
        <v>0.6006003354782522</v>
      </c>
      <c r="H22" s="21">
        <f>G22*'ST1.4 OFMSW composition'!B$3</f>
        <v>0.30630617109390862</v>
      </c>
      <c r="I22" s="50">
        <f>$G22*'ST1.4 OFMSW composition'!C$3</f>
        <v>2.9309296371338705E-2</v>
      </c>
      <c r="J22" s="50">
        <f>$G22*'ST1.4 OFMSW composition'!D$3</f>
        <v>5.6036011300120925E-2</v>
      </c>
      <c r="K22" s="50">
        <f>$G22*'ST1.4 OFMSW composition'!E$3</f>
        <v>4.6366345898921073E-2</v>
      </c>
      <c r="L22" s="50">
        <f>$G22*'ST1.4 OFMSW composition'!F$3</f>
        <v>3.5615599893860352E-2</v>
      </c>
      <c r="M22" s="50">
        <f>$G22*'ST1.4 OFMSW composition'!G$3</f>
        <v>9.3693652334607344E-2</v>
      </c>
      <c r="N22" s="50">
        <f>$G22*'ST1.4 OFMSW composition'!H$3</f>
        <v>2.6606594861686574E-2</v>
      </c>
      <c r="O22" s="22">
        <v>2012</v>
      </c>
      <c r="P22" s="18">
        <v>1749677</v>
      </c>
      <c r="Q22" s="19">
        <v>223000000</v>
      </c>
      <c r="R22" s="23">
        <f t="shared" si="4"/>
        <v>0.34918382313397789</v>
      </c>
      <c r="S22" s="23">
        <f>$R22*'ST1.4 OFMSW composition'!B$3</f>
        <v>0.17808374979832872</v>
      </c>
      <c r="T22" s="53">
        <f>$R22*'ST1.4 OFMSW composition'!C$3</f>
        <v>1.7040170568938119E-2</v>
      </c>
      <c r="U22" s="53">
        <f>$R22*'ST1.4 OFMSW composition'!D$3</f>
        <v>3.2578850698400136E-2</v>
      </c>
      <c r="V22" s="53">
        <f>$R22*'ST1.4 OFMSW composition'!E$3</f>
        <v>2.6956991145943094E-2</v>
      </c>
      <c r="W22" s="53">
        <f>$R22*'ST1.4 OFMSW composition'!F$3</f>
        <v>2.0706600711844887E-2</v>
      </c>
      <c r="X22" s="53">
        <f>$R22*'ST1.4 OFMSW composition'!G$3</f>
        <v>5.447267640890055E-2</v>
      </c>
      <c r="Y22" s="53">
        <f>$R22*'ST1.4 OFMSW composition'!H$3</f>
        <v>1.5468843364835221E-2</v>
      </c>
      <c r="Z22" s="24">
        <v>2016</v>
      </c>
      <c r="AA22" s="25">
        <v>2007882</v>
      </c>
      <c r="AB22" s="23" t="s">
        <v>241</v>
      </c>
      <c r="AC22" s="23" t="s">
        <v>241</v>
      </c>
      <c r="AD22" s="53" t="s">
        <v>241</v>
      </c>
      <c r="AE22" s="53" t="s">
        <v>241</v>
      </c>
      <c r="AF22" s="53" t="s">
        <v>241</v>
      </c>
      <c r="AG22" s="53" t="s">
        <v>241</v>
      </c>
      <c r="AH22" s="53" t="s">
        <v>241</v>
      </c>
      <c r="AI22" s="53" t="s">
        <v>241</v>
      </c>
      <c r="AJ22" s="53" t="s">
        <v>241</v>
      </c>
      <c r="AK22" s="37">
        <v>2005</v>
      </c>
      <c r="AL22" s="37">
        <v>1144675</v>
      </c>
      <c r="AM22" s="37">
        <f>(AN22*AL22)*365</f>
        <v>188012868.75</v>
      </c>
      <c r="AN22" s="21">
        <v>0.45</v>
      </c>
      <c r="AO22" s="21">
        <f>AN22*'ST1.4 OFMSW composition'!B$3</f>
        <v>0.22950000000000001</v>
      </c>
      <c r="AP22" s="50">
        <f>AO22*'ST1.4 OFMSW composition'!C$3</f>
        <v>1.1199599999999999E-2</v>
      </c>
      <c r="AQ22" s="50">
        <f>$AO22*('ST1.4 OFMSW composition'!D$3)</f>
        <v>2.141235E-2</v>
      </c>
      <c r="AR22" s="50">
        <f>$AO22*('ST1.4 OFMSW composition'!E$3)</f>
        <v>1.7717400000000001E-2</v>
      </c>
      <c r="AS22" s="50">
        <f>$AO22*('ST1.4 OFMSW composition'!F$3)</f>
        <v>1.3609350000000001E-2</v>
      </c>
      <c r="AT22" s="50">
        <f>$AO22*('ST1.4 OFMSW composition'!G$3)</f>
        <v>3.5802E-2</v>
      </c>
      <c r="AU22" s="50">
        <f>$AO22*('ST1.4 OFMSW composition'!H$3)</f>
        <v>1.016685E-2</v>
      </c>
    </row>
    <row r="23" spans="1:47" x14ac:dyDescent="0.3">
      <c r="A23" s="19" t="s">
        <v>13</v>
      </c>
      <c r="B23" s="19" t="s">
        <v>34</v>
      </c>
      <c r="C23" s="48">
        <v>0.35</v>
      </c>
      <c r="D23" s="20">
        <v>2002</v>
      </c>
      <c r="E23" s="19">
        <v>1311349</v>
      </c>
      <c r="F23" s="19">
        <v>193441000</v>
      </c>
      <c r="G23" s="21">
        <f t="shared" si="0"/>
        <v>0.40414515317108829</v>
      </c>
      <c r="H23" s="21">
        <f>G23*'ST1.4 OFMSW composition'!B$3</f>
        <v>0.20611402811725504</v>
      </c>
      <c r="I23" s="50">
        <f>$G23*'ST1.4 OFMSW composition'!C$3</f>
        <v>1.9722283474749108E-2</v>
      </c>
      <c r="J23" s="50">
        <f>$G23*'ST1.4 OFMSW composition'!D$3</f>
        <v>3.7706742790862537E-2</v>
      </c>
      <c r="K23" s="50">
        <f>$G23*'ST1.4 OFMSW composition'!E$3</f>
        <v>3.1200005824808016E-2</v>
      </c>
      <c r="L23" s="50">
        <f>$G23*'ST1.4 OFMSW composition'!F$3</f>
        <v>2.3965807583045534E-2</v>
      </c>
      <c r="M23" s="50">
        <f>$G23*'ST1.4 OFMSW composition'!G$3</f>
        <v>6.3046643894689766E-2</v>
      </c>
      <c r="N23" s="50">
        <f>$G23*'ST1.4 OFMSW composition'!H$3</f>
        <v>1.790363028547921E-2</v>
      </c>
      <c r="O23" s="22">
        <v>2012</v>
      </c>
      <c r="P23" s="18">
        <v>1905020</v>
      </c>
      <c r="Q23" s="19">
        <v>211000000</v>
      </c>
      <c r="R23" s="23">
        <f t="shared" si="4"/>
        <v>0.30345203293446887</v>
      </c>
      <c r="S23" s="23">
        <f>$R23*'ST1.4 OFMSW composition'!B$3</f>
        <v>0.15476053679657914</v>
      </c>
      <c r="T23" s="53">
        <f>$R23*'ST1.4 OFMSW composition'!C$3</f>
        <v>1.480845920720208E-2</v>
      </c>
      <c r="U23" s="53">
        <f>$R23*'ST1.4 OFMSW composition'!D$3</f>
        <v>2.8312074672785945E-2</v>
      </c>
      <c r="V23" s="53">
        <f>$R23*'ST1.4 OFMSW composition'!E$3</f>
        <v>2.3426496942540998E-2</v>
      </c>
      <c r="W23" s="53">
        <f>$R23*'ST1.4 OFMSW composition'!F$3</f>
        <v>1.7994705553014002E-2</v>
      </c>
      <c r="X23" s="53">
        <f>$R23*'ST1.4 OFMSW composition'!G$3</f>
        <v>4.7338517137777147E-2</v>
      </c>
      <c r="Y23" s="53">
        <f>$R23*'ST1.4 OFMSW composition'!H$3</f>
        <v>1.344292505899697E-2</v>
      </c>
      <c r="Z23" s="24">
        <v>2016</v>
      </c>
      <c r="AA23" s="25">
        <v>2149134</v>
      </c>
      <c r="AB23" s="25">
        <f>(AC23*AA23)*365</f>
        <v>352995259.5</v>
      </c>
      <c r="AC23" s="26">
        <v>0.45</v>
      </c>
      <c r="AD23" s="50">
        <f>$AC23*'ST1.4 OFMSW composition'!B$3</f>
        <v>0.22950000000000001</v>
      </c>
      <c r="AE23" s="50">
        <f>$AC23*'ST1.4 OFMSW composition'!C$3</f>
        <v>2.196E-2</v>
      </c>
      <c r="AF23" s="50">
        <f>$AC23*'ST1.4 OFMSW composition'!D$3</f>
        <v>4.1985000000000001E-2</v>
      </c>
      <c r="AG23" s="50">
        <f>$AC23*'ST1.4 OFMSW composition'!E$3</f>
        <v>3.474E-2</v>
      </c>
      <c r="AH23" s="50">
        <f>$AC23*'ST1.4 OFMSW composition'!F$3</f>
        <v>2.6685E-2</v>
      </c>
      <c r="AI23" s="50">
        <f>$AC23*'ST1.4 OFMSW composition'!G$3</f>
        <v>7.0199999999999999E-2</v>
      </c>
      <c r="AJ23" s="50">
        <f>$AC23*'ST1.4 OFMSW composition'!H$3</f>
        <v>1.9935000000000001E-2</v>
      </c>
      <c r="AK23" s="37">
        <v>2005</v>
      </c>
      <c r="AL23" s="37">
        <v>822588</v>
      </c>
      <c r="AM23" s="37">
        <f>(AN23*AL23)*365</f>
        <v>159129648.59999999</v>
      </c>
      <c r="AN23" s="21">
        <v>0.53</v>
      </c>
      <c r="AO23" s="21">
        <f>AN23*'ST1.4 OFMSW composition'!B$3</f>
        <v>0.27030000000000004</v>
      </c>
      <c r="AP23" s="50">
        <f>AO23*'ST1.4 OFMSW composition'!C$3</f>
        <v>1.3190640000000002E-2</v>
      </c>
      <c r="AQ23" s="50">
        <f>$AO23*('ST1.4 OFMSW composition'!D$3)</f>
        <v>2.5218990000000004E-2</v>
      </c>
      <c r="AR23" s="50">
        <f>$AO23*('ST1.4 OFMSW composition'!E$3)</f>
        <v>2.0867160000000003E-2</v>
      </c>
      <c r="AS23" s="50">
        <f>$AO23*('ST1.4 OFMSW composition'!F$3)</f>
        <v>1.6028790000000001E-2</v>
      </c>
      <c r="AT23" s="50">
        <f>$AO23*('ST1.4 OFMSW composition'!G$3)</f>
        <v>4.2166800000000004E-2</v>
      </c>
      <c r="AU23" s="50">
        <f>$AO23*('ST1.4 OFMSW composition'!H$3)</f>
        <v>1.1974290000000002E-2</v>
      </c>
    </row>
    <row r="24" spans="1:47" x14ac:dyDescent="0.3">
      <c r="A24" s="19" t="s">
        <v>13</v>
      </c>
      <c r="B24" s="19" t="s">
        <v>35</v>
      </c>
      <c r="C24" s="48">
        <v>0.83</v>
      </c>
      <c r="D24" s="20">
        <v>2005</v>
      </c>
      <c r="E24" s="19">
        <v>21542009</v>
      </c>
      <c r="F24" s="19">
        <v>3538275000</v>
      </c>
      <c r="G24" s="21">
        <f t="shared" si="0"/>
        <v>0.45000000276617846</v>
      </c>
      <c r="H24" s="21">
        <f>G24*'ST1.4 OFMSW composition'!B$3</f>
        <v>0.22950000141075103</v>
      </c>
      <c r="I24" s="50">
        <f>$G24*'ST1.4 OFMSW composition'!C$3</f>
        <v>2.1960000134989506E-2</v>
      </c>
      <c r="J24" s="50">
        <f>$G24*'ST1.4 OFMSW composition'!D$3</f>
        <v>4.1985000258084451E-2</v>
      </c>
      <c r="K24" s="50">
        <f>$G24*'ST1.4 OFMSW composition'!E$3</f>
        <v>3.4740000213548977E-2</v>
      </c>
      <c r="L24" s="50">
        <f>$G24*'ST1.4 OFMSW composition'!F$3</f>
        <v>2.6685000164034384E-2</v>
      </c>
      <c r="M24" s="50">
        <f>$G24*'ST1.4 OFMSW composition'!G$3</f>
        <v>7.0200000431523843E-2</v>
      </c>
      <c r="N24" s="50">
        <f>$G24*'ST1.4 OFMSW composition'!H$3</f>
        <v>1.9935000122541707E-2</v>
      </c>
      <c r="O24" s="22">
        <v>2012</v>
      </c>
      <c r="P24" s="18">
        <v>25996454</v>
      </c>
      <c r="Q24" s="19">
        <v>444000000</v>
      </c>
      <c r="R24" s="23">
        <f t="shared" si="4"/>
        <v>4.6792472395057551E-2</v>
      </c>
      <c r="S24" s="23">
        <f>$R24*'ST1.4 OFMSW composition'!B$3</f>
        <v>2.386416092147935E-2</v>
      </c>
      <c r="T24" s="53">
        <f>$R24*'ST1.4 OFMSW composition'!C$3</f>
        <v>2.2834726528788082E-3</v>
      </c>
      <c r="U24" s="53">
        <f>$R24*'ST1.4 OFMSW composition'!D$3</f>
        <v>4.3657376744588696E-3</v>
      </c>
      <c r="V24" s="53">
        <f>$R24*'ST1.4 OFMSW composition'!E$3</f>
        <v>3.6123788688984431E-3</v>
      </c>
      <c r="W24" s="53">
        <f>$R24*'ST1.4 OFMSW composition'!F$3</f>
        <v>2.7747936130269129E-3</v>
      </c>
      <c r="X24" s="53">
        <f>$R24*'ST1.4 OFMSW composition'!G$3</f>
        <v>7.2996256936289777E-3</v>
      </c>
      <c r="Y24" s="53">
        <f>$R24*'ST1.4 OFMSW composition'!H$3</f>
        <v>2.0729065271010497E-3</v>
      </c>
      <c r="Z24" s="24">
        <v>2016</v>
      </c>
      <c r="AA24" s="25">
        <v>28481947</v>
      </c>
      <c r="AB24" s="25">
        <f>(AC24*AA24)*365</f>
        <v>17361170793.849998</v>
      </c>
      <c r="AC24" s="23">
        <v>1.67</v>
      </c>
      <c r="AD24" s="50">
        <f>$AC24*'ST1.4 OFMSW composition'!B$3</f>
        <v>0.85170000000000001</v>
      </c>
      <c r="AE24" s="50">
        <f>$AC24*'ST1.4 OFMSW composition'!C$3</f>
        <v>8.1495999999999985E-2</v>
      </c>
      <c r="AF24" s="50">
        <f>$AC24*'ST1.4 OFMSW composition'!D$3</f>
        <v>0.15581099999999998</v>
      </c>
      <c r="AG24" s="50">
        <f>$AC24*'ST1.4 OFMSW composition'!E$3</f>
        <v>0.12892400000000001</v>
      </c>
      <c r="AH24" s="50">
        <f>$AC24*'ST1.4 OFMSW composition'!F$3</f>
        <v>9.9030999999999994E-2</v>
      </c>
      <c r="AI24" s="50">
        <f>$AC24*'ST1.4 OFMSW composition'!G$3</f>
        <v>0.26051999999999997</v>
      </c>
      <c r="AJ24" s="50">
        <f>$AC24*'ST1.4 OFMSW composition'!H$3</f>
        <v>7.3980999999999991E-2</v>
      </c>
      <c r="AK24" s="37">
        <v>2008</v>
      </c>
      <c r="AL24" s="37">
        <v>11680134</v>
      </c>
      <c r="AM24" s="37">
        <f>(AN24*AL24)*365</f>
        <v>383692401.90000004</v>
      </c>
      <c r="AN24" s="21">
        <v>0.09</v>
      </c>
      <c r="AO24" s="21">
        <f>AN24*'ST1.4 OFMSW composition'!B$3</f>
        <v>4.5899999999999996E-2</v>
      </c>
      <c r="AP24" s="50">
        <f>AO24*'ST1.4 OFMSW composition'!C$3</f>
        <v>2.2399199999999998E-3</v>
      </c>
      <c r="AQ24" s="50">
        <f>$AO24*('ST1.4 OFMSW composition'!D$3)</f>
        <v>4.2824699999999992E-3</v>
      </c>
      <c r="AR24" s="50">
        <f>$AO24*('ST1.4 OFMSW composition'!E$3)</f>
        <v>3.5434799999999999E-3</v>
      </c>
      <c r="AS24" s="50">
        <f>$AO24*('ST1.4 OFMSW composition'!F$3)</f>
        <v>2.7218699999999999E-3</v>
      </c>
      <c r="AT24" s="50">
        <f>$AO24*('ST1.4 OFMSW composition'!G$3)</f>
        <v>7.1603999999999991E-3</v>
      </c>
      <c r="AU24" s="50">
        <f>$AO24*('ST1.4 OFMSW composition'!H$3)</f>
        <v>2.0333699999999996E-3</v>
      </c>
    </row>
    <row r="25" spans="1:47" x14ac:dyDescent="0.3">
      <c r="A25" s="19" t="s">
        <v>13</v>
      </c>
      <c r="B25" s="19" t="s">
        <v>36</v>
      </c>
      <c r="C25" s="48">
        <v>0.76</v>
      </c>
      <c r="D25" s="20">
        <v>1996</v>
      </c>
      <c r="E25" s="19">
        <v>8132552</v>
      </c>
      <c r="F25" s="19">
        <v>596911000</v>
      </c>
      <c r="G25" s="21">
        <f t="shared" si="0"/>
        <v>0.20108971977550541</v>
      </c>
      <c r="H25" s="21">
        <f>G25*'ST1.4 OFMSW composition'!B$3</f>
        <v>0.10255575708550776</v>
      </c>
      <c r="I25" s="50">
        <f>$G25*'ST1.4 OFMSW composition'!C$3</f>
        <v>9.8131783250446636E-3</v>
      </c>
      <c r="J25" s="50">
        <f>$G25*'ST1.4 OFMSW composition'!D$3</f>
        <v>1.8761670855054653E-2</v>
      </c>
      <c r="K25" s="50">
        <f>$G25*'ST1.4 OFMSW composition'!E$3</f>
        <v>1.5524126366669019E-2</v>
      </c>
      <c r="L25" s="50">
        <f>$G25*'ST1.4 OFMSW composition'!F$3</f>
        <v>1.1924620382687471E-2</v>
      </c>
      <c r="M25" s="50">
        <f>$G25*'ST1.4 OFMSW composition'!G$3</f>
        <v>3.1369996284978843E-2</v>
      </c>
      <c r="N25" s="50">
        <f>$G25*'ST1.4 OFMSW composition'!H$3</f>
        <v>8.9082745860548894E-3</v>
      </c>
      <c r="O25" s="22">
        <v>2012</v>
      </c>
      <c r="P25" s="18">
        <v>10652032</v>
      </c>
      <c r="Q25" s="19">
        <v>627000000</v>
      </c>
      <c r="R25" s="23">
        <f t="shared" si="4"/>
        <v>0.16126577719425572</v>
      </c>
      <c r="S25" s="23">
        <f>$R25*'ST1.4 OFMSW composition'!B$3</f>
        <v>8.2245546369070416E-2</v>
      </c>
      <c r="T25" s="53">
        <f>$R25*'ST1.4 OFMSW composition'!C$3</f>
        <v>7.8697699270796791E-3</v>
      </c>
      <c r="U25" s="53">
        <f>$R25*'ST1.4 OFMSW composition'!D$3</f>
        <v>1.5046097012224058E-2</v>
      </c>
      <c r="V25" s="53">
        <f>$R25*'ST1.4 OFMSW composition'!E$3</f>
        <v>1.2449717999396542E-2</v>
      </c>
      <c r="W25" s="53">
        <f>$R25*'ST1.4 OFMSW composition'!F$3</f>
        <v>9.5630605876193646E-3</v>
      </c>
      <c r="X25" s="53">
        <f>$R25*'ST1.4 OFMSW composition'!G$3</f>
        <v>2.5157461242303891E-2</v>
      </c>
      <c r="Y25" s="53">
        <f>$R25*'ST1.4 OFMSW composition'!H$3</f>
        <v>7.1440739297055286E-3</v>
      </c>
      <c r="Z25" s="24">
        <v>2016</v>
      </c>
      <c r="AA25" s="25">
        <v>11738434</v>
      </c>
      <c r="AB25" s="25">
        <f>(AC25*AA25)*365</f>
        <v>2613562330.0999999</v>
      </c>
      <c r="AC25" s="23">
        <v>0.61</v>
      </c>
      <c r="AD25" s="50">
        <f>$AC25*'ST1.4 OFMSW composition'!B$3</f>
        <v>0.31109999999999999</v>
      </c>
      <c r="AE25" s="50">
        <f>$AC25*'ST1.4 OFMSW composition'!C$3</f>
        <v>2.9767999999999996E-2</v>
      </c>
      <c r="AF25" s="50">
        <f>$AC25*'ST1.4 OFMSW composition'!D$3</f>
        <v>5.6912999999999998E-2</v>
      </c>
      <c r="AG25" s="50">
        <f>$AC25*'ST1.4 OFMSW composition'!E$3</f>
        <v>4.7092000000000002E-2</v>
      </c>
      <c r="AH25" s="50">
        <f>$AC25*'ST1.4 OFMSW composition'!F$3</f>
        <v>3.6172999999999997E-2</v>
      </c>
      <c r="AI25" s="50">
        <f>$AC25*'ST1.4 OFMSW composition'!G$3</f>
        <v>9.5159999999999995E-2</v>
      </c>
      <c r="AJ25" s="50">
        <f>$AC25*'ST1.4 OFMSW composition'!H$3</f>
        <v>2.7022999999999998E-2</v>
      </c>
      <c r="AK25" s="37" t="s">
        <v>241</v>
      </c>
      <c r="AL25" s="37" t="s">
        <v>241</v>
      </c>
      <c r="AM25" s="37" t="s">
        <v>241</v>
      </c>
      <c r="AN25" s="38">
        <v>0.65</v>
      </c>
      <c r="AO25" s="21">
        <f>AN25*'ST1.4 OFMSW composition'!B$3</f>
        <v>0.33150000000000002</v>
      </c>
      <c r="AP25" s="50">
        <f>AO25*'ST1.4 OFMSW composition'!C$3</f>
        <v>1.6177199999999999E-2</v>
      </c>
      <c r="AQ25" s="50">
        <f>$AO25*('ST1.4 OFMSW composition'!D$3)</f>
        <v>3.092895E-2</v>
      </c>
      <c r="AR25" s="50">
        <f>$AO25*('ST1.4 OFMSW composition'!E$3)</f>
        <v>2.5591800000000001E-2</v>
      </c>
      <c r="AS25" s="50">
        <f>$AO25*('ST1.4 OFMSW composition'!F$3)</f>
        <v>1.965795E-2</v>
      </c>
      <c r="AT25" s="50">
        <f>$AO25*('ST1.4 OFMSW composition'!G$3)</f>
        <v>5.1714000000000003E-2</v>
      </c>
      <c r="AU25" s="50">
        <f>$AO25*('ST1.4 OFMSW composition'!H$3)</f>
        <v>1.4685450000000001E-2</v>
      </c>
    </row>
    <row r="26" spans="1:47" x14ac:dyDescent="0.3">
      <c r="A26" s="19" t="s">
        <v>13</v>
      </c>
      <c r="B26" s="19" t="s">
        <v>37</v>
      </c>
      <c r="C26" s="48">
        <v>0.44</v>
      </c>
      <c r="D26" s="20">
        <v>2015</v>
      </c>
      <c r="E26" s="19">
        <v>1770526</v>
      </c>
      <c r="F26" s="19">
        <v>289514000</v>
      </c>
      <c r="G26" s="21">
        <f t="shared" si="0"/>
        <v>0.44799626839475415</v>
      </c>
      <c r="H26" s="21">
        <f>G26*'ST1.4 OFMSW composition'!B$3</f>
        <v>0.22847809688132462</v>
      </c>
      <c r="I26" s="50">
        <f>$G26*'ST1.4 OFMSW composition'!C$3</f>
        <v>2.1862217897664002E-2</v>
      </c>
      <c r="J26" s="50">
        <f>$G26*'ST1.4 OFMSW composition'!D$3</f>
        <v>4.179805184123056E-2</v>
      </c>
      <c r="K26" s="50">
        <f>$G26*'ST1.4 OFMSW composition'!E$3</f>
        <v>3.4585311920075024E-2</v>
      </c>
      <c r="L26" s="50">
        <f>$G26*'ST1.4 OFMSW composition'!F$3</f>
        <v>2.6566178715808922E-2</v>
      </c>
      <c r="M26" s="50">
        <f>$G26*'ST1.4 OFMSW composition'!G$3</f>
        <v>6.988741786958165E-2</v>
      </c>
      <c r="N26" s="50">
        <f>$G26*'ST1.4 OFMSW composition'!H$3</f>
        <v>1.984623468988761E-2</v>
      </c>
      <c r="O26" s="22">
        <v>2012</v>
      </c>
      <c r="P26" s="18">
        <v>1604981</v>
      </c>
      <c r="Q26" s="25">
        <v>79000000</v>
      </c>
      <c r="R26" s="23">
        <f t="shared" si="4"/>
        <v>0.13485415476219567</v>
      </c>
      <c r="S26" s="23">
        <f>$R26*'ST1.4 OFMSW composition'!B$3</f>
        <v>6.8775618928719792E-2</v>
      </c>
      <c r="T26" s="53">
        <f>$R26*'ST1.4 OFMSW composition'!C$3</f>
        <v>6.5808827523951485E-3</v>
      </c>
      <c r="U26" s="53">
        <f>$R26*'ST1.4 OFMSW composition'!D$3</f>
        <v>1.2581892639312855E-2</v>
      </c>
      <c r="V26" s="53">
        <f>$R26*'ST1.4 OFMSW composition'!E$3</f>
        <v>1.0410740747641506E-2</v>
      </c>
      <c r="W26" s="53">
        <f>$R26*'ST1.4 OFMSW composition'!F$3</f>
        <v>7.996851377398204E-3</v>
      </c>
      <c r="X26" s="53">
        <f>$R26*'ST1.4 OFMSW composition'!G$3</f>
        <v>2.1037248142902525E-2</v>
      </c>
      <c r="Y26" s="53">
        <f>$R26*'ST1.4 OFMSW composition'!H$3</f>
        <v>5.9740390559652684E-3</v>
      </c>
      <c r="Z26" s="24">
        <v>2016</v>
      </c>
      <c r="AA26" s="25">
        <v>1782434</v>
      </c>
      <c r="AB26" s="23" t="s">
        <v>241</v>
      </c>
      <c r="AC26" s="23" t="s">
        <v>241</v>
      </c>
      <c r="AD26" s="53" t="s">
        <v>241</v>
      </c>
      <c r="AE26" s="53" t="s">
        <v>241</v>
      </c>
      <c r="AF26" s="53" t="s">
        <v>241</v>
      </c>
      <c r="AG26" s="53" t="s">
        <v>241</v>
      </c>
      <c r="AH26" s="53" t="s">
        <v>241</v>
      </c>
      <c r="AI26" s="53" t="s">
        <v>241</v>
      </c>
      <c r="AJ26" s="53" t="s">
        <v>241</v>
      </c>
      <c r="AK26" s="37" t="s">
        <v>241</v>
      </c>
      <c r="AL26" s="37" t="s">
        <v>241</v>
      </c>
      <c r="AM26" s="37" t="s">
        <v>241</v>
      </c>
      <c r="AN26" s="38">
        <v>0.65</v>
      </c>
      <c r="AO26" s="21">
        <f>AN26*'ST1.4 OFMSW composition'!B$3</f>
        <v>0.33150000000000002</v>
      </c>
      <c r="AP26" s="50">
        <f>AO26*'ST1.4 OFMSW composition'!C$3</f>
        <v>1.6177199999999999E-2</v>
      </c>
      <c r="AQ26" s="50">
        <f>$AO26*('ST1.4 OFMSW composition'!D$3)</f>
        <v>3.092895E-2</v>
      </c>
      <c r="AR26" s="50">
        <f>$AO26*('ST1.4 OFMSW composition'!E$3)</f>
        <v>2.5591800000000001E-2</v>
      </c>
      <c r="AS26" s="50">
        <f>$AO26*('ST1.4 OFMSW composition'!F$3)</f>
        <v>1.965795E-2</v>
      </c>
      <c r="AT26" s="50">
        <f>$AO26*('ST1.4 OFMSW composition'!G$3)</f>
        <v>5.1714000000000003E-2</v>
      </c>
      <c r="AU26" s="50">
        <f>$AO26*('ST1.4 OFMSW composition'!H$3)</f>
        <v>1.4685450000000001E-2</v>
      </c>
    </row>
    <row r="27" spans="1:47" x14ac:dyDescent="0.3">
      <c r="A27" s="19" t="s">
        <v>13</v>
      </c>
      <c r="B27" s="19" t="s">
        <v>38</v>
      </c>
      <c r="C27" s="48">
        <f>AVERAGE(0.45,0.5)</f>
        <v>0.47499999999999998</v>
      </c>
      <c r="D27" s="20">
        <v>2010</v>
      </c>
      <c r="E27" s="19">
        <v>41350152</v>
      </c>
      <c r="F27" s="19">
        <v>5595099000</v>
      </c>
      <c r="G27" s="21">
        <f t="shared" si="0"/>
        <v>0.37071298688731258</v>
      </c>
      <c r="H27" s="21">
        <f>G27*'ST1.4 OFMSW composition'!B$3</f>
        <v>0.18906362331252941</v>
      </c>
      <c r="I27" s="50">
        <f>$G27*'ST1.4 OFMSW composition'!C$3</f>
        <v>1.8090793760100851E-2</v>
      </c>
      <c r="J27" s="50">
        <f>$G27*'ST1.4 OFMSW composition'!D$3</f>
        <v>3.4587521676586262E-2</v>
      </c>
      <c r="K27" s="50">
        <f>$G27*'ST1.4 OFMSW composition'!E$3</f>
        <v>2.8619042587700531E-2</v>
      </c>
      <c r="L27" s="50">
        <f>$G27*'ST1.4 OFMSW composition'!F$3</f>
        <v>2.1983280122417636E-2</v>
      </c>
      <c r="M27" s="50">
        <f>$G27*'ST1.4 OFMSW composition'!G$3</f>
        <v>5.7831225954420765E-2</v>
      </c>
      <c r="N27" s="50">
        <f>$G27*'ST1.4 OFMSW composition'!H$3</f>
        <v>1.6422585319107948E-2</v>
      </c>
      <c r="O27" s="22">
        <v>2012</v>
      </c>
      <c r="P27" s="18">
        <v>44343469</v>
      </c>
      <c r="Q27" s="19">
        <v>1071000000</v>
      </c>
      <c r="R27" s="23">
        <f t="shared" si="4"/>
        <v>6.6170884721320877E-2</v>
      </c>
      <c r="S27" s="23">
        <f>$R27*'ST1.4 OFMSW composition'!B$3</f>
        <v>3.3747151207873645E-2</v>
      </c>
      <c r="T27" s="53">
        <f>$R27*'ST1.4 OFMSW composition'!C$3</f>
        <v>3.2291391744004587E-3</v>
      </c>
      <c r="U27" s="53">
        <f>$R27*'ST1.4 OFMSW composition'!D$3</f>
        <v>6.1737435444992371E-3</v>
      </c>
      <c r="V27" s="53">
        <f>$R27*'ST1.4 OFMSW composition'!E$3</f>
        <v>5.1083923004859718E-3</v>
      </c>
      <c r="W27" s="53">
        <f>$R27*'ST1.4 OFMSW composition'!F$3</f>
        <v>3.9239334639743278E-3</v>
      </c>
      <c r="X27" s="53">
        <f>$R27*'ST1.4 OFMSW composition'!G$3</f>
        <v>1.0322658016526057E-2</v>
      </c>
      <c r="Y27" s="53">
        <f>$R27*'ST1.4 OFMSW composition'!H$3</f>
        <v>2.9313701931545149E-3</v>
      </c>
      <c r="Z27" s="24">
        <v>2016</v>
      </c>
      <c r="AA27" s="25">
        <v>49051531</v>
      </c>
      <c r="AB27" s="23" t="s">
        <v>241</v>
      </c>
      <c r="AC27" s="23" t="s">
        <v>241</v>
      </c>
      <c r="AD27" s="53" t="s">
        <v>241</v>
      </c>
      <c r="AE27" s="53" t="s">
        <v>241</v>
      </c>
      <c r="AF27" s="53" t="s">
        <v>241</v>
      </c>
      <c r="AG27" s="53" t="s">
        <v>241</v>
      </c>
      <c r="AH27" s="53" t="s">
        <v>241</v>
      </c>
      <c r="AI27" s="53" t="s">
        <v>241</v>
      </c>
      <c r="AJ27" s="53" t="s">
        <v>241</v>
      </c>
      <c r="AK27" s="37">
        <v>2002</v>
      </c>
      <c r="AL27" s="37">
        <v>6615510</v>
      </c>
      <c r="AM27" s="37">
        <f>(AN27*AL27)*365</f>
        <v>724398345</v>
      </c>
      <c r="AN27" s="21">
        <v>0.3</v>
      </c>
      <c r="AO27" s="21">
        <f>AN27*'ST1.4 OFMSW composition'!B$3</f>
        <v>0.153</v>
      </c>
      <c r="AP27" s="50">
        <f>AO27*'ST1.4 OFMSW composition'!C$3</f>
        <v>7.4663999999999989E-3</v>
      </c>
      <c r="AQ27" s="50">
        <f>$AO27*('ST1.4 OFMSW composition'!D$3)</f>
        <v>1.4274899999999998E-2</v>
      </c>
      <c r="AR27" s="50">
        <f>$AO27*('ST1.4 OFMSW composition'!E$3)</f>
        <v>1.18116E-2</v>
      </c>
      <c r="AS27" s="50">
        <f>$AO27*('ST1.4 OFMSW composition'!F$3)</f>
        <v>9.0729000000000001E-3</v>
      </c>
      <c r="AT27" s="50">
        <f>$AO27*('ST1.4 OFMSW composition'!G$3)</f>
        <v>2.3868E-2</v>
      </c>
      <c r="AU27" s="50">
        <f>$AO27*('ST1.4 OFMSW composition'!H$3)</f>
        <v>6.7778999999999999E-3</v>
      </c>
    </row>
    <row r="28" spans="1:47" x14ac:dyDescent="0.3">
      <c r="A28" s="19" t="s">
        <v>13</v>
      </c>
      <c r="B28" s="19" t="s">
        <v>39</v>
      </c>
      <c r="C28" s="48">
        <v>0.44</v>
      </c>
      <c r="D28" s="20">
        <v>2006</v>
      </c>
      <c r="E28" s="19">
        <v>1965662</v>
      </c>
      <c r="F28" s="19">
        <v>73457000</v>
      </c>
      <c r="G28" s="21">
        <f t="shared" si="0"/>
        <v>0.10238385581779601</v>
      </c>
      <c r="H28" s="21">
        <f>G28*'ST1.4 OFMSW composition'!B$3</f>
        <v>5.2215766467075965E-2</v>
      </c>
      <c r="I28" s="50">
        <f>$G28*'ST1.4 OFMSW composition'!C$3</f>
        <v>4.996332163908445E-3</v>
      </c>
      <c r="J28" s="50">
        <f>$G28*'ST1.4 OFMSW composition'!D$3</f>
        <v>9.5524137478003677E-3</v>
      </c>
      <c r="K28" s="50">
        <f>$G28*'ST1.4 OFMSW composition'!E$3</f>
        <v>7.904033669133852E-3</v>
      </c>
      <c r="L28" s="50">
        <f>$G28*'ST1.4 OFMSW composition'!F$3</f>
        <v>6.0713626499953027E-3</v>
      </c>
      <c r="M28" s="50">
        <f>$G28*'ST1.4 OFMSW composition'!G$3</f>
        <v>1.5971881507576176E-2</v>
      </c>
      <c r="N28" s="50">
        <f>$G28*'ST1.4 OFMSW composition'!H$3</f>
        <v>4.5356048127283633E-3</v>
      </c>
      <c r="O28" s="22">
        <v>2012</v>
      </c>
      <c r="P28" s="18">
        <v>2014988</v>
      </c>
      <c r="Q28" s="19">
        <v>115000000</v>
      </c>
      <c r="R28" s="23">
        <f t="shared" si="4"/>
        <v>0.15636246625324068</v>
      </c>
      <c r="S28" s="23">
        <f>$R28*'ST1.4 OFMSW composition'!B$3</f>
        <v>7.9744857789152745E-2</v>
      </c>
      <c r="T28" s="53">
        <f>$R28*'ST1.4 OFMSW composition'!C$3</f>
        <v>7.6304883531581446E-3</v>
      </c>
      <c r="U28" s="53">
        <f>$R28*'ST1.4 OFMSW composition'!D$3</f>
        <v>1.4588618101427355E-2</v>
      </c>
      <c r="V28" s="53">
        <f>$R28*'ST1.4 OFMSW composition'!E$3</f>
        <v>1.2071182394750182E-2</v>
      </c>
      <c r="W28" s="53">
        <f>$R28*'ST1.4 OFMSW composition'!F$3</f>
        <v>9.2722942488171721E-3</v>
      </c>
      <c r="X28" s="53">
        <f>$R28*'ST1.4 OFMSW composition'!G$3</f>
        <v>2.4392544735505547E-2</v>
      </c>
      <c r="Y28" s="53">
        <f>$R28*'ST1.4 OFMSW composition'!H$3</f>
        <v>6.9268572550185625E-3</v>
      </c>
      <c r="Z28" s="24">
        <v>2016</v>
      </c>
      <c r="AA28" s="25">
        <v>2075041</v>
      </c>
      <c r="AB28" s="25">
        <f>(AC28*AA28)*365</f>
        <v>378694982.5</v>
      </c>
      <c r="AC28" s="26">
        <v>0.5</v>
      </c>
      <c r="AD28" s="50">
        <f>$AC28*'ST1.4 OFMSW composition'!B$3</f>
        <v>0.255</v>
      </c>
      <c r="AE28" s="50">
        <f>$AC28*'ST1.4 OFMSW composition'!C$3</f>
        <v>2.4399999999999998E-2</v>
      </c>
      <c r="AF28" s="50">
        <f>$AC28*'ST1.4 OFMSW composition'!D$3</f>
        <v>4.6649999999999997E-2</v>
      </c>
      <c r="AG28" s="50">
        <f>$AC28*'ST1.4 OFMSW composition'!E$3</f>
        <v>3.8600000000000002E-2</v>
      </c>
      <c r="AH28" s="50">
        <f>$AC28*'ST1.4 OFMSW composition'!F$3</f>
        <v>2.9649999999999999E-2</v>
      </c>
      <c r="AI28" s="50">
        <f>$AC28*'ST1.4 OFMSW composition'!G$3</f>
        <v>7.8E-2</v>
      </c>
      <c r="AJ28" s="50">
        <f>$AC28*'ST1.4 OFMSW composition'!H$3</f>
        <v>2.215E-2</v>
      </c>
      <c r="AK28" s="37">
        <v>2005</v>
      </c>
      <c r="AL28" s="37">
        <v>461534</v>
      </c>
      <c r="AM28" s="37">
        <f>(AN28*AL28)*365</f>
        <v>84229955</v>
      </c>
      <c r="AN28" s="21">
        <v>0.5</v>
      </c>
      <c r="AO28" s="21">
        <f>AN28*'ST1.4 OFMSW composition'!B$3</f>
        <v>0.255</v>
      </c>
      <c r="AP28" s="50">
        <f>AO28*'ST1.4 OFMSW composition'!C$3</f>
        <v>1.2443999999999998E-2</v>
      </c>
      <c r="AQ28" s="50">
        <f>$AO28*('ST1.4 OFMSW composition'!D$3)</f>
        <v>2.37915E-2</v>
      </c>
      <c r="AR28" s="50">
        <f>$AO28*('ST1.4 OFMSW composition'!E$3)</f>
        <v>1.9686000000000002E-2</v>
      </c>
      <c r="AS28" s="50">
        <f>$AO28*('ST1.4 OFMSW composition'!F$3)</f>
        <v>1.51215E-2</v>
      </c>
      <c r="AT28" s="50">
        <f>$AO28*('ST1.4 OFMSW composition'!G$3)</f>
        <v>3.9780000000000003E-2</v>
      </c>
      <c r="AU28" s="50">
        <f>$AO28*('ST1.4 OFMSW composition'!H$3)</f>
        <v>1.1296499999999999E-2</v>
      </c>
    </row>
    <row r="29" spans="1:47" x14ac:dyDescent="0.3">
      <c r="A29" s="19" t="s">
        <v>13</v>
      </c>
      <c r="B29" s="19" t="s">
        <v>40</v>
      </c>
      <c r="C29" s="48">
        <v>0.2</v>
      </c>
      <c r="D29" s="20">
        <v>2007</v>
      </c>
      <c r="E29" s="19">
        <v>3512932</v>
      </c>
      <c r="F29" s="19">
        <v>564467000</v>
      </c>
      <c r="G29" s="21">
        <f t="shared" si="0"/>
        <v>0.44022626441583534</v>
      </c>
      <c r="H29" s="21">
        <f>G29*'ST1.4 OFMSW composition'!B$3</f>
        <v>0.22451539485207603</v>
      </c>
      <c r="I29" s="50">
        <f>$G29*'ST1.4 OFMSW composition'!C$3</f>
        <v>2.1483041703492762E-2</v>
      </c>
      <c r="J29" s="50">
        <f>$G29*'ST1.4 OFMSW composition'!D$3</f>
        <v>4.1073110469997433E-2</v>
      </c>
      <c r="K29" s="50">
        <f>$G29*'ST1.4 OFMSW composition'!E$3</f>
        <v>3.3985467612902491E-2</v>
      </c>
      <c r="L29" s="50">
        <f>$G29*'ST1.4 OFMSW composition'!F$3</f>
        <v>2.6105417479859037E-2</v>
      </c>
      <c r="M29" s="50">
        <f>$G29*'ST1.4 OFMSW composition'!G$3</f>
        <v>6.867529724887031E-2</v>
      </c>
      <c r="N29" s="50">
        <f>$G29*'ST1.4 OFMSW composition'!H$3</f>
        <v>1.9502023513621507E-2</v>
      </c>
      <c r="O29" s="22">
        <v>2012</v>
      </c>
      <c r="P29" s="18">
        <v>4135662</v>
      </c>
      <c r="Q29" s="19">
        <v>339000000</v>
      </c>
      <c r="R29" s="23">
        <f t="shared" si="4"/>
        <v>0.22457520060577274</v>
      </c>
      <c r="S29" s="23">
        <f>$R29*'ST1.4 OFMSW composition'!B$3</f>
        <v>0.1145333523089441</v>
      </c>
      <c r="T29" s="53">
        <f>$R29*'ST1.4 OFMSW composition'!C$3</f>
        <v>1.0959269789561708E-2</v>
      </c>
      <c r="U29" s="53">
        <f>$R29*'ST1.4 OFMSW composition'!D$3</f>
        <v>2.0952866216518595E-2</v>
      </c>
      <c r="V29" s="53">
        <f>$R29*'ST1.4 OFMSW composition'!E$3</f>
        <v>1.7337205486765657E-2</v>
      </c>
      <c r="W29" s="53">
        <f>$R29*'ST1.4 OFMSW composition'!F$3</f>
        <v>1.3317309395922324E-2</v>
      </c>
      <c r="X29" s="53">
        <f>$R29*'ST1.4 OFMSW composition'!G$3</f>
        <v>3.5033731294500547E-2</v>
      </c>
      <c r="Y29" s="53">
        <f>$R29*'ST1.4 OFMSW composition'!H$3</f>
        <v>9.9486813868357327E-3</v>
      </c>
      <c r="Z29" s="24">
        <v>2016</v>
      </c>
      <c r="AA29" s="25">
        <v>4586788</v>
      </c>
      <c r="AB29" s="23" t="s">
        <v>241</v>
      </c>
      <c r="AC29" s="23" t="s">
        <v>241</v>
      </c>
      <c r="AD29" s="53" t="s">
        <v>241</v>
      </c>
      <c r="AE29" s="53" t="s">
        <v>241</v>
      </c>
      <c r="AF29" s="53" t="s">
        <v>241</v>
      </c>
      <c r="AG29" s="53" t="s">
        <v>241</v>
      </c>
      <c r="AH29" s="53" t="s">
        <v>241</v>
      </c>
      <c r="AI29" s="53" t="s">
        <v>241</v>
      </c>
      <c r="AJ29" s="53" t="s">
        <v>241</v>
      </c>
      <c r="AK29" s="37" t="s">
        <v>241</v>
      </c>
      <c r="AL29" s="37" t="s">
        <v>241</v>
      </c>
      <c r="AM29" s="37" t="s">
        <v>241</v>
      </c>
      <c r="AN29" s="38">
        <v>1.1000000000000001</v>
      </c>
      <c r="AO29" s="21">
        <f>AN29*'ST1.4 OFMSW composition'!B$3</f>
        <v>0.56100000000000005</v>
      </c>
      <c r="AP29" s="50">
        <f>AO29*'ST1.4 OFMSW composition'!C$3</f>
        <v>2.73768E-2</v>
      </c>
      <c r="AQ29" s="50">
        <f>$AO29*('ST1.4 OFMSW composition'!D$3)</f>
        <v>5.23413E-2</v>
      </c>
      <c r="AR29" s="50">
        <f>$AO29*('ST1.4 OFMSW composition'!E$3)</f>
        <v>4.3309200000000006E-2</v>
      </c>
      <c r="AS29" s="50">
        <f>$AO29*('ST1.4 OFMSW composition'!F$3)</f>
        <v>3.32673E-2</v>
      </c>
      <c r="AT29" s="50">
        <f>$AO29*('ST1.4 OFMSW composition'!G$3)</f>
        <v>8.751600000000001E-2</v>
      </c>
      <c r="AU29" s="50">
        <f>$AO29*('ST1.4 OFMSW composition'!H$3)</f>
        <v>2.4852300000000001E-2</v>
      </c>
    </row>
    <row r="30" spans="1:47" x14ac:dyDescent="0.3">
      <c r="A30" s="19" t="s">
        <v>13</v>
      </c>
      <c r="B30" s="19" t="s">
        <v>239</v>
      </c>
      <c r="C30" s="48">
        <v>1</v>
      </c>
      <c r="D30" s="20" t="s">
        <v>241</v>
      </c>
      <c r="E30" s="19" t="s">
        <v>241</v>
      </c>
      <c r="F30" s="19" t="s">
        <v>241</v>
      </c>
      <c r="G30" s="21" t="s">
        <v>241</v>
      </c>
      <c r="H30" s="21" t="s">
        <v>241</v>
      </c>
      <c r="I30" s="50" t="s">
        <v>241</v>
      </c>
      <c r="J30" s="50" t="s">
        <v>241</v>
      </c>
      <c r="K30" s="50" t="s">
        <v>241</v>
      </c>
      <c r="L30" s="50" t="s">
        <v>241</v>
      </c>
      <c r="M30" s="50" t="s">
        <v>241</v>
      </c>
      <c r="N30" s="50" t="s">
        <v>241</v>
      </c>
      <c r="O30" s="22">
        <v>2012</v>
      </c>
      <c r="P30" s="18">
        <v>6285751</v>
      </c>
      <c r="Q30" s="19">
        <v>2219000000</v>
      </c>
      <c r="R30" s="23">
        <f t="shared" si="4"/>
        <v>0.96717990496195616</v>
      </c>
      <c r="S30" s="23">
        <f>$R30*'ST1.4 OFMSW composition'!B$3</f>
        <v>0.49326175153059765</v>
      </c>
      <c r="T30" s="53">
        <f>$R30*'ST1.4 OFMSW composition'!C$3</f>
        <v>4.719837936214346E-2</v>
      </c>
      <c r="U30" s="53">
        <f>$R30*'ST1.4 OFMSW composition'!D$3</f>
        <v>9.0237885132950502E-2</v>
      </c>
      <c r="V30" s="53">
        <f>$R30*'ST1.4 OFMSW composition'!E$3</f>
        <v>7.4666288663063018E-2</v>
      </c>
      <c r="W30" s="53">
        <f>$R30*'ST1.4 OFMSW composition'!F$3</f>
        <v>5.7353768364243995E-2</v>
      </c>
      <c r="X30" s="53">
        <f>$R30*'ST1.4 OFMSW composition'!G$3</f>
        <v>0.15088006517406516</v>
      </c>
      <c r="Y30" s="53">
        <f>$R30*'ST1.4 OFMSW composition'!H$3</f>
        <v>4.2846069789814659E-2</v>
      </c>
      <c r="Z30" s="24">
        <v>2016</v>
      </c>
      <c r="AA30" s="25">
        <v>6492160</v>
      </c>
      <c r="AB30" s="23" t="s">
        <v>241</v>
      </c>
      <c r="AC30" s="23" t="s">
        <v>241</v>
      </c>
      <c r="AD30" s="53" t="s">
        <v>241</v>
      </c>
      <c r="AE30" s="53" t="s">
        <v>241</v>
      </c>
      <c r="AF30" s="53" t="s">
        <v>241</v>
      </c>
      <c r="AG30" s="53" t="s">
        <v>241</v>
      </c>
      <c r="AH30" s="53" t="s">
        <v>241</v>
      </c>
      <c r="AI30" s="53" t="s">
        <v>241</v>
      </c>
      <c r="AJ30" s="53" t="s">
        <v>241</v>
      </c>
      <c r="AK30" s="37" t="s">
        <v>241</v>
      </c>
      <c r="AL30" s="37" t="s">
        <v>241</v>
      </c>
      <c r="AM30" s="37" t="s">
        <v>241</v>
      </c>
      <c r="AN30" s="38">
        <v>1.1000000000000001</v>
      </c>
      <c r="AO30" s="21">
        <f>AN30*'ST1.4 OFMSW composition'!B$3</f>
        <v>0.56100000000000005</v>
      </c>
      <c r="AP30" s="50">
        <f>AO30*'ST1.4 OFMSW composition'!C$3</f>
        <v>2.73768E-2</v>
      </c>
      <c r="AQ30" s="50">
        <f>$AO30*('ST1.4 OFMSW composition'!D$3)</f>
        <v>5.23413E-2</v>
      </c>
      <c r="AR30" s="50">
        <f>$AO30*('ST1.4 OFMSW composition'!E$3)</f>
        <v>4.3309200000000006E-2</v>
      </c>
      <c r="AS30" s="50">
        <f>$AO30*('ST1.4 OFMSW composition'!F$3)</f>
        <v>3.32673E-2</v>
      </c>
      <c r="AT30" s="50">
        <f>$AO30*('ST1.4 OFMSW composition'!G$3)</f>
        <v>8.751600000000001E-2</v>
      </c>
      <c r="AU30" s="50">
        <f>$AO30*('ST1.4 OFMSW composition'!H$3)</f>
        <v>2.4852300000000001E-2</v>
      </c>
    </row>
    <row r="31" spans="1:47" x14ac:dyDescent="0.3">
      <c r="A31" s="19" t="s">
        <v>13</v>
      </c>
      <c r="B31" s="19" t="s">
        <v>41</v>
      </c>
      <c r="C31" s="48">
        <v>0.89</v>
      </c>
      <c r="D31" s="20">
        <v>2016</v>
      </c>
      <c r="E31" s="19">
        <v>24894551</v>
      </c>
      <c r="F31" s="19">
        <v>3768759000</v>
      </c>
      <c r="G31" s="21">
        <f t="shared" ref="G31:G62" si="5">(F31/E31)/365</f>
        <v>0.41476414349821655</v>
      </c>
      <c r="H31" s="21">
        <f>G31*'ST1.4 OFMSW composition'!B$3</f>
        <v>0.21152971318409045</v>
      </c>
      <c r="I31" s="50">
        <f>$G31*'ST1.4 OFMSW composition'!C$3</f>
        <v>2.0240490202712968E-2</v>
      </c>
      <c r="J31" s="50">
        <f>$G31*'ST1.4 OFMSW composition'!D$3</f>
        <v>3.8697494588383605E-2</v>
      </c>
      <c r="K31" s="50">
        <f>$G31*'ST1.4 OFMSW composition'!E$3</f>
        <v>3.2019791878062323E-2</v>
      </c>
      <c r="L31" s="50">
        <f>$G31*'ST1.4 OFMSW composition'!F$3</f>
        <v>2.4595513709444242E-2</v>
      </c>
      <c r="M31" s="50">
        <f>$G31*'ST1.4 OFMSW composition'!G$3</f>
        <v>6.4703206385721787E-2</v>
      </c>
      <c r="N31" s="50">
        <f>$G31*'ST1.4 OFMSW composition'!H$3</f>
        <v>1.8374051556970993E-2</v>
      </c>
      <c r="O31" s="22">
        <v>2012</v>
      </c>
      <c r="P31" s="18">
        <v>22346641</v>
      </c>
      <c r="Q31" s="19">
        <v>1984000000</v>
      </c>
      <c r="R31" s="23">
        <f t="shared" si="4"/>
        <v>0.24324087178722584</v>
      </c>
      <c r="S31" s="23">
        <f>$R31*'ST1.4 OFMSW composition'!B$3</f>
        <v>0.12405284461148518</v>
      </c>
      <c r="T31" s="53">
        <f>$R31*'ST1.4 OFMSW composition'!C$3</f>
        <v>1.187015454321662E-2</v>
      </c>
      <c r="U31" s="53">
        <f>$R31*'ST1.4 OFMSW composition'!D$3</f>
        <v>2.269437333774817E-2</v>
      </c>
      <c r="V31" s="53">
        <f>$R31*'ST1.4 OFMSW composition'!E$3</f>
        <v>1.8778195301973836E-2</v>
      </c>
      <c r="W31" s="53">
        <f>$R31*'ST1.4 OFMSW composition'!F$3</f>
        <v>1.4424183696982491E-2</v>
      </c>
      <c r="X31" s="53">
        <f>$R31*'ST1.4 OFMSW composition'!G$3</f>
        <v>3.7945575998807234E-2</v>
      </c>
      <c r="Y31" s="53">
        <f>$R31*'ST1.4 OFMSW composition'!H$3</f>
        <v>1.0775570620174105E-2</v>
      </c>
      <c r="Z31" s="24">
        <v>2016</v>
      </c>
      <c r="AA31" s="25">
        <v>24894370</v>
      </c>
      <c r="AB31" s="25">
        <f t="shared" ref="AB31:AB37" si="6">(AC31*AA31)*365</f>
        <v>3180255767.5</v>
      </c>
      <c r="AC31" s="26">
        <v>0.35</v>
      </c>
      <c r="AD31" s="50">
        <f>$AC31*'ST1.4 OFMSW composition'!B$3</f>
        <v>0.17849999999999999</v>
      </c>
      <c r="AE31" s="50">
        <f>$AC31*'ST1.4 OFMSW composition'!C$3</f>
        <v>1.7079999999999998E-2</v>
      </c>
      <c r="AF31" s="50">
        <f>$AC31*'ST1.4 OFMSW composition'!D$3</f>
        <v>3.2654999999999997E-2</v>
      </c>
      <c r="AG31" s="50">
        <f>$AC31*'ST1.4 OFMSW composition'!E$3</f>
        <v>2.7019999999999999E-2</v>
      </c>
      <c r="AH31" s="50">
        <f>$AC31*'ST1.4 OFMSW composition'!F$3</f>
        <v>2.0754999999999999E-2</v>
      </c>
      <c r="AI31" s="50">
        <f>$AC31*'ST1.4 OFMSW composition'!G$3</f>
        <v>5.4599999999999996E-2</v>
      </c>
      <c r="AJ31" s="50">
        <f>$AC31*'ST1.4 OFMSW composition'!H$3</f>
        <v>1.5504999999999998E-2</v>
      </c>
      <c r="AK31" s="37">
        <v>2003</v>
      </c>
      <c r="AL31" s="37">
        <v>4653890</v>
      </c>
      <c r="AM31" s="37">
        <f t="shared" ref="AM31:AM46" si="7">(AN31*AL31)*365</f>
        <v>1358935880</v>
      </c>
      <c r="AN31" s="21">
        <v>0.8</v>
      </c>
      <c r="AO31" s="21">
        <f>AN31*'ST1.4 OFMSW composition'!B$3</f>
        <v>0.40800000000000003</v>
      </c>
      <c r="AP31" s="50">
        <f>AO31*'ST1.4 OFMSW composition'!C$3</f>
        <v>1.9910399999999998E-2</v>
      </c>
      <c r="AQ31" s="50">
        <f>$AO31*('ST1.4 OFMSW composition'!D$3)</f>
        <v>3.80664E-2</v>
      </c>
      <c r="AR31" s="50">
        <f>$AO31*('ST1.4 OFMSW composition'!E$3)</f>
        <v>3.1497600000000008E-2</v>
      </c>
      <c r="AS31" s="50">
        <f>$AO31*('ST1.4 OFMSW composition'!F$3)</f>
        <v>2.4194400000000001E-2</v>
      </c>
      <c r="AT31" s="50">
        <f>$AO31*('ST1.4 OFMSW composition'!G$3)</f>
        <v>6.364800000000001E-2</v>
      </c>
      <c r="AU31" s="50">
        <f>$AO31*('ST1.4 OFMSW composition'!H$3)</f>
        <v>1.8074400000000001E-2</v>
      </c>
    </row>
    <row r="32" spans="1:47" x14ac:dyDescent="0.3">
      <c r="A32" s="19" t="s">
        <v>13</v>
      </c>
      <c r="B32" s="19" t="s">
        <v>42</v>
      </c>
      <c r="C32" s="48">
        <f>AVERAGE(0.3,0.3)</f>
        <v>0.3</v>
      </c>
      <c r="D32" s="20">
        <v>2013</v>
      </c>
      <c r="E32" s="19">
        <v>16577147</v>
      </c>
      <c r="F32" s="19">
        <v>1297844000</v>
      </c>
      <c r="G32" s="21">
        <f t="shared" si="5"/>
        <v>0.21449631750875889</v>
      </c>
      <c r="H32" s="21">
        <f>G32*'ST1.4 OFMSW composition'!B$3</f>
        <v>0.10939312192946704</v>
      </c>
      <c r="I32" s="50">
        <f>$G32*'ST1.4 OFMSW composition'!C$3</f>
        <v>1.0467420294427434E-2</v>
      </c>
      <c r="J32" s="50">
        <f>$G32*'ST1.4 OFMSW composition'!D$3</f>
        <v>2.0012506423567201E-2</v>
      </c>
      <c r="K32" s="50">
        <f>$G32*'ST1.4 OFMSW composition'!E$3</f>
        <v>1.6559115711676186E-2</v>
      </c>
      <c r="L32" s="50">
        <f>$G32*'ST1.4 OFMSW composition'!F$3</f>
        <v>1.2719631628269402E-2</v>
      </c>
      <c r="M32" s="50">
        <f>$G32*'ST1.4 OFMSW composition'!G$3</f>
        <v>3.3461425531366384E-2</v>
      </c>
      <c r="N32" s="50">
        <f>$G32*'ST1.4 OFMSW composition'!H$3</f>
        <v>9.5021868656380189E-3</v>
      </c>
      <c r="O32" s="22">
        <v>2012</v>
      </c>
      <c r="P32" s="18">
        <v>15396010</v>
      </c>
      <c r="Q32" s="25">
        <v>604000000</v>
      </c>
      <c r="R32" s="23">
        <f t="shared" si="4"/>
        <v>0.10748203726471633</v>
      </c>
      <c r="S32" s="23">
        <f>$R32*'ST1.4 OFMSW composition'!B$3</f>
        <v>5.4815839005005335E-2</v>
      </c>
      <c r="T32" s="53">
        <f>$R32*'ST1.4 OFMSW composition'!C$3</f>
        <v>5.2451234185181567E-3</v>
      </c>
      <c r="U32" s="53">
        <f>$R32*'ST1.4 OFMSW composition'!D$3</f>
        <v>1.0028074076798033E-2</v>
      </c>
      <c r="V32" s="53">
        <f>$R32*'ST1.4 OFMSW composition'!E$3</f>
        <v>8.2976132768361015E-3</v>
      </c>
      <c r="W32" s="53">
        <f>$R32*'ST1.4 OFMSW composition'!F$3</f>
        <v>6.3736848097976787E-3</v>
      </c>
      <c r="X32" s="53">
        <f>$R32*'ST1.4 OFMSW composition'!G$3</f>
        <v>1.6767197813295748E-2</v>
      </c>
      <c r="Y32" s="53">
        <f>$R32*'ST1.4 OFMSW composition'!H$3</f>
        <v>4.7614542508269339E-3</v>
      </c>
      <c r="Z32" s="24">
        <v>2016</v>
      </c>
      <c r="AA32" s="25">
        <v>17205253</v>
      </c>
      <c r="AB32" s="25">
        <f t="shared" si="6"/>
        <v>3139958672.5</v>
      </c>
      <c r="AC32" s="23">
        <v>0.5</v>
      </c>
      <c r="AD32" s="50">
        <f>$AC32*'ST1.4 OFMSW composition'!B$3</f>
        <v>0.255</v>
      </c>
      <c r="AE32" s="50">
        <f>$AC32*'ST1.4 OFMSW composition'!C$3</f>
        <v>2.4399999999999998E-2</v>
      </c>
      <c r="AF32" s="50">
        <f>$AC32*'ST1.4 OFMSW composition'!D$3</f>
        <v>4.6649999999999997E-2</v>
      </c>
      <c r="AG32" s="50">
        <f>$AC32*'ST1.4 OFMSW composition'!E$3</f>
        <v>3.8600000000000002E-2</v>
      </c>
      <c r="AH32" s="50">
        <f>$AC32*'ST1.4 OFMSW composition'!F$3</f>
        <v>2.9649999999999999E-2</v>
      </c>
      <c r="AI32" s="50">
        <f>$AC32*'ST1.4 OFMSW composition'!G$3</f>
        <v>7.8E-2</v>
      </c>
      <c r="AJ32" s="50">
        <f>$AC32*'ST1.4 OFMSW composition'!H$3</f>
        <v>2.215E-2</v>
      </c>
      <c r="AK32" s="37">
        <v>2005</v>
      </c>
      <c r="AL32" s="37">
        <v>2288114</v>
      </c>
      <c r="AM32" s="37">
        <f t="shared" si="7"/>
        <v>417580805</v>
      </c>
      <c r="AN32" s="21">
        <v>0.5</v>
      </c>
      <c r="AO32" s="21">
        <f>AN32*'ST1.4 OFMSW composition'!B$3</f>
        <v>0.255</v>
      </c>
      <c r="AP32" s="50">
        <f>AO32*'ST1.4 OFMSW composition'!C$3</f>
        <v>1.2443999999999998E-2</v>
      </c>
      <c r="AQ32" s="50">
        <f>$AO32*('ST1.4 OFMSW composition'!D$3)</f>
        <v>2.37915E-2</v>
      </c>
      <c r="AR32" s="50">
        <f>$AO32*('ST1.4 OFMSW composition'!E$3)</f>
        <v>1.9686000000000002E-2</v>
      </c>
      <c r="AS32" s="50">
        <f>$AO32*('ST1.4 OFMSW composition'!F$3)</f>
        <v>1.51215E-2</v>
      </c>
      <c r="AT32" s="50">
        <f>$AO32*('ST1.4 OFMSW composition'!G$3)</f>
        <v>3.9780000000000003E-2</v>
      </c>
      <c r="AU32" s="50">
        <f>$AO32*('ST1.4 OFMSW composition'!H$3)</f>
        <v>1.1296499999999999E-2</v>
      </c>
    </row>
    <row r="33" spans="1:47" x14ac:dyDescent="0.3">
      <c r="A33" s="19" t="s">
        <v>13</v>
      </c>
      <c r="B33" s="19" t="s">
        <v>43</v>
      </c>
      <c r="C33" s="48">
        <f>AVERAGE(0.57,0.25)</f>
        <v>0.41</v>
      </c>
      <c r="D33" s="20">
        <v>2012</v>
      </c>
      <c r="E33" s="19">
        <v>16006670</v>
      </c>
      <c r="F33" s="19">
        <v>1937354000</v>
      </c>
      <c r="G33" s="21">
        <f t="shared" si="5"/>
        <v>0.33160046268725424</v>
      </c>
      <c r="H33" s="21">
        <f>G33*'ST1.4 OFMSW composition'!B$3</f>
        <v>0.16911623597049966</v>
      </c>
      <c r="I33" s="50">
        <f>$G33*'ST1.4 OFMSW composition'!C$3</f>
        <v>1.6182102579138005E-2</v>
      </c>
      <c r="J33" s="50">
        <f>$G33*'ST1.4 OFMSW composition'!D$3</f>
        <v>3.0938323168720819E-2</v>
      </c>
      <c r="K33" s="50">
        <f>$G33*'ST1.4 OFMSW composition'!E$3</f>
        <v>2.5599555719456029E-2</v>
      </c>
      <c r="L33" s="50">
        <f>$G33*'ST1.4 OFMSW composition'!F$3</f>
        <v>1.9663907437354175E-2</v>
      </c>
      <c r="M33" s="50">
        <f>$G33*'ST1.4 OFMSW composition'!G$3</f>
        <v>5.1729672179211664E-2</v>
      </c>
      <c r="N33" s="50">
        <f>$G33*'ST1.4 OFMSW composition'!H$3</f>
        <v>1.4689900497045362E-2</v>
      </c>
      <c r="O33" s="22">
        <v>2012</v>
      </c>
      <c r="P33" s="18">
        <v>15979492</v>
      </c>
      <c r="Q33" s="19">
        <v>1449000000</v>
      </c>
      <c r="R33" s="23">
        <f t="shared" si="4"/>
        <v>0.24843486975046705</v>
      </c>
      <c r="S33" s="23">
        <f>$R33*'ST1.4 OFMSW composition'!B$3</f>
        <v>0.1267017835727382</v>
      </c>
      <c r="T33" s="53">
        <f>$R33*'ST1.4 OFMSW composition'!C$3</f>
        <v>1.2123621643822791E-2</v>
      </c>
      <c r="U33" s="53">
        <f>$R33*'ST1.4 OFMSW composition'!D$3</f>
        <v>2.3178973347718575E-2</v>
      </c>
      <c r="V33" s="53">
        <f>$R33*'ST1.4 OFMSW composition'!E$3</f>
        <v>1.9179171944736059E-2</v>
      </c>
      <c r="W33" s="53">
        <f>$R33*'ST1.4 OFMSW composition'!F$3</f>
        <v>1.4732187776202697E-2</v>
      </c>
      <c r="X33" s="53">
        <f>$R33*'ST1.4 OFMSW composition'!G$3</f>
        <v>3.8755839681072858E-2</v>
      </c>
      <c r="Y33" s="53">
        <f>$R33*'ST1.4 OFMSW composition'!H$3</f>
        <v>1.1005664729945691E-2</v>
      </c>
      <c r="Z33" s="24">
        <v>2016</v>
      </c>
      <c r="AA33" s="25">
        <v>17965448</v>
      </c>
      <c r="AB33" s="25">
        <f t="shared" si="6"/>
        <v>4262302538.0000005</v>
      </c>
      <c r="AC33" s="26">
        <v>0.65</v>
      </c>
      <c r="AD33" s="50">
        <f>$AC33*'ST1.4 OFMSW composition'!B$3</f>
        <v>0.33150000000000002</v>
      </c>
      <c r="AE33" s="50">
        <f>$AC33*'ST1.4 OFMSW composition'!C$3</f>
        <v>3.1719999999999998E-2</v>
      </c>
      <c r="AF33" s="50">
        <f>$AC33*'ST1.4 OFMSW composition'!D$3</f>
        <v>6.0644999999999998E-2</v>
      </c>
      <c r="AG33" s="50">
        <f>$AC33*'ST1.4 OFMSW composition'!E$3</f>
        <v>5.0180000000000002E-2</v>
      </c>
      <c r="AH33" s="50">
        <f>$AC33*'ST1.4 OFMSW composition'!F$3</f>
        <v>3.8545000000000003E-2</v>
      </c>
      <c r="AI33" s="50">
        <f>$AC33*'ST1.4 OFMSW composition'!G$3</f>
        <v>0.1014</v>
      </c>
      <c r="AJ33" s="50">
        <f>$AC33*'ST1.4 OFMSW composition'!H$3</f>
        <v>2.8795000000000001E-2</v>
      </c>
      <c r="AK33" s="37">
        <v>2007</v>
      </c>
      <c r="AL33" s="37">
        <v>3900064</v>
      </c>
      <c r="AM33" s="37">
        <f t="shared" si="7"/>
        <v>925290184</v>
      </c>
      <c r="AN33" s="21">
        <v>0.65</v>
      </c>
      <c r="AO33" s="21">
        <f>AN33*'ST1.4 OFMSW composition'!B$3</f>
        <v>0.33150000000000002</v>
      </c>
      <c r="AP33" s="50">
        <f>AO33*'ST1.4 OFMSW composition'!C$3</f>
        <v>1.6177199999999999E-2</v>
      </c>
      <c r="AQ33" s="50">
        <f>$AO33*('ST1.4 OFMSW composition'!D$3)</f>
        <v>3.092895E-2</v>
      </c>
      <c r="AR33" s="50">
        <f>$AO33*('ST1.4 OFMSW composition'!E$3)</f>
        <v>2.5591800000000001E-2</v>
      </c>
      <c r="AS33" s="50">
        <f>$AO33*('ST1.4 OFMSW composition'!F$3)</f>
        <v>1.965795E-2</v>
      </c>
      <c r="AT33" s="50">
        <f>$AO33*('ST1.4 OFMSW composition'!G$3)</f>
        <v>5.1714000000000003E-2</v>
      </c>
      <c r="AU33" s="50">
        <f>$AO33*('ST1.4 OFMSW composition'!H$3)</f>
        <v>1.4685450000000001E-2</v>
      </c>
    </row>
    <row r="34" spans="1:47" x14ac:dyDescent="0.3">
      <c r="A34" s="19" t="s">
        <v>13</v>
      </c>
      <c r="B34" s="19" t="s">
        <v>44</v>
      </c>
      <c r="C34" s="48">
        <v>0.2</v>
      </c>
      <c r="D34" s="20">
        <v>2009</v>
      </c>
      <c r="E34" s="19">
        <v>3506288</v>
      </c>
      <c r="F34" s="19">
        <v>454000000</v>
      </c>
      <c r="G34" s="21">
        <f t="shared" si="5"/>
        <v>0.35474428125651858</v>
      </c>
      <c r="H34" s="21">
        <f>G34*'ST1.4 OFMSW composition'!B$3</f>
        <v>0.18091958344082448</v>
      </c>
      <c r="I34" s="50">
        <f>$G34*'ST1.4 OFMSW composition'!C$3</f>
        <v>1.7311520925318104E-2</v>
      </c>
      <c r="J34" s="50">
        <f>$G34*'ST1.4 OFMSW composition'!D$3</f>
        <v>3.3097641441233179E-2</v>
      </c>
      <c r="K34" s="50">
        <f>$G34*'ST1.4 OFMSW composition'!E$3</f>
        <v>2.7386258513003237E-2</v>
      </c>
      <c r="L34" s="50">
        <f>$G34*'ST1.4 OFMSW composition'!F$3</f>
        <v>2.1036335878511551E-2</v>
      </c>
      <c r="M34" s="50">
        <f>$G34*'ST1.4 OFMSW composition'!G$3</f>
        <v>5.5340107876016897E-2</v>
      </c>
      <c r="N34" s="50">
        <f>$G34*'ST1.4 OFMSW composition'!H$3</f>
        <v>1.5715171659663772E-2</v>
      </c>
      <c r="O34" s="22">
        <v>2012</v>
      </c>
      <c r="P34" s="18">
        <v>3706555</v>
      </c>
      <c r="Q34" s="19">
        <v>278000000</v>
      </c>
      <c r="R34" s="23">
        <f t="shared" si="4"/>
        <v>0.20548564249456391</v>
      </c>
      <c r="S34" s="23">
        <f>$R34*'ST1.4 OFMSW composition'!B$3</f>
        <v>0.1047976776722276</v>
      </c>
      <c r="T34" s="53">
        <f>$R34*'ST1.4 OFMSW composition'!C$3</f>
        <v>1.0027699353734718E-2</v>
      </c>
      <c r="U34" s="53">
        <f>$R34*'ST1.4 OFMSW composition'!D$3</f>
        <v>1.9171810444742813E-2</v>
      </c>
      <c r="V34" s="53">
        <f>$R34*'ST1.4 OFMSW composition'!E$3</f>
        <v>1.5863491600580336E-2</v>
      </c>
      <c r="W34" s="53">
        <f>$R34*'ST1.4 OFMSW composition'!F$3</f>
        <v>1.2185298599927639E-2</v>
      </c>
      <c r="X34" s="53">
        <f>$R34*'ST1.4 OFMSW composition'!G$3</f>
        <v>3.2055760229151971E-2</v>
      </c>
      <c r="Y34" s="53">
        <f>$R34*'ST1.4 OFMSW composition'!H$3</f>
        <v>9.1030139625091818E-3</v>
      </c>
      <c r="Z34" s="24">
        <v>2016</v>
      </c>
      <c r="AA34" s="25">
        <v>4163532</v>
      </c>
      <c r="AB34" s="25">
        <f t="shared" si="6"/>
        <v>1337326478.4000001</v>
      </c>
      <c r="AC34" s="26">
        <v>0.88</v>
      </c>
      <c r="AD34" s="50">
        <f>$AC34*'ST1.4 OFMSW composition'!B$3</f>
        <v>0.44880000000000003</v>
      </c>
      <c r="AE34" s="50">
        <f>$AC34*'ST1.4 OFMSW composition'!C$3</f>
        <v>4.2943999999999996E-2</v>
      </c>
      <c r="AF34" s="50">
        <f>$AC34*'ST1.4 OFMSW composition'!D$3</f>
        <v>8.2103999999999996E-2</v>
      </c>
      <c r="AG34" s="50">
        <f>$AC34*'ST1.4 OFMSW composition'!E$3</f>
        <v>6.793600000000001E-2</v>
      </c>
      <c r="AH34" s="50">
        <f>$AC34*'ST1.4 OFMSW composition'!F$3</f>
        <v>5.2184000000000001E-2</v>
      </c>
      <c r="AI34" s="50">
        <f>$AC34*'ST1.4 OFMSW composition'!G$3</f>
        <v>0.13728000000000001</v>
      </c>
      <c r="AJ34" s="50">
        <f>$AC34*'ST1.4 OFMSW composition'!H$3</f>
        <v>3.8983999999999998E-2</v>
      </c>
      <c r="AK34" s="37">
        <v>2005</v>
      </c>
      <c r="AL34" s="37">
        <v>1197094</v>
      </c>
      <c r="AM34" s="37">
        <f t="shared" si="7"/>
        <v>218469655</v>
      </c>
      <c r="AN34" s="21">
        <v>0.5</v>
      </c>
      <c r="AO34" s="21">
        <f>AN34*'ST1.4 OFMSW composition'!B$3</f>
        <v>0.255</v>
      </c>
      <c r="AP34" s="50">
        <f>AO34*'ST1.4 OFMSW composition'!C$3</f>
        <v>1.2443999999999998E-2</v>
      </c>
      <c r="AQ34" s="50">
        <f>$AO34*('ST1.4 OFMSW composition'!D$3)</f>
        <v>2.37915E-2</v>
      </c>
      <c r="AR34" s="50">
        <f>$AO34*('ST1.4 OFMSW composition'!E$3)</f>
        <v>1.9686000000000002E-2</v>
      </c>
      <c r="AS34" s="50">
        <f>$AO34*('ST1.4 OFMSW composition'!F$3)</f>
        <v>1.51215E-2</v>
      </c>
      <c r="AT34" s="50">
        <f>$AO34*('ST1.4 OFMSW composition'!G$3)</f>
        <v>3.9780000000000003E-2</v>
      </c>
      <c r="AU34" s="50">
        <f>$AO34*('ST1.4 OFMSW composition'!H$3)</f>
        <v>1.1296499999999999E-2</v>
      </c>
    </row>
    <row r="35" spans="1:47" x14ac:dyDescent="0.3">
      <c r="A35" s="19" t="s">
        <v>13</v>
      </c>
      <c r="B35" s="19" t="s">
        <v>45</v>
      </c>
      <c r="C35" s="48">
        <v>0.44</v>
      </c>
      <c r="D35" s="20">
        <v>2016</v>
      </c>
      <c r="E35" s="19">
        <v>1263473</v>
      </c>
      <c r="F35" s="19">
        <v>438000000</v>
      </c>
      <c r="G35" s="21">
        <f t="shared" si="5"/>
        <v>0.94976307368657664</v>
      </c>
      <c r="H35" s="21">
        <f>G35*'ST1.4 OFMSW composition'!B$3</f>
        <v>0.48437916758015409</v>
      </c>
      <c r="I35" s="50">
        <f>$G35*'ST1.4 OFMSW composition'!C$3</f>
        <v>4.6348437995904934E-2</v>
      </c>
      <c r="J35" s="50">
        <f>$G35*'ST1.4 OFMSW composition'!D$3</f>
        <v>8.8612894774957596E-2</v>
      </c>
      <c r="K35" s="50">
        <f>$G35*'ST1.4 OFMSW composition'!E$3</f>
        <v>7.3321709288603723E-2</v>
      </c>
      <c r="L35" s="50">
        <f>$G35*'ST1.4 OFMSW composition'!F$3</f>
        <v>5.6320950269613992E-2</v>
      </c>
      <c r="M35" s="50">
        <f>$G35*'ST1.4 OFMSW composition'!G$3</f>
        <v>0.14816303949510595</v>
      </c>
      <c r="N35" s="50">
        <f>$G35*'ST1.4 OFMSW composition'!H$3</f>
        <v>4.2074504164315345E-2</v>
      </c>
      <c r="O35" s="22">
        <v>2012</v>
      </c>
      <c r="P35" s="18">
        <v>1255882</v>
      </c>
      <c r="Q35" s="19">
        <v>462000000</v>
      </c>
      <c r="R35" s="23">
        <f t="shared" si="4"/>
        <v>1.007860152990117</v>
      </c>
      <c r="S35" s="23">
        <f>$R35*'ST1.4 OFMSW composition'!B$3</f>
        <v>0.51400867802495964</v>
      </c>
      <c r="T35" s="53">
        <f>$R35*'ST1.4 OFMSW composition'!C$3</f>
        <v>4.9183575465917707E-2</v>
      </c>
      <c r="U35" s="53">
        <f>$R35*'ST1.4 OFMSW composition'!D$3</f>
        <v>9.403335227397791E-2</v>
      </c>
      <c r="V35" s="53">
        <f>$R35*'ST1.4 OFMSW composition'!E$3</f>
        <v>7.780680381083703E-2</v>
      </c>
      <c r="W35" s="53">
        <f>$R35*'ST1.4 OFMSW composition'!F$3</f>
        <v>5.9766107072313938E-2</v>
      </c>
      <c r="X35" s="53">
        <f>$R35*'ST1.4 OFMSW composition'!G$3</f>
        <v>0.15722618386645826</v>
      </c>
      <c r="Y35" s="53">
        <f>$R35*'ST1.4 OFMSW composition'!H$3</f>
        <v>4.4648204777462182E-2</v>
      </c>
      <c r="Z35" s="24">
        <v>2016</v>
      </c>
      <c r="AA35" s="25">
        <v>1263473</v>
      </c>
      <c r="AB35" s="25">
        <f t="shared" si="6"/>
        <v>479614350.80000007</v>
      </c>
      <c r="AC35" s="23">
        <v>1.04</v>
      </c>
      <c r="AD35" s="50">
        <f>$AC35*'ST1.4 OFMSW composition'!B$3</f>
        <v>0.53039999999999998</v>
      </c>
      <c r="AE35" s="50">
        <f>$AC35*'ST1.4 OFMSW composition'!C$3</f>
        <v>5.0751999999999999E-2</v>
      </c>
      <c r="AF35" s="50">
        <f>$AC35*'ST1.4 OFMSW composition'!D$3</f>
        <v>9.7031999999999993E-2</v>
      </c>
      <c r="AG35" s="50">
        <f>$AC35*'ST1.4 OFMSW composition'!E$3</f>
        <v>8.0288000000000012E-2</v>
      </c>
      <c r="AH35" s="50">
        <f>$AC35*'ST1.4 OFMSW composition'!F$3</f>
        <v>6.1671999999999998E-2</v>
      </c>
      <c r="AI35" s="50">
        <f>$AC35*'ST1.4 OFMSW composition'!G$3</f>
        <v>0.16224</v>
      </c>
      <c r="AJ35" s="50">
        <f>$AC35*'ST1.4 OFMSW composition'!H$3</f>
        <v>4.6072000000000002E-2</v>
      </c>
      <c r="AK35" s="37">
        <v>2003</v>
      </c>
      <c r="AL35" s="37">
        <v>519206</v>
      </c>
      <c r="AM35" s="37">
        <f t="shared" si="7"/>
        <v>435873436.99999994</v>
      </c>
      <c r="AN35" s="21">
        <v>2.2999999999999998</v>
      </c>
      <c r="AO35" s="21">
        <f>AN35*'ST1.4 OFMSW composition'!B$3</f>
        <v>1.1729999999999998</v>
      </c>
      <c r="AP35" s="50">
        <f>AO35*'ST1.4 OFMSW composition'!C$3</f>
        <v>5.7242399999999985E-2</v>
      </c>
      <c r="AQ35" s="50">
        <f>$AO35*('ST1.4 OFMSW composition'!D$3)</f>
        <v>0.10944089999999998</v>
      </c>
      <c r="AR35" s="50">
        <f>$AO35*('ST1.4 OFMSW composition'!E$3)</f>
        <v>9.0555599999999986E-2</v>
      </c>
      <c r="AS35" s="50">
        <f>$AO35*('ST1.4 OFMSW composition'!F$3)</f>
        <v>6.9558899999999993E-2</v>
      </c>
      <c r="AT35" s="50">
        <f>$AO35*('ST1.4 OFMSW composition'!G$3)</f>
        <v>0.18298799999999998</v>
      </c>
      <c r="AU35" s="50">
        <f>$AO35*('ST1.4 OFMSW composition'!H$3)</f>
        <v>5.1963899999999993E-2</v>
      </c>
    </row>
    <row r="36" spans="1:47" x14ac:dyDescent="0.3">
      <c r="A36" s="19" t="s">
        <v>13</v>
      </c>
      <c r="B36" s="19" t="s">
        <v>46</v>
      </c>
      <c r="C36" s="48">
        <f>AVERAGE(0.9,0.31)</f>
        <v>0.60499999999999998</v>
      </c>
      <c r="D36" s="20">
        <v>2014</v>
      </c>
      <c r="E36" s="19">
        <v>34318082</v>
      </c>
      <c r="F36" s="19">
        <v>6852000000</v>
      </c>
      <c r="G36" s="21">
        <f t="shared" si="5"/>
        <v>0.54701782983460512</v>
      </c>
      <c r="H36" s="21">
        <f>G36*'ST1.4 OFMSW composition'!B$3</f>
        <v>0.27897909321564862</v>
      </c>
      <c r="I36" s="50">
        <f>$G36*'ST1.4 OFMSW composition'!C$3</f>
        <v>2.6694470095928728E-2</v>
      </c>
      <c r="J36" s="50">
        <f>$G36*'ST1.4 OFMSW composition'!D$3</f>
        <v>5.1036763523568653E-2</v>
      </c>
      <c r="K36" s="50">
        <f>$G36*'ST1.4 OFMSW composition'!E$3</f>
        <v>4.2229776463231519E-2</v>
      </c>
      <c r="L36" s="50">
        <f>$G36*'ST1.4 OFMSW composition'!F$3</f>
        <v>3.2438157309192084E-2</v>
      </c>
      <c r="M36" s="50">
        <f>$G36*'ST1.4 OFMSW composition'!G$3</f>
        <v>8.53347814541984E-2</v>
      </c>
      <c r="N36" s="50">
        <f>$G36*'ST1.4 OFMSW composition'!H$3</f>
        <v>2.4232889861673008E-2</v>
      </c>
      <c r="O36" s="22">
        <v>2012</v>
      </c>
      <c r="P36" s="18">
        <v>33241898</v>
      </c>
      <c r="Q36" s="25">
        <v>10326000000</v>
      </c>
      <c r="R36" s="23">
        <f t="shared" si="4"/>
        <v>0.85104680120563836</v>
      </c>
      <c r="S36" s="23">
        <f>$R36*'ST1.4 OFMSW composition'!B$3</f>
        <v>0.43403386861487558</v>
      </c>
      <c r="T36" s="53">
        <f>$R36*'ST1.4 OFMSW composition'!C$3</f>
        <v>4.1531083898835149E-2</v>
      </c>
      <c r="U36" s="53">
        <f>$R36*'ST1.4 OFMSW composition'!D$3</f>
        <v>7.9402666552486054E-2</v>
      </c>
      <c r="V36" s="53">
        <f>$R36*'ST1.4 OFMSW composition'!E$3</f>
        <v>6.5700813053075291E-2</v>
      </c>
      <c r="W36" s="53">
        <f>$R36*'ST1.4 OFMSW composition'!F$3</f>
        <v>5.0467075311494351E-2</v>
      </c>
      <c r="X36" s="53">
        <f>$R36*'ST1.4 OFMSW composition'!G$3</f>
        <v>0.13276330098807959</v>
      </c>
      <c r="Y36" s="53">
        <f>$R36*'ST1.4 OFMSW composition'!H$3</f>
        <v>3.7701373293409779E-2</v>
      </c>
      <c r="Z36" s="24">
        <v>2016</v>
      </c>
      <c r="AA36" s="25">
        <v>35126274</v>
      </c>
      <c r="AB36" s="25">
        <f t="shared" si="6"/>
        <v>1794952601.4000001</v>
      </c>
      <c r="AC36" s="23">
        <v>0.14000000000000001</v>
      </c>
      <c r="AD36" s="50">
        <f>$AC36*'ST1.4 OFMSW composition'!B$3</f>
        <v>7.1400000000000005E-2</v>
      </c>
      <c r="AE36" s="50">
        <f>$AC36*'ST1.4 OFMSW composition'!C$3</f>
        <v>6.8320000000000004E-3</v>
      </c>
      <c r="AF36" s="50">
        <f>$AC36*'ST1.4 OFMSW composition'!D$3</f>
        <v>1.3062000000000001E-2</v>
      </c>
      <c r="AG36" s="50">
        <f>$AC36*'ST1.4 OFMSW composition'!E$3</f>
        <v>1.0808000000000002E-2</v>
      </c>
      <c r="AH36" s="50">
        <f>$AC36*'ST1.4 OFMSW composition'!F$3</f>
        <v>8.3020000000000004E-3</v>
      </c>
      <c r="AI36" s="50">
        <f>$AC36*'ST1.4 OFMSW composition'!G$3</f>
        <v>2.1840000000000002E-2</v>
      </c>
      <c r="AJ36" s="50">
        <f>$AC36*'ST1.4 OFMSW composition'!H$3</f>
        <v>6.202E-3</v>
      </c>
      <c r="AK36" s="37">
        <v>2002</v>
      </c>
      <c r="AL36" s="37">
        <v>15753989</v>
      </c>
      <c r="AM36" s="37">
        <f t="shared" si="7"/>
        <v>8395300738.0999994</v>
      </c>
      <c r="AN36" s="21">
        <v>1.46</v>
      </c>
      <c r="AO36" s="21">
        <f>AN36*'ST1.4 OFMSW composition'!B$3</f>
        <v>0.74460000000000004</v>
      </c>
      <c r="AP36" s="50">
        <f>AO36*'ST1.4 OFMSW composition'!C$3</f>
        <v>3.6336479999999997E-2</v>
      </c>
      <c r="AQ36" s="50">
        <f>$AO36*('ST1.4 OFMSW composition'!D$3)</f>
        <v>6.9471179999999993E-2</v>
      </c>
      <c r="AR36" s="50">
        <f>$AO36*('ST1.4 OFMSW composition'!E$3)</f>
        <v>5.7483120000000006E-2</v>
      </c>
      <c r="AS36" s="50">
        <f>$AO36*('ST1.4 OFMSW composition'!F$3)</f>
        <v>4.4154780000000005E-2</v>
      </c>
      <c r="AT36" s="50">
        <f>$AO36*('ST1.4 OFMSW composition'!G$3)</f>
        <v>0.1161576</v>
      </c>
      <c r="AU36" s="50">
        <f>$AO36*('ST1.4 OFMSW composition'!H$3)</f>
        <v>3.2985779999999999E-2</v>
      </c>
    </row>
    <row r="37" spans="1:47" x14ac:dyDescent="0.3">
      <c r="A37" s="19" t="s">
        <v>13</v>
      </c>
      <c r="B37" s="19" t="s">
        <v>47</v>
      </c>
      <c r="C37" s="48">
        <v>0.82</v>
      </c>
      <c r="D37" s="20">
        <v>2014</v>
      </c>
      <c r="E37" s="19">
        <v>27212382</v>
      </c>
      <c r="F37" s="19">
        <v>2500000000</v>
      </c>
      <c r="G37" s="21">
        <f t="shared" si="5"/>
        <v>0.25169847566057063</v>
      </c>
      <c r="H37" s="21">
        <f>G37*'ST1.4 OFMSW composition'!B$3</f>
        <v>0.12836622258689104</v>
      </c>
      <c r="I37" s="50">
        <f>$G37*'ST1.4 OFMSW composition'!C$3</f>
        <v>1.2282885612235846E-2</v>
      </c>
      <c r="J37" s="50">
        <f>$G37*'ST1.4 OFMSW composition'!D$3</f>
        <v>2.348346777913124E-2</v>
      </c>
      <c r="K37" s="50">
        <f>$G37*'ST1.4 OFMSW composition'!E$3</f>
        <v>1.9431122320996055E-2</v>
      </c>
      <c r="L37" s="50">
        <f>$G37*'ST1.4 OFMSW composition'!F$3</f>
        <v>1.4925719606671838E-2</v>
      </c>
      <c r="M37" s="50">
        <f>$G37*'ST1.4 OFMSW composition'!G$3</f>
        <v>3.9264962203049016E-2</v>
      </c>
      <c r="N37" s="50">
        <f>$G37*'ST1.4 OFMSW composition'!H$3</f>
        <v>1.1150242471763279E-2</v>
      </c>
      <c r="O37" s="22">
        <v>2012</v>
      </c>
      <c r="P37" s="18">
        <v>24862673</v>
      </c>
      <c r="Q37" s="25">
        <v>500000000</v>
      </c>
      <c r="R37" s="23">
        <f t="shared" si="4"/>
        <v>5.5097173731023623E-2</v>
      </c>
      <c r="S37" s="23">
        <f>$R37*'ST1.4 OFMSW composition'!B$3</f>
        <v>2.8099558602822049E-2</v>
      </c>
      <c r="T37" s="53">
        <f>$R37*'ST1.4 OFMSW composition'!C$3</f>
        <v>2.6887420780739527E-3</v>
      </c>
      <c r="U37" s="53">
        <f>$R37*'ST1.4 OFMSW composition'!D$3</f>
        <v>5.1405663091045033E-3</v>
      </c>
      <c r="V37" s="53">
        <f>$R37*'ST1.4 OFMSW composition'!E$3</f>
        <v>4.2535018120350241E-3</v>
      </c>
      <c r="W37" s="53">
        <f>$R37*'ST1.4 OFMSW composition'!F$3</f>
        <v>3.2672624022497009E-3</v>
      </c>
      <c r="X37" s="53">
        <f>$R37*'ST1.4 OFMSW composition'!G$3</f>
        <v>8.5951591020396855E-3</v>
      </c>
      <c r="Y37" s="53">
        <f>$R37*'ST1.4 OFMSW composition'!H$3</f>
        <v>2.4408047962843466E-3</v>
      </c>
      <c r="Z37" s="24">
        <v>2016</v>
      </c>
      <c r="AA37" s="25">
        <v>27829930</v>
      </c>
      <c r="AB37" s="25">
        <f t="shared" si="6"/>
        <v>2844218846</v>
      </c>
      <c r="AC37" s="23">
        <v>0.28000000000000003</v>
      </c>
      <c r="AD37" s="50">
        <f>$AC37*'ST1.4 OFMSW composition'!B$3</f>
        <v>0.14280000000000001</v>
      </c>
      <c r="AE37" s="50">
        <f>$AC37*'ST1.4 OFMSW composition'!C$3</f>
        <v>1.3664000000000001E-2</v>
      </c>
      <c r="AF37" s="50">
        <f>$AC37*'ST1.4 OFMSW composition'!D$3</f>
        <v>2.6124000000000001E-2</v>
      </c>
      <c r="AG37" s="50">
        <f>$AC37*'ST1.4 OFMSW composition'!E$3</f>
        <v>2.1616000000000003E-2</v>
      </c>
      <c r="AH37" s="50">
        <f>$AC37*'ST1.4 OFMSW composition'!F$3</f>
        <v>1.6604000000000001E-2</v>
      </c>
      <c r="AI37" s="50">
        <f>$AC37*'ST1.4 OFMSW composition'!G$3</f>
        <v>4.3680000000000004E-2</v>
      </c>
      <c r="AJ37" s="50">
        <f>$AC37*'ST1.4 OFMSW composition'!H$3</f>
        <v>1.2404E-2</v>
      </c>
      <c r="AK37" s="37">
        <v>2007</v>
      </c>
      <c r="AL37" s="37">
        <v>15753989</v>
      </c>
      <c r="AM37" s="37">
        <f t="shared" si="7"/>
        <v>805028837.90000021</v>
      </c>
      <c r="AN37" s="21">
        <v>0.14000000000000001</v>
      </c>
      <c r="AO37" s="21">
        <f>AN37*'ST1.4 OFMSW composition'!B$3</f>
        <v>7.1400000000000005E-2</v>
      </c>
      <c r="AP37" s="50">
        <f>AO37*'ST1.4 OFMSW composition'!C$3</f>
        <v>3.48432E-3</v>
      </c>
      <c r="AQ37" s="50">
        <f>$AO37*('ST1.4 OFMSW composition'!D$3)</f>
        <v>6.66162E-3</v>
      </c>
      <c r="AR37" s="50">
        <f>$AO37*('ST1.4 OFMSW composition'!E$3)</f>
        <v>5.5120800000000008E-3</v>
      </c>
      <c r="AS37" s="50">
        <f>$AO37*('ST1.4 OFMSW composition'!F$3)</f>
        <v>4.2340199999999998E-3</v>
      </c>
      <c r="AT37" s="50">
        <f>$AO37*('ST1.4 OFMSW composition'!G$3)</f>
        <v>1.1138400000000001E-2</v>
      </c>
      <c r="AU37" s="50">
        <f>$AO37*('ST1.4 OFMSW composition'!H$3)</f>
        <v>3.1630200000000003E-3</v>
      </c>
    </row>
    <row r="38" spans="1:47" x14ac:dyDescent="0.3">
      <c r="A38" s="19" t="s">
        <v>13</v>
      </c>
      <c r="B38" s="19" t="s">
        <v>48</v>
      </c>
      <c r="C38" s="48">
        <v>0.93</v>
      </c>
      <c r="D38" s="20">
        <v>1993</v>
      </c>
      <c r="E38" s="19">
        <v>1559983</v>
      </c>
      <c r="F38" s="19">
        <v>256729000</v>
      </c>
      <c r="G38" s="21">
        <f t="shared" si="5"/>
        <v>0.45088127453162707</v>
      </c>
      <c r="H38" s="21">
        <f>G38*'ST1.4 OFMSW composition'!B$3</f>
        <v>0.22994945001112982</v>
      </c>
      <c r="I38" s="50">
        <f>$G38*'ST1.4 OFMSW composition'!C$3</f>
        <v>2.2003006197143401E-2</v>
      </c>
      <c r="J38" s="50">
        <f>$G38*'ST1.4 OFMSW composition'!D$3</f>
        <v>4.20672229138008E-2</v>
      </c>
      <c r="K38" s="50">
        <f>$G38*'ST1.4 OFMSW composition'!E$3</f>
        <v>3.4808034393841614E-2</v>
      </c>
      <c r="L38" s="50">
        <f>$G38*'ST1.4 OFMSW composition'!F$3</f>
        <v>2.6737259579725486E-2</v>
      </c>
      <c r="M38" s="50">
        <f>$G38*'ST1.4 OFMSW composition'!G$3</f>
        <v>7.0337478826933822E-2</v>
      </c>
      <c r="N38" s="50">
        <f>$G38*'ST1.4 OFMSW composition'!H$3</f>
        <v>1.997404046175108E-2</v>
      </c>
      <c r="O38" s="22">
        <v>2012</v>
      </c>
      <c r="P38" s="18">
        <v>2194777</v>
      </c>
      <c r="Q38" s="19">
        <v>169000000</v>
      </c>
      <c r="R38" s="23">
        <f t="shared" si="4"/>
        <v>0.21096161415494011</v>
      </c>
      <c r="S38" s="23">
        <f>$R38*'ST1.4 OFMSW composition'!B$3</f>
        <v>0.10759042321901946</v>
      </c>
      <c r="T38" s="53">
        <f>$R38*'ST1.4 OFMSW composition'!C$3</f>
        <v>1.0294926770761076E-2</v>
      </c>
      <c r="U38" s="53">
        <f>$R38*'ST1.4 OFMSW composition'!D$3</f>
        <v>1.9682718600655912E-2</v>
      </c>
      <c r="V38" s="53">
        <f>$R38*'ST1.4 OFMSW composition'!E$3</f>
        <v>1.6286236612761379E-2</v>
      </c>
      <c r="W38" s="53">
        <f>$R38*'ST1.4 OFMSW composition'!F$3</f>
        <v>1.2510023719387949E-2</v>
      </c>
      <c r="X38" s="53">
        <f>$R38*'ST1.4 OFMSW composition'!G$3</f>
        <v>3.2910011808170658E-2</v>
      </c>
      <c r="Y38" s="53">
        <f>$R38*'ST1.4 OFMSW composition'!H$3</f>
        <v>9.3455995070638471E-3</v>
      </c>
      <c r="Z38" s="24">
        <v>2016</v>
      </c>
      <c r="AA38" s="25">
        <v>2358044</v>
      </c>
      <c r="AB38" s="23" t="s">
        <v>241</v>
      </c>
      <c r="AC38" s="23" t="s">
        <v>241</v>
      </c>
      <c r="AD38" s="53" t="s">
        <v>241</v>
      </c>
      <c r="AE38" s="53" t="s">
        <v>241</v>
      </c>
      <c r="AF38" s="53" t="s">
        <v>241</v>
      </c>
      <c r="AG38" s="53" t="s">
        <v>241</v>
      </c>
      <c r="AH38" s="53" t="s">
        <v>241</v>
      </c>
      <c r="AI38" s="53" t="s">
        <v>241</v>
      </c>
      <c r="AJ38" s="53" t="s">
        <v>241</v>
      </c>
      <c r="AK38" s="37">
        <v>2005</v>
      </c>
      <c r="AL38" s="37">
        <v>708907</v>
      </c>
      <c r="AM38" s="37">
        <f t="shared" si="7"/>
        <v>129375527.5</v>
      </c>
      <c r="AN38" s="21">
        <v>0.5</v>
      </c>
      <c r="AO38" s="21">
        <f>AN38*'ST1.4 OFMSW composition'!B$3</f>
        <v>0.255</v>
      </c>
      <c r="AP38" s="50">
        <f>AO38*'ST1.4 OFMSW composition'!C$3</f>
        <v>1.2443999999999998E-2</v>
      </c>
      <c r="AQ38" s="50">
        <f>$AO38*('ST1.4 OFMSW composition'!D$3)</f>
        <v>2.37915E-2</v>
      </c>
      <c r="AR38" s="50">
        <f>$AO38*('ST1.4 OFMSW composition'!E$3)</f>
        <v>1.9686000000000002E-2</v>
      </c>
      <c r="AS38" s="50">
        <f>$AO38*('ST1.4 OFMSW composition'!F$3)</f>
        <v>1.51215E-2</v>
      </c>
      <c r="AT38" s="50">
        <f>$AO38*('ST1.4 OFMSW composition'!G$3)</f>
        <v>3.9780000000000003E-2</v>
      </c>
      <c r="AU38" s="50">
        <f>$AO38*('ST1.4 OFMSW composition'!H$3)</f>
        <v>1.1296499999999999E-2</v>
      </c>
    </row>
    <row r="39" spans="1:47" x14ac:dyDescent="0.3">
      <c r="A39" s="19" t="s">
        <v>13</v>
      </c>
      <c r="B39" s="19" t="s">
        <v>49</v>
      </c>
      <c r="C39" s="48">
        <v>0.6</v>
      </c>
      <c r="D39" s="20">
        <v>1993</v>
      </c>
      <c r="E39" s="19">
        <v>8842415</v>
      </c>
      <c r="F39" s="19">
        <v>1865646000</v>
      </c>
      <c r="G39" s="21">
        <f t="shared" si="5"/>
        <v>0.57805010329300177</v>
      </c>
      <c r="H39" s="21">
        <f>G39*'ST1.4 OFMSW composition'!B$3</f>
        <v>0.29480555267943093</v>
      </c>
      <c r="I39" s="50">
        <f>$G39*'ST1.4 OFMSW composition'!C$3</f>
        <v>2.8208845040698483E-2</v>
      </c>
      <c r="J39" s="50">
        <f>$G39*'ST1.4 OFMSW composition'!D$3</f>
        <v>5.3932074637237065E-2</v>
      </c>
      <c r="K39" s="50">
        <f>$G39*'ST1.4 OFMSW composition'!E$3</f>
        <v>4.4625467974219742E-2</v>
      </c>
      <c r="L39" s="50">
        <f>$G39*'ST1.4 OFMSW composition'!F$3</f>
        <v>3.4278371125275008E-2</v>
      </c>
      <c r="M39" s="50">
        <f>$G39*'ST1.4 OFMSW composition'!G$3</f>
        <v>9.0175816113708271E-2</v>
      </c>
      <c r="N39" s="50">
        <f>$G39*'ST1.4 OFMSW composition'!H$3</f>
        <v>2.5607619575879977E-2</v>
      </c>
      <c r="O39" s="22">
        <v>2012</v>
      </c>
      <c r="P39" s="18">
        <v>17795209</v>
      </c>
      <c r="Q39" s="19">
        <v>518000000</v>
      </c>
      <c r="R39" s="23">
        <f t="shared" si="4"/>
        <v>7.9750571189795005E-2</v>
      </c>
      <c r="S39" s="23">
        <f>$R39*'ST1.4 OFMSW composition'!B$3</f>
        <v>4.0672791306795457E-2</v>
      </c>
      <c r="T39" s="53">
        <f>$R39*'ST1.4 OFMSW composition'!C$3</f>
        <v>3.891827874061996E-3</v>
      </c>
      <c r="U39" s="53">
        <f>$R39*'ST1.4 OFMSW composition'!D$3</f>
        <v>7.4407282920078734E-3</v>
      </c>
      <c r="V39" s="53">
        <f>$R39*'ST1.4 OFMSW composition'!E$3</f>
        <v>6.1567440958521747E-3</v>
      </c>
      <c r="W39" s="53">
        <f>$R39*'ST1.4 OFMSW composition'!F$3</f>
        <v>4.7292088715548434E-3</v>
      </c>
      <c r="X39" s="53">
        <f>$R39*'ST1.4 OFMSW composition'!G$3</f>
        <v>1.2441089105608021E-2</v>
      </c>
      <c r="Y39" s="53">
        <f>$R39*'ST1.4 OFMSW composition'!H$3</f>
        <v>3.5329503037079186E-3</v>
      </c>
      <c r="Z39" s="24">
        <v>2016</v>
      </c>
      <c r="AA39" s="25">
        <v>20788789</v>
      </c>
      <c r="AB39" s="25">
        <f>(AC39*AA39)*365</f>
        <v>4400986631.2999992</v>
      </c>
      <c r="AC39" s="26">
        <v>0.57999999999999996</v>
      </c>
      <c r="AD39" s="50">
        <f>$AC39*'ST1.4 OFMSW composition'!B$3</f>
        <v>0.29580000000000001</v>
      </c>
      <c r="AE39" s="50">
        <f>$AC39*'ST1.4 OFMSW composition'!C$3</f>
        <v>2.8303999999999996E-2</v>
      </c>
      <c r="AF39" s="50">
        <f>$AC39*'ST1.4 OFMSW composition'!D$3</f>
        <v>5.4113999999999995E-2</v>
      </c>
      <c r="AG39" s="50">
        <f>$AC39*'ST1.4 OFMSW composition'!E$3</f>
        <v>4.4775999999999996E-2</v>
      </c>
      <c r="AH39" s="50">
        <f>$AC39*'ST1.4 OFMSW composition'!F$3</f>
        <v>3.4393999999999994E-2</v>
      </c>
      <c r="AI39" s="50">
        <f>$AC39*'ST1.4 OFMSW composition'!G$3</f>
        <v>9.0479999999999991E-2</v>
      </c>
      <c r="AJ39" s="50">
        <f>$AC39*'ST1.4 OFMSW composition'!H$3</f>
        <v>2.5693999999999998E-2</v>
      </c>
      <c r="AK39" s="37">
        <v>2005</v>
      </c>
      <c r="AL39" s="37">
        <v>2162063</v>
      </c>
      <c r="AM39" s="37">
        <f t="shared" si="7"/>
        <v>386684967.54999995</v>
      </c>
      <c r="AN39" s="21">
        <v>0.49</v>
      </c>
      <c r="AO39" s="21">
        <f>AN39*'ST1.4 OFMSW composition'!B$3</f>
        <v>0.24990000000000001</v>
      </c>
      <c r="AP39" s="50">
        <f>AO39*'ST1.4 OFMSW composition'!C$3</f>
        <v>1.219512E-2</v>
      </c>
      <c r="AQ39" s="50">
        <f>$AO39*('ST1.4 OFMSW composition'!D$3)</f>
        <v>2.331567E-2</v>
      </c>
      <c r="AR39" s="50">
        <f>$AO39*('ST1.4 OFMSW composition'!E$3)</f>
        <v>1.9292280000000002E-2</v>
      </c>
      <c r="AS39" s="50">
        <f>$AO39*('ST1.4 OFMSW composition'!F$3)</f>
        <v>1.481907E-2</v>
      </c>
      <c r="AT39" s="50">
        <f>$AO39*('ST1.4 OFMSW composition'!G$3)</f>
        <v>3.8984400000000002E-2</v>
      </c>
      <c r="AU39" s="50">
        <f>$AO39*('ST1.4 OFMSW composition'!H$3)</f>
        <v>1.107057E-2</v>
      </c>
    </row>
    <row r="40" spans="1:47" x14ac:dyDescent="0.3">
      <c r="A40" s="19" t="s">
        <v>13</v>
      </c>
      <c r="B40" s="19" t="s">
        <v>50</v>
      </c>
      <c r="C40" s="48">
        <f>AVERAGE(0.1,0.4)</f>
        <v>0.25</v>
      </c>
      <c r="D40" s="20">
        <v>2009</v>
      </c>
      <c r="E40" s="28">
        <v>154000000</v>
      </c>
      <c r="F40" s="19">
        <v>27614830000</v>
      </c>
      <c r="G40" s="21">
        <f t="shared" si="5"/>
        <v>0.49127966553993951</v>
      </c>
      <c r="H40" s="21">
        <f>G40*'ST1.4 OFMSW composition'!B$3</f>
        <v>0.25055262942536916</v>
      </c>
      <c r="I40" s="50">
        <f>$G40*'ST1.4 OFMSW composition'!C$3</f>
        <v>2.3974447678349046E-2</v>
      </c>
      <c r="J40" s="50">
        <f>$G40*'ST1.4 OFMSW composition'!D$3</f>
        <v>4.5836392794876356E-2</v>
      </c>
      <c r="K40" s="50">
        <f>$G40*'ST1.4 OFMSW composition'!E$3</f>
        <v>3.7926790179683333E-2</v>
      </c>
      <c r="L40" s="50">
        <f>$G40*'ST1.4 OFMSW composition'!F$3</f>
        <v>2.9132884166518411E-2</v>
      </c>
      <c r="M40" s="50">
        <f>$G40*'ST1.4 OFMSW composition'!G$3</f>
        <v>7.6639627824230561E-2</v>
      </c>
      <c r="N40" s="50">
        <f>$G40*'ST1.4 OFMSW composition'!H$3</f>
        <v>2.1763689183419321E-2</v>
      </c>
      <c r="O40" s="22">
        <v>2012</v>
      </c>
      <c r="P40" s="18">
        <v>167228803</v>
      </c>
      <c r="Q40" s="19">
        <v>17451000000</v>
      </c>
      <c r="R40" s="23">
        <f t="shared" si="4"/>
        <v>0.28590145983470078</v>
      </c>
      <c r="S40" s="23">
        <f>$R40*'ST1.4 OFMSW composition'!B$3</f>
        <v>0.14580974451569739</v>
      </c>
      <c r="T40" s="53">
        <f>$R40*'ST1.4 OFMSW composition'!C$3</f>
        <v>1.3951991239933396E-2</v>
      </c>
      <c r="U40" s="53">
        <f>$R40*'ST1.4 OFMSW composition'!D$3</f>
        <v>2.667460620257758E-2</v>
      </c>
      <c r="V40" s="53">
        <f>$R40*'ST1.4 OFMSW composition'!E$3</f>
        <v>2.20715926992389E-2</v>
      </c>
      <c r="W40" s="53">
        <f>$R40*'ST1.4 OFMSW composition'!F$3</f>
        <v>1.6953956568197755E-2</v>
      </c>
      <c r="X40" s="53">
        <f>$R40*'ST1.4 OFMSW composition'!G$3</f>
        <v>4.4600627734213319E-2</v>
      </c>
      <c r="Y40" s="53">
        <f>$R40*'ST1.4 OFMSW composition'!H$3</f>
        <v>1.2665434670677244E-2</v>
      </c>
      <c r="Z40" s="24">
        <v>2016</v>
      </c>
      <c r="AA40" s="25">
        <v>185960244</v>
      </c>
      <c r="AB40" s="23" t="s">
        <v>241</v>
      </c>
      <c r="AC40" s="23" t="s">
        <v>241</v>
      </c>
      <c r="AD40" s="53" t="s">
        <v>241</v>
      </c>
      <c r="AE40" s="53" t="s">
        <v>241</v>
      </c>
      <c r="AF40" s="53" t="s">
        <v>241</v>
      </c>
      <c r="AG40" s="53" t="s">
        <v>241</v>
      </c>
      <c r="AH40" s="53" t="s">
        <v>241</v>
      </c>
      <c r="AI40" s="53" t="s">
        <v>241</v>
      </c>
      <c r="AJ40" s="53" t="s">
        <v>241</v>
      </c>
      <c r="AK40" s="37">
        <v>2008</v>
      </c>
      <c r="AL40" s="37">
        <v>73178110</v>
      </c>
      <c r="AM40" s="37">
        <f t="shared" si="7"/>
        <v>14957605684</v>
      </c>
      <c r="AN40" s="21">
        <v>0.56000000000000005</v>
      </c>
      <c r="AO40" s="21">
        <f>AN40*'ST1.4 OFMSW composition'!B$3</f>
        <v>0.28560000000000002</v>
      </c>
      <c r="AP40" s="50">
        <f>AO40*'ST1.4 OFMSW composition'!C$3</f>
        <v>1.393728E-2</v>
      </c>
      <c r="AQ40" s="50">
        <f>$AO40*('ST1.4 OFMSW composition'!D$3)</f>
        <v>2.664648E-2</v>
      </c>
      <c r="AR40" s="50">
        <f>$AO40*('ST1.4 OFMSW composition'!E$3)</f>
        <v>2.2048320000000003E-2</v>
      </c>
      <c r="AS40" s="50">
        <f>$AO40*('ST1.4 OFMSW composition'!F$3)</f>
        <v>1.6936079999999999E-2</v>
      </c>
      <c r="AT40" s="50">
        <f>$AO40*('ST1.4 OFMSW composition'!G$3)</f>
        <v>4.4553600000000006E-2</v>
      </c>
      <c r="AU40" s="50">
        <f>$AO40*('ST1.4 OFMSW composition'!H$3)</f>
        <v>1.2652080000000001E-2</v>
      </c>
    </row>
    <row r="41" spans="1:47" x14ac:dyDescent="0.3">
      <c r="A41" s="19" t="s">
        <v>13</v>
      </c>
      <c r="B41" s="19" t="s">
        <v>51</v>
      </c>
      <c r="C41" s="48">
        <v>0.44</v>
      </c>
      <c r="D41" s="20">
        <v>1993</v>
      </c>
      <c r="E41" s="19">
        <v>5126000</v>
      </c>
      <c r="F41" s="19">
        <v>894237000</v>
      </c>
      <c r="G41" s="21">
        <f t="shared" si="5"/>
        <v>0.47794857268077329</v>
      </c>
      <c r="H41" s="21">
        <f>G41*'ST1.4 OFMSW composition'!B$3</f>
        <v>0.24375377206719437</v>
      </c>
      <c r="I41" s="50">
        <f>$G41*'ST1.4 OFMSW composition'!C$3</f>
        <v>2.3323890346821734E-2</v>
      </c>
      <c r="J41" s="50">
        <f>$G41*'ST1.4 OFMSW composition'!D$3</f>
        <v>4.4592601831116144E-2</v>
      </c>
      <c r="K41" s="50">
        <f>$G41*'ST1.4 OFMSW composition'!E$3</f>
        <v>3.68976298109557E-2</v>
      </c>
      <c r="L41" s="50">
        <f>$G41*'ST1.4 OFMSW composition'!F$3</f>
        <v>2.8342350359969855E-2</v>
      </c>
      <c r="M41" s="50">
        <f>$G41*'ST1.4 OFMSW composition'!G$3</f>
        <v>7.4559977338200634E-2</v>
      </c>
      <c r="N41" s="50">
        <f>$G41*'ST1.4 OFMSW composition'!H$3</f>
        <v>2.1173121769758257E-2</v>
      </c>
      <c r="O41" s="22">
        <v>2012</v>
      </c>
      <c r="P41" s="18">
        <v>4510197</v>
      </c>
      <c r="Q41" s="19">
        <v>515000000</v>
      </c>
      <c r="R41" s="23">
        <f t="shared" si="4"/>
        <v>0.31283753328504033</v>
      </c>
      <c r="S41" s="23">
        <f>$R41*'ST1.4 OFMSW composition'!B$3</f>
        <v>0.15954714197537057</v>
      </c>
      <c r="T41" s="53">
        <f>$R41*'ST1.4 OFMSW composition'!C$3</f>
        <v>1.5266471624309967E-2</v>
      </c>
      <c r="U41" s="53">
        <f>$R41*'ST1.4 OFMSW composition'!D$3</f>
        <v>2.9187741855494262E-2</v>
      </c>
      <c r="V41" s="53">
        <f>$R41*'ST1.4 OFMSW composition'!E$3</f>
        <v>2.4151057569605113E-2</v>
      </c>
      <c r="W41" s="53">
        <f>$R41*'ST1.4 OFMSW composition'!F$3</f>
        <v>1.855126572380289E-2</v>
      </c>
      <c r="X41" s="53">
        <f>$R41*'ST1.4 OFMSW composition'!G$3</f>
        <v>4.8802655192466293E-2</v>
      </c>
      <c r="Y41" s="53">
        <f>$R41*'ST1.4 OFMSW composition'!H$3</f>
        <v>1.3858702724527286E-2</v>
      </c>
      <c r="Z41" s="24">
        <v>2016</v>
      </c>
      <c r="AA41" s="25">
        <v>4980996</v>
      </c>
      <c r="AB41" s="25">
        <f t="shared" ref="AB41:AB47" si="8">(AC41*AA41)*365</f>
        <v>1345367019.5999999</v>
      </c>
      <c r="AC41" s="23">
        <v>0.74</v>
      </c>
      <c r="AD41" s="50">
        <f>$AC41*'ST1.4 OFMSW composition'!B$3</f>
        <v>0.37740000000000001</v>
      </c>
      <c r="AE41" s="50">
        <f>$AC41*'ST1.4 OFMSW composition'!C$3</f>
        <v>3.6111999999999998E-2</v>
      </c>
      <c r="AF41" s="50">
        <f>$AC41*'ST1.4 OFMSW composition'!D$3</f>
        <v>6.9041999999999992E-2</v>
      </c>
      <c r="AG41" s="50">
        <f>$AC41*'ST1.4 OFMSW composition'!E$3</f>
        <v>5.7128000000000005E-2</v>
      </c>
      <c r="AH41" s="50">
        <f>$AC41*'ST1.4 OFMSW composition'!F$3</f>
        <v>4.3881999999999997E-2</v>
      </c>
      <c r="AI41" s="50">
        <f>$AC41*'ST1.4 OFMSW composition'!G$3</f>
        <v>0.11544</v>
      </c>
      <c r="AJ41" s="50">
        <f>$AC41*'ST1.4 OFMSW composition'!H$3</f>
        <v>3.2781999999999999E-2</v>
      </c>
      <c r="AK41" s="37">
        <v>2005</v>
      </c>
      <c r="AL41" s="37">
        <v>2056826</v>
      </c>
      <c r="AM41" s="37">
        <f t="shared" si="7"/>
        <v>487981968.50000006</v>
      </c>
      <c r="AN41" s="38">
        <v>0.65</v>
      </c>
      <c r="AO41" s="21">
        <f>AN41*'ST1.4 OFMSW composition'!B$3</f>
        <v>0.33150000000000002</v>
      </c>
      <c r="AP41" s="50">
        <f>AO41*'ST1.4 OFMSW composition'!C$3</f>
        <v>1.6177199999999999E-2</v>
      </c>
      <c r="AQ41" s="50">
        <f>$AO41*('ST1.4 OFMSW composition'!D$3)</f>
        <v>3.092895E-2</v>
      </c>
      <c r="AR41" s="50">
        <f>$AO41*('ST1.4 OFMSW composition'!E$3)</f>
        <v>2.5591800000000001E-2</v>
      </c>
      <c r="AS41" s="50">
        <f>$AO41*('ST1.4 OFMSW composition'!F$3)</f>
        <v>1.965795E-2</v>
      </c>
      <c r="AT41" s="50">
        <f>$AO41*('ST1.4 OFMSW composition'!G$3)</f>
        <v>5.1714000000000003E-2</v>
      </c>
      <c r="AU41" s="50">
        <f>$AO41*('ST1.4 OFMSW composition'!H$3)</f>
        <v>1.4685450000000001E-2</v>
      </c>
    </row>
    <row r="42" spans="1:47" x14ac:dyDescent="0.3">
      <c r="A42" s="19" t="s">
        <v>13</v>
      </c>
      <c r="B42" s="19" t="s">
        <v>52</v>
      </c>
      <c r="C42" s="48">
        <f>AVERAGE(0.42,0.29)</f>
        <v>0.35499999999999998</v>
      </c>
      <c r="D42" s="20">
        <v>2016</v>
      </c>
      <c r="E42" s="19">
        <v>11917508</v>
      </c>
      <c r="F42" s="19">
        <v>4384969000</v>
      </c>
      <c r="G42" s="21">
        <f t="shared" si="5"/>
        <v>1.0080642445241184</v>
      </c>
      <c r="H42" s="21">
        <f>G42*'ST1.4 OFMSW composition'!B$3</f>
        <v>0.51411276470730038</v>
      </c>
      <c r="I42" s="50">
        <f>$G42*'ST1.4 OFMSW composition'!C$3</f>
        <v>4.9193535132776973E-2</v>
      </c>
      <c r="J42" s="50">
        <f>$G42*'ST1.4 OFMSW composition'!D$3</f>
        <v>9.4052394014100232E-2</v>
      </c>
      <c r="K42" s="50">
        <f>$G42*'ST1.4 OFMSW composition'!E$3</f>
        <v>7.782255967726194E-2</v>
      </c>
      <c r="L42" s="50">
        <f>$G42*'ST1.4 OFMSW composition'!F$3</f>
        <v>5.9778209700280215E-2</v>
      </c>
      <c r="M42" s="50">
        <f>$G42*'ST1.4 OFMSW composition'!G$3</f>
        <v>0.15725802214576245</v>
      </c>
      <c r="N42" s="50">
        <f>$G42*'ST1.4 OFMSW composition'!H$3</f>
        <v>4.4657246032418441E-2</v>
      </c>
      <c r="O42" s="22">
        <v>2012</v>
      </c>
      <c r="P42" s="18">
        <v>10549668</v>
      </c>
      <c r="Q42" s="19">
        <v>416000000</v>
      </c>
      <c r="R42" s="23">
        <f t="shared" si="4"/>
        <v>0.10803430282329836</v>
      </c>
      <c r="S42" s="23">
        <f>$R42*'ST1.4 OFMSW composition'!B$3</f>
        <v>5.5097494439882162E-2</v>
      </c>
      <c r="T42" s="53">
        <f>$R42*'ST1.4 OFMSW composition'!C$3</f>
        <v>5.2720739777769596E-3</v>
      </c>
      <c r="U42" s="53">
        <f>$R42*'ST1.4 OFMSW composition'!D$3</f>
        <v>1.0079600453413736E-2</v>
      </c>
      <c r="V42" s="53">
        <f>$R42*'ST1.4 OFMSW composition'!E$3</f>
        <v>8.3402481779586337E-3</v>
      </c>
      <c r="W42" s="53">
        <f>$R42*'ST1.4 OFMSW composition'!F$3</f>
        <v>6.4064341574215922E-3</v>
      </c>
      <c r="X42" s="53">
        <f>$R42*'ST1.4 OFMSW composition'!G$3</f>
        <v>1.6853351240434543E-2</v>
      </c>
      <c r="Y42" s="53">
        <f>$R42*'ST1.4 OFMSW composition'!H$3</f>
        <v>4.785919615072117E-3</v>
      </c>
      <c r="Z42" s="24">
        <v>2016</v>
      </c>
      <c r="AA42" s="25">
        <v>11668829</v>
      </c>
      <c r="AB42" s="25">
        <f t="shared" si="8"/>
        <v>23212218088.25</v>
      </c>
      <c r="AC42" s="23">
        <v>5.45</v>
      </c>
      <c r="AD42" s="50">
        <f>$AC42*'ST1.4 OFMSW composition'!B$3</f>
        <v>2.7795000000000001</v>
      </c>
      <c r="AE42" s="50">
        <f>$AC42*'ST1.4 OFMSW composition'!C$3</f>
        <v>0.26595999999999997</v>
      </c>
      <c r="AF42" s="50">
        <f>$AC42*'ST1.4 OFMSW composition'!D$3</f>
        <v>0.50848499999999996</v>
      </c>
      <c r="AG42" s="50">
        <f>$AC42*'ST1.4 OFMSW composition'!E$3</f>
        <v>0.42074000000000006</v>
      </c>
      <c r="AH42" s="50">
        <f>$AC42*'ST1.4 OFMSW composition'!F$3</f>
        <v>0.323185</v>
      </c>
      <c r="AI42" s="50">
        <f>$AC42*'ST1.4 OFMSW composition'!G$3</f>
        <v>0.85020000000000007</v>
      </c>
      <c r="AJ42" s="50">
        <f>$AC42*'ST1.4 OFMSW composition'!H$3</f>
        <v>0.24143500000000001</v>
      </c>
      <c r="AK42" s="37">
        <v>2005</v>
      </c>
      <c r="AL42" s="37">
        <v>1573625</v>
      </c>
      <c r="AM42" s="37">
        <f t="shared" si="7"/>
        <v>298674025</v>
      </c>
      <c r="AN42" s="21">
        <v>0.52</v>
      </c>
      <c r="AO42" s="21">
        <f>AN42*'ST1.4 OFMSW composition'!B$3</f>
        <v>0.26519999999999999</v>
      </c>
      <c r="AP42" s="50">
        <f>AO42*'ST1.4 OFMSW composition'!C$3</f>
        <v>1.2941759999999998E-2</v>
      </c>
      <c r="AQ42" s="50">
        <f>$AO42*('ST1.4 OFMSW composition'!D$3)</f>
        <v>2.4743159999999997E-2</v>
      </c>
      <c r="AR42" s="50">
        <f>$AO42*('ST1.4 OFMSW composition'!E$3)</f>
        <v>2.0473439999999999E-2</v>
      </c>
      <c r="AS42" s="50">
        <f>$AO42*('ST1.4 OFMSW composition'!F$3)</f>
        <v>1.5726359999999998E-2</v>
      </c>
      <c r="AT42" s="50">
        <f>$AO42*('ST1.4 OFMSW composition'!G$3)</f>
        <v>4.1371199999999997E-2</v>
      </c>
      <c r="AU42" s="50">
        <f>$AO42*('ST1.4 OFMSW composition'!H$3)</f>
        <v>1.1748359999999999E-2</v>
      </c>
    </row>
    <row r="43" spans="1:47" x14ac:dyDescent="0.3">
      <c r="A43" s="19" t="s">
        <v>13</v>
      </c>
      <c r="B43" s="19" t="s">
        <v>53</v>
      </c>
      <c r="C43" s="48">
        <v>0.44</v>
      </c>
      <c r="D43" s="20">
        <v>2014</v>
      </c>
      <c r="E43" s="19">
        <v>191266</v>
      </c>
      <c r="F43" s="19">
        <v>25587000</v>
      </c>
      <c r="G43" s="21">
        <f t="shared" si="5"/>
        <v>0.36651244791554011</v>
      </c>
      <c r="H43" s="21">
        <f>G43*'ST1.4 OFMSW composition'!B$3</f>
        <v>0.18692134843692546</v>
      </c>
      <c r="I43" s="50">
        <f>$G43*'ST1.4 OFMSW composition'!C$3</f>
        <v>1.7885807458278356E-2</v>
      </c>
      <c r="J43" s="50">
        <f>$G43*'ST1.4 OFMSW composition'!D$3</f>
        <v>3.4195611390519888E-2</v>
      </c>
      <c r="K43" s="50">
        <f>$G43*'ST1.4 OFMSW composition'!E$3</f>
        <v>2.8294760979079698E-2</v>
      </c>
      <c r="L43" s="50">
        <f>$G43*'ST1.4 OFMSW composition'!F$3</f>
        <v>2.1734188161391527E-2</v>
      </c>
      <c r="M43" s="50">
        <f>$G43*'ST1.4 OFMSW composition'!G$3</f>
        <v>5.7175941874824256E-2</v>
      </c>
      <c r="N43" s="50">
        <f>$G43*'ST1.4 OFMSW composition'!H$3</f>
        <v>1.6236501442658428E-2</v>
      </c>
      <c r="O43" s="22">
        <v>2012</v>
      </c>
      <c r="P43" s="18">
        <v>188394</v>
      </c>
      <c r="Q43" s="25">
        <v>20000000</v>
      </c>
      <c r="R43" s="23">
        <f t="shared" si="4"/>
        <v>0.29085066694239309</v>
      </c>
      <c r="S43" s="23">
        <f>$R43*'ST1.4 OFMSW composition'!B$3</f>
        <v>0.14833384014062048</v>
      </c>
      <c r="T43" s="53">
        <f>$R43*'ST1.4 OFMSW composition'!C$3</f>
        <v>1.4193512546788781E-2</v>
      </c>
      <c r="U43" s="53">
        <f>$R43*'ST1.4 OFMSW composition'!D$3</f>
        <v>2.7136367225725273E-2</v>
      </c>
      <c r="V43" s="53">
        <f>$R43*'ST1.4 OFMSW composition'!E$3</f>
        <v>2.2453671487952749E-2</v>
      </c>
      <c r="W43" s="53">
        <f>$R43*'ST1.4 OFMSW composition'!F$3</f>
        <v>1.724744454968391E-2</v>
      </c>
      <c r="X43" s="53">
        <f>$R43*'ST1.4 OFMSW composition'!G$3</f>
        <v>4.5372704043013322E-2</v>
      </c>
      <c r="Y43" s="53">
        <f>$R43*'ST1.4 OFMSW composition'!H$3</f>
        <v>1.2884684545548013E-2</v>
      </c>
      <c r="Z43" s="24">
        <v>2016</v>
      </c>
      <c r="AA43" s="25">
        <v>203221</v>
      </c>
      <c r="AB43" s="25">
        <f t="shared" si="8"/>
        <v>96428364.5</v>
      </c>
      <c r="AC43" s="23">
        <v>1.3</v>
      </c>
      <c r="AD43" s="50">
        <f>$AC43*'ST1.4 OFMSW composition'!B$3</f>
        <v>0.66300000000000003</v>
      </c>
      <c r="AE43" s="50">
        <f>$AC43*'ST1.4 OFMSW composition'!C$3</f>
        <v>6.3439999999999996E-2</v>
      </c>
      <c r="AF43" s="50">
        <f>$AC43*'ST1.4 OFMSW composition'!D$3</f>
        <v>0.12129</v>
      </c>
      <c r="AG43" s="50">
        <f>$AC43*'ST1.4 OFMSW composition'!E$3</f>
        <v>0.10036</v>
      </c>
      <c r="AH43" s="50">
        <f>$AC43*'ST1.4 OFMSW composition'!F$3</f>
        <v>7.7090000000000006E-2</v>
      </c>
      <c r="AI43" s="50">
        <f>$AC43*'ST1.4 OFMSW composition'!G$3</f>
        <v>0.20280000000000001</v>
      </c>
      <c r="AJ43" s="50">
        <f>$AC43*'ST1.4 OFMSW composition'!H$3</f>
        <v>5.7590000000000002E-2</v>
      </c>
      <c r="AK43" s="37">
        <v>2005</v>
      </c>
      <c r="AL43" s="37">
        <v>88673</v>
      </c>
      <c r="AM43" s="37">
        <f t="shared" si="7"/>
        <v>15859166.049999999</v>
      </c>
      <c r="AN43" s="21">
        <v>0.49</v>
      </c>
      <c r="AO43" s="21">
        <f>AN43*'ST1.4 OFMSW composition'!B$3</f>
        <v>0.24990000000000001</v>
      </c>
      <c r="AP43" s="50">
        <f>AO43*'ST1.4 OFMSW composition'!C$3</f>
        <v>1.219512E-2</v>
      </c>
      <c r="AQ43" s="50">
        <f>$AO43*('ST1.4 OFMSW composition'!D$3)</f>
        <v>2.331567E-2</v>
      </c>
      <c r="AR43" s="50">
        <f>$AO43*('ST1.4 OFMSW composition'!E$3)</f>
        <v>1.9292280000000002E-2</v>
      </c>
      <c r="AS43" s="50">
        <f>$AO43*('ST1.4 OFMSW composition'!F$3)</f>
        <v>1.481907E-2</v>
      </c>
      <c r="AT43" s="50">
        <f>$AO43*('ST1.4 OFMSW composition'!G$3)</f>
        <v>3.8984400000000002E-2</v>
      </c>
      <c r="AU43" s="50">
        <f>$AO43*('ST1.4 OFMSW composition'!H$3)</f>
        <v>1.107057E-2</v>
      </c>
    </row>
    <row r="44" spans="1:47" x14ac:dyDescent="0.3">
      <c r="A44" s="19" t="s">
        <v>13</v>
      </c>
      <c r="B44" s="19" t="s">
        <v>54</v>
      </c>
      <c r="C44" s="48">
        <v>0.36</v>
      </c>
      <c r="D44" s="20">
        <v>2016</v>
      </c>
      <c r="E44" s="19">
        <v>15411614</v>
      </c>
      <c r="F44" s="19">
        <v>2454059000</v>
      </c>
      <c r="G44" s="21">
        <f t="shared" si="5"/>
        <v>0.43625861088063156</v>
      </c>
      <c r="H44" s="21">
        <f>G44*'ST1.4 OFMSW composition'!B$3</f>
        <v>0.22249189154912211</v>
      </c>
      <c r="I44" s="50">
        <f>$G44*'ST1.4 OFMSW composition'!C$3</f>
        <v>2.1289420210974817E-2</v>
      </c>
      <c r="J44" s="50">
        <f>$G44*'ST1.4 OFMSW composition'!D$3</f>
        <v>4.0702928395162923E-2</v>
      </c>
      <c r="K44" s="50">
        <f>$G44*'ST1.4 OFMSW composition'!E$3</f>
        <v>3.367916475998476E-2</v>
      </c>
      <c r="L44" s="50">
        <f>$G44*'ST1.4 OFMSW composition'!F$3</f>
        <v>2.587013562522145E-2</v>
      </c>
      <c r="M44" s="50">
        <f>$G44*'ST1.4 OFMSW composition'!G$3</f>
        <v>6.805634329737853E-2</v>
      </c>
      <c r="N44" s="50">
        <f>$G44*'ST1.4 OFMSW composition'!H$3</f>
        <v>1.9326256462011977E-2</v>
      </c>
      <c r="O44" s="22">
        <v>2012</v>
      </c>
      <c r="P44" s="18">
        <v>13401990</v>
      </c>
      <c r="Q44" s="19">
        <v>1070000000</v>
      </c>
      <c r="R44" s="23">
        <f t="shared" si="4"/>
        <v>0.21873668382942149</v>
      </c>
      <c r="S44" s="23">
        <f>$R44*'ST1.4 OFMSW composition'!B$3</f>
        <v>0.11155570875300497</v>
      </c>
      <c r="T44" s="53">
        <f>$R44*'ST1.4 OFMSW composition'!C$3</f>
        <v>1.0674350170875768E-2</v>
      </c>
      <c r="U44" s="53">
        <f>$R44*'ST1.4 OFMSW composition'!D$3</f>
        <v>2.0408132601285024E-2</v>
      </c>
      <c r="V44" s="53">
        <f>$R44*'ST1.4 OFMSW composition'!E$3</f>
        <v>1.688647199163134E-2</v>
      </c>
      <c r="W44" s="53">
        <f>$R44*'ST1.4 OFMSW composition'!F$3</f>
        <v>1.2971085351084695E-2</v>
      </c>
      <c r="X44" s="53">
        <f>$R44*'ST1.4 OFMSW composition'!G$3</f>
        <v>3.4122922677389755E-2</v>
      </c>
      <c r="Y44" s="53">
        <f>$R44*'ST1.4 OFMSW composition'!H$3</f>
        <v>9.6900350936433722E-3</v>
      </c>
      <c r="Z44" s="24">
        <v>2016</v>
      </c>
      <c r="AA44" s="25">
        <v>14993514</v>
      </c>
      <c r="AB44" s="25">
        <f t="shared" si="8"/>
        <v>5417906283.8999996</v>
      </c>
      <c r="AC44" s="23">
        <v>0.99</v>
      </c>
      <c r="AD44" s="50">
        <f>$AC44*'ST1.4 OFMSW composition'!B$3</f>
        <v>0.50490000000000002</v>
      </c>
      <c r="AE44" s="50">
        <f>$AC44*'ST1.4 OFMSW composition'!C$3</f>
        <v>4.8311999999999994E-2</v>
      </c>
      <c r="AF44" s="50">
        <f>$AC44*'ST1.4 OFMSW composition'!D$3</f>
        <v>9.2366999999999991E-2</v>
      </c>
      <c r="AG44" s="50">
        <f>$AC44*'ST1.4 OFMSW composition'!E$3</f>
        <v>7.642800000000001E-2</v>
      </c>
      <c r="AH44" s="50">
        <f>$AC44*'ST1.4 OFMSW composition'!F$3</f>
        <v>5.8706999999999995E-2</v>
      </c>
      <c r="AI44" s="50">
        <f>$AC44*'ST1.4 OFMSW composition'!G$3</f>
        <v>0.15443999999999999</v>
      </c>
      <c r="AJ44" s="50">
        <f>$AC44*'ST1.4 OFMSW composition'!H$3</f>
        <v>4.3857E-2</v>
      </c>
      <c r="AK44" s="37">
        <v>2005</v>
      </c>
      <c r="AL44" s="37">
        <v>4693019</v>
      </c>
      <c r="AM44" s="37">
        <f t="shared" si="7"/>
        <v>890735006.19999993</v>
      </c>
      <c r="AN44" s="21">
        <v>0.52</v>
      </c>
      <c r="AO44" s="21">
        <f>AN44*'ST1.4 OFMSW composition'!B$3</f>
        <v>0.26519999999999999</v>
      </c>
      <c r="AP44" s="50">
        <f>AO44*'ST1.4 OFMSW composition'!C$3</f>
        <v>1.2941759999999998E-2</v>
      </c>
      <c r="AQ44" s="50">
        <f>$AO44*('ST1.4 OFMSW composition'!D$3)</f>
        <v>2.4743159999999997E-2</v>
      </c>
      <c r="AR44" s="50">
        <f>$AO44*('ST1.4 OFMSW composition'!E$3)</f>
        <v>2.0473439999999999E-2</v>
      </c>
      <c r="AS44" s="50">
        <f>$AO44*('ST1.4 OFMSW composition'!F$3)</f>
        <v>1.5726359999999998E-2</v>
      </c>
      <c r="AT44" s="50">
        <f>$AO44*('ST1.4 OFMSW composition'!G$3)</f>
        <v>4.1371199999999997E-2</v>
      </c>
      <c r="AU44" s="50">
        <f>$AO44*('ST1.4 OFMSW composition'!H$3)</f>
        <v>1.1748359999999999E-2</v>
      </c>
    </row>
    <row r="45" spans="1:47" x14ac:dyDescent="0.3">
      <c r="A45" s="19" t="s">
        <v>13</v>
      </c>
      <c r="B45" s="19" t="s">
        <v>55</v>
      </c>
      <c r="C45" s="48">
        <v>0.44</v>
      </c>
      <c r="D45" s="20">
        <v>2012</v>
      </c>
      <c r="E45" s="19">
        <v>88303</v>
      </c>
      <c r="F45" s="19">
        <v>48000000</v>
      </c>
      <c r="G45" s="21">
        <f t="shared" si="5"/>
        <v>1.4892681937767518</v>
      </c>
      <c r="H45" s="21">
        <f>G45*'ST1.4 OFMSW composition'!B$3</f>
        <v>0.75952677882614339</v>
      </c>
      <c r="I45" s="50">
        <f>$G45*'ST1.4 OFMSW composition'!C$3</f>
        <v>7.2676287856305477E-2</v>
      </c>
      <c r="J45" s="50">
        <f>$G45*'ST1.4 OFMSW composition'!D$3</f>
        <v>0.13894872247937093</v>
      </c>
      <c r="K45" s="50">
        <f>$G45*'ST1.4 OFMSW composition'!E$3</f>
        <v>0.11497150455956524</v>
      </c>
      <c r="L45" s="50">
        <f>$G45*'ST1.4 OFMSW composition'!F$3</f>
        <v>8.8313603890961379E-2</v>
      </c>
      <c r="M45" s="50">
        <f>$G45*'ST1.4 OFMSW composition'!G$3</f>
        <v>0.23232583822917327</v>
      </c>
      <c r="N45" s="50">
        <f>$G45*'ST1.4 OFMSW composition'!H$3</f>
        <v>6.5974580984310097E-2</v>
      </c>
      <c r="O45" s="22">
        <v>2012</v>
      </c>
      <c r="P45" s="18">
        <v>88303</v>
      </c>
      <c r="Q45" s="19">
        <v>53000000</v>
      </c>
      <c r="R45" s="23">
        <f t="shared" si="4"/>
        <v>1.6444002972951632</v>
      </c>
      <c r="S45" s="23">
        <f>$R45*'ST1.4 OFMSW composition'!B$3</f>
        <v>0.8386441516205333</v>
      </c>
      <c r="T45" s="53">
        <f>$R45*'ST1.4 OFMSW composition'!C$3</f>
        <v>8.0246734508003958E-2</v>
      </c>
      <c r="U45" s="53">
        <f>$R45*'ST1.4 OFMSW composition'!D$3</f>
        <v>0.15342254773763872</v>
      </c>
      <c r="V45" s="53">
        <f>$R45*'ST1.4 OFMSW composition'!E$3</f>
        <v>0.1269477029511866</v>
      </c>
      <c r="W45" s="53">
        <f>$R45*'ST1.4 OFMSW composition'!F$3</f>
        <v>9.7512937629603183E-2</v>
      </c>
      <c r="X45" s="53">
        <f>$R45*'ST1.4 OFMSW composition'!G$3</f>
        <v>0.25652644637804545</v>
      </c>
      <c r="Y45" s="53">
        <f>$R45*'ST1.4 OFMSW composition'!H$3</f>
        <v>7.2846933170175723E-2</v>
      </c>
      <c r="Z45" s="24">
        <v>2016</v>
      </c>
      <c r="AA45" s="25">
        <v>94677</v>
      </c>
      <c r="AB45" s="25">
        <f t="shared" si="8"/>
        <v>15550697.25</v>
      </c>
      <c r="AC45" s="26">
        <v>0.45</v>
      </c>
      <c r="AD45" s="50">
        <f>$AC45*'ST1.4 OFMSW composition'!B$3</f>
        <v>0.22950000000000001</v>
      </c>
      <c r="AE45" s="50">
        <f>$AC45*'ST1.4 OFMSW composition'!C$3</f>
        <v>2.196E-2</v>
      </c>
      <c r="AF45" s="50">
        <f>$AC45*'ST1.4 OFMSW composition'!D$3</f>
        <v>4.1985000000000001E-2</v>
      </c>
      <c r="AG45" s="50">
        <f>$AC45*'ST1.4 OFMSW composition'!E$3</f>
        <v>3.474E-2</v>
      </c>
      <c r="AH45" s="50">
        <f>$AC45*'ST1.4 OFMSW composition'!F$3</f>
        <v>2.6685E-2</v>
      </c>
      <c r="AI45" s="50">
        <f>$AC45*'ST1.4 OFMSW composition'!G$3</f>
        <v>7.0199999999999999E-2</v>
      </c>
      <c r="AJ45" s="50">
        <f>$AC45*'ST1.4 OFMSW composition'!H$3</f>
        <v>1.9935000000000001E-2</v>
      </c>
      <c r="AK45" s="37">
        <v>2003</v>
      </c>
      <c r="AL45" s="37">
        <v>43172</v>
      </c>
      <c r="AM45" s="37">
        <f t="shared" si="7"/>
        <v>46958184.399999999</v>
      </c>
      <c r="AN45" s="21">
        <v>2.98</v>
      </c>
      <c r="AO45" s="21">
        <f>AN45*'ST1.4 OFMSW composition'!B$3</f>
        <v>1.5198</v>
      </c>
      <c r="AP45" s="50">
        <f>AO45*'ST1.4 OFMSW composition'!C$3</f>
        <v>7.4166239999999994E-2</v>
      </c>
      <c r="AQ45" s="50">
        <f>$AO45*('ST1.4 OFMSW composition'!D$3)</f>
        <v>0.14179733999999999</v>
      </c>
      <c r="AR45" s="50">
        <f>$AO45*('ST1.4 OFMSW composition'!E$3)</f>
        <v>0.11732856000000001</v>
      </c>
      <c r="AS45" s="50">
        <f>$AO45*('ST1.4 OFMSW composition'!F$3)</f>
        <v>9.0124140000000005E-2</v>
      </c>
      <c r="AT45" s="50">
        <f>$AO45*('ST1.4 OFMSW composition'!G$3)</f>
        <v>0.23708880000000002</v>
      </c>
      <c r="AU45" s="50">
        <f>$AO45*('ST1.4 OFMSW composition'!H$3)</f>
        <v>6.7327139999999994E-2</v>
      </c>
    </row>
    <row r="46" spans="1:47" x14ac:dyDescent="0.3">
      <c r="A46" s="19" t="s">
        <v>13</v>
      </c>
      <c r="B46" s="19" t="s">
        <v>56</v>
      </c>
      <c r="C46" s="48">
        <v>0.45</v>
      </c>
      <c r="D46" s="20">
        <v>2004</v>
      </c>
      <c r="E46" s="19">
        <v>5439695</v>
      </c>
      <c r="F46" s="19">
        <v>610222000</v>
      </c>
      <c r="G46" s="21">
        <f t="shared" si="5"/>
        <v>0.30734096229483654</v>
      </c>
      <c r="H46" s="21">
        <f>G46*'ST1.4 OFMSW composition'!B$3</f>
        <v>0.15674389077036663</v>
      </c>
      <c r="I46" s="50">
        <f>$G46*'ST1.4 OFMSW composition'!C$3</f>
        <v>1.4998238959988022E-2</v>
      </c>
      <c r="J46" s="50">
        <f>$G46*'ST1.4 OFMSW composition'!D$3</f>
        <v>2.8674911782108247E-2</v>
      </c>
      <c r="K46" s="50">
        <f>$G46*'ST1.4 OFMSW composition'!E$3</f>
        <v>2.3726722289161381E-2</v>
      </c>
      <c r="L46" s="50">
        <f>$G46*'ST1.4 OFMSW composition'!F$3</f>
        <v>1.8225319064083808E-2</v>
      </c>
      <c r="M46" s="50">
        <f>$G46*'ST1.4 OFMSW composition'!G$3</f>
        <v>4.7945190117994502E-2</v>
      </c>
      <c r="N46" s="50">
        <f>$G46*'ST1.4 OFMSW composition'!H$3</f>
        <v>1.3615204629661258E-2</v>
      </c>
      <c r="O46" s="22">
        <v>2012</v>
      </c>
      <c r="P46" s="18">
        <v>6712586</v>
      </c>
      <c r="Q46" s="19">
        <v>394000000</v>
      </c>
      <c r="R46" s="23">
        <f t="shared" si="4"/>
        <v>0.16081016389131111</v>
      </c>
      <c r="S46" s="23">
        <f>$R46*'ST1.4 OFMSW composition'!B$3</f>
        <v>8.2013183584568675E-2</v>
      </c>
      <c r="T46" s="53">
        <f>$R46*'ST1.4 OFMSW composition'!C$3</f>
        <v>7.8475359978959821E-3</v>
      </c>
      <c r="U46" s="53">
        <f>$R46*'ST1.4 OFMSW composition'!D$3</f>
        <v>1.5003588291059326E-2</v>
      </c>
      <c r="V46" s="53">
        <f>$R46*'ST1.4 OFMSW composition'!E$3</f>
        <v>1.2414544652409218E-2</v>
      </c>
      <c r="W46" s="53">
        <f>$R46*'ST1.4 OFMSW composition'!F$3</f>
        <v>9.5360427187547482E-3</v>
      </c>
      <c r="X46" s="53">
        <f>$R46*'ST1.4 OFMSW composition'!G$3</f>
        <v>2.5086385567044532E-2</v>
      </c>
      <c r="Y46" s="53">
        <f>$R46*'ST1.4 OFMSW composition'!H$3</f>
        <v>7.1238902603850823E-3</v>
      </c>
      <c r="Z46" s="24">
        <v>2016</v>
      </c>
      <c r="AA46" s="25">
        <v>7328846</v>
      </c>
      <c r="AB46" s="25">
        <f t="shared" si="8"/>
        <v>2514527062.5999999</v>
      </c>
      <c r="AC46" s="23">
        <v>0.94</v>
      </c>
      <c r="AD46" s="50">
        <f>$AC46*'ST1.4 OFMSW composition'!B$3</f>
        <v>0.47939999999999999</v>
      </c>
      <c r="AE46" s="50">
        <f>$AC46*'ST1.4 OFMSW composition'!C$3</f>
        <v>4.5871999999999996E-2</v>
      </c>
      <c r="AF46" s="50">
        <f>$AC46*'ST1.4 OFMSW composition'!D$3</f>
        <v>8.7701999999999988E-2</v>
      </c>
      <c r="AG46" s="50">
        <f>$AC46*'ST1.4 OFMSW composition'!E$3</f>
        <v>7.2567999999999994E-2</v>
      </c>
      <c r="AH46" s="50">
        <f>$AC46*'ST1.4 OFMSW composition'!F$3</f>
        <v>5.5741999999999993E-2</v>
      </c>
      <c r="AI46" s="50">
        <f>$AC46*'ST1.4 OFMSW composition'!G$3</f>
        <v>0.14663999999999999</v>
      </c>
      <c r="AJ46" s="50">
        <f>$AC46*'ST1.4 OFMSW composition'!H$3</f>
        <v>4.1641999999999998E-2</v>
      </c>
      <c r="AK46" s="37">
        <v>2007</v>
      </c>
      <c r="AL46" s="37">
        <v>2029398</v>
      </c>
      <c r="AM46" s="37">
        <f t="shared" si="7"/>
        <v>333328621.5</v>
      </c>
      <c r="AN46" s="21">
        <v>0.45</v>
      </c>
      <c r="AO46" s="21">
        <f>AN46*'ST1.4 OFMSW composition'!B$3</f>
        <v>0.22950000000000001</v>
      </c>
      <c r="AP46" s="50">
        <f>AO46*'ST1.4 OFMSW composition'!C$3</f>
        <v>1.1199599999999999E-2</v>
      </c>
      <c r="AQ46" s="50">
        <f>$AO46*('ST1.4 OFMSW composition'!D$3)</f>
        <v>2.141235E-2</v>
      </c>
      <c r="AR46" s="50">
        <f>$AO46*('ST1.4 OFMSW composition'!E$3)</f>
        <v>1.7717400000000001E-2</v>
      </c>
      <c r="AS46" s="50">
        <f>$AO46*('ST1.4 OFMSW composition'!F$3)</f>
        <v>1.3609350000000001E-2</v>
      </c>
      <c r="AT46" s="50">
        <f>$AO46*('ST1.4 OFMSW composition'!G$3)</f>
        <v>3.5802E-2</v>
      </c>
      <c r="AU46" s="50">
        <f>$AO46*('ST1.4 OFMSW composition'!H$3)</f>
        <v>1.016685E-2</v>
      </c>
    </row>
    <row r="47" spans="1:47" x14ac:dyDescent="0.3">
      <c r="A47" s="19" t="s">
        <v>13</v>
      </c>
      <c r="B47" s="19" t="s">
        <v>57</v>
      </c>
      <c r="C47" s="48">
        <v>0.44</v>
      </c>
      <c r="D47" s="20">
        <v>2016</v>
      </c>
      <c r="E47" s="19">
        <v>14317996</v>
      </c>
      <c r="F47" s="19">
        <v>2326099000</v>
      </c>
      <c r="G47" s="21">
        <f t="shared" si="5"/>
        <v>0.44509538713397745</v>
      </c>
      <c r="H47" s="21">
        <f>G47*'ST1.4 OFMSW composition'!B$3</f>
        <v>0.22699864743832851</v>
      </c>
      <c r="I47" s="50">
        <f>$G47*'ST1.4 OFMSW composition'!C$3</f>
        <v>2.1720654892138098E-2</v>
      </c>
      <c r="J47" s="50">
        <f>$G47*'ST1.4 OFMSW composition'!D$3</f>
        <v>4.1527399619600093E-2</v>
      </c>
      <c r="K47" s="50">
        <f>$G47*'ST1.4 OFMSW composition'!E$3</f>
        <v>3.436136388674306E-2</v>
      </c>
      <c r="L47" s="50">
        <f>$G47*'ST1.4 OFMSW composition'!F$3</f>
        <v>2.6394156457044862E-2</v>
      </c>
      <c r="M47" s="50">
        <f>$G47*'ST1.4 OFMSW composition'!G$3</f>
        <v>6.943488039290048E-2</v>
      </c>
      <c r="N47" s="50">
        <f>$G47*'ST1.4 OFMSW composition'!H$3</f>
        <v>1.9717725650035201E-2</v>
      </c>
      <c r="O47" s="22">
        <v>2012</v>
      </c>
      <c r="P47" s="18">
        <v>12715487</v>
      </c>
      <c r="Q47" s="19">
        <v>412000000</v>
      </c>
      <c r="R47" s="23">
        <f t="shared" si="4"/>
        <v>8.8771049295058163E-2</v>
      </c>
      <c r="S47" s="23">
        <f>$R47*'ST1.4 OFMSW composition'!B$3</f>
        <v>4.5273235140479665E-2</v>
      </c>
      <c r="T47" s="53">
        <f>$R47*'ST1.4 OFMSW composition'!C$3</f>
        <v>4.3320272055988379E-3</v>
      </c>
      <c r="U47" s="53">
        <f>$R47*'ST1.4 OFMSW composition'!D$3</f>
        <v>8.2823388992289259E-3</v>
      </c>
      <c r="V47" s="53">
        <f>$R47*'ST1.4 OFMSW composition'!E$3</f>
        <v>6.8531250055784906E-3</v>
      </c>
      <c r="W47" s="53">
        <f>$R47*'ST1.4 OFMSW composition'!F$3</f>
        <v>5.2641232231969487E-3</v>
      </c>
      <c r="X47" s="53">
        <f>$R47*'ST1.4 OFMSW composition'!G$3</f>
        <v>1.3848283690029073E-2</v>
      </c>
      <c r="Y47" s="53">
        <f>$R47*'ST1.4 OFMSW composition'!H$3</f>
        <v>3.9325574837710767E-3</v>
      </c>
      <c r="Z47" s="24">
        <v>2016</v>
      </c>
      <c r="AA47" s="25">
        <v>14185635</v>
      </c>
      <c r="AB47" s="25">
        <f t="shared" si="8"/>
        <v>10355513550</v>
      </c>
      <c r="AC47" s="26">
        <v>2</v>
      </c>
      <c r="AD47" s="50">
        <f>$AC47*'ST1.4 OFMSW composition'!B$3</f>
        <v>1.02</v>
      </c>
      <c r="AE47" s="50">
        <f>$AC47*'ST1.4 OFMSW composition'!C$3</f>
        <v>9.7599999999999992E-2</v>
      </c>
      <c r="AF47" s="50">
        <f>$AC47*'ST1.4 OFMSW composition'!D$3</f>
        <v>0.18659999999999999</v>
      </c>
      <c r="AG47" s="50">
        <f>$AC47*'ST1.4 OFMSW composition'!E$3</f>
        <v>0.15440000000000001</v>
      </c>
      <c r="AH47" s="50">
        <f>$AC47*'ST1.4 OFMSW composition'!F$3</f>
        <v>0.1186</v>
      </c>
      <c r="AI47" s="50">
        <f>$AC47*'ST1.4 OFMSW composition'!G$3</f>
        <v>0.312</v>
      </c>
      <c r="AJ47" s="50">
        <f>$AC47*'ST1.4 OFMSW composition'!H$3</f>
        <v>8.8599999999999998E-2</v>
      </c>
      <c r="AK47" s="37" t="s">
        <v>241</v>
      </c>
      <c r="AL47" s="37" t="s">
        <v>241</v>
      </c>
      <c r="AM47" s="37" t="s">
        <v>241</v>
      </c>
      <c r="AN47" s="38">
        <v>0.65</v>
      </c>
      <c r="AO47" s="21">
        <f>AN47*'ST1.4 OFMSW composition'!B$3</f>
        <v>0.33150000000000002</v>
      </c>
      <c r="AP47" s="50">
        <f>AO47*'ST1.4 OFMSW composition'!C$3</f>
        <v>1.6177199999999999E-2</v>
      </c>
      <c r="AQ47" s="50">
        <f>$AO47*('ST1.4 OFMSW composition'!D$3)</f>
        <v>3.092895E-2</v>
      </c>
      <c r="AR47" s="50">
        <f>$AO47*('ST1.4 OFMSW composition'!E$3)</f>
        <v>2.5591800000000001E-2</v>
      </c>
      <c r="AS47" s="50">
        <f>$AO47*('ST1.4 OFMSW composition'!F$3)</f>
        <v>1.965795E-2</v>
      </c>
      <c r="AT47" s="50">
        <f>$AO47*('ST1.4 OFMSW composition'!G$3)</f>
        <v>5.1714000000000003E-2</v>
      </c>
      <c r="AU47" s="50">
        <f>$AO47*('ST1.4 OFMSW composition'!H$3)</f>
        <v>1.4685450000000001E-2</v>
      </c>
    </row>
    <row r="48" spans="1:47" x14ac:dyDescent="0.3">
      <c r="A48" s="19" t="s">
        <v>13</v>
      </c>
      <c r="B48" s="19" t="s">
        <v>58</v>
      </c>
      <c r="C48" s="48">
        <v>0.69</v>
      </c>
      <c r="D48" s="20">
        <v>2011</v>
      </c>
      <c r="E48" s="19">
        <v>51729345</v>
      </c>
      <c r="F48" s="19">
        <v>18457232000</v>
      </c>
      <c r="G48" s="21">
        <f t="shared" si="5"/>
        <v>0.97754492936474624</v>
      </c>
      <c r="H48" s="21">
        <f>G48*'ST1.4 OFMSW composition'!B$3</f>
        <v>0.49854791397602061</v>
      </c>
      <c r="I48" s="50">
        <f>$G48*'ST1.4 OFMSW composition'!C$3</f>
        <v>4.7704192552999611E-2</v>
      </c>
      <c r="J48" s="50">
        <f>$G48*'ST1.4 OFMSW composition'!D$3</f>
        <v>9.1204941909730816E-2</v>
      </c>
      <c r="K48" s="50">
        <f>$G48*'ST1.4 OFMSW composition'!E$3</f>
        <v>7.5466468546958418E-2</v>
      </c>
      <c r="L48" s="50">
        <f>$G48*'ST1.4 OFMSW composition'!F$3</f>
        <v>5.7968414311329451E-2</v>
      </c>
      <c r="M48" s="50">
        <f>$G48*'ST1.4 OFMSW composition'!G$3</f>
        <v>0.15249700898090041</v>
      </c>
      <c r="N48" s="50">
        <f>$G48*'ST1.4 OFMSW composition'!H$3</f>
        <v>4.3305240370858256E-2</v>
      </c>
      <c r="O48" s="22">
        <v>2012</v>
      </c>
      <c r="P48" s="18">
        <v>52832659</v>
      </c>
      <c r="Q48" s="19">
        <v>23214000000</v>
      </c>
      <c r="R48" s="23">
        <f t="shared" si="4"/>
        <v>1.2038008535591593</v>
      </c>
      <c r="S48" s="23">
        <f>$R48*'ST1.4 OFMSW composition'!B$3</f>
        <v>0.61393843531517123</v>
      </c>
      <c r="T48" s="53">
        <f>$R48*'ST1.4 OFMSW composition'!C$3</f>
        <v>5.8745481653686968E-2</v>
      </c>
      <c r="U48" s="53">
        <f>$R48*'ST1.4 OFMSW composition'!D$3</f>
        <v>0.11231461963706955</v>
      </c>
      <c r="V48" s="53">
        <f>$R48*'ST1.4 OFMSW composition'!E$3</f>
        <v>9.2933425894767108E-2</v>
      </c>
      <c r="W48" s="53">
        <f>$R48*'ST1.4 OFMSW composition'!F$3</f>
        <v>7.1385390616058142E-2</v>
      </c>
      <c r="X48" s="53">
        <f>$R48*'ST1.4 OFMSW composition'!G$3</f>
        <v>0.18779293315522885</v>
      </c>
      <c r="Y48" s="53">
        <f>$R48*'ST1.4 OFMSW composition'!H$3</f>
        <v>5.332837781267076E-2</v>
      </c>
      <c r="Z48" s="24">
        <v>2016</v>
      </c>
      <c r="AA48" s="25">
        <v>56207649</v>
      </c>
      <c r="AB48" s="23" t="s">
        <v>241</v>
      </c>
      <c r="AC48" s="23" t="s">
        <v>241</v>
      </c>
      <c r="AD48" s="53" t="s">
        <v>241</v>
      </c>
      <c r="AE48" s="53" t="s">
        <v>241</v>
      </c>
      <c r="AF48" s="53" t="s">
        <v>241</v>
      </c>
      <c r="AG48" s="53" t="s">
        <v>241</v>
      </c>
      <c r="AH48" s="53" t="s">
        <v>241</v>
      </c>
      <c r="AI48" s="53" t="s">
        <v>241</v>
      </c>
      <c r="AJ48" s="53" t="s">
        <v>241</v>
      </c>
      <c r="AK48" s="37">
        <v>2003</v>
      </c>
      <c r="AL48" s="37">
        <v>26720493</v>
      </c>
      <c r="AM48" s="37">
        <f>(AN48*AL48)*365</f>
        <v>19505959890</v>
      </c>
      <c r="AN48" s="21">
        <v>2</v>
      </c>
      <c r="AO48" s="21">
        <f>AN48*'ST1.4 OFMSW composition'!B$3</f>
        <v>1.02</v>
      </c>
      <c r="AP48" s="50">
        <f>AO48*'ST1.4 OFMSW composition'!C$3</f>
        <v>4.9775999999999994E-2</v>
      </c>
      <c r="AQ48" s="50">
        <f>$AO48*('ST1.4 OFMSW composition'!D$3)</f>
        <v>9.5166000000000001E-2</v>
      </c>
      <c r="AR48" s="50">
        <f>$AO48*('ST1.4 OFMSW composition'!E$3)</f>
        <v>7.8744000000000008E-2</v>
      </c>
      <c r="AS48" s="50">
        <f>$AO48*('ST1.4 OFMSW composition'!F$3)</f>
        <v>6.0485999999999998E-2</v>
      </c>
      <c r="AT48" s="50">
        <f>$AO48*('ST1.4 OFMSW composition'!G$3)</f>
        <v>0.15912000000000001</v>
      </c>
      <c r="AU48" s="50">
        <f>$AO48*('ST1.4 OFMSW composition'!H$3)</f>
        <v>4.5185999999999997E-2</v>
      </c>
    </row>
    <row r="49" spans="1:47" x14ac:dyDescent="0.3">
      <c r="A49" s="19" t="s">
        <v>13</v>
      </c>
      <c r="B49" s="19" t="s">
        <v>59</v>
      </c>
      <c r="C49" s="48">
        <v>0.44</v>
      </c>
      <c r="D49" s="20">
        <v>2013</v>
      </c>
      <c r="E49" s="19">
        <v>11177490</v>
      </c>
      <c r="F49" s="19">
        <v>2680681000</v>
      </c>
      <c r="G49" s="21">
        <f t="shared" si="5"/>
        <v>0.65706446678541564</v>
      </c>
      <c r="H49" s="21">
        <f>G49*'ST1.4 OFMSW composition'!B$3</f>
        <v>0.33510287806056199</v>
      </c>
      <c r="I49" s="50">
        <f>$G49*'ST1.4 OFMSW composition'!C$3</f>
        <v>3.2064745979128277E-2</v>
      </c>
      <c r="J49" s="50">
        <f>$G49*'ST1.4 OFMSW composition'!D$3</f>
        <v>6.1304114751079275E-2</v>
      </c>
      <c r="K49" s="50">
        <f>$G49*'ST1.4 OFMSW composition'!E$3</f>
        <v>5.0725376835834092E-2</v>
      </c>
      <c r="L49" s="50">
        <f>$G49*'ST1.4 OFMSW composition'!F$3</f>
        <v>3.8963922880375146E-2</v>
      </c>
      <c r="M49" s="50">
        <f>$G49*'ST1.4 OFMSW composition'!G$3</f>
        <v>0.10250205681852484</v>
      </c>
      <c r="N49" s="50">
        <f>$G49*'ST1.4 OFMSW composition'!H$3</f>
        <v>2.9107955878593911E-2</v>
      </c>
      <c r="O49" s="22">
        <v>2012</v>
      </c>
      <c r="P49" s="18">
        <v>10113648</v>
      </c>
      <c r="Q49" s="25" t="s">
        <v>241</v>
      </c>
      <c r="R49" s="23" t="s">
        <v>241</v>
      </c>
      <c r="S49" s="23" t="s">
        <v>241</v>
      </c>
      <c r="T49" s="53" t="s">
        <v>241</v>
      </c>
      <c r="U49" s="53" t="s">
        <v>241</v>
      </c>
      <c r="V49" s="53" t="s">
        <v>241</v>
      </c>
      <c r="W49" s="53" t="s">
        <v>241</v>
      </c>
      <c r="X49" s="53" t="s">
        <v>241</v>
      </c>
      <c r="Y49" s="53" t="s">
        <v>241</v>
      </c>
      <c r="Z49" s="24">
        <v>2016</v>
      </c>
      <c r="AA49" s="25">
        <v>10832520</v>
      </c>
      <c r="AB49" s="25">
        <f>(AC49*AA49)*365</f>
        <v>5060953344</v>
      </c>
      <c r="AC49" s="23">
        <v>1.28</v>
      </c>
      <c r="AD49" s="50">
        <f>$AC49*'ST1.4 OFMSW composition'!B$3</f>
        <v>0.65280000000000005</v>
      </c>
      <c r="AE49" s="50">
        <f>$AC49*'ST1.4 OFMSW composition'!C$3</f>
        <v>6.2463999999999999E-2</v>
      </c>
      <c r="AF49" s="50">
        <f>$AC49*'ST1.4 OFMSW composition'!D$3</f>
        <v>0.11942399999999999</v>
      </c>
      <c r="AG49" s="50">
        <f>$AC49*'ST1.4 OFMSW composition'!E$3</f>
        <v>9.8816000000000015E-2</v>
      </c>
      <c r="AH49" s="50">
        <f>$AC49*'ST1.4 OFMSW composition'!F$3</f>
        <v>7.5903999999999999E-2</v>
      </c>
      <c r="AI49" s="50">
        <f>$AC49*'ST1.4 OFMSW composition'!G$3</f>
        <v>0.19968</v>
      </c>
      <c r="AJ49" s="50">
        <f>$AC49*'ST1.4 OFMSW composition'!H$3</f>
        <v>5.6703999999999997E-2</v>
      </c>
      <c r="AK49" s="37">
        <v>2006</v>
      </c>
      <c r="AL49" s="37" t="s">
        <v>241</v>
      </c>
      <c r="AM49" s="37" t="s">
        <v>241</v>
      </c>
      <c r="AN49" s="38">
        <v>0.65</v>
      </c>
      <c r="AO49" s="21">
        <f>AN49*'ST1.4 OFMSW composition'!B$3</f>
        <v>0.33150000000000002</v>
      </c>
      <c r="AP49" s="50">
        <f>AO49*'ST1.4 OFMSW composition'!C$3</f>
        <v>1.6177199999999999E-2</v>
      </c>
      <c r="AQ49" s="50">
        <f>$AO49*('ST1.4 OFMSW composition'!D$3)</f>
        <v>3.092895E-2</v>
      </c>
      <c r="AR49" s="50">
        <f>$AO49*('ST1.4 OFMSW composition'!E$3)</f>
        <v>2.5591800000000001E-2</v>
      </c>
      <c r="AS49" s="50">
        <f>$AO49*('ST1.4 OFMSW composition'!F$3)</f>
        <v>1.965795E-2</v>
      </c>
      <c r="AT49" s="50">
        <f>$AO49*('ST1.4 OFMSW composition'!G$3)</f>
        <v>5.1714000000000003E-2</v>
      </c>
      <c r="AU49" s="50">
        <f>$AO49*('ST1.4 OFMSW composition'!H$3)</f>
        <v>1.4685450000000001E-2</v>
      </c>
    </row>
    <row r="50" spans="1:47" x14ac:dyDescent="0.3">
      <c r="A50" s="19" t="s">
        <v>13</v>
      </c>
      <c r="B50" s="19" t="s">
        <v>60</v>
      </c>
      <c r="C50" s="48">
        <v>0.44</v>
      </c>
      <c r="D50" s="20">
        <v>2015</v>
      </c>
      <c r="E50" s="19">
        <v>38647803</v>
      </c>
      <c r="F50" s="19">
        <v>2831291000</v>
      </c>
      <c r="G50" s="21">
        <f t="shared" si="5"/>
        <v>0.20070899357036198</v>
      </c>
      <c r="H50" s="21">
        <f>G50*'ST1.4 OFMSW composition'!B$3</f>
        <v>0.10236158672088461</v>
      </c>
      <c r="I50" s="50">
        <f>$G50*'ST1.4 OFMSW composition'!C$3</f>
        <v>9.7945988862336644E-3</v>
      </c>
      <c r="J50" s="50">
        <f>$G50*'ST1.4 OFMSW composition'!D$3</f>
        <v>1.8726149100114772E-2</v>
      </c>
      <c r="K50" s="50">
        <f>$G50*'ST1.4 OFMSW composition'!E$3</f>
        <v>1.5494734303631946E-2</v>
      </c>
      <c r="L50" s="50">
        <f>$G50*'ST1.4 OFMSW composition'!F$3</f>
        <v>1.1902043318722464E-2</v>
      </c>
      <c r="M50" s="50">
        <f>$G50*'ST1.4 OFMSW composition'!G$3</f>
        <v>3.1310602996976467E-2</v>
      </c>
      <c r="N50" s="50">
        <f>$G50*'ST1.4 OFMSW composition'!H$3</f>
        <v>8.8914084151670361E-3</v>
      </c>
      <c r="O50" s="22">
        <v>2012</v>
      </c>
      <c r="P50" s="18">
        <v>36193781</v>
      </c>
      <c r="Q50" s="25">
        <v>5481000000</v>
      </c>
      <c r="R50" s="23">
        <f t="shared" ref="R50:R56" si="9">(Q50/P50)/365</f>
        <v>0.41489001539143927</v>
      </c>
      <c r="S50" s="23">
        <f>$R50*'ST1.4 OFMSW composition'!B$3</f>
        <v>0.21159390784963403</v>
      </c>
      <c r="T50" s="53">
        <f>$R50*'ST1.4 OFMSW composition'!C$3</f>
        <v>2.0246632751102236E-2</v>
      </c>
      <c r="U50" s="53">
        <f>$R50*'ST1.4 OFMSW composition'!D$3</f>
        <v>3.8709238436021282E-2</v>
      </c>
      <c r="V50" s="53">
        <f>$R50*'ST1.4 OFMSW composition'!E$3</f>
        <v>3.2029509188219112E-2</v>
      </c>
      <c r="W50" s="53">
        <f>$R50*'ST1.4 OFMSW composition'!F$3</f>
        <v>2.4602977912712348E-2</v>
      </c>
      <c r="X50" s="53">
        <f>$R50*'ST1.4 OFMSW composition'!G$3</f>
        <v>6.4722842401064531E-2</v>
      </c>
      <c r="Y50" s="53">
        <f>$R50*'ST1.4 OFMSW composition'!H$3</f>
        <v>1.837962768184076E-2</v>
      </c>
      <c r="Z50" s="24">
        <v>2016</v>
      </c>
      <c r="AA50" s="25">
        <v>39847433</v>
      </c>
      <c r="AB50" s="25">
        <f>(AC50*AA50)*365</f>
        <v>19780265741.200001</v>
      </c>
      <c r="AC50" s="23">
        <v>1.36</v>
      </c>
      <c r="AD50" s="50">
        <f>$AC50*'ST1.4 OFMSW composition'!B$3</f>
        <v>0.69360000000000011</v>
      </c>
      <c r="AE50" s="50">
        <f>$AC50*'ST1.4 OFMSW composition'!C$3</f>
        <v>6.6367999999999996E-2</v>
      </c>
      <c r="AF50" s="50">
        <f>$AC50*'ST1.4 OFMSW composition'!D$3</f>
        <v>0.126888</v>
      </c>
      <c r="AG50" s="50">
        <f>$AC50*'ST1.4 OFMSW composition'!E$3</f>
        <v>0.10499200000000002</v>
      </c>
      <c r="AH50" s="50">
        <f>$AC50*'ST1.4 OFMSW composition'!F$3</f>
        <v>8.0647999999999997E-2</v>
      </c>
      <c r="AI50" s="50">
        <f>$AC50*'ST1.4 OFMSW composition'!G$3</f>
        <v>0.21216000000000002</v>
      </c>
      <c r="AJ50" s="50">
        <f>$AC50*'ST1.4 OFMSW composition'!H$3</f>
        <v>6.0248000000000003E-2</v>
      </c>
      <c r="AK50" s="37">
        <v>2000</v>
      </c>
      <c r="AL50" s="37">
        <v>12600333</v>
      </c>
      <c r="AM50" s="37">
        <f t="shared" ref="AM50:AM57" si="10">(AN50*AL50)*365</f>
        <v>3633306020.5500002</v>
      </c>
      <c r="AN50" s="21">
        <v>0.79</v>
      </c>
      <c r="AO50" s="21">
        <f>AN50*'ST1.4 OFMSW composition'!B$3</f>
        <v>0.40290000000000004</v>
      </c>
      <c r="AP50" s="50">
        <f>AO50*'ST1.4 OFMSW composition'!C$3</f>
        <v>1.9661520000000002E-2</v>
      </c>
      <c r="AQ50" s="50">
        <f>$AO50*('ST1.4 OFMSW composition'!D$3)</f>
        <v>3.7590570000000004E-2</v>
      </c>
      <c r="AR50" s="50">
        <f>$AO50*('ST1.4 OFMSW composition'!E$3)</f>
        <v>3.1103880000000004E-2</v>
      </c>
      <c r="AS50" s="50">
        <f>$AO50*('ST1.4 OFMSW composition'!F$3)</f>
        <v>2.3891970000000002E-2</v>
      </c>
      <c r="AT50" s="50">
        <f>$AO50*('ST1.4 OFMSW composition'!G$3)</f>
        <v>6.2852400000000003E-2</v>
      </c>
      <c r="AU50" s="50">
        <f>$AO50*('ST1.4 OFMSW composition'!H$3)</f>
        <v>1.7848470000000002E-2</v>
      </c>
    </row>
    <row r="51" spans="1:47" x14ac:dyDescent="0.3">
      <c r="A51" s="19" t="s">
        <v>13</v>
      </c>
      <c r="B51" s="19" t="s">
        <v>61</v>
      </c>
      <c r="C51" s="48">
        <f>AVERAGE(0.61,0.49)</f>
        <v>0.55000000000000004</v>
      </c>
      <c r="D51" s="20">
        <v>2012</v>
      </c>
      <c r="E51" s="19">
        <v>49082997</v>
      </c>
      <c r="F51" s="19">
        <v>9276995000</v>
      </c>
      <c r="G51" s="21">
        <f t="shared" si="5"/>
        <v>0.51782544284193255</v>
      </c>
      <c r="H51" s="21">
        <f>G51*'ST1.4 OFMSW composition'!B$3</f>
        <v>0.26409097584938562</v>
      </c>
      <c r="I51" s="50">
        <f>$G51*'ST1.4 OFMSW composition'!C$3</f>
        <v>2.5269881610686308E-2</v>
      </c>
      <c r="J51" s="50">
        <f>$G51*'ST1.4 OFMSW composition'!D$3</f>
        <v>4.8313113817152302E-2</v>
      </c>
      <c r="K51" s="50">
        <f>$G51*'ST1.4 OFMSW composition'!E$3</f>
        <v>3.9976124187397197E-2</v>
      </c>
      <c r="L51" s="50">
        <f>$G51*'ST1.4 OFMSW composition'!F$3</f>
        <v>3.0707048760526601E-2</v>
      </c>
      <c r="M51" s="50">
        <f>$G51*'ST1.4 OFMSW composition'!G$3</f>
        <v>8.0780769083341475E-2</v>
      </c>
      <c r="N51" s="50">
        <f>$G51*'ST1.4 OFMSW composition'!H$3</f>
        <v>2.2939667117897612E-2</v>
      </c>
      <c r="O51" s="22">
        <v>2012</v>
      </c>
      <c r="P51" s="18">
        <v>47053033</v>
      </c>
      <c r="Q51" s="19">
        <v>1237000000</v>
      </c>
      <c r="R51" s="23">
        <f t="shared" si="9"/>
        <v>7.2025985995215466E-2</v>
      </c>
      <c r="S51" s="23">
        <f>$R51*'ST1.4 OFMSW composition'!B$3</f>
        <v>3.6733252857559885E-2</v>
      </c>
      <c r="T51" s="53">
        <f>$R51*'ST1.4 OFMSW composition'!C$3</f>
        <v>3.5148681165665147E-3</v>
      </c>
      <c r="U51" s="53">
        <f>$R51*'ST1.4 OFMSW composition'!D$3</f>
        <v>6.7200244933536026E-3</v>
      </c>
      <c r="V51" s="53">
        <f>$R51*'ST1.4 OFMSW composition'!E$3</f>
        <v>5.5604061188306341E-3</v>
      </c>
      <c r="W51" s="53">
        <f>$R51*'ST1.4 OFMSW composition'!F$3</f>
        <v>4.2711409695162768E-3</v>
      </c>
      <c r="X51" s="53">
        <f>$R51*'ST1.4 OFMSW composition'!G$3</f>
        <v>1.1236053815253612E-2</v>
      </c>
      <c r="Y51" s="53">
        <f>$R51*'ST1.4 OFMSW composition'!H$3</f>
        <v>3.1907511795880453E-3</v>
      </c>
      <c r="Z51" s="24">
        <v>2016</v>
      </c>
      <c r="AA51" s="25">
        <v>53049231</v>
      </c>
      <c r="AB51" s="25">
        <f>(AC51*AA51)*365</f>
        <v>12392300361.6</v>
      </c>
      <c r="AC51" s="23">
        <v>0.64</v>
      </c>
      <c r="AD51" s="50">
        <f>$AC51*'ST1.4 OFMSW composition'!B$3</f>
        <v>0.32640000000000002</v>
      </c>
      <c r="AE51" s="50">
        <f>$AC51*'ST1.4 OFMSW composition'!C$3</f>
        <v>3.1231999999999999E-2</v>
      </c>
      <c r="AF51" s="50">
        <f>$AC51*'ST1.4 OFMSW composition'!D$3</f>
        <v>5.9711999999999994E-2</v>
      </c>
      <c r="AG51" s="50">
        <f>$AC51*'ST1.4 OFMSW composition'!E$3</f>
        <v>4.9408000000000007E-2</v>
      </c>
      <c r="AH51" s="50">
        <f>$AC51*'ST1.4 OFMSW composition'!F$3</f>
        <v>3.7952E-2</v>
      </c>
      <c r="AI51" s="50">
        <f>$AC51*'ST1.4 OFMSW composition'!G$3</f>
        <v>9.9839999999999998E-2</v>
      </c>
      <c r="AJ51" s="50">
        <f>$AC51*'ST1.4 OFMSW composition'!H$3</f>
        <v>2.8351999999999999E-2</v>
      </c>
      <c r="AK51" s="37">
        <v>2005</v>
      </c>
      <c r="AL51" s="37">
        <v>9439781</v>
      </c>
      <c r="AM51" s="37">
        <f t="shared" si="10"/>
        <v>895835216.89999998</v>
      </c>
      <c r="AN51" s="21">
        <v>0.26</v>
      </c>
      <c r="AO51" s="21">
        <f>AN51*'ST1.4 OFMSW composition'!B$3</f>
        <v>0.1326</v>
      </c>
      <c r="AP51" s="50">
        <f>AO51*'ST1.4 OFMSW composition'!C$3</f>
        <v>6.4708799999999992E-3</v>
      </c>
      <c r="AQ51" s="50">
        <f>$AO51*('ST1.4 OFMSW composition'!D$3)</f>
        <v>1.2371579999999998E-2</v>
      </c>
      <c r="AR51" s="50">
        <f>$AO51*('ST1.4 OFMSW composition'!E$3)</f>
        <v>1.023672E-2</v>
      </c>
      <c r="AS51" s="50">
        <f>$AO51*('ST1.4 OFMSW composition'!F$3)</f>
        <v>7.8631799999999991E-3</v>
      </c>
      <c r="AT51" s="50">
        <f>$AO51*('ST1.4 OFMSW composition'!G$3)</f>
        <v>2.0685599999999998E-2</v>
      </c>
      <c r="AU51" s="50">
        <f>$AO51*('ST1.4 OFMSW composition'!H$3)</f>
        <v>5.8741799999999997E-3</v>
      </c>
    </row>
    <row r="52" spans="1:47" x14ac:dyDescent="0.3">
      <c r="A52" s="19" t="s">
        <v>13</v>
      </c>
      <c r="B52" s="19" t="s">
        <v>62</v>
      </c>
      <c r="C52" s="48">
        <v>0.7</v>
      </c>
      <c r="D52" s="20">
        <v>2014</v>
      </c>
      <c r="E52" s="19">
        <v>7228915</v>
      </c>
      <c r="F52" s="19">
        <v>1109030000</v>
      </c>
      <c r="G52" s="21">
        <f t="shared" si="5"/>
        <v>0.420317344465163</v>
      </c>
      <c r="H52" s="21">
        <f>G52*'ST1.4 OFMSW composition'!B$3</f>
        <v>0.21436184567723313</v>
      </c>
      <c r="I52" s="50">
        <f>$G52*'ST1.4 OFMSW composition'!C$3</f>
        <v>2.0511486409899953E-2</v>
      </c>
      <c r="J52" s="50">
        <f>$G52*'ST1.4 OFMSW composition'!D$3</f>
        <v>3.9215608238599708E-2</v>
      </c>
      <c r="K52" s="50">
        <f>$G52*'ST1.4 OFMSW composition'!E$3</f>
        <v>3.2448498992710587E-2</v>
      </c>
      <c r="L52" s="50">
        <f>$G52*'ST1.4 OFMSW composition'!F$3</f>
        <v>2.4924818526784166E-2</v>
      </c>
      <c r="M52" s="50">
        <f>$G52*'ST1.4 OFMSW composition'!G$3</f>
        <v>6.5569505736565434E-2</v>
      </c>
      <c r="N52" s="50">
        <f>$G52*'ST1.4 OFMSW composition'!H$3</f>
        <v>1.8620058359806721E-2</v>
      </c>
      <c r="O52" s="22">
        <v>2012</v>
      </c>
      <c r="P52" s="18">
        <v>6773807</v>
      </c>
      <c r="Q52" s="25">
        <v>535000000</v>
      </c>
      <c r="R52" s="23">
        <f t="shared" si="9"/>
        <v>0.21638547195949548</v>
      </c>
      <c r="S52" s="23">
        <f>$R52*'ST1.4 OFMSW composition'!B$3</f>
        <v>0.1103565906993427</v>
      </c>
      <c r="T52" s="53">
        <f>$R52*'ST1.4 OFMSW composition'!C$3</f>
        <v>1.0559611031623379E-2</v>
      </c>
      <c r="U52" s="53">
        <f>$R52*'ST1.4 OFMSW composition'!D$3</f>
        <v>2.0188764533820926E-2</v>
      </c>
      <c r="V52" s="53">
        <f>$R52*'ST1.4 OFMSW composition'!E$3</f>
        <v>1.6704958435273053E-2</v>
      </c>
      <c r="W52" s="53">
        <f>$R52*'ST1.4 OFMSW composition'!F$3</f>
        <v>1.2831658487198081E-2</v>
      </c>
      <c r="X52" s="53">
        <f>$R52*'ST1.4 OFMSW composition'!G$3</f>
        <v>3.3756133625681292E-2</v>
      </c>
      <c r="Y52" s="53">
        <f>$R52*'ST1.4 OFMSW composition'!H$3</f>
        <v>9.5858764078056487E-3</v>
      </c>
      <c r="Z52" s="24">
        <v>2016</v>
      </c>
      <c r="AA52" s="25">
        <v>7509952</v>
      </c>
      <c r="AB52" s="25">
        <f>(AC52*AA52)*365</f>
        <v>10169601500.799999</v>
      </c>
      <c r="AC52" s="23">
        <v>3.71</v>
      </c>
      <c r="AD52" s="50">
        <f>$AC52*'ST1.4 OFMSW composition'!B$3</f>
        <v>1.8921000000000001</v>
      </c>
      <c r="AE52" s="50">
        <f>$AC52*'ST1.4 OFMSW composition'!C$3</f>
        <v>0.18104799999999999</v>
      </c>
      <c r="AF52" s="50">
        <f>$AC52*'ST1.4 OFMSW composition'!D$3</f>
        <v>0.34614299999999998</v>
      </c>
      <c r="AG52" s="50">
        <f>$AC52*'ST1.4 OFMSW composition'!E$3</f>
        <v>0.286412</v>
      </c>
      <c r="AH52" s="50">
        <f>$AC52*'ST1.4 OFMSW composition'!F$3</f>
        <v>0.220003</v>
      </c>
      <c r="AI52" s="50">
        <f>$AC52*'ST1.4 OFMSW composition'!G$3</f>
        <v>0.57875999999999994</v>
      </c>
      <c r="AJ52" s="50">
        <f>$AC52*'ST1.4 OFMSW composition'!H$3</f>
        <v>0.164353</v>
      </c>
      <c r="AK52" s="37">
        <v>2005</v>
      </c>
      <c r="AL52" s="37">
        <v>2390840</v>
      </c>
      <c r="AM52" s="37">
        <f t="shared" si="10"/>
        <v>453781432</v>
      </c>
      <c r="AN52" s="21">
        <v>0.52</v>
      </c>
      <c r="AO52" s="21">
        <f>AN52*'ST1.4 OFMSW composition'!B$3</f>
        <v>0.26519999999999999</v>
      </c>
      <c r="AP52" s="50">
        <f>AO52*'ST1.4 OFMSW composition'!C$3</f>
        <v>1.2941759999999998E-2</v>
      </c>
      <c r="AQ52" s="50">
        <f>$AO52*('ST1.4 OFMSW composition'!D$3)</f>
        <v>2.4743159999999997E-2</v>
      </c>
      <c r="AR52" s="50">
        <f>$AO52*('ST1.4 OFMSW composition'!E$3)</f>
        <v>2.0473439999999999E-2</v>
      </c>
      <c r="AS52" s="50">
        <f>$AO52*('ST1.4 OFMSW composition'!F$3)</f>
        <v>1.5726359999999998E-2</v>
      </c>
      <c r="AT52" s="50">
        <f>$AO52*('ST1.4 OFMSW composition'!G$3)</f>
        <v>4.1371199999999997E-2</v>
      </c>
      <c r="AU52" s="50">
        <f>$AO52*('ST1.4 OFMSW composition'!H$3)</f>
        <v>1.1748359999999999E-2</v>
      </c>
    </row>
    <row r="53" spans="1:47" x14ac:dyDescent="0.3">
      <c r="A53" s="19" t="s">
        <v>13</v>
      </c>
      <c r="B53" s="19" t="s">
        <v>63</v>
      </c>
      <c r="C53" s="48">
        <f>AVERAGE(0.99,0.61)</f>
        <v>0.8</v>
      </c>
      <c r="D53" s="20">
        <v>2014</v>
      </c>
      <c r="E53" s="19">
        <v>11143908</v>
      </c>
      <c r="F53" s="19">
        <v>2700000000</v>
      </c>
      <c r="G53" s="21">
        <f t="shared" si="5"/>
        <v>0.66379409036512171</v>
      </c>
      <c r="H53" s="21">
        <f>G53*'ST1.4 OFMSW composition'!B$3</f>
        <v>0.33853498608621208</v>
      </c>
      <c r="I53" s="50">
        <f>$G53*'ST1.4 OFMSW composition'!C$3</f>
        <v>3.2393151609817934E-2</v>
      </c>
      <c r="J53" s="50">
        <f>$G53*'ST1.4 OFMSW composition'!D$3</f>
        <v>6.1931988631065853E-2</v>
      </c>
      <c r="K53" s="50">
        <f>$G53*'ST1.4 OFMSW composition'!E$3</f>
        <v>5.12449037761874E-2</v>
      </c>
      <c r="L53" s="50">
        <f>$G53*'ST1.4 OFMSW composition'!F$3</f>
        <v>3.9362989558651716E-2</v>
      </c>
      <c r="M53" s="50">
        <f>$G53*'ST1.4 OFMSW composition'!G$3</f>
        <v>0.10355187809695898</v>
      </c>
      <c r="N53" s="50">
        <f>$G53*'ST1.4 OFMSW composition'!H$3</f>
        <v>2.9406078203174892E-2</v>
      </c>
      <c r="O53" s="22">
        <v>2012</v>
      </c>
      <c r="P53" s="18">
        <v>10846993</v>
      </c>
      <c r="Q53" s="25">
        <v>2154000000</v>
      </c>
      <c r="R53" s="23">
        <f t="shared" si="9"/>
        <v>0.5440558376882606</v>
      </c>
      <c r="S53" s="23">
        <f>$R53*'ST1.4 OFMSW composition'!B$3</f>
        <v>0.27746847722101292</v>
      </c>
      <c r="T53" s="53">
        <f>$R53*'ST1.4 OFMSW composition'!C$3</f>
        <v>2.6549924879187115E-2</v>
      </c>
      <c r="U53" s="53">
        <f>$R53*'ST1.4 OFMSW composition'!D$3</f>
        <v>5.076040965631471E-2</v>
      </c>
      <c r="V53" s="53">
        <f>$R53*'ST1.4 OFMSW composition'!E$3</f>
        <v>4.2001110669533721E-2</v>
      </c>
      <c r="W53" s="53">
        <f>$R53*'ST1.4 OFMSW composition'!F$3</f>
        <v>3.2262511174913855E-2</v>
      </c>
      <c r="X53" s="53">
        <f>$R53*'ST1.4 OFMSW composition'!G$3</f>
        <v>8.4872710679368649E-2</v>
      </c>
      <c r="Y53" s="53">
        <f>$R53*'ST1.4 OFMSW composition'!H$3</f>
        <v>2.4101673609589945E-2</v>
      </c>
      <c r="Z53" s="24">
        <v>2016</v>
      </c>
      <c r="AA53" s="25">
        <v>11303942</v>
      </c>
      <c r="AB53" s="25">
        <f>(AC53*AA53)*365</f>
        <v>4621051489.6000004</v>
      </c>
      <c r="AC53" s="23">
        <v>1.1200000000000001</v>
      </c>
      <c r="AD53" s="50">
        <f>$AC53*'ST1.4 OFMSW composition'!B$3</f>
        <v>0.57120000000000004</v>
      </c>
      <c r="AE53" s="50">
        <f>$AC53*'ST1.4 OFMSW composition'!C$3</f>
        <v>5.4656000000000003E-2</v>
      </c>
      <c r="AF53" s="50">
        <f>$AC53*'ST1.4 OFMSW composition'!D$3</f>
        <v>0.10449600000000001</v>
      </c>
      <c r="AG53" s="50">
        <f>$AC53*'ST1.4 OFMSW composition'!E$3</f>
        <v>8.6464000000000013E-2</v>
      </c>
      <c r="AH53" s="50">
        <f>$AC53*'ST1.4 OFMSW composition'!F$3</f>
        <v>6.6416000000000003E-2</v>
      </c>
      <c r="AI53" s="50">
        <f>$AC53*'ST1.4 OFMSW composition'!G$3</f>
        <v>0.17472000000000001</v>
      </c>
      <c r="AJ53" s="50">
        <f>$AC53*'ST1.4 OFMSW composition'!H$3</f>
        <v>4.9616E-2</v>
      </c>
      <c r="AK53" s="37">
        <v>2000</v>
      </c>
      <c r="AL53" s="37">
        <v>6063259</v>
      </c>
      <c r="AM53" s="37">
        <f t="shared" si="10"/>
        <v>1792602523.3499999</v>
      </c>
      <c r="AN53" s="21">
        <v>0.81</v>
      </c>
      <c r="AO53" s="21">
        <f>AN53*'ST1.4 OFMSW composition'!B$3</f>
        <v>0.41310000000000002</v>
      </c>
      <c r="AP53" s="50">
        <f>AO53*'ST1.4 OFMSW composition'!C$3</f>
        <v>2.0159279999999998E-2</v>
      </c>
      <c r="AQ53" s="50">
        <f>$AO53*('ST1.4 OFMSW composition'!D$3)</f>
        <v>3.8542229999999997E-2</v>
      </c>
      <c r="AR53" s="50">
        <f>$AO53*('ST1.4 OFMSW composition'!E$3)</f>
        <v>3.1891320000000001E-2</v>
      </c>
      <c r="AS53" s="50">
        <f>$AO53*('ST1.4 OFMSW composition'!F$3)</f>
        <v>2.4496830000000001E-2</v>
      </c>
      <c r="AT53" s="50">
        <f>$AO53*('ST1.4 OFMSW composition'!G$3)</f>
        <v>6.4443600000000004E-2</v>
      </c>
      <c r="AU53" s="50">
        <f>$AO53*('ST1.4 OFMSW composition'!H$3)</f>
        <v>1.830033E-2</v>
      </c>
    </row>
    <row r="54" spans="1:47" x14ac:dyDescent="0.3">
      <c r="A54" s="19" t="s">
        <v>13</v>
      </c>
      <c r="B54" s="19" t="s">
        <v>64</v>
      </c>
      <c r="C54" s="48">
        <v>0.65</v>
      </c>
      <c r="D54" s="20">
        <v>2011</v>
      </c>
      <c r="E54" s="19">
        <v>35093648</v>
      </c>
      <c r="F54" s="19">
        <v>7045050000</v>
      </c>
      <c r="G54" s="21">
        <f t="shared" si="5"/>
        <v>0.55000001280331612</v>
      </c>
      <c r="H54" s="21">
        <f>G54*'ST1.4 OFMSW composition'!B$3</f>
        <v>0.2805000065296912</v>
      </c>
      <c r="I54" s="50">
        <f>$G54*'ST1.4 OFMSW composition'!C$3</f>
        <v>2.6840000624801824E-2</v>
      </c>
      <c r="J54" s="50">
        <f>$G54*'ST1.4 OFMSW composition'!D$3</f>
        <v>5.1315001194549389E-2</v>
      </c>
      <c r="K54" s="50">
        <f>$G54*'ST1.4 OFMSW composition'!E$3</f>
        <v>4.2460000988416007E-2</v>
      </c>
      <c r="L54" s="50">
        <f>$G54*'ST1.4 OFMSW composition'!F$3</f>
        <v>3.2615000759236644E-2</v>
      </c>
      <c r="M54" s="50">
        <f>$G54*'ST1.4 OFMSW composition'!G$3</f>
        <v>8.5800001997317313E-2</v>
      </c>
      <c r="N54" s="50">
        <f>$G54*'ST1.4 OFMSW composition'!H$3</f>
        <v>2.4365000567186903E-2</v>
      </c>
      <c r="O54" s="22">
        <v>2012</v>
      </c>
      <c r="P54" s="18">
        <v>34558700</v>
      </c>
      <c r="Q54" s="25">
        <v>605000000</v>
      </c>
      <c r="R54" s="23">
        <f t="shared" si="9"/>
        <v>4.7962864534121442E-2</v>
      </c>
      <c r="S54" s="23">
        <f>$R54*'ST1.4 OFMSW composition'!B$3</f>
        <v>2.4461060912401935E-2</v>
      </c>
      <c r="T54" s="53">
        <f>$R54*'ST1.4 OFMSW composition'!C$3</f>
        <v>2.3405877892651262E-3</v>
      </c>
      <c r="U54" s="53">
        <f>$R54*'ST1.4 OFMSW composition'!D$3</f>
        <v>4.4749352610335301E-3</v>
      </c>
      <c r="V54" s="53">
        <f>$R54*'ST1.4 OFMSW composition'!E$3</f>
        <v>3.7027331420341754E-3</v>
      </c>
      <c r="W54" s="53">
        <f>$R54*'ST1.4 OFMSW composition'!F$3</f>
        <v>2.8441978668734013E-3</v>
      </c>
      <c r="X54" s="53">
        <f>$R54*'ST1.4 OFMSW composition'!G$3</f>
        <v>7.4822068673229452E-3</v>
      </c>
      <c r="Y54" s="53">
        <f>$R54*'ST1.4 OFMSW composition'!H$3</f>
        <v>2.1247548988615798E-3</v>
      </c>
      <c r="Z54" s="24">
        <v>2016</v>
      </c>
      <c r="AA54" s="25">
        <v>39649173</v>
      </c>
      <c r="AB54" s="23" t="s">
        <v>241</v>
      </c>
      <c r="AC54" s="23" t="s">
        <v>241</v>
      </c>
      <c r="AD54" s="53" t="s">
        <v>241</v>
      </c>
      <c r="AE54" s="53" t="s">
        <v>241</v>
      </c>
      <c r="AF54" s="53" t="s">
        <v>241</v>
      </c>
      <c r="AG54" s="53" t="s">
        <v>241</v>
      </c>
      <c r="AH54" s="53" t="s">
        <v>241</v>
      </c>
      <c r="AI54" s="53" t="s">
        <v>241</v>
      </c>
      <c r="AJ54" s="53" t="s">
        <v>241</v>
      </c>
      <c r="AK54" s="37">
        <v>2004</v>
      </c>
      <c r="AL54" s="37">
        <v>3450140</v>
      </c>
      <c r="AM54" s="37">
        <f t="shared" si="10"/>
        <v>428162374.00000006</v>
      </c>
      <c r="AN54" s="21">
        <v>0.34</v>
      </c>
      <c r="AO54" s="21">
        <f>AN54*'ST1.4 OFMSW composition'!B$3</f>
        <v>0.17340000000000003</v>
      </c>
      <c r="AP54" s="50">
        <f>AO54*'ST1.4 OFMSW composition'!C$3</f>
        <v>8.4619200000000012E-3</v>
      </c>
      <c r="AQ54" s="50">
        <f>$AO54*('ST1.4 OFMSW composition'!D$3)</f>
        <v>1.617822E-2</v>
      </c>
      <c r="AR54" s="50">
        <f>$AO54*('ST1.4 OFMSW composition'!E$3)</f>
        <v>1.3386480000000003E-2</v>
      </c>
      <c r="AS54" s="50">
        <f>$AO54*('ST1.4 OFMSW composition'!F$3)</f>
        <v>1.0282620000000001E-2</v>
      </c>
      <c r="AT54" s="50">
        <f>$AO54*('ST1.4 OFMSW composition'!G$3)</f>
        <v>2.7050400000000006E-2</v>
      </c>
      <c r="AU54" s="50">
        <f>$AO54*('ST1.4 OFMSW composition'!H$3)</f>
        <v>7.681620000000001E-3</v>
      </c>
    </row>
    <row r="55" spans="1:47" x14ac:dyDescent="0.3">
      <c r="A55" s="19" t="s">
        <v>13</v>
      </c>
      <c r="B55" s="19" t="s">
        <v>65</v>
      </c>
      <c r="C55" s="48">
        <v>0.45</v>
      </c>
      <c r="D55" s="20">
        <v>2011</v>
      </c>
      <c r="E55" s="19">
        <v>14264756</v>
      </c>
      <c r="F55" s="19">
        <v>2608268000</v>
      </c>
      <c r="G55" s="21">
        <f t="shared" si="5"/>
        <v>0.50095071559775695</v>
      </c>
      <c r="H55" s="21">
        <f>G55*'ST1.4 OFMSW composition'!B$3</f>
        <v>0.25548486495485606</v>
      </c>
      <c r="I55" s="50">
        <f>$G55*'ST1.4 OFMSW composition'!C$3</f>
        <v>2.4446394921170535E-2</v>
      </c>
      <c r="J55" s="50">
        <f>$G55*'ST1.4 OFMSW composition'!D$3</f>
        <v>4.6738701765270722E-2</v>
      </c>
      <c r="K55" s="50">
        <f>$G55*'ST1.4 OFMSW composition'!E$3</f>
        <v>3.8673395244146841E-2</v>
      </c>
      <c r="L55" s="50">
        <f>$G55*'ST1.4 OFMSW composition'!F$3</f>
        <v>2.9706377434946987E-2</v>
      </c>
      <c r="M55" s="50">
        <f>$G55*'ST1.4 OFMSW composition'!G$3</f>
        <v>7.8148311633250089E-2</v>
      </c>
      <c r="N55" s="50">
        <f>$G55*'ST1.4 OFMSW composition'!H$3</f>
        <v>2.2192116700980632E-2</v>
      </c>
      <c r="O55" s="22">
        <v>2012</v>
      </c>
      <c r="P55" s="18">
        <v>14465148</v>
      </c>
      <c r="Q55" s="25">
        <v>385000000</v>
      </c>
      <c r="R55" s="23">
        <f t="shared" si="9"/>
        <v>7.2919718522613461E-2</v>
      </c>
      <c r="S55" s="23">
        <f>$R55*'ST1.4 OFMSW composition'!B$3</f>
        <v>3.7189056446532864E-2</v>
      </c>
      <c r="T55" s="53">
        <f>$R55*'ST1.4 OFMSW composition'!C$3</f>
        <v>3.5584822639035366E-3</v>
      </c>
      <c r="U55" s="53">
        <f>$R55*'ST1.4 OFMSW composition'!D$3</f>
        <v>6.8034097381598352E-3</v>
      </c>
      <c r="V55" s="53">
        <f>$R55*'ST1.4 OFMSW composition'!E$3</f>
        <v>5.6294022699457597E-3</v>
      </c>
      <c r="W55" s="53">
        <f>$R55*'ST1.4 OFMSW composition'!F$3</f>
        <v>4.324139308390978E-3</v>
      </c>
      <c r="X55" s="53">
        <f>$R55*'ST1.4 OFMSW composition'!G$3</f>
        <v>1.13754760895277E-2</v>
      </c>
      <c r="Y55" s="53">
        <f>$R55*'ST1.4 OFMSW composition'!H$3</f>
        <v>3.2303435305517762E-3</v>
      </c>
      <c r="Z55" s="24">
        <v>2016</v>
      </c>
      <c r="AA55" s="25">
        <v>16363449</v>
      </c>
      <c r="AB55" s="25">
        <f>(AC55*AA55)*365</f>
        <v>3165509209.0500002</v>
      </c>
      <c r="AC55" s="23">
        <v>0.53</v>
      </c>
      <c r="AD55" s="50">
        <f>$AC55*'ST1.4 OFMSW composition'!B$3</f>
        <v>0.27030000000000004</v>
      </c>
      <c r="AE55" s="50">
        <f>$AC55*'ST1.4 OFMSW composition'!C$3</f>
        <v>2.5863999999999998E-2</v>
      </c>
      <c r="AF55" s="50">
        <f>$AC55*'ST1.4 OFMSW composition'!D$3</f>
        <v>4.9449E-2</v>
      </c>
      <c r="AG55" s="50">
        <f>$AC55*'ST1.4 OFMSW composition'!E$3</f>
        <v>4.0916000000000008E-2</v>
      </c>
      <c r="AH55" s="50">
        <f>$AC55*'ST1.4 OFMSW composition'!F$3</f>
        <v>3.1428999999999999E-2</v>
      </c>
      <c r="AI55" s="50">
        <f>$AC55*'ST1.4 OFMSW composition'!G$3</f>
        <v>8.2680000000000003E-2</v>
      </c>
      <c r="AJ55" s="50">
        <f>$AC55*'ST1.4 OFMSW composition'!H$3</f>
        <v>2.3479E-2</v>
      </c>
      <c r="AK55" s="37" t="s">
        <v>241</v>
      </c>
      <c r="AL55" s="37">
        <v>4010708</v>
      </c>
      <c r="AM55" s="37">
        <f t="shared" si="10"/>
        <v>307420768.19999999</v>
      </c>
      <c r="AN55" s="21">
        <v>0.21</v>
      </c>
      <c r="AO55" s="21">
        <f>AN55*'ST1.4 OFMSW composition'!B$3</f>
        <v>0.1071</v>
      </c>
      <c r="AP55" s="50">
        <f>AO55*'ST1.4 OFMSW composition'!C$3</f>
        <v>5.2264799999999995E-3</v>
      </c>
      <c r="AQ55" s="50">
        <f>$AO55*('ST1.4 OFMSW composition'!D$3)</f>
        <v>9.9924300000000001E-3</v>
      </c>
      <c r="AR55" s="50">
        <f>$AO55*('ST1.4 OFMSW composition'!E$3)</f>
        <v>8.2681200000000003E-3</v>
      </c>
      <c r="AS55" s="50">
        <f>$AO55*('ST1.4 OFMSW composition'!F$3)</f>
        <v>6.3510299999999997E-3</v>
      </c>
      <c r="AT55" s="50">
        <f>$AO55*('ST1.4 OFMSW composition'!G$3)</f>
        <v>1.67076E-2</v>
      </c>
      <c r="AU55" s="50">
        <f>$AO55*('ST1.4 OFMSW composition'!H$3)</f>
        <v>4.7445300000000003E-3</v>
      </c>
    </row>
    <row r="56" spans="1:47" x14ac:dyDescent="0.3">
      <c r="A56" s="19" t="s">
        <v>13</v>
      </c>
      <c r="B56" s="19" t="s">
        <v>66</v>
      </c>
      <c r="C56" s="48">
        <f>AVERAGE(1,0.99,0.5,0.3)</f>
        <v>0.69750000000000001</v>
      </c>
      <c r="D56" s="20">
        <v>2002</v>
      </c>
      <c r="E56" s="19">
        <v>12500525</v>
      </c>
      <c r="F56" s="19">
        <v>1449752000</v>
      </c>
      <c r="G56" s="21">
        <f t="shared" si="5"/>
        <v>0.3177405179119463</v>
      </c>
      <c r="H56" s="21">
        <f>G56*'ST1.4 OFMSW composition'!B$3</f>
        <v>0.16204766413509261</v>
      </c>
      <c r="I56" s="50">
        <f>$G56*'ST1.4 OFMSW composition'!C$3</f>
        <v>1.5505737274102979E-2</v>
      </c>
      <c r="J56" s="50">
        <f>$G56*'ST1.4 OFMSW composition'!D$3</f>
        <v>2.9645190321184588E-2</v>
      </c>
      <c r="K56" s="50">
        <f>$G56*'ST1.4 OFMSW composition'!E$3</f>
        <v>2.4529567982802255E-2</v>
      </c>
      <c r="L56" s="50">
        <f>$G56*'ST1.4 OFMSW composition'!F$3</f>
        <v>1.8842012712178415E-2</v>
      </c>
      <c r="M56" s="50">
        <f>$G56*'ST1.4 OFMSW composition'!G$3</f>
        <v>4.9567520794263624E-2</v>
      </c>
      <c r="N56" s="50">
        <f>$G56*'ST1.4 OFMSW composition'!H$3</f>
        <v>1.407590494349922E-2</v>
      </c>
      <c r="O56" s="22">
        <v>2012</v>
      </c>
      <c r="P56" s="18">
        <v>13115149</v>
      </c>
      <c r="Q56" s="25">
        <v>989000000</v>
      </c>
      <c r="R56" s="23">
        <f t="shared" si="9"/>
        <v>0.20659994340101592</v>
      </c>
      <c r="S56" s="23">
        <f>$R56*'ST1.4 OFMSW composition'!B$3</f>
        <v>0.10536597113451812</v>
      </c>
      <c r="T56" s="53">
        <f>$R56*'ST1.4 OFMSW composition'!C$3</f>
        <v>1.0082077237969576E-2</v>
      </c>
      <c r="U56" s="53">
        <f>$R56*'ST1.4 OFMSW composition'!D$3</f>
        <v>1.9275774719314784E-2</v>
      </c>
      <c r="V56" s="53">
        <f>$R56*'ST1.4 OFMSW composition'!E$3</f>
        <v>1.5949515630558429E-2</v>
      </c>
      <c r="W56" s="53">
        <f>$R56*'ST1.4 OFMSW composition'!F$3</f>
        <v>1.2251376643680244E-2</v>
      </c>
      <c r="X56" s="53">
        <f>$R56*'ST1.4 OFMSW composition'!G$3</f>
        <v>3.2229591170558486E-2</v>
      </c>
      <c r="Y56" s="53">
        <f>$R56*'ST1.4 OFMSW composition'!H$3</f>
        <v>9.1523774926650057E-3</v>
      </c>
      <c r="Z56" s="24">
        <v>2016</v>
      </c>
      <c r="AA56" s="25">
        <v>14030338</v>
      </c>
      <c r="AB56" s="23" t="s">
        <v>241</v>
      </c>
      <c r="AC56" s="23" t="s">
        <v>241</v>
      </c>
      <c r="AD56" s="53" t="s">
        <v>241</v>
      </c>
      <c r="AE56" s="53" t="s">
        <v>241</v>
      </c>
      <c r="AF56" s="53" t="s">
        <v>241</v>
      </c>
      <c r="AG56" s="53" t="s">
        <v>241</v>
      </c>
      <c r="AH56" s="53" t="s">
        <v>241</v>
      </c>
      <c r="AI56" s="53" t="s">
        <v>241</v>
      </c>
      <c r="AJ56" s="53" t="s">
        <v>241</v>
      </c>
      <c r="AK56" s="37">
        <v>2005</v>
      </c>
      <c r="AL56" s="37">
        <v>4478555</v>
      </c>
      <c r="AM56" s="37">
        <f t="shared" si="10"/>
        <v>866376464.75</v>
      </c>
      <c r="AN56" s="21">
        <v>0.53</v>
      </c>
      <c r="AO56" s="21">
        <f>AN56*'ST1.4 OFMSW composition'!B$3</f>
        <v>0.27030000000000004</v>
      </c>
      <c r="AP56" s="50">
        <f>AO56*'ST1.4 OFMSW composition'!C$3</f>
        <v>1.3190640000000002E-2</v>
      </c>
      <c r="AQ56" s="50">
        <f>$AO56*('ST1.4 OFMSW composition'!D$3)</f>
        <v>2.5218990000000004E-2</v>
      </c>
      <c r="AR56" s="50">
        <f>$AO56*('ST1.4 OFMSW composition'!E$3)</f>
        <v>2.0867160000000003E-2</v>
      </c>
      <c r="AS56" s="50">
        <f>$AO56*('ST1.4 OFMSW composition'!F$3)</f>
        <v>1.6028790000000001E-2</v>
      </c>
      <c r="AT56" s="50">
        <f>$AO56*('ST1.4 OFMSW composition'!G$3)</f>
        <v>4.2166800000000004E-2</v>
      </c>
      <c r="AU56" s="50">
        <f>$AO56*('ST1.4 OFMSW composition'!H$3)</f>
        <v>1.1974290000000002E-2</v>
      </c>
    </row>
    <row r="57" spans="1:47" x14ac:dyDescent="0.3">
      <c r="A57" s="19" t="s">
        <v>67</v>
      </c>
      <c r="B57" s="19" t="s">
        <v>68</v>
      </c>
      <c r="C57" s="48">
        <v>0.84</v>
      </c>
      <c r="D57" s="20">
        <v>2009</v>
      </c>
      <c r="E57" s="19">
        <v>98875</v>
      </c>
      <c r="F57" s="19">
        <v>136720000</v>
      </c>
      <c r="G57" s="21">
        <f t="shared" si="5"/>
        <v>3.7883726165942191</v>
      </c>
      <c r="H57" s="21">
        <f>G57*'ST1.4 OFMSW composition'!B$4</f>
        <v>1.9699537606289941</v>
      </c>
      <c r="I57" s="50">
        <f>$G57*'ST1.4 OFMSW composition'!C$3</f>
        <v>0.18487258368979786</v>
      </c>
      <c r="J57" s="50">
        <f>$G57*'ST1.4 OFMSW composition'!D$3</f>
        <v>0.3534551651282406</v>
      </c>
      <c r="K57" s="50">
        <f>$G57*'ST1.4 OFMSW composition'!E$3</f>
        <v>0.29246236600107373</v>
      </c>
      <c r="L57" s="50">
        <f>$G57*'ST1.4 OFMSW composition'!F$3</f>
        <v>0.22465049616403718</v>
      </c>
      <c r="M57" s="50">
        <f>$G57*'ST1.4 OFMSW composition'!G$3</f>
        <v>0.59098612818869822</v>
      </c>
      <c r="N57" s="50">
        <f>$G57*'ST1.4 OFMSW composition'!H$3</f>
        <v>0.16782490691512389</v>
      </c>
      <c r="O57" s="22">
        <v>2012</v>
      </c>
      <c r="P57" s="18">
        <v>90407</v>
      </c>
      <c r="Q57" s="25" t="s">
        <v>241</v>
      </c>
      <c r="R57" s="23" t="s">
        <v>241</v>
      </c>
      <c r="S57" s="23" t="s">
        <v>241</v>
      </c>
      <c r="T57" s="53" t="s">
        <v>241</v>
      </c>
      <c r="U57" s="53" t="s">
        <v>241</v>
      </c>
      <c r="V57" s="53" t="s">
        <v>241</v>
      </c>
      <c r="W57" s="53" t="s">
        <v>241</v>
      </c>
      <c r="X57" s="53" t="s">
        <v>241</v>
      </c>
      <c r="Y57" s="53" t="s">
        <v>241</v>
      </c>
      <c r="Z57" s="24">
        <v>2016</v>
      </c>
      <c r="AA57" s="25">
        <v>94520</v>
      </c>
      <c r="AB57" s="25">
        <f>(AC57*AA57)*365</f>
        <v>189748900</v>
      </c>
      <c r="AC57" s="23">
        <v>5.5</v>
      </c>
      <c r="AD57" s="50">
        <f>$AC57*'ST1.4 OFMSW composition'!B$4</f>
        <v>2.8600000000000003</v>
      </c>
      <c r="AE57" s="50">
        <f>$AC57*'ST1.4 OFMSW composition'!C$4</f>
        <v>0.26839999999999997</v>
      </c>
      <c r="AF57" s="50">
        <f>$AC57*'ST1.4 OFMSW composition'!D$4</f>
        <v>0.51315</v>
      </c>
      <c r="AG57" s="50">
        <f>$AC57*'ST1.4 OFMSW composition'!E$4</f>
        <v>0.42460000000000003</v>
      </c>
      <c r="AH57" s="50">
        <f>$AC57*'ST1.4 OFMSW composition'!F$4</f>
        <v>0.32615</v>
      </c>
      <c r="AI57" s="50">
        <f>$AC57*'ST1.4 OFMSW composition'!G$4</f>
        <v>0.85799999999999998</v>
      </c>
      <c r="AJ57" s="50">
        <f>$AC57*'ST1.4 OFMSW composition'!H$4</f>
        <v>0.24365000000000001</v>
      </c>
      <c r="AK57" s="37">
        <v>2001</v>
      </c>
      <c r="AL57" s="37">
        <v>24907</v>
      </c>
      <c r="AM57" s="37">
        <f t="shared" si="10"/>
        <v>50000802.5</v>
      </c>
      <c r="AN57" s="21">
        <v>5.5</v>
      </c>
      <c r="AO57" s="21">
        <f>AN57*'ST1.4 OFMSW composition'!B$4</f>
        <v>2.8600000000000003</v>
      </c>
      <c r="AP57" s="50">
        <f>AO57*'ST1.4 OFMSW composition'!C$3</f>
        <v>0.139568</v>
      </c>
      <c r="AQ57" s="50">
        <f>$AO57*('ST1.4 OFMSW composition'!D$3)</f>
        <v>0.26683800000000002</v>
      </c>
      <c r="AR57" s="50">
        <f>$AO57*('ST1.4 OFMSW composition'!E$3)</f>
        <v>0.22079200000000004</v>
      </c>
      <c r="AS57" s="50">
        <f>$AO57*('ST1.4 OFMSW composition'!F$3)</f>
        <v>0.16959800000000003</v>
      </c>
      <c r="AT57" s="50">
        <f>$AO57*('ST1.4 OFMSW composition'!G$3)</f>
        <v>0.44616000000000006</v>
      </c>
      <c r="AU57" s="50">
        <f>$AO57*('ST1.4 OFMSW composition'!H$3)</f>
        <v>0.12669800000000001</v>
      </c>
    </row>
    <row r="58" spans="1:47" x14ac:dyDescent="0.3">
      <c r="A58" s="19" t="s">
        <v>67</v>
      </c>
      <c r="B58" s="19" t="s">
        <v>69</v>
      </c>
      <c r="C58" s="48">
        <v>0.84</v>
      </c>
      <c r="D58" s="20">
        <v>2013</v>
      </c>
      <c r="E58" s="19">
        <v>103187</v>
      </c>
      <c r="F58" s="19">
        <v>88132000</v>
      </c>
      <c r="G58" s="21">
        <f t="shared" si="5"/>
        <v>2.3399995565970069</v>
      </c>
      <c r="H58" s="21">
        <f>G58*'ST1.4 OFMSW composition'!B$4</f>
        <v>1.2167997694304435</v>
      </c>
      <c r="I58" s="50">
        <f>$G58*'ST1.4 OFMSW composition'!C$3</f>
        <v>0.11419197836193393</v>
      </c>
      <c r="J58" s="50">
        <f>$G58*'ST1.4 OFMSW composition'!D$3</f>
        <v>0.21832195863050072</v>
      </c>
      <c r="K58" s="50">
        <f>$G58*'ST1.4 OFMSW composition'!E$3</f>
        <v>0.18064796576928893</v>
      </c>
      <c r="L58" s="50">
        <f>$G58*'ST1.4 OFMSW composition'!F$3</f>
        <v>0.1387619737062025</v>
      </c>
      <c r="M58" s="50">
        <f>$G58*'ST1.4 OFMSW composition'!G$3</f>
        <v>0.36503993082913305</v>
      </c>
      <c r="N58" s="50">
        <f>$G58*'ST1.4 OFMSW composition'!H$3</f>
        <v>0.1036619803572474</v>
      </c>
      <c r="O58" s="22">
        <v>2012</v>
      </c>
      <c r="P58" s="18">
        <v>102565</v>
      </c>
      <c r="Q58" s="25" t="s">
        <v>241</v>
      </c>
      <c r="R58" s="23" t="s">
        <v>241</v>
      </c>
      <c r="S58" s="23" t="s">
        <v>241</v>
      </c>
      <c r="T58" s="53" t="s">
        <v>241</v>
      </c>
      <c r="U58" s="53" t="s">
        <v>241</v>
      </c>
      <c r="V58" s="53" t="s">
        <v>241</v>
      </c>
      <c r="W58" s="53" t="s">
        <v>241</v>
      </c>
      <c r="X58" s="53" t="s">
        <v>241</v>
      </c>
      <c r="Y58" s="53" t="s">
        <v>241</v>
      </c>
      <c r="Z58" s="24">
        <v>2016</v>
      </c>
      <c r="AA58" s="25">
        <v>104865</v>
      </c>
      <c r="AB58" s="23" t="s">
        <v>241</v>
      </c>
      <c r="AC58" s="23" t="s">
        <v>241</v>
      </c>
      <c r="AD58" s="53" t="s">
        <v>241</v>
      </c>
      <c r="AE58" s="53" t="s">
        <v>241</v>
      </c>
      <c r="AF58" s="53" t="s">
        <v>241</v>
      </c>
      <c r="AG58" s="53" t="s">
        <v>241</v>
      </c>
      <c r="AH58" s="53" t="s">
        <v>241</v>
      </c>
      <c r="AI58" s="53" t="s">
        <v>241</v>
      </c>
      <c r="AJ58" s="53" t="s">
        <v>241</v>
      </c>
      <c r="AK58" s="37" t="s">
        <v>241</v>
      </c>
      <c r="AL58" s="37" t="s">
        <v>241</v>
      </c>
      <c r="AM58" s="37" t="s">
        <v>241</v>
      </c>
      <c r="AN58" s="38">
        <v>2.2000000000000002</v>
      </c>
      <c r="AO58" s="21">
        <f>AN58*'ST1.4 OFMSW composition'!B$4</f>
        <v>1.1440000000000001</v>
      </c>
      <c r="AP58" s="50">
        <f>AO58*'ST1.4 OFMSW composition'!C$3</f>
        <v>5.58272E-2</v>
      </c>
      <c r="AQ58" s="50">
        <f>$AO58*('ST1.4 OFMSW composition'!D$3)</f>
        <v>0.1067352</v>
      </c>
      <c r="AR58" s="50">
        <f>$AO58*('ST1.4 OFMSW composition'!E$3)</f>
        <v>8.8316800000000015E-2</v>
      </c>
      <c r="AS58" s="50">
        <f>$AO58*('ST1.4 OFMSW composition'!F$3)</f>
        <v>6.7839200000000002E-2</v>
      </c>
      <c r="AT58" s="50">
        <f>$AO58*('ST1.4 OFMSW composition'!G$3)</f>
        <v>0.17846400000000001</v>
      </c>
      <c r="AU58" s="50">
        <f>$AO58*('ST1.4 OFMSW composition'!H$3)</f>
        <v>5.0679200000000008E-2</v>
      </c>
    </row>
    <row r="59" spans="1:47" x14ac:dyDescent="0.3">
      <c r="A59" s="19" t="s">
        <v>67</v>
      </c>
      <c r="B59" s="19" t="s">
        <v>70</v>
      </c>
      <c r="C59" s="48">
        <v>0.84</v>
      </c>
      <c r="D59" s="20">
        <v>2015</v>
      </c>
      <c r="E59" s="19">
        <v>386838</v>
      </c>
      <c r="F59" s="19">
        <v>264000000</v>
      </c>
      <c r="G59" s="21">
        <f t="shared" si="5"/>
        <v>1.8697430739298537</v>
      </c>
      <c r="H59" s="21">
        <f>G59*'ST1.4 OFMSW composition'!B$4</f>
        <v>0.97226639844352392</v>
      </c>
      <c r="I59" s="50">
        <f>$G59*'ST1.4 OFMSW composition'!C$3</f>
        <v>9.124346200777686E-2</v>
      </c>
      <c r="J59" s="50">
        <f>$G59*'ST1.4 OFMSW composition'!D$3</f>
        <v>0.17444702879765533</v>
      </c>
      <c r="K59" s="50">
        <f>$G59*'ST1.4 OFMSW composition'!E$3</f>
        <v>0.14434416530738473</v>
      </c>
      <c r="L59" s="50">
        <f>$G59*'ST1.4 OFMSW composition'!F$3</f>
        <v>0.11087576428404032</v>
      </c>
      <c r="M59" s="50">
        <f>$G59*'ST1.4 OFMSW composition'!G$3</f>
        <v>0.29167991953305716</v>
      </c>
      <c r="N59" s="50">
        <f>$G59*'ST1.4 OFMSW composition'!H$3</f>
        <v>8.2829618175092518E-2</v>
      </c>
      <c r="O59" s="22">
        <v>2012</v>
      </c>
      <c r="P59" s="18">
        <v>363581</v>
      </c>
      <c r="Q59" s="25" t="s">
        <v>241</v>
      </c>
      <c r="R59" s="23" t="s">
        <v>241</v>
      </c>
      <c r="S59" s="23" t="s">
        <v>241</v>
      </c>
      <c r="T59" s="53" t="s">
        <v>241</v>
      </c>
      <c r="U59" s="53" t="s">
        <v>241</v>
      </c>
      <c r="V59" s="53" t="s">
        <v>241</v>
      </c>
      <c r="W59" s="53" t="s">
        <v>241</v>
      </c>
      <c r="X59" s="53" t="s">
        <v>241</v>
      </c>
      <c r="Y59" s="53" t="s">
        <v>241</v>
      </c>
      <c r="Z59" s="24">
        <v>2016</v>
      </c>
      <c r="AA59" s="25">
        <v>377923</v>
      </c>
      <c r="AB59" s="25">
        <f>(AC59*AA59)*365</f>
        <v>448311158.75</v>
      </c>
      <c r="AC59" s="23">
        <v>3.25</v>
      </c>
      <c r="AD59" s="50">
        <f>$AC59*'ST1.4 OFMSW composition'!B$4</f>
        <v>1.69</v>
      </c>
      <c r="AE59" s="50">
        <f>$AC59*'ST1.4 OFMSW composition'!C$4</f>
        <v>0.15859999999999999</v>
      </c>
      <c r="AF59" s="50">
        <f>$AC59*'ST1.4 OFMSW composition'!D$4</f>
        <v>0.30322499999999997</v>
      </c>
      <c r="AG59" s="50">
        <f>$AC59*'ST1.4 OFMSW composition'!E$4</f>
        <v>0.25090000000000001</v>
      </c>
      <c r="AH59" s="50">
        <f>$AC59*'ST1.4 OFMSW composition'!F$4</f>
        <v>0.19272500000000001</v>
      </c>
      <c r="AI59" s="50">
        <f>$AC59*'ST1.4 OFMSW composition'!G$4</f>
        <v>0.50700000000000001</v>
      </c>
      <c r="AJ59" s="50">
        <f>$AC59*'ST1.4 OFMSW composition'!H$4</f>
        <v>0.14397499999999999</v>
      </c>
      <c r="AK59" s="37">
        <v>2001</v>
      </c>
      <c r="AL59" s="37">
        <v>252689</v>
      </c>
      <c r="AM59" s="37">
        <f>(AN59*AL59)*365</f>
        <v>299752326.25</v>
      </c>
      <c r="AN59" s="21">
        <v>3.25</v>
      </c>
      <c r="AO59" s="21">
        <f>AN59*'ST1.4 OFMSW composition'!B$4</f>
        <v>1.69</v>
      </c>
      <c r="AP59" s="50">
        <f>AO59*'ST1.4 OFMSW composition'!C$3</f>
        <v>8.247199999999999E-2</v>
      </c>
      <c r="AQ59" s="50">
        <f>$AO59*('ST1.4 OFMSW composition'!D$3)</f>
        <v>0.15767699999999998</v>
      </c>
      <c r="AR59" s="50">
        <f>$AO59*('ST1.4 OFMSW composition'!E$3)</f>
        <v>0.130468</v>
      </c>
      <c r="AS59" s="50">
        <f>$AO59*('ST1.4 OFMSW composition'!F$3)</f>
        <v>0.100217</v>
      </c>
      <c r="AT59" s="50">
        <f>$AO59*('ST1.4 OFMSW composition'!G$3)</f>
        <v>0.26363999999999999</v>
      </c>
      <c r="AU59" s="50">
        <f>$AO59*('ST1.4 OFMSW composition'!H$3)</f>
        <v>7.4867000000000003E-2</v>
      </c>
    </row>
    <row r="60" spans="1:47" x14ac:dyDescent="0.3">
      <c r="A60" s="19" t="s">
        <v>67</v>
      </c>
      <c r="B60" s="19" t="s">
        <v>71</v>
      </c>
      <c r="C60" s="48">
        <v>0.84</v>
      </c>
      <c r="D60" s="20">
        <v>2011</v>
      </c>
      <c r="E60" s="19">
        <v>280601</v>
      </c>
      <c r="F60" s="19">
        <v>174815000</v>
      </c>
      <c r="G60" s="21">
        <f t="shared" si="5"/>
        <v>1.7068549487687217</v>
      </c>
      <c r="H60" s="21">
        <f>G60*'ST1.4 OFMSW composition'!B$4</f>
        <v>0.88756457335973526</v>
      </c>
      <c r="I60" s="50">
        <f>$G60*'ST1.4 OFMSW composition'!C$3</f>
        <v>8.3294521499913607E-2</v>
      </c>
      <c r="J60" s="50">
        <f>$G60*'ST1.4 OFMSW composition'!D$3</f>
        <v>0.15924956672012172</v>
      </c>
      <c r="K60" s="50">
        <f>$G60*'ST1.4 OFMSW composition'!E$3</f>
        <v>0.13176920204494533</v>
      </c>
      <c r="L60" s="50">
        <f>$G60*'ST1.4 OFMSW composition'!F$3</f>
        <v>0.10121649846198519</v>
      </c>
      <c r="M60" s="50">
        <f>$G60*'ST1.4 OFMSW composition'!G$3</f>
        <v>0.26626937200792056</v>
      </c>
      <c r="N60" s="50">
        <f>$G60*'ST1.4 OFMSW composition'!H$3</f>
        <v>7.561367423045437E-2</v>
      </c>
      <c r="O60" s="22">
        <v>2012</v>
      </c>
      <c r="P60" s="18">
        <v>283698</v>
      </c>
      <c r="Q60" s="25" t="s">
        <v>241</v>
      </c>
      <c r="R60" s="23" t="s">
        <v>241</v>
      </c>
      <c r="S60" s="23" t="s">
        <v>241</v>
      </c>
      <c r="T60" s="53" t="s">
        <v>241</v>
      </c>
      <c r="U60" s="53" t="s">
        <v>241</v>
      </c>
      <c r="V60" s="53" t="s">
        <v>241</v>
      </c>
      <c r="W60" s="53" t="s">
        <v>241</v>
      </c>
      <c r="X60" s="53" t="s">
        <v>241</v>
      </c>
      <c r="Y60" s="53" t="s">
        <v>241</v>
      </c>
      <c r="Z60" s="24">
        <v>2016</v>
      </c>
      <c r="AA60" s="25">
        <v>285798</v>
      </c>
      <c r="AB60" s="25">
        <f>(AC60*AA60)*365</f>
        <v>495502282.5</v>
      </c>
      <c r="AC60" s="23">
        <v>4.75</v>
      </c>
      <c r="AD60" s="50">
        <f>$AC60*'ST1.4 OFMSW composition'!B$4</f>
        <v>2.4700000000000002</v>
      </c>
      <c r="AE60" s="50">
        <f>$AC60*'ST1.4 OFMSW composition'!C$4</f>
        <v>0.23179999999999998</v>
      </c>
      <c r="AF60" s="50">
        <f>$AC60*'ST1.4 OFMSW composition'!D$4</f>
        <v>0.44317499999999999</v>
      </c>
      <c r="AG60" s="50">
        <f>$AC60*'ST1.4 OFMSW composition'!E$4</f>
        <v>0.36670000000000003</v>
      </c>
      <c r="AH60" s="50">
        <f>$AC60*'ST1.4 OFMSW composition'!F$4</f>
        <v>0.28167500000000001</v>
      </c>
      <c r="AI60" s="50">
        <f>$AC60*'ST1.4 OFMSW composition'!G$4</f>
        <v>0.74099999999999999</v>
      </c>
      <c r="AJ60" s="50">
        <f>$AC60*'ST1.4 OFMSW composition'!H$4</f>
        <v>0.210425</v>
      </c>
      <c r="AK60" s="37">
        <v>2001</v>
      </c>
      <c r="AL60" s="37">
        <v>92289</v>
      </c>
      <c r="AM60" s="37">
        <f>(AN60*AL60)*365</f>
        <v>160006053.75</v>
      </c>
      <c r="AN60" s="21">
        <v>4.75</v>
      </c>
      <c r="AO60" s="21">
        <f>AN60*'ST1.4 OFMSW composition'!B$4</f>
        <v>2.4700000000000002</v>
      </c>
      <c r="AP60" s="50">
        <f>AO60*'ST1.4 OFMSW composition'!C$3</f>
        <v>0.120536</v>
      </c>
      <c r="AQ60" s="50">
        <f>$AO60*('ST1.4 OFMSW composition'!D$3)</f>
        <v>0.23045100000000002</v>
      </c>
      <c r="AR60" s="50">
        <f>$AO60*('ST1.4 OFMSW composition'!E$3)</f>
        <v>0.19068400000000002</v>
      </c>
      <c r="AS60" s="50">
        <f>$AO60*('ST1.4 OFMSW composition'!F$3)</f>
        <v>0.14647100000000002</v>
      </c>
      <c r="AT60" s="50">
        <f>$AO60*('ST1.4 OFMSW composition'!G$3)</f>
        <v>0.38532000000000005</v>
      </c>
      <c r="AU60" s="50">
        <f>$AO60*('ST1.4 OFMSW composition'!H$3)</f>
        <v>0.109421</v>
      </c>
    </row>
    <row r="61" spans="1:47" x14ac:dyDescent="0.3">
      <c r="A61" s="19" t="s">
        <v>67</v>
      </c>
      <c r="B61" s="19" t="s">
        <v>72</v>
      </c>
      <c r="C61" s="48">
        <v>0.84</v>
      </c>
      <c r="D61" s="20">
        <v>2000</v>
      </c>
      <c r="E61" s="19">
        <v>20645</v>
      </c>
      <c r="F61" s="19">
        <v>21099000</v>
      </c>
      <c r="G61" s="21">
        <f t="shared" si="5"/>
        <v>2.7999747857619179</v>
      </c>
      <c r="H61" s="21">
        <f>G61*'ST1.4 OFMSW composition'!B$4</f>
        <v>1.4559868885961973</v>
      </c>
      <c r="I61" s="50">
        <f>$G61*'ST1.4 OFMSW composition'!C$3</f>
        <v>0.13663876954518159</v>
      </c>
      <c r="J61" s="50">
        <f>$G61*'ST1.4 OFMSW composition'!D$3</f>
        <v>0.2612376475115869</v>
      </c>
      <c r="K61" s="50">
        <f>$G61*'ST1.4 OFMSW composition'!E$3</f>
        <v>0.21615805346082007</v>
      </c>
      <c r="L61" s="50">
        <f>$G61*'ST1.4 OFMSW composition'!F$3</f>
        <v>0.16603850479568172</v>
      </c>
      <c r="M61" s="50">
        <f>$G61*'ST1.4 OFMSW composition'!G$3</f>
        <v>0.43679606657885922</v>
      </c>
      <c r="N61" s="50">
        <f>$G61*'ST1.4 OFMSW composition'!H$3</f>
        <v>0.12403888300925296</v>
      </c>
      <c r="O61" s="22">
        <v>2012</v>
      </c>
      <c r="P61" s="18">
        <v>28654</v>
      </c>
      <c r="Q61" s="25" t="s">
        <v>241</v>
      </c>
      <c r="R61" s="23" t="s">
        <v>241</v>
      </c>
      <c r="S61" s="23" t="s">
        <v>241</v>
      </c>
      <c r="T61" s="53" t="s">
        <v>241</v>
      </c>
      <c r="U61" s="53" t="s">
        <v>241</v>
      </c>
      <c r="V61" s="53" t="s">
        <v>241</v>
      </c>
      <c r="W61" s="53" t="s">
        <v>241</v>
      </c>
      <c r="X61" s="53" t="s">
        <v>241</v>
      </c>
      <c r="Y61" s="53" t="s">
        <v>241</v>
      </c>
      <c r="Z61" s="24">
        <v>2016</v>
      </c>
      <c r="AA61" s="25">
        <v>29355</v>
      </c>
      <c r="AB61" s="23" t="s">
        <v>241</v>
      </c>
      <c r="AC61" s="23" t="s">
        <v>241</v>
      </c>
      <c r="AD61" s="53" t="s">
        <v>241</v>
      </c>
      <c r="AE61" s="53" t="s">
        <v>241</v>
      </c>
      <c r="AF61" s="53" t="s">
        <v>241</v>
      </c>
      <c r="AG61" s="53" t="s">
        <v>241</v>
      </c>
      <c r="AH61" s="53" t="s">
        <v>241</v>
      </c>
      <c r="AI61" s="53" t="s">
        <v>241</v>
      </c>
      <c r="AJ61" s="53" t="s">
        <v>241</v>
      </c>
      <c r="AK61" s="37" t="s">
        <v>241</v>
      </c>
      <c r="AL61" s="37" t="s">
        <v>241</v>
      </c>
      <c r="AM61" s="37" t="s">
        <v>241</v>
      </c>
      <c r="AN61" s="38">
        <v>0.95</v>
      </c>
      <c r="AO61" s="21">
        <f>AN61*'ST1.4 OFMSW composition'!B$4</f>
        <v>0.49399999999999999</v>
      </c>
      <c r="AP61" s="50">
        <f>AO61*'ST1.4 OFMSW composition'!C$3</f>
        <v>2.4107199999999999E-2</v>
      </c>
      <c r="AQ61" s="50">
        <f>$AO61*('ST1.4 OFMSW composition'!D$3)</f>
        <v>4.6090199999999998E-2</v>
      </c>
      <c r="AR61" s="50">
        <f>$AO61*('ST1.4 OFMSW composition'!E$3)</f>
        <v>3.8136799999999998E-2</v>
      </c>
      <c r="AS61" s="50">
        <f>$AO61*('ST1.4 OFMSW composition'!F$3)</f>
        <v>2.9294199999999999E-2</v>
      </c>
      <c r="AT61" s="50">
        <f>$AO61*('ST1.4 OFMSW composition'!G$3)</f>
        <v>7.7063999999999994E-2</v>
      </c>
      <c r="AU61" s="50">
        <f>$AO61*('ST1.4 OFMSW composition'!H$3)</f>
        <v>2.1884199999999999E-2</v>
      </c>
    </row>
    <row r="62" spans="1:47" x14ac:dyDescent="0.3">
      <c r="A62" s="19" t="s">
        <v>67</v>
      </c>
      <c r="B62" s="19" t="s">
        <v>73</v>
      </c>
      <c r="C62" s="48">
        <v>0.84</v>
      </c>
      <c r="D62" s="20">
        <v>2014</v>
      </c>
      <c r="E62" s="19">
        <v>59172</v>
      </c>
      <c r="F62" s="19">
        <v>60000000</v>
      </c>
      <c r="G62" s="21">
        <f t="shared" si="5"/>
        <v>2.7780633009503752</v>
      </c>
      <c r="H62" s="21">
        <f>G62*'ST1.4 OFMSW composition'!B$4</f>
        <v>1.4445929164941951</v>
      </c>
      <c r="I62" s="50">
        <f>$G62*'ST1.4 OFMSW composition'!C$3</f>
        <v>0.13556948908637831</v>
      </c>
      <c r="J62" s="50">
        <f>$G62*'ST1.4 OFMSW composition'!D$3</f>
        <v>0.25919330597867002</v>
      </c>
      <c r="K62" s="50">
        <f>$G62*'ST1.4 OFMSW composition'!E$3</f>
        <v>0.21446648683336897</v>
      </c>
      <c r="L62" s="50">
        <f>$G62*'ST1.4 OFMSW composition'!F$3</f>
        <v>0.16473915374635725</v>
      </c>
      <c r="M62" s="50">
        <f>$G62*'ST1.4 OFMSW composition'!G$3</f>
        <v>0.43337787494825852</v>
      </c>
      <c r="N62" s="50">
        <f>$G62*'ST1.4 OFMSW composition'!H$3</f>
        <v>0.12306820423210162</v>
      </c>
      <c r="O62" s="22">
        <v>2012</v>
      </c>
      <c r="P62" s="18">
        <v>58963</v>
      </c>
      <c r="Q62" s="25" t="s">
        <v>241</v>
      </c>
      <c r="R62" s="23" t="s">
        <v>241</v>
      </c>
      <c r="S62" s="23" t="s">
        <v>241</v>
      </c>
      <c r="T62" s="53" t="s">
        <v>241</v>
      </c>
      <c r="U62" s="53" t="s">
        <v>241</v>
      </c>
      <c r="V62" s="53" t="s">
        <v>241</v>
      </c>
      <c r="W62" s="53" t="s">
        <v>241</v>
      </c>
      <c r="X62" s="53" t="s">
        <v>241</v>
      </c>
      <c r="Y62" s="53" t="s">
        <v>241</v>
      </c>
      <c r="Z62" s="24">
        <v>2016</v>
      </c>
      <c r="AA62" s="25">
        <v>62564</v>
      </c>
      <c r="AB62" s="23" t="s">
        <v>241</v>
      </c>
      <c r="AC62" s="23" t="s">
        <v>241</v>
      </c>
      <c r="AD62" s="53" t="s">
        <v>241</v>
      </c>
      <c r="AE62" s="53" t="s">
        <v>241</v>
      </c>
      <c r="AF62" s="53" t="s">
        <v>241</v>
      </c>
      <c r="AG62" s="53" t="s">
        <v>241</v>
      </c>
      <c r="AH62" s="53" t="s">
        <v>241</v>
      </c>
      <c r="AI62" s="53" t="s">
        <v>241</v>
      </c>
      <c r="AJ62" s="53" t="s">
        <v>241</v>
      </c>
      <c r="AK62" s="37" t="s">
        <v>241</v>
      </c>
      <c r="AL62" s="37" t="s">
        <v>241</v>
      </c>
      <c r="AM62" s="37" t="s">
        <v>241</v>
      </c>
      <c r="AN62" s="38">
        <v>2.2000000000000002</v>
      </c>
      <c r="AO62" s="21">
        <f>AN62*'ST1.4 OFMSW composition'!B$4</f>
        <v>1.1440000000000001</v>
      </c>
      <c r="AP62" s="50">
        <f>AO62*'ST1.4 OFMSW composition'!C$3</f>
        <v>5.58272E-2</v>
      </c>
      <c r="AQ62" s="50">
        <f>$AO62*('ST1.4 OFMSW composition'!D$3)</f>
        <v>0.1067352</v>
      </c>
      <c r="AR62" s="50">
        <f>$AO62*('ST1.4 OFMSW composition'!E$3)</f>
        <v>8.8316800000000015E-2</v>
      </c>
      <c r="AS62" s="50">
        <f>$AO62*('ST1.4 OFMSW composition'!F$3)</f>
        <v>6.7839200000000002E-2</v>
      </c>
      <c r="AT62" s="50">
        <f>$AO62*('ST1.4 OFMSW composition'!G$3)</f>
        <v>0.17846400000000001</v>
      </c>
      <c r="AU62" s="50">
        <f>$AO62*('ST1.4 OFMSW composition'!H$3)</f>
        <v>5.0679200000000008E-2</v>
      </c>
    </row>
    <row r="63" spans="1:47" x14ac:dyDescent="0.3">
      <c r="A63" s="19" t="s">
        <v>67</v>
      </c>
      <c r="B63" s="19" t="s">
        <v>74</v>
      </c>
      <c r="C63" s="48">
        <v>1</v>
      </c>
      <c r="D63" s="20">
        <v>2007</v>
      </c>
      <c r="E63" s="19">
        <v>11303687</v>
      </c>
      <c r="F63" s="19">
        <v>2692692000</v>
      </c>
      <c r="G63" s="21">
        <f t="shared" ref="G63:G88" si="11">(F63/E63)/365</f>
        <v>0.65264000641245501</v>
      </c>
      <c r="H63" s="21">
        <f>G63*'ST1.4 OFMSW composition'!B$4</f>
        <v>0.33937280333447661</v>
      </c>
      <c r="I63" s="50">
        <f>$G63*'ST1.4 OFMSW composition'!C$3</f>
        <v>3.1848832312927802E-2</v>
      </c>
      <c r="J63" s="50">
        <f>$G63*'ST1.4 OFMSW composition'!D$3</f>
        <v>6.0891312598282052E-2</v>
      </c>
      <c r="K63" s="50">
        <f>$G63*'ST1.4 OFMSW composition'!E$3</f>
        <v>5.0383808495041531E-2</v>
      </c>
      <c r="L63" s="50">
        <f>$G63*'ST1.4 OFMSW composition'!F$3</f>
        <v>3.8701552380258582E-2</v>
      </c>
      <c r="M63" s="50">
        <f>$G63*'ST1.4 OFMSW composition'!G$3</f>
        <v>0.10181184100034298</v>
      </c>
      <c r="N63" s="50">
        <f>$G63*'ST1.4 OFMSW composition'!H$3</f>
        <v>2.8911952284071757E-2</v>
      </c>
      <c r="O63" s="22">
        <v>2012</v>
      </c>
      <c r="P63" s="18">
        <v>11257112</v>
      </c>
      <c r="Q63" s="25" t="s">
        <v>241</v>
      </c>
      <c r="R63" s="23" t="s">
        <v>241</v>
      </c>
      <c r="S63" s="23" t="s">
        <v>241</v>
      </c>
      <c r="T63" s="53" t="s">
        <v>241</v>
      </c>
      <c r="U63" s="53" t="s">
        <v>241</v>
      </c>
      <c r="V63" s="53" t="s">
        <v>241</v>
      </c>
      <c r="W63" s="53" t="s">
        <v>241</v>
      </c>
      <c r="X63" s="53" t="s">
        <v>241</v>
      </c>
      <c r="Y63" s="53" t="s">
        <v>241</v>
      </c>
      <c r="Z63" s="24">
        <v>2016</v>
      </c>
      <c r="AA63" s="25">
        <v>11335108</v>
      </c>
      <c r="AB63" s="25">
        <f>(AC63*AA63)*365</f>
        <v>3351224680.2000003</v>
      </c>
      <c r="AC63" s="23">
        <v>0.81</v>
      </c>
      <c r="AD63" s="50">
        <f>$AC63*'ST1.4 OFMSW composition'!B$4</f>
        <v>0.42120000000000002</v>
      </c>
      <c r="AE63" s="50">
        <f>$AC63*'ST1.4 OFMSW composition'!C$4</f>
        <v>3.9528000000000001E-2</v>
      </c>
      <c r="AF63" s="50">
        <f>$AC63*'ST1.4 OFMSW composition'!D$4</f>
        <v>7.5573000000000001E-2</v>
      </c>
      <c r="AG63" s="50">
        <f>$AC63*'ST1.4 OFMSW composition'!E$4</f>
        <v>6.2532000000000004E-2</v>
      </c>
      <c r="AH63" s="50">
        <f>$AC63*'ST1.4 OFMSW composition'!F$4</f>
        <v>4.8032999999999999E-2</v>
      </c>
      <c r="AI63" s="50">
        <f>$AC63*'ST1.4 OFMSW composition'!G$4</f>
        <v>0.12636</v>
      </c>
      <c r="AJ63" s="50">
        <f>$AC63*'ST1.4 OFMSW composition'!H$4</f>
        <v>3.5882999999999998E-2</v>
      </c>
      <c r="AK63" s="37">
        <v>2001</v>
      </c>
      <c r="AL63" s="37">
        <v>8447447</v>
      </c>
      <c r="AM63" s="37">
        <f t="shared" ref="AM63:AM68" si="12">(AN63*AL63)*365</f>
        <v>2497487705.5500002</v>
      </c>
      <c r="AN63" s="21">
        <v>0.81</v>
      </c>
      <c r="AO63" s="21">
        <f>AN63*'ST1.4 OFMSW composition'!B$4</f>
        <v>0.42120000000000002</v>
      </c>
      <c r="AP63" s="50">
        <f>AO63*'ST1.4 OFMSW composition'!C$3</f>
        <v>2.0554559999999999E-2</v>
      </c>
      <c r="AQ63" s="50">
        <f>$AO63*('ST1.4 OFMSW composition'!D$3)</f>
        <v>3.929796E-2</v>
      </c>
      <c r="AR63" s="50">
        <f>$AO63*('ST1.4 OFMSW composition'!E$3)</f>
        <v>3.2516640000000006E-2</v>
      </c>
      <c r="AS63" s="50">
        <f>$AO63*('ST1.4 OFMSW composition'!F$3)</f>
        <v>2.4977160000000002E-2</v>
      </c>
      <c r="AT63" s="50">
        <f>$AO63*('ST1.4 OFMSW composition'!G$3)</f>
        <v>6.5707200000000007E-2</v>
      </c>
      <c r="AU63" s="50">
        <f>$AO63*('ST1.4 OFMSW composition'!H$3)</f>
        <v>1.8659160000000001E-2</v>
      </c>
    </row>
    <row r="64" spans="1:47" x14ac:dyDescent="0.3">
      <c r="A64" s="19" t="s">
        <v>67</v>
      </c>
      <c r="B64" s="19" t="s">
        <v>75</v>
      </c>
      <c r="C64" s="48">
        <v>0.84</v>
      </c>
      <c r="D64" s="20">
        <v>2013</v>
      </c>
      <c r="E64" s="19">
        <v>72400</v>
      </c>
      <c r="F64" s="19">
        <v>13176000</v>
      </c>
      <c r="G64" s="21">
        <f t="shared" si="11"/>
        <v>0.49859986377052901</v>
      </c>
      <c r="H64" s="21">
        <f>G64*'ST1.4 OFMSW composition'!B$4</f>
        <v>0.2592719291606751</v>
      </c>
      <c r="I64" s="50">
        <f>$G64*'ST1.4 OFMSW composition'!C$3</f>
        <v>2.4331673352001815E-2</v>
      </c>
      <c r="J64" s="50">
        <f>$G64*'ST1.4 OFMSW composition'!D$3</f>
        <v>4.651936728979035E-2</v>
      </c>
      <c r="K64" s="50">
        <f>$G64*'ST1.4 OFMSW composition'!E$3</f>
        <v>3.8491909483084841E-2</v>
      </c>
      <c r="L64" s="50">
        <f>$G64*'ST1.4 OFMSW composition'!F$3</f>
        <v>2.9566971921592369E-2</v>
      </c>
      <c r="M64" s="50">
        <f>$G64*'ST1.4 OFMSW composition'!G$3</f>
        <v>7.7781578748202532E-2</v>
      </c>
      <c r="N64" s="50">
        <f>$G64*'ST1.4 OFMSW composition'!H$3</f>
        <v>2.2087973965034435E-2</v>
      </c>
      <c r="O64" s="22">
        <v>2012</v>
      </c>
      <c r="P64" s="18">
        <v>70954</v>
      </c>
      <c r="Q64" s="25" t="s">
        <v>241</v>
      </c>
      <c r="R64" s="23" t="s">
        <v>241</v>
      </c>
      <c r="S64" s="23" t="s">
        <v>241</v>
      </c>
      <c r="T64" s="53" t="s">
        <v>241</v>
      </c>
      <c r="U64" s="53" t="s">
        <v>241</v>
      </c>
      <c r="V64" s="53" t="s">
        <v>241</v>
      </c>
      <c r="W64" s="53" t="s">
        <v>241</v>
      </c>
      <c r="X64" s="53" t="s">
        <v>241</v>
      </c>
      <c r="Y64" s="53" t="s">
        <v>241</v>
      </c>
      <c r="Z64" s="24">
        <v>2016</v>
      </c>
      <c r="AA64" s="25">
        <v>71307</v>
      </c>
      <c r="AB64" s="23" t="s">
        <v>241</v>
      </c>
      <c r="AC64" s="23" t="s">
        <v>241</v>
      </c>
      <c r="AD64" s="53" t="s">
        <v>241</v>
      </c>
      <c r="AE64" s="53" t="s">
        <v>241</v>
      </c>
      <c r="AF64" s="53" t="s">
        <v>241</v>
      </c>
      <c r="AG64" s="53" t="s">
        <v>241</v>
      </c>
      <c r="AH64" s="53" t="s">
        <v>241</v>
      </c>
      <c r="AI64" s="53" t="s">
        <v>241</v>
      </c>
      <c r="AJ64" s="53" t="s">
        <v>241</v>
      </c>
      <c r="AK64" s="37">
        <v>2001</v>
      </c>
      <c r="AL64" s="37">
        <v>50793</v>
      </c>
      <c r="AM64" s="37">
        <f t="shared" si="12"/>
        <v>22988911.800000001</v>
      </c>
      <c r="AN64" s="21">
        <v>1.24</v>
      </c>
      <c r="AO64" s="21">
        <f>AN64*'ST1.4 OFMSW composition'!B$4</f>
        <v>0.64480000000000004</v>
      </c>
      <c r="AP64" s="50">
        <f>AO64*'ST1.4 OFMSW composition'!C$3</f>
        <v>3.1466239999999999E-2</v>
      </c>
      <c r="AQ64" s="50">
        <f>$AO64*('ST1.4 OFMSW composition'!D$3)</f>
        <v>6.0159839999999999E-2</v>
      </c>
      <c r="AR64" s="50">
        <f>$AO64*('ST1.4 OFMSW composition'!E$3)</f>
        <v>4.9778560000000006E-2</v>
      </c>
      <c r="AS64" s="50">
        <f>$AO64*('ST1.4 OFMSW composition'!F$3)</f>
        <v>3.8236640000000002E-2</v>
      </c>
      <c r="AT64" s="50">
        <f>$AO64*('ST1.4 OFMSW composition'!G$3)</f>
        <v>0.10058880000000001</v>
      </c>
      <c r="AU64" s="50">
        <f>$AO64*('ST1.4 OFMSW composition'!H$3)</f>
        <v>2.8564640000000002E-2</v>
      </c>
    </row>
    <row r="65" spans="1:47" x14ac:dyDescent="0.3">
      <c r="A65" s="19" t="s">
        <v>67</v>
      </c>
      <c r="B65" s="19" t="s">
        <v>76</v>
      </c>
      <c r="C65" s="48">
        <v>0.85</v>
      </c>
      <c r="D65" s="20">
        <v>2015</v>
      </c>
      <c r="E65" s="19">
        <v>10528394</v>
      </c>
      <c r="F65" s="19">
        <v>4063910000</v>
      </c>
      <c r="G65" s="21">
        <f t="shared" si="11"/>
        <v>1.0575212135868015</v>
      </c>
      <c r="H65" s="21">
        <f>G65*'ST1.4 OFMSW composition'!B$4</f>
        <v>0.54991103106513683</v>
      </c>
      <c r="I65" s="50">
        <f>$G65*'ST1.4 OFMSW composition'!C$3</f>
        <v>5.1607035223035912E-2</v>
      </c>
      <c r="J65" s="50">
        <f>$G65*'ST1.4 OFMSW composition'!D$3</f>
        <v>9.8666729227648575E-2</v>
      </c>
      <c r="K65" s="50">
        <f>$G65*'ST1.4 OFMSW composition'!E$3</f>
        <v>8.1640637688901077E-2</v>
      </c>
      <c r="L65" s="50">
        <f>$G65*'ST1.4 OFMSW composition'!F$3</f>
        <v>6.2711007965697327E-2</v>
      </c>
      <c r="M65" s="50">
        <f>$G65*'ST1.4 OFMSW composition'!G$3</f>
        <v>0.16497330931954104</v>
      </c>
      <c r="N65" s="50">
        <f>$G65*'ST1.4 OFMSW composition'!H$3</f>
        <v>4.6848189761895309E-2</v>
      </c>
      <c r="O65" s="22">
        <v>2012</v>
      </c>
      <c r="P65" s="18">
        <v>9930916</v>
      </c>
      <c r="Q65" s="25" t="s">
        <v>241</v>
      </c>
      <c r="R65" s="23" t="s">
        <v>241</v>
      </c>
      <c r="S65" s="23" t="s">
        <v>241</v>
      </c>
      <c r="T65" s="53" t="s">
        <v>241</v>
      </c>
      <c r="U65" s="53" t="s">
        <v>241</v>
      </c>
      <c r="V65" s="53" t="s">
        <v>241</v>
      </c>
      <c r="W65" s="53" t="s">
        <v>241</v>
      </c>
      <c r="X65" s="53" t="s">
        <v>241</v>
      </c>
      <c r="Y65" s="53" t="s">
        <v>241</v>
      </c>
      <c r="Z65" s="24">
        <v>2016</v>
      </c>
      <c r="AA65" s="25">
        <v>10397738</v>
      </c>
      <c r="AB65" s="25">
        <f>(AC65*AA65)*365</f>
        <v>4706016218.7999992</v>
      </c>
      <c r="AC65" s="23">
        <v>1.24</v>
      </c>
      <c r="AD65" s="50">
        <f>$AC65*'ST1.4 OFMSW composition'!B$4</f>
        <v>0.64480000000000004</v>
      </c>
      <c r="AE65" s="50">
        <f>$AC65*'ST1.4 OFMSW composition'!C$4</f>
        <v>6.0511999999999996E-2</v>
      </c>
      <c r="AF65" s="50">
        <f>$AC65*'ST1.4 OFMSW composition'!D$4</f>
        <v>0.11569199999999999</v>
      </c>
      <c r="AG65" s="50">
        <f>$AC65*'ST1.4 OFMSW composition'!E$4</f>
        <v>9.5728000000000008E-2</v>
      </c>
      <c r="AH65" s="50">
        <f>$AC65*'ST1.4 OFMSW composition'!F$4</f>
        <v>7.3532E-2</v>
      </c>
      <c r="AI65" s="50">
        <f>$AC65*'ST1.4 OFMSW composition'!G$4</f>
        <v>0.19344</v>
      </c>
      <c r="AJ65" s="50">
        <f>$AC65*'ST1.4 OFMSW composition'!H$4</f>
        <v>5.4932000000000002E-2</v>
      </c>
      <c r="AK65" s="37">
        <v>2001</v>
      </c>
      <c r="AL65" s="37">
        <v>5625356</v>
      </c>
      <c r="AM65" s="37">
        <f t="shared" si="12"/>
        <v>2422840829.1999998</v>
      </c>
      <c r="AN65" s="21">
        <v>1.18</v>
      </c>
      <c r="AO65" s="21">
        <f>AN65*'ST1.4 OFMSW composition'!B$4</f>
        <v>0.61360000000000003</v>
      </c>
      <c r="AP65" s="50">
        <f>AO65*'ST1.4 OFMSW composition'!C$3</f>
        <v>2.994368E-2</v>
      </c>
      <c r="AQ65" s="50">
        <f>$AO65*('ST1.4 OFMSW composition'!D$3)</f>
        <v>5.7248880000000002E-2</v>
      </c>
      <c r="AR65" s="50">
        <f>$AO65*('ST1.4 OFMSW composition'!E$3)</f>
        <v>4.7369920000000003E-2</v>
      </c>
      <c r="AS65" s="50">
        <f>$AO65*('ST1.4 OFMSW composition'!F$3)</f>
        <v>3.6386479999999999E-2</v>
      </c>
      <c r="AT65" s="50">
        <f>$AO65*('ST1.4 OFMSW composition'!G$3)</f>
        <v>9.5721600000000004E-2</v>
      </c>
      <c r="AU65" s="50">
        <f>$AO65*('ST1.4 OFMSW composition'!H$3)</f>
        <v>2.7182480000000002E-2</v>
      </c>
    </row>
    <row r="66" spans="1:47" x14ac:dyDescent="0.3">
      <c r="A66" s="19" t="s">
        <v>67</v>
      </c>
      <c r="B66" s="19" t="s">
        <v>77</v>
      </c>
      <c r="C66" s="48">
        <v>0.84</v>
      </c>
      <c r="D66" s="20">
        <v>2012</v>
      </c>
      <c r="E66" s="19">
        <v>105481</v>
      </c>
      <c r="F66" s="19">
        <v>29536000</v>
      </c>
      <c r="G66" s="21">
        <f t="shared" si="11"/>
        <v>0.76715757288237196</v>
      </c>
      <c r="H66" s="21">
        <f>G66*'ST1.4 OFMSW composition'!B$4</f>
        <v>0.39892193789883346</v>
      </c>
      <c r="I66" s="50">
        <f>$G66*'ST1.4 OFMSW composition'!C$3</f>
        <v>3.7437289556659752E-2</v>
      </c>
      <c r="J66" s="50">
        <f>$G66*'ST1.4 OFMSW composition'!D$3</f>
        <v>7.1575801549925294E-2</v>
      </c>
      <c r="K66" s="50">
        <f>$G66*'ST1.4 OFMSW composition'!E$3</f>
        <v>5.9224564626519122E-2</v>
      </c>
      <c r="L66" s="50">
        <f>$G66*'ST1.4 OFMSW composition'!F$3</f>
        <v>4.5492444071924654E-2</v>
      </c>
      <c r="M66" s="50">
        <f>$G66*'ST1.4 OFMSW composition'!G$3</f>
        <v>0.11967658136965002</v>
      </c>
      <c r="N66" s="50">
        <f>$G66*'ST1.4 OFMSW composition'!H$3</f>
        <v>3.3985080478689075E-2</v>
      </c>
      <c r="O66" s="22">
        <v>2012</v>
      </c>
      <c r="P66" s="18">
        <v>107452</v>
      </c>
      <c r="Q66" s="25" t="s">
        <v>241</v>
      </c>
      <c r="R66" s="23" t="s">
        <v>241</v>
      </c>
      <c r="S66" s="23" t="s">
        <v>241</v>
      </c>
      <c r="T66" s="53" t="s">
        <v>241</v>
      </c>
      <c r="U66" s="53" t="s">
        <v>241</v>
      </c>
      <c r="V66" s="53" t="s">
        <v>241</v>
      </c>
      <c r="W66" s="53" t="s">
        <v>241</v>
      </c>
      <c r="X66" s="53" t="s">
        <v>241</v>
      </c>
      <c r="Y66" s="53" t="s">
        <v>241</v>
      </c>
      <c r="Z66" s="24">
        <v>2016</v>
      </c>
      <c r="AA66" s="25">
        <v>110263</v>
      </c>
      <c r="AB66" s="23" t="s">
        <v>241</v>
      </c>
      <c r="AC66" s="23" t="s">
        <v>241</v>
      </c>
      <c r="AD66" s="53" t="s">
        <v>241</v>
      </c>
      <c r="AE66" s="53" t="s">
        <v>241</v>
      </c>
      <c r="AF66" s="53" t="s">
        <v>241</v>
      </c>
      <c r="AG66" s="53" t="s">
        <v>241</v>
      </c>
      <c r="AH66" s="53" t="s">
        <v>241</v>
      </c>
      <c r="AI66" s="53" t="s">
        <v>241</v>
      </c>
      <c r="AJ66" s="53" t="s">
        <v>241</v>
      </c>
      <c r="AK66" s="37">
        <v>2001</v>
      </c>
      <c r="AL66" s="37">
        <v>31324</v>
      </c>
      <c r="AM66" s="37">
        <f t="shared" si="12"/>
        <v>30984134.599999998</v>
      </c>
      <c r="AN66" s="21">
        <v>2.71</v>
      </c>
      <c r="AO66" s="21">
        <f>AN66*'ST1.4 OFMSW composition'!B$4</f>
        <v>1.4092</v>
      </c>
      <c r="AP66" s="50">
        <f>AO66*'ST1.4 OFMSW composition'!C$3</f>
        <v>6.876895999999999E-2</v>
      </c>
      <c r="AQ66" s="50">
        <f>$AO66*('ST1.4 OFMSW composition'!D$3)</f>
        <v>0.13147835999999999</v>
      </c>
      <c r="AR66" s="50">
        <f>$AO66*('ST1.4 OFMSW composition'!E$3)</f>
        <v>0.10879024000000001</v>
      </c>
      <c r="AS66" s="50">
        <f>$AO66*('ST1.4 OFMSW composition'!F$3)</f>
        <v>8.3565559999999997E-2</v>
      </c>
      <c r="AT66" s="50">
        <f>$AO66*('ST1.4 OFMSW composition'!G$3)</f>
        <v>0.21983520000000001</v>
      </c>
      <c r="AU66" s="50">
        <f>$AO66*('ST1.4 OFMSW composition'!H$3)</f>
        <v>6.242756E-2</v>
      </c>
    </row>
    <row r="67" spans="1:47" x14ac:dyDescent="0.3">
      <c r="A67" s="19" t="s">
        <v>67</v>
      </c>
      <c r="B67" s="19" t="s">
        <v>78</v>
      </c>
      <c r="C67" s="48">
        <v>0.12</v>
      </c>
      <c r="D67" s="20">
        <v>2015</v>
      </c>
      <c r="E67" s="19">
        <v>10847334</v>
      </c>
      <c r="F67" s="19">
        <v>2309852000</v>
      </c>
      <c r="G67" s="21">
        <f t="shared" si="11"/>
        <v>0.58340248800632644</v>
      </c>
      <c r="H67" s="21">
        <f>G67*'ST1.4 OFMSW composition'!B$4</f>
        <v>0.30336929376328975</v>
      </c>
      <c r="I67" s="50">
        <f>$G67*'ST1.4 OFMSW composition'!C$3</f>
        <v>2.8470041414708727E-2</v>
      </c>
      <c r="J67" s="50">
        <f>$G67*'ST1.4 OFMSW composition'!D$3</f>
        <v>5.4431452130990252E-2</v>
      </c>
      <c r="K67" s="50">
        <f>$G67*'ST1.4 OFMSW composition'!E$3</f>
        <v>4.5038672074088404E-2</v>
      </c>
      <c r="L67" s="50">
        <f>$G67*'ST1.4 OFMSW composition'!F$3</f>
        <v>3.4595767538775156E-2</v>
      </c>
      <c r="M67" s="50">
        <f>$G67*'ST1.4 OFMSW composition'!G$3</f>
        <v>9.1010788128986927E-2</v>
      </c>
      <c r="N67" s="50">
        <f>$G67*'ST1.4 OFMSW composition'!H$3</f>
        <v>2.5844730218680261E-2</v>
      </c>
      <c r="O67" s="22">
        <v>2012</v>
      </c>
      <c r="P67" s="18">
        <v>10250922</v>
      </c>
      <c r="Q67" s="25" t="s">
        <v>241</v>
      </c>
      <c r="R67" s="23" t="s">
        <v>241</v>
      </c>
      <c r="S67" s="23" t="s">
        <v>241</v>
      </c>
      <c r="T67" s="53" t="s">
        <v>241</v>
      </c>
      <c r="U67" s="53" t="s">
        <v>241</v>
      </c>
      <c r="V67" s="53" t="s">
        <v>241</v>
      </c>
      <c r="W67" s="53" t="s">
        <v>241</v>
      </c>
      <c r="X67" s="53" t="s">
        <v>241</v>
      </c>
      <c r="Y67" s="53" t="s">
        <v>241</v>
      </c>
      <c r="Z67" s="24">
        <v>2016</v>
      </c>
      <c r="AA67" s="25">
        <v>10839976</v>
      </c>
      <c r="AB67" s="25">
        <f>(AC67*AA67)*365</f>
        <v>21088631309.200001</v>
      </c>
      <c r="AC67" s="23">
        <v>5.33</v>
      </c>
      <c r="AD67" s="50">
        <f>$AC67*'ST1.4 OFMSW composition'!B$4</f>
        <v>2.7716000000000003</v>
      </c>
      <c r="AE67" s="50">
        <f>$AC67*'ST1.4 OFMSW composition'!C$4</f>
        <v>0.260104</v>
      </c>
      <c r="AF67" s="50">
        <f>$AC67*'ST1.4 OFMSW composition'!D$4</f>
        <v>0.49728899999999998</v>
      </c>
      <c r="AG67" s="50">
        <f>$AC67*'ST1.4 OFMSW composition'!E$4</f>
        <v>0.41147600000000001</v>
      </c>
      <c r="AH67" s="50">
        <f>$AC67*'ST1.4 OFMSW composition'!F$4</f>
        <v>0.31606899999999999</v>
      </c>
      <c r="AI67" s="50">
        <f>$AC67*'ST1.4 OFMSW composition'!G$4</f>
        <v>0.83148</v>
      </c>
      <c r="AJ67" s="50">
        <f>$AC67*'ST1.4 OFMSW composition'!H$4</f>
        <v>0.236119</v>
      </c>
      <c r="AK67" s="37">
        <v>2001</v>
      </c>
      <c r="AL67" s="37">
        <v>3227249</v>
      </c>
      <c r="AM67" s="37">
        <f t="shared" si="12"/>
        <v>1177945885</v>
      </c>
      <c r="AN67" s="21">
        <v>1</v>
      </c>
      <c r="AO67" s="21">
        <f>AN67*'ST1.4 OFMSW composition'!B$4</f>
        <v>0.52</v>
      </c>
      <c r="AP67" s="50">
        <f>AO67*'ST1.4 OFMSW composition'!C$3</f>
        <v>2.5375999999999999E-2</v>
      </c>
      <c r="AQ67" s="50">
        <f>$AO67*('ST1.4 OFMSW composition'!D$3)</f>
        <v>4.8515999999999997E-2</v>
      </c>
      <c r="AR67" s="50">
        <f>$AO67*('ST1.4 OFMSW composition'!E$3)</f>
        <v>4.0144000000000006E-2</v>
      </c>
      <c r="AS67" s="50">
        <f>$AO67*('ST1.4 OFMSW composition'!F$3)</f>
        <v>3.0835999999999999E-2</v>
      </c>
      <c r="AT67" s="50">
        <f>$AO67*('ST1.4 OFMSW composition'!G$3)</f>
        <v>8.1119999999999998E-2</v>
      </c>
      <c r="AU67" s="50">
        <f>$AO67*('ST1.4 OFMSW composition'!H$3)</f>
        <v>2.3036000000000001E-2</v>
      </c>
    </row>
    <row r="68" spans="1:47" x14ac:dyDescent="0.3">
      <c r="A68" s="19" t="s">
        <v>67</v>
      </c>
      <c r="B68" s="19" t="s">
        <v>79</v>
      </c>
      <c r="C68" s="48">
        <v>0.84</v>
      </c>
      <c r="D68" s="20">
        <v>2016</v>
      </c>
      <c r="E68" s="19">
        <v>2881355</v>
      </c>
      <c r="F68" s="19">
        <v>1051695000</v>
      </c>
      <c r="G68" s="21">
        <f t="shared" si="11"/>
        <v>1.0000004041097197</v>
      </c>
      <c r="H68" s="21">
        <f>G68*'ST1.4 OFMSW composition'!B$4</f>
        <v>0.52000021013705422</v>
      </c>
      <c r="I68" s="50">
        <f>$G68*'ST1.4 OFMSW composition'!C$3</f>
        <v>4.8800019720554318E-2</v>
      </c>
      <c r="J68" s="50">
        <f>$G68*'ST1.4 OFMSW composition'!D$3</f>
        <v>9.3300037703436839E-2</v>
      </c>
      <c r="K68" s="50">
        <f>$G68*'ST1.4 OFMSW composition'!E$3</f>
        <v>7.7200031197270369E-2</v>
      </c>
      <c r="L68" s="50">
        <f>$G68*'ST1.4 OFMSW composition'!F$3</f>
        <v>5.9300023963706379E-2</v>
      </c>
      <c r="M68" s="50">
        <f>$G68*'ST1.4 OFMSW composition'!G$3</f>
        <v>0.15600006304111627</v>
      </c>
      <c r="N68" s="50">
        <f>$G68*'ST1.4 OFMSW composition'!H$3</f>
        <v>4.4300017902060583E-2</v>
      </c>
      <c r="O68" s="22">
        <v>2012</v>
      </c>
      <c r="P68" s="18">
        <v>2842128</v>
      </c>
      <c r="Q68" s="25" t="s">
        <v>241</v>
      </c>
      <c r="R68" s="23" t="s">
        <v>241</v>
      </c>
      <c r="S68" s="23" t="s">
        <v>241</v>
      </c>
      <c r="T68" s="53" t="s">
        <v>241</v>
      </c>
      <c r="U68" s="53" t="s">
        <v>241</v>
      </c>
      <c r="V68" s="53" t="s">
        <v>241</v>
      </c>
      <c r="W68" s="53" t="s">
        <v>241</v>
      </c>
      <c r="X68" s="53" t="s">
        <v>241</v>
      </c>
      <c r="Y68" s="53" t="s">
        <v>241</v>
      </c>
      <c r="Z68" s="24">
        <v>2016</v>
      </c>
      <c r="AA68" s="25">
        <v>2906242</v>
      </c>
      <c r="AB68" s="25">
        <f>(AC68*AA68)*365</f>
        <v>1506305228.5999999</v>
      </c>
      <c r="AC68" s="23">
        <v>1.42</v>
      </c>
      <c r="AD68" s="50">
        <f>$AC68*'ST1.4 OFMSW composition'!B$4</f>
        <v>0.73839999999999995</v>
      </c>
      <c r="AE68" s="50">
        <f>$AC68*'ST1.4 OFMSW composition'!C$4</f>
        <v>6.9295999999999996E-2</v>
      </c>
      <c r="AF68" s="50">
        <f>$AC68*'ST1.4 OFMSW composition'!D$4</f>
        <v>0.13248599999999999</v>
      </c>
      <c r="AG68" s="50">
        <f>$AC68*'ST1.4 OFMSW composition'!E$4</f>
        <v>0.109624</v>
      </c>
      <c r="AH68" s="50">
        <f>$AC68*'ST1.4 OFMSW composition'!F$4</f>
        <v>8.4205999999999989E-2</v>
      </c>
      <c r="AI68" s="50">
        <f>$AC68*'ST1.4 OFMSW composition'!G$4</f>
        <v>0.22151999999999999</v>
      </c>
      <c r="AJ68" s="50">
        <f>$AC68*'ST1.4 OFMSW composition'!H$4</f>
        <v>6.290599999999999E-2</v>
      </c>
      <c r="AK68" s="37">
        <v>2001</v>
      </c>
      <c r="AL68" s="37">
        <v>39938760</v>
      </c>
      <c r="AM68" s="37">
        <f t="shared" si="12"/>
        <v>2623976532</v>
      </c>
      <c r="AN68" s="21">
        <v>0.18</v>
      </c>
      <c r="AO68" s="21">
        <f>AN68*'ST1.4 OFMSW composition'!B$4</f>
        <v>9.3600000000000003E-2</v>
      </c>
      <c r="AP68" s="50">
        <f>AO68*'ST1.4 OFMSW composition'!C$3</f>
        <v>4.5676800000000002E-3</v>
      </c>
      <c r="AQ68" s="50">
        <f>$AO68*('ST1.4 OFMSW composition'!D$3)</f>
        <v>8.7328800000000002E-3</v>
      </c>
      <c r="AR68" s="50">
        <f>$AO68*('ST1.4 OFMSW composition'!E$3)</f>
        <v>7.2259200000000003E-3</v>
      </c>
      <c r="AS68" s="50">
        <f>$AO68*('ST1.4 OFMSW composition'!F$3)</f>
        <v>5.55048E-3</v>
      </c>
      <c r="AT68" s="50">
        <f>$AO68*('ST1.4 OFMSW composition'!G$3)</f>
        <v>1.4601600000000001E-2</v>
      </c>
      <c r="AU68" s="50">
        <f>$AO68*('ST1.4 OFMSW composition'!H$3)</f>
        <v>4.1464800000000001E-3</v>
      </c>
    </row>
    <row r="69" spans="1:47" x14ac:dyDescent="0.3">
      <c r="A69" s="19" t="s">
        <v>67</v>
      </c>
      <c r="B69" s="19" t="s">
        <v>80</v>
      </c>
      <c r="C69" s="48">
        <v>0.84</v>
      </c>
      <c r="D69" s="20">
        <v>2015</v>
      </c>
      <c r="E69" s="19">
        <v>3473181</v>
      </c>
      <c r="F69" s="19">
        <v>4170953000</v>
      </c>
      <c r="G69" s="21">
        <f t="shared" si="11"/>
        <v>3.2901448249171827</v>
      </c>
      <c r="H69" s="21">
        <f>G69*'ST1.4 OFMSW composition'!B$4</f>
        <v>1.7108753089569351</v>
      </c>
      <c r="I69" s="50">
        <f>$G69*'ST1.4 OFMSW composition'!C$3</f>
        <v>0.16055906745595849</v>
      </c>
      <c r="J69" s="50">
        <f>$G69*'ST1.4 OFMSW composition'!D$3</f>
        <v>0.30697051216477311</v>
      </c>
      <c r="K69" s="50">
        <f>$G69*'ST1.4 OFMSW composition'!E$3</f>
        <v>0.25399918048360653</v>
      </c>
      <c r="L69" s="50">
        <f>$G69*'ST1.4 OFMSW composition'!F$3</f>
        <v>0.19510558811758894</v>
      </c>
      <c r="M69" s="50">
        <f>$G69*'ST1.4 OFMSW composition'!G$3</f>
        <v>0.51326259268708052</v>
      </c>
      <c r="N69" s="50">
        <f>$G69*'ST1.4 OFMSW composition'!H$3</f>
        <v>0.14575341574383119</v>
      </c>
      <c r="O69" s="22">
        <v>2012</v>
      </c>
      <c r="P69" s="18">
        <v>3634488</v>
      </c>
      <c r="Q69" s="25" t="s">
        <v>241</v>
      </c>
      <c r="R69" s="23" t="s">
        <v>241</v>
      </c>
      <c r="S69" s="23" t="s">
        <v>241</v>
      </c>
      <c r="T69" s="53" t="s">
        <v>241</v>
      </c>
      <c r="U69" s="53" t="s">
        <v>241</v>
      </c>
      <c r="V69" s="53" t="s">
        <v>241</v>
      </c>
      <c r="W69" s="53" t="s">
        <v>241</v>
      </c>
      <c r="X69" s="53" t="s">
        <v>241</v>
      </c>
      <c r="Y69" s="53" t="s">
        <v>241</v>
      </c>
      <c r="Z69" s="24">
        <v>2016</v>
      </c>
      <c r="AA69" s="25">
        <v>3406672</v>
      </c>
      <c r="AB69" s="25">
        <f>(AC69*AA69)*365</f>
        <v>1653768922.3999999</v>
      </c>
      <c r="AC69" s="23">
        <v>1.33</v>
      </c>
      <c r="AD69" s="50">
        <f>$AC69*'ST1.4 OFMSW composition'!B$4</f>
        <v>0.6916000000000001</v>
      </c>
      <c r="AE69" s="50">
        <f>$AC69*'ST1.4 OFMSW composition'!C$4</f>
        <v>6.4904000000000003E-2</v>
      </c>
      <c r="AF69" s="50">
        <f>$AC69*'ST1.4 OFMSW composition'!D$4</f>
        <v>0.124089</v>
      </c>
      <c r="AG69" s="50">
        <f>$AC69*'ST1.4 OFMSW composition'!E$4</f>
        <v>0.10267600000000002</v>
      </c>
      <c r="AH69" s="50">
        <f>$AC69*'ST1.4 OFMSW composition'!F$4</f>
        <v>7.8869000000000009E-2</v>
      </c>
      <c r="AI69" s="50">
        <f>$AC69*'ST1.4 OFMSW composition'!G$4</f>
        <v>0.20748</v>
      </c>
      <c r="AJ69" s="50">
        <f>$AC69*'ST1.4 OFMSW composition'!H$4</f>
        <v>5.8918999999999999E-2</v>
      </c>
      <c r="AK69" s="37" t="s">
        <v>241</v>
      </c>
      <c r="AL69" s="37" t="s">
        <v>241</v>
      </c>
      <c r="AM69" s="37" t="s">
        <v>241</v>
      </c>
      <c r="AN69" s="38">
        <v>1.1000000000000001</v>
      </c>
      <c r="AO69" s="21">
        <f>AN69*'ST1.4 OFMSW composition'!B$4</f>
        <v>0.57200000000000006</v>
      </c>
      <c r="AP69" s="50">
        <f>AO69*'ST1.4 OFMSW composition'!C$3</f>
        <v>2.79136E-2</v>
      </c>
      <c r="AQ69" s="50">
        <f>$AO69*('ST1.4 OFMSW composition'!D$3)</f>
        <v>5.3367600000000001E-2</v>
      </c>
      <c r="AR69" s="50">
        <f>$AO69*('ST1.4 OFMSW composition'!E$3)</f>
        <v>4.4158400000000007E-2</v>
      </c>
      <c r="AS69" s="50">
        <f>$AO69*('ST1.4 OFMSW composition'!F$3)</f>
        <v>3.3919600000000001E-2</v>
      </c>
      <c r="AT69" s="50">
        <f>$AO69*('ST1.4 OFMSW composition'!G$3)</f>
        <v>8.9232000000000006E-2</v>
      </c>
      <c r="AU69" s="50">
        <f>$AO69*('ST1.4 OFMSW composition'!H$3)</f>
        <v>2.5339600000000004E-2</v>
      </c>
    </row>
    <row r="70" spans="1:47" x14ac:dyDescent="0.3">
      <c r="A70" s="19" t="s">
        <v>67</v>
      </c>
      <c r="B70" s="19" t="s">
        <v>81</v>
      </c>
      <c r="C70" s="48">
        <v>0.84</v>
      </c>
      <c r="D70" s="20">
        <v>2015</v>
      </c>
      <c r="E70" s="19">
        <v>54288</v>
      </c>
      <c r="F70" s="19">
        <v>32892000</v>
      </c>
      <c r="G70" s="21">
        <f t="shared" si="11"/>
        <v>1.659944527209525</v>
      </c>
      <c r="H70" s="21">
        <f>G70*'ST1.4 OFMSW composition'!B$4</f>
        <v>0.86317115414895307</v>
      </c>
      <c r="I70" s="50">
        <f>$G70*'ST1.4 OFMSW composition'!C$3</f>
        <v>8.100529292782481E-2</v>
      </c>
      <c r="J70" s="50">
        <f>$G70*'ST1.4 OFMSW composition'!D$3</f>
        <v>0.15487282438864866</v>
      </c>
      <c r="K70" s="50">
        <f>$G70*'ST1.4 OFMSW composition'!E$3</f>
        <v>0.12814771750057533</v>
      </c>
      <c r="L70" s="50">
        <f>$G70*'ST1.4 OFMSW composition'!F$3</f>
        <v>9.8434710463524824E-2</v>
      </c>
      <c r="M70" s="50">
        <f>$G70*'ST1.4 OFMSW composition'!G$3</f>
        <v>0.25895134624468591</v>
      </c>
      <c r="N70" s="50">
        <f>$G70*'ST1.4 OFMSW composition'!H$3</f>
        <v>7.3535542555381958E-2</v>
      </c>
      <c r="O70" s="22">
        <v>2012</v>
      </c>
      <c r="P70" s="18">
        <v>49881</v>
      </c>
      <c r="Q70" s="25" t="s">
        <v>241</v>
      </c>
      <c r="R70" s="23" t="s">
        <v>241</v>
      </c>
      <c r="S70" s="23" t="s">
        <v>241</v>
      </c>
      <c r="T70" s="53" t="s">
        <v>241</v>
      </c>
      <c r="U70" s="53" t="s">
        <v>241</v>
      </c>
      <c r="V70" s="53" t="s">
        <v>241</v>
      </c>
      <c r="W70" s="53" t="s">
        <v>241</v>
      </c>
      <c r="X70" s="53" t="s">
        <v>241</v>
      </c>
      <c r="Y70" s="53" t="s">
        <v>241</v>
      </c>
      <c r="Z70" s="24">
        <v>2016</v>
      </c>
      <c r="AA70" s="25">
        <v>51629</v>
      </c>
      <c r="AB70" s="25">
        <f>(AC70*AA70)*365</f>
        <v>81973944.75</v>
      </c>
      <c r="AC70" s="23">
        <v>4.3499999999999996</v>
      </c>
      <c r="AD70" s="50">
        <f>$AC70*'ST1.4 OFMSW composition'!B$4</f>
        <v>2.262</v>
      </c>
      <c r="AE70" s="50">
        <f>$AC70*'ST1.4 OFMSW composition'!C$4</f>
        <v>0.21227999999999997</v>
      </c>
      <c r="AF70" s="50">
        <f>$AC70*'ST1.4 OFMSW composition'!D$4</f>
        <v>0.40585499999999997</v>
      </c>
      <c r="AG70" s="50">
        <f>$AC70*'ST1.4 OFMSW composition'!E$4</f>
        <v>0.33582000000000001</v>
      </c>
      <c r="AH70" s="50">
        <f>$AC70*'ST1.4 OFMSW composition'!F$4</f>
        <v>0.25795499999999999</v>
      </c>
      <c r="AI70" s="50">
        <f>$AC70*'ST1.4 OFMSW composition'!G$4</f>
        <v>0.67859999999999998</v>
      </c>
      <c r="AJ70" s="50">
        <f>$AC70*'ST1.4 OFMSW composition'!H$4</f>
        <v>0.19270499999999999</v>
      </c>
      <c r="AK70" s="37">
        <v>2001</v>
      </c>
      <c r="AL70" s="37">
        <v>15069</v>
      </c>
      <c r="AM70" s="37">
        <f>(AN70*AL70)*365</f>
        <v>29976008.25</v>
      </c>
      <c r="AN70" s="21">
        <v>5.45</v>
      </c>
      <c r="AO70" s="21">
        <f>AN70*'ST1.4 OFMSW composition'!B$4</f>
        <v>2.8340000000000001</v>
      </c>
      <c r="AP70" s="50">
        <f>AO70*'ST1.4 OFMSW composition'!C$3</f>
        <v>0.13829919999999998</v>
      </c>
      <c r="AQ70" s="50">
        <f>$AO70*('ST1.4 OFMSW composition'!D$3)</f>
        <v>0.26441219999999999</v>
      </c>
      <c r="AR70" s="50">
        <f>$AO70*('ST1.4 OFMSW composition'!E$3)</f>
        <v>0.21878480000000003</v>
      </c>
      <c r="AS70" s="50">
        <f>$AO70*('ST1.4 OFMSW composition'!F$3)</f>
        <v>0.16805619999999999</v>
      </c>
      <c r="AT70" s="50">
        <f>$AO70*('ST1.4 OFMSW composition'!G$3)</f>
        <v>0.442104</v>
      </c>
      <c r="AU70" s="50">
        <f>$AO70*('ST1.4 OFMSW composition'!H$3)</f>
        <v>0.1255462</v>
      </c>
    </row>
    <row r="71" spans="1:47" x14ac:dyDescent="0.3">
      <c r="A71" s="19" t="s">
        <v>67</v>
      </c>
      <c r="B71" s="19" t="s">
        <v>82</v>
      </c>
      <c r="C71" s="48">
        <v>0.84</v>
      </c>
      <c r="D71" s="20">
        <v>2015</v>
      </c>
      <c r="E71" s="19">
        <v>177206</v>
      </c>
      <c r="F71" s="19">
        <v>77616000</v>
      </c>
      <c r="G71" s="21">
        <f t="shared" si="11"/>
        <v>1.1999964749639727</v>
      </c>
      <c r="H71" s="21">
        <f>G71*'ST1.4 OFMSW composition'!B$4</f>
        <v>0.62399816698126576</v>
      </c>
      <c r="I71" s="50">
        <f>$G71*'ST1.4 OFMSW composition'!C$3</f>
        <v>5.8559827978241864E-2</v>
      </c>
      <c r="J71" s="50">
        <f>$G71*'ST1.4 OFMSW composition'!D$3</f>
        <v>0.11195967111413864</v>
      </c>
      <c r="K71" s="50">
        <f>$G71*'ST1.4 OFMSW composition'!E$3</f>
        <v>9.2639727867218691E-2</v>
      </c>
      <c r="L71" s="50">
        <f>$G71*'ST1.4 OFMSW composition'!F$3</f>
        <v>7.1159790965363581E-2</v>
      </c>
      <c r="M71" s="50">
        <f>$G71*'ST1.4 OFMSW composition'!G$3</f>
        <v>0.18719945009437974</v>
      </c>
      <c r="N71" s="50">
        <f>$G71*'ST1.4 OFMSW composition'!H$3</f>
        <v>5.3159843840903991E-2</v>
      </c>
      <c r="O71" s="22">
        <v>2012</v>
      </c>
      <c r="P71" s="18">
        <v>176654</v>
      </c>
      <c r="Q71" s="25" t="s">
        <v>241</v>
      </c>
      <c r="R71" s="23" t="s">
        <v>241</v>
      </c>
      <c r="S71" s="23" t="s">
        <v>241</v>
      </c>
      <c r="T71" s="53" t="s">
        <v>241</v>
      </c>
      <c r="U71" s="53" t="s">
        <v>241</v>
      </c>
      <c r="V71" s="53" t="s">
        <v>241</v>
      </c>
      <c r="W71" s="53" t="s">
        <v>241</v>
      </c>
      <c r="X71" s="53" t="s">
        <v>241</v>
      </c>
      <c r="Y71" s="53" t="s">
        <v>241</v>
      </c>
      <c r="Z71" s="24">
        <v>2016</v>
      </c>
      <c r="AA71" s="25">
        <v>180028</v>
      </c>
      <c r="AB71" s="23" t="s">
        <v>241</v>
      </c>
      <c r="AC71" s="23" t="s">
        <v>241</v>
      </c>
      <c r="AD71" s="53" t="s">
        <v>241</v>
      </c>
      <c r="AE71" s="53" t="s">
        <v>241</v>
      </c>
      <c r="AF71" s="53" t="s">
        <v>241</v>
      </c>
      <c r="AG71" s="53" t="s">
        <v>241</v>
      </c>
      <c r="AH71" s="53" t="s">
        <v>241</v>
      </c>
      <c r="AI71" s="53" t="s">
        <v>241</v>
      </c>
      <c r="AJ71" s="53" t="s">
        <v>241</v>
      </c>
      <c r="AK71" s="37">
        <v>2001</v>
      </c>
      <c r="AL71" s="37">
        <v>44119</v>
      </c>
      <c r="AM71" s="37">
        <f>(AN71*AL71)*365</f>
        <v>70049942.25</v>
      </c>
      <c r="AN71" s="21">
        <v>4.3499999999999996</v>
      </c>
      <c r="AO71" s="21">
        <f>AN71*'ST1.4 OFMSW composition'!B$4</f>
        <v>2.262</v>
      </c>
      <c r="AP71" s="50">
        <f>AO71*'ST1.4 OFMSW composition'!C$3</f>
        <v>0.11038559999999999</v>
      </c>
      <c r="AQ71" s="50">
        <f>$AO71*('ST1.4 OFMSW composition'!D$3)</f>
        <v>0.2110446</v>
      </c>
      <c r="AR71" s="50">
        <f>$AO71*('ST1.4 OFMSW composition'!E$3)</f>
        <v>0.17462640000000001</v>
      </c>
      <c r="AS71" s="50">
        <f>$AO71*('ST1.4 OFMSW composition'!F$3)</f>
        <v>0.13413659999999999</v>
      </c>
      <c r="AT71" s="50">
        <f>$AO71*('ST1.4 OFMSW composition'!G$3)</f>
        <v>0.35287200000000002</v>
      </c>
      <c r="AU71" s="50">
        <f>$AO71*('ST1.4 OFMSW composition'!H$3)</f>
        <v>0.10020659999999999</v>
      </c>
    </row>
    <row r="72" spans="1:47" x14ac:dyDescent="0.3">
      <c r="A72" s="19" t="s">
        <v>67</v>
      </c>
      <c r="B72" s="19" t="s">
        <v>83</v>
      </c>
      <c r="C72" s="48">
        <v>0.84</v>
      </c>
      <c r="D72" s="20">
        <v>2012</v>
      </c>
      <c r="E72" s="19">
        <v>30959</v>
      </c>
      <c r="F72" s="19">
        <v>15480000</v>
      </c>
      <c r="G72" s="21">
        <f t="shared" si="11"/>
        <v>1.3699072613491905</v>
      </c>
      <c r="H72" s="21">
        <f>G72*'ST1.4 OFMSW composition'!B$4</f>
        <v>0.71235177590157905</v>
      </c>
      <c r="I72" s="50">
        <f>$G72*'ST1.4 OFMSW composition'!C$3</f>
        <v>6.6851474353840493E-2</v>
      </c>
      <c r="J72" s="50">
        <f>$G72*'ST1.4 OFMSW composition'!D$3</f>
        <v>0.12781234748387946</v>
      </c>
      <c r="K72" s="50">
        <f>$G72*'ST1.4 OFMSW composition'!E$3</f>
        <v>0.10575684057615752</v>
      </c>
      <c r="L72" s="50">
        <f>$G72*'ST1.4 OFMSW composition'!F$3</f>
        <v>8.1235500598006993E-2</v>
      </c>
      <c r="M72" s="50">
        <f>$G72*'ST1.4 OFMSW composition'!G$3</f>
        <v>0.21370553277047372</v>
      </c>
      <c r="N72" s="50">
        <f>$G72*'ST1.4 OFMSW composition'!H$3</f>
        <v>6.0686891677769139E-2</v>
      </c>
      <c r="O72" s="22">
        <v>2012</v>
      </c>
      <c r="P72" s="18">
        <v>37012</v>
      </c>
      <c r="Q72" s="25" t="s">
        <v>241</v>
      </c>
      <c r="R72" s="23" t="s">
        <v>241</v>
      </c>
      <c r="S72" s="23" t="s">
        <v>241</v>
      </c>
      <c r="T72" s="53" t="s">
        <v>241</v>
      </c>
      <c r="U72" s="53" t="s">
        <v>241</v>
      </c>
      <c r="V72" s="53" t="s">
        <v>241</v>
      </c>
      <c r="W72" s="53" t="s">
        <v>241</v>
      </c>
      <c r="X72" s="53" t="s">
        <v>241</v>
      </c>
      <c r="Y72" s="53" t="s">
        <v>241</v>
      </c>
      <c r="Z72" s="24">
        <v>2016</v>
      </c>
      <c r="AA72" s="25">
        <v>36061</v>
      </c>
      <c r="AB72" s="23" t="s">
        <v>241</v>
      </c>
      <c r="AC72" s="23" t="s">
        <v>241</v>
      </c>
      <c r="AD72" s="53" t="s">
        <v>241</v>
      </c>
      <c r="AE72" s="53" t="s">
        <v>241</v>
      </c>
      <c r="AF72" s="53" t="s">
        <v>241</v>
      </c>
      <c r="AG72" s="53" t="s">
        <v>241</v>
      </c>
      <c r="AH72" s="53" t="s">
        <v>241</v>
      </c>
      <c r="AI72" s="53" t="s">
        <v>241</v>
      </c>
      <c r="AJ72" s="53" t="s">
        <v>241</v>
      </c>
      <c r="AK72" s="37" t="s">
        <v>241</v>
      </c>
      <c r="AL72" s="37" t="s">
        <v>241</v>
      </c>
      <c r="AM72" s="37" t="s">
        <v>241</v>
      </c>
      <c r="AN72" s="38">
        <v>1.1000000000000001</v>
      </c>
      <c r="AO72" s="21">
        <f>AN72*'ST1.4 OFMSW composition'!B$4</f>
        <v>0.57200000000000006</v>
      </c>
      <c r="AP72" s="50">
        <f>AO72*'ST1.4 OFMSW composition'!C$3</f>
        <v>2.79136E-2</v>
      </c>
      <c r="AQ72" s="50">
        <f>$AO72*('ST1.4 OFMSW composition'!D$3)</f>
        <v>5.3367600000000001E-2</v>
      </c>
      <c r="AR72" s="50">
        <f>$AO72*('ST1.4 OFMSW composition'!E$3)</f>
        <v>4.4158400000000007E-2</v>
      </c>
      <c r="AS72" s="50">
        <f>$AO72*('ST1.4 OFMSW composition'!F$3)</f>
        <v>3.3919600000000001E-2</v>
      </c>
      <c r="AT72" s="50">
        <f>$AO72*('ST1.4 OFMSW composition'!G$3)</f>
        <v>8.9232000000000006E-2</v>
      </c>
      <c r="AU72" s="50">
        <f>$AO72*('ST1.4 OFMSW composition'!H$3)</f>
        <v>2.5339600000000004E-2</v>
      </c>
    </row>
    <row r="73" spans="1:47" x14ac:dyDescent="0.3">
      <c r="A73" s="19" t="s">
        <v>67</v>
      </c>
      <c r="B73" s="19" t="s">
        <v>84</v>
      </c>
      <c r="C73" s="48">
        <v>0.84</v>
      </c>
      <c r="D73" s="20">
        <v>2015</v>
      </c>
      <c r="E73" s="19">
        <v>109455</v>
      </c>
      <c r="F73" s="19">
        <v>31561000</v>
      </c>
      <c r="G73" s="21">
        <f t="shared" si="11"/>
        <v>0.78999125805751158</v>
      </c>
      <c r="H73" s="21">
        <f>G73*'ST1.4 OFMSW composition'!B$4</f>
        <v>0.41079545418990604</v>
      </c>
      <c r="I73" s="50">
        <f>$G73*'ST1.4 OFMSW composition'!C$3</f>
        <v>3.8551573393206563E-2</v>
      </c>
      <c r="J73" s="50">
        <f>$G73*'ST1.4 OFMSW composition'!D$3</f>
        <v>7.3706184376765821E-2</v>
      </c>
      <c r="K73" s="50">
        <f>$G73*'ST1.4 OFMSW composition'!E$3</f>
        <v>6.0987325122039901E-2</v>
      </c>
      <c r="L73" s="50">
        <f>$G73*'ST1.4 OFMSW composition'!F$3</f>
        <v>4.6846481602810436E-2</v>
      </c>
      <c r="M73" s="50">
        <f>$G73*'ST1.4 OFMSW composition'!G$3</f>
        <v>0.1232386362569718</v>
      </c>
      <c r="N73" s="50">
        <f>$G73*'ST1.4 OFMSW composition'!H$3</f>
        <v>3.4996612731947763E-2</v>
      </c>
      <c r="O73" s="22">
        <v>2012</v>
      </c>
      <c r="P73" s="18">
        <v>108435</v>
      </c>
      <c r="Q73" s="25" t="s">
        <v>241</v>
      </c>
      <c r="R73" s="23" t="s">
        <v>241</v>
      </c>
      <c r="S73" s="23" t="s">
        <v>241</v>
      </c>
      <c r="T73" s="53" t="s">
        <v>241</v>
      </c>
      <c r="U73" s="53" t="s">
        <v>241</v>
      </c>
      <c r="V73" s="53" t="s">
        <v>241</v>
      </c>
      <c r="W73" s="53" t="s">
        <v>241</v>
      </c>
      <c r="X73" s="53" t="s">
        <v>241</v>
      </c>
      <c r="Y73" s="53" t="s">
        <v>241</v>
      </c>
      <c r="Z73" s="24">
        <v>2016</v>
      </c>
      <c r="AA73" s="25">
        <v>109467</v>
      </c>
      <c r="AB73" s="23" t="s">
        <v>241</v>
      </c>
      <c r="AC73" s="23" t="s">
        <v>241</v>
      </c>
      <c r="AD73" s="53" t="s">
        <v>241</v>
      </c>
      <c r="AE73" s="53" t="s">
        <v>241</v>
      </c>
      <c r="AF73" s="53" t="s">
        <v>241</v>
      </c>
      <c r="AG73" s="53" t="s">
        <v>241</v>
      </c>
      <c r="AH73" s="53" t="s">
        <v>241</v>
      </c>
      <c r="AI73" s="53" t="s">
        <v>241</v>
      </c>
      <c r="AJ73" s="53" t="s">
        <v>241</v>
      </c>
      <c r="AK73" s="37">
        <v>2001</v>
      </c>
      <c r="AL73" s="37">
        <v>48255</v>
      </c>
      <c r="AM73" s="37">
        <f>(AN73*AL73)*365</f>
        <v>29942227.5</v>
      </c>
      <c r="AN73" s="21">
        <v>1.7</v>
      </c>
      <c r="AO73" s="21">
        <f>AN73*'ST1.4 OFMSW composition'!B$4</f>
        <v>0.88400000000000001</v>
      </c>
      <c r="AP73" s="50">
        <f>AO73*'ST1.4 OFMSW composition'!C$3</f>
        <v>4.3139199999999996E-2</v>
      </c>
      <c r="AQ73" s="50">
        <f>$AO73*('ST1.4 OFMSW composition'!D$3)</f>
        <v>8.2477200000000001E-2</v>
      </c>
      <c r="AR73" s="50">
        <f>$AO73*('ST1.4 OFMSW composition'!E$3)</f>
        <v>6.8244800000000008E-2</v>
      </c>
      <c r="AS73" s="50">
        <f>$AO73*('ST1.4 OFMSW composition'!F$3)</f>
        <v>5.2421200000000001E-2</v>
      </c>
      <c r="AT73" s="50">
        <f>$AO73*('ST1.4 OFMSW composition'!G$3)</f>
        <v>0.137904</v>
      </c>
      <c r="AU73" s="50">
        <f>$AO73*('ST1.4 OFMSW composition'!H$3)</f>
        <v>3.91612E-2</v>
      </c>
    </row>
    <row r="74" spans="1:47" x14ac:dyDescent="0.3">
      <c r="A74" s="19" t="s">
        <v>67</v>
      </c>
      <c r="B74" s="19" t="s">
        <v>85</v>
      </c>
      <c r="C74" s="48">
        <v>0.84</v>
      </c>
      <c r="D74" s="20">
        <v>2010</v>
      </c>
      <c r="E74" s="19">
        <v>1328100</v>
      </c>
      <c r="F74" s="19">
        <v>727874000</v>
      </c>
      <c r="G74" s="21">
        <f t="shared" si="11"/>
        <v>1.5015249924446603</v>
      </c>
      <c r="H74" s="21">
        <f>G74*'ST1.4 OFMSW composition'!B$4</f>
        <v>0.78079299607122343</v>
      </c>
      <c r="I74" s="50">
        <f>$G74*'ST1.4 OFMSW composition'!C$3</f>
        <v>7.3274419631299423E-2</v>
      </c>
      <c r="J74" s="50">
        <f>$G74*'ST1.4 OFMSW composition'!D$3</f>
        <v>0.14009228179508679</v>
      </c>
      <c r="K74" s="50">
        <f>$G74*'ST1.4 OFMSW composition'!E$3</f>
        <v>0.11591772941672779</v>
      </c>
      <c r="L74" s="50">
        <f>$G74*'ST1.4 OFMSW composition'!F$3</f>
        <v>8.9040432051968349E-2</v>
      </c>
      <c r="M74" s="50">
        <f>$G74*'ST1.4 OFMSW composition'!G$3</f>
        <v>0.234237898821367</v>
      </c>
      <c r="N74" s="50">
        <f>$G74*'ST1.4 OFMSW composition'!H$3</f>
        <v>6.6517557165298447E-2</v>
      </c>
      <c r="O74" s="22">
        <v>2012</v>
      </c>
      <c r="P74" s="18">
        <v>1344814</v>
      </c>
      <c r="Q74" s="25" t="s">
        <v>241</v>
      </c>
      <c r="R74" s="23" t="s">
        <v>241</v>
      </c>
      <c r="S74" s="23" t="s">
        <v>241</v>
      </c>
      <c r="T74" s="53" t="s">
        <v>241</v>
      </c>
      <c r="U74" s="53" t="s">
        <v>241</v>
      </c>
      <c r="V74" s="53" t="s">
        <v>241</v>
      </c>
      <c r="W74" s="53" t="s">
        <v>241</v>
      </c>
      <c r="X74" s="53" t="s">
        <v>241</v>
      </c>
      <c r="Y74" s="53" t="s">
        <v>241</v>
      </c>
      <c r="Z74" s="24">
        <v>2016</v>
      </c>
      <c r="AA74" s="25">
        <v>1377563</v>
      </c>
      <c r="AB74" s="25">
        <f>(AC74*AA74)*365</f>
        <v>407276500.94999999</v>
      </c>
      <c r="AC74" s="23">
        <v>0.81</v>
      </c>
      <c r="AD74" s="50">
        <f>$AC74*'ST1.4 OFMSW composition'!B$4</f>
        <v>0.42120000000000002</v>
      </c>
      <c r="AE74" s="50">
        <f>$AC74*'ST1.4 OFMSW composition'!C$4</f>
        <v>3.9528000000000001E-2</v>
      </c>
      <c r="AF74" s="50">
        <f>$AC74*'ST1.4 OFMSW composition'!D$4</f>
        <v>7.5573000000000001E-2</v>
      </c>
      <c r="AG74" s="50">
        <f>$AC74*'ST1.4 OFMSW composition'!E$4</f>
        <v>6.2532000000000004E-2</v>
      </c>
      <c r="AH74" s="50">
        <f>$AC74*'ST1.4 OFMSW composition'!F$4</f>
        <v>4.8032999999999999E-2</v>
      </c>
      <c r="AI74" s="50">
        <f>$AC74*'ST1.4 OFMSW composition'!G$4</f>
        <v>0.12636</v>
      </c>
      <c r="AJ74" s="50">
        <f>$AC74*'ST1.4 OFMSW composition'!H$4</f>
        <v>3.5882999999999998E-2</v>
      </c>
      <c r="AK74" s="37">
        <v>2001</v>
      </c>
      <c r="AL74" s="37">
        <v>144645</v>
      </c>
      <c r="AM74" s="37">
        <f>(AN74*AL74)*365</f>
        <v>83944725.75</v>
      </c>
      <c r="AN74" s="21">
        <v>1.59</v>
      </c>
      <c r="AO74" s="21">
        <f>AN74*'ST1.4 OFMSW composition'!B$4</f>
        <v>0.82680000000000009</v>
      </c>
      <c r="AP74" s="50">
        <f>AO74*'ST1.4 OFMSW composition'!C$3</f>
        <v>4.0347840000000003E-2</v>
      </c>
      <c r="AQ74" s="50">
        <f>$AO74*('ST1.4 OFMSW composition'!D$3)</f>
        <v>7.7140440000000005E-2</v>
      </c>
      <c r="AR74" s="50">
        <f>$AO74*('ST1.4 OFMSW composition'!E$3)</f>
        <v>6.3828960000000004E-2</v>
      </c>
      <c r="AS74" s="50">
        <f>$AO74*('ST1.4 OFMSW composition'!F$3)</f>
        <v>4.9029240000000002E-2</v>
      </c>
      <c r="AT74" s="50">
        <f>$AO74*('ST1.4 OFMSW composition'!G$3)</f>
        <v>0.12898080000000001</v>
      </c>
      <c r="AU74" s="50">
        <f>$AO74*('ST1.4 OFMSW composition'!H$3)</f>
        <v>3.6627240000000005E-2</v>
      </c>
    </row>
    <row r="75" spans="1:47" x14ac:dyDescent="0.3">
      <c r="A75" s="19" t="s">
        <v>67</v>
      </c>
      <c r="B75" s="19" t="s">
        <v>86</v>
      </c>
      <c r="C75" s="48">
        <v>0.84</v>
      </c>
      <c r="D75" s="20">
        <v>2011</v>
      </c>
      <c r="E75" s="19">
        <v>105784</v>
      </c>
      <c r="F75" s="19">
        <v>146500000</v>
      </c>
      <c r="G75" s="21">
        <f t="shared" si="11"/>
        <v>3.7942398000992461</v>
      </c>
      <c r="H75" s="21">
        <f>G75*'ST1.4 OFMSW composition'!B$4</f>
        <v>1.9730046960516081</v>
      </c>
      <c r="I75" s="50">
        <f>$G75*'ST1.4 OFMSW composition'!C$3</f>
        <v>0.18515890224484319</v>
      </c>
      <c r="J75" s="50">
        <f>$G75*'ST1.4 OFMSW composition'!D$3</f>
        <v>0.35400257334925966</v>
      </c>
      <c r="K75" s="50">
        <f>$G75*'ST1.4 OFMSW composition'!E$3</f>
        <v>0.29291531256766179</v>
      </c>
      <c r="L75" s="50">
        <f>$G75*'ST1.4 OFMSW composition'!F$3</f>
        <v>0.22499842014588528</v>
      </c>
      <c r="M75" s="50">
        <f>$G75*'ST1.4 OFMSW composition'!G$3</f>
        <v>0.59190140881548237</v>
      </c>
      <c r="N75" s="50">
        <f>$G75*'ST1.4 OFMSW composition'!H$3</f>
        <v>0.1680848231443966</v>
      </c>
      <c r="O75" s="22">
        <v>2012</v>
      </c>
      <c r="P75" s="18">
        <v>108188</v>
      </c>
      <c r="Q75" s="25" t="s">
        <v>241</v>
      </c>
      <c r="R75" s="23" t="s">
        <v>241</v>
      </c>
      <c r="S75" s="23" t="s">
        <v>241</v>
      </c>
      <c r="T75" s="53" t="s">
        <v>241</v>
      </c>
      <c r="U75" s="53" t="s">
        <v>241</v>
      </c>
      <c r="V75" s="53" t="s">
        <v>241</v>
      </c>
      <c r="W75" s="53" t="s">
        <v>241</v>
      </c>
      <c r="X75" s="53" t="s">
        <v>241</v>
      </c>
      <c r="Y75" s="53" t="s">
        <v>241</v>
      </c>
      <c r="Z75" s="24">
        <v>2016</v>
      </c>
      <c r="AA75" s="25">
        <v>107516</v>
      </c>
      <c r="AB75" s="25">
        <f>(AC75*AA75)*365</f>
        <v>78094246.599999994</v>
      </c>
      <c r="AC75" s="23">
        <v>1.99</v>
      </c>
      <c r="AD75" s="50">
        <f>$AC75*'ST1.4 OFMSW composition'!B$4</f>
        <v>1.0347999999999999</v>
      </c>
      <c r="AE75" s="50">
        <f>$AC75*'ST1.4 OFMSW composition'!C$4</f>
        <v>9.711199999999999E-2</v>
      </c>
      <c r="AF75" s="50">
        <f>$AC75*'ST1.4 OFMSW composition'!D$4</f>
        <v>0.185667</v>
      </c>
      <c r="AG75" s="50">
        <f>$AC75*'ST1.4 OFMSW composition'!E$4</f>
        <v>0.15362800000000001</v>
      </c>
      <c r="AH75" s="50">
        <f>$AC75*'ST1.4 OFMSW composition'!F$4</f>
        <v>0.118007</v>
      </c>
      <c r="AI75" s="50">
        <f>$AC75*'ST1.4 OFMSW composition'!G$4</f>
        <v>0.31043999999999999</v>
      </c>
      <c r="AJ75" s="50">
        <f>$AC75*'ST1.4 OFMSW composition'!H$4</f>
        <v>8.8156999999999999E-2</v>
      </c>
      <c r="AK75" s="37" t="s">
        <v>241</v>
      </c>
      <c r="AL75" s="37" t="s">
        <v>241</v>
      </c>
      <c r="AM75" s="37" t="s">
        <v>241</v>
      </c>
      <c r="AN75" s="38">
        <v>2.2000000000000002</v>
      </c>
      <c r="AO75" s="21">
        <f>AN75*'ST1.4 OFMSW composition'!B$4</f>
        <v>1.1440000000000001</v>
      </c>
      <c r="AP75" s="50">
        <f>AO75*'ST1.4 OFMSW composition'!C$3</f>
        <v>5.58272E-2</v>
      </c>
      <c r="AQ75" s="50">
        <f>$AO75*('ST1.4 OFMSW composition'!D$3)</f>
        <v>0.1067352</v>
      </c>
      <c r="AR75" s="50">
        <f>$AO75*('ST1.4 OFMSW composition'!E$3)</f>
        <v>8.8316800000000015E-2</v>
      </c>
      <c r="AS75" s="50">
        <f>$AO75*('ST1.4 OFMSW composition'!F$3)</f>
        <v>6.7839200000000002E-2</v>
      </c>
      <c r="AT75" s="50">
        <f>$AO75*('ST1.4 OFMSW composition'!G$3)</f>
        <v>0.17846400000000001</v>
      </c>
      <c r="AU75" s="50">
        <f>$AO75*('ST1.4 OFMSW composition'!H$3)</f>
        <v>5.0679200000000008E-2</v>
      </c>
    </row>
    <row r="76" spans="1:47" x14ac:dyDescent="0.3">
      <c r="A76" s="19" t="s">
        <v>87</v>
      </c>
      <c r="B76" s="19" t="s">
        <v>88</v>
      </c>
      <c r="C76" s="48">
        <f>AVERAGE(1,1)</f>
        <v>1</v>
      </c>
      <c r="D76" s="20">
        <v>2014</v>
      </c>
      <c r="E76" s="19">
        <v>2906220</v>
      </c>
      <c r="F76" s="19">
        <v>492800000</v>
      </c>
      <c r="G76" s="21">
        <f t="shared" si="11"/>
        <v>0.46456805964495806</v>
      </c>
      <c r="H76" s="21">
        <f>G76*'ST1.4 OFMSW composition'!B$5</f>
        <v>0.21834698803313027</v>
      </c>
      <c r="I76" s="50">
        <f>$G76*'ST1.4 OFMSW composition'!C$3</f>
        <v>2.2670921310673952E-2</v>
      </c>
      <c r="J76" s="50">
        <f>$G76*'ST1.4 OFMSW composition'!D$3</f>
        <v>4.3344199964874583E-2</v>
      </c>
      <c r="K76" s="50">
        <f>$G76*'ST1.4 OFMSW composition'!E$3</f>
        <v>3.5864654204590764E-2</v>
      </c>
      <c r="L76" s="50">
        <f>$G76*'ST1.4 OFMSW composition'!F$3</f>
        <v>2.7548885936946012E-2</v>
      </c>
      <c r="M76" s="50">
        <f>$G76*'ST1.4 OFMSW composition'!G$3</f>
        <v>7.2472617304613463E-2</v>
      </c>
      <c r="N76" s="50">
        <f>$G76*'ST1.4 OFMSW composition'!H$3</f>
        <v>2.0580365042271641E-2</v>
      </c>
      <c r="O76" s="22">
        <v>2012</v>
      </c>
      <c r="P76" s="18">
        <v>2884239</v>
      </c>
      <c r="Q76" s="25" t="s">
        <v>241</v>
      </c>
      <c r="R76" s="23" t="s">
        <v>241</v>
      </c>
      <c r="S76" s="23" t="s">
        <v>241</v>
      </c>
      <c r="T76" s="53" t="s">
        <v>241</v>
      </c>
      <c r="U76" s="53" t="s">
        <v>241</v>
      </c>
      <c r="V76" s="53" t="s">
        <v>241</v>
      </c>
      <c r="W76" s="53" t="s">
        <v>241</v>
      </c>
      <c r="X76" s="53" t="s">
        <v>241</v>
      </c>
      <c r="Y76" s="53" t="s">
        <v>241</v>
      </c>
      <c r="Z76" s="24">
        <v>2016</v>
      </c>
      <c r="AA76" s="25">
        <v>2936147</v>
      </c>
      <c r="AB76" s="25">
        <f>(AC76*AA76)*365</f>
        <v>728751685.4000001</v>
      </c>
      <c r="AC76" s="23">
        <v>0.68</v>
      </c>
      <c r="AD76" s="50">
        <f>$AC76*'ST1.4 OFMSW composition'!B$5</f>
        <v>0.3196</v>
      </c>
      <c r="AE76" s="50">
        <f>$AC76*'ST1.4 OFMSW composition'!C$5</f>
        <v>3.3183999999999998E-2</v>
      </c>
      <c r="AF76" s="50">
        <f>$AC76*'ST1.4 OFMSW composition'!D$5</f>
        <v>6.3444E-2</v>
      </c>
      <c r="AG76" s="50">
        <f>$AC76*'ST1.4 OFMSW composition'!E$5</f>
        <v>5.2496000000000008E-2</v>
      </c>
      <c r="AH76" s="50">
        <f>$AC76*'ST1.4 OFMSW composition'!F$5</f>
        <v>4.0323999999999999E-2</v>
      </c>
      <c r="AI76" s="50">
        <f>$AC76*'ST1.4 OFMSW composition'!G$5</f>
        <v>0.10608000000000001</v>
      </c>
      <c r="AJ76" s="50">
        <f>$AC76*'ST1.4 OFMSW composition'!H$5</f>
        <v>3.0124000000000001E-2</v>
      </c>
      <c r="AK76" s="37">
        <v>2007</v>
      </c>
      <c r="AL76" s="37">
        <v>1964525</v>
      </c>
      <c r="AM76" s="37">
        <f>(AN76*AL76)*365</f>
        <v>487595105</v>
      </c>
      <c r="AN76" s="21">
        <v>0.68</v>
      </c>
      <c r="AO76" s="21">
        <f>AN76*'ST1.4 OFMSW composition'!B$5</f>
        <v>0.3196</v>
      </c>
      <c r="AP76" s="50">
        <f>AO76*'ST1.4 OFMSW composition'!C$3</f>
        <v>1.5596479999999999E-2</v>
      </c>
      <c r="AQ76" s="50">
        <f>$AO76*('ST1.4 OFMSW composition'!D$3)</f>
        <v>2.9818679999999997E-2</v>
      </c>
      <c r="AR76" s="50">
        <f>$AO76*('ST1.4 OFMSW composition'!E$3)</f>
        <v>2.467312E-2</v>
      </c>
      <c r="AS76" s="50">
        <f>$AO76*('ST1.4 OFMSW composition'!F$3)</f>
        <v>1.8952279999999998E-2</v>
      </c>
      <c r="AT76" s="50">
        <f>$AO76*('ST1.4 OFMSW composition'!G$3)</f>
        <v>4.9857600000000002E-2</v>
      </c>
      <c r="AU76" s="50">
        <f>$AO76*('ST1.4 OFMSW composition'!H$3)</f>
        <v>1.4158279999999999E-2</v>
      </c>
    </row>
    <row r="77" spans="1:47" x14ac:dyDescent="0.3">
      <c r="A77" s="19" t="s">
        <v>87</v>
      </c>
      <c r="B77" s="19" t="s">
        <v>89</v>
      </c>
      <c r="C77" s="48">
        <v>0.74</v>
      </c>
      <c r="D77" s="20">
        <v>2015</v>
      </c>
      <c r="E77" s="19">
        <v>9649341</v>
      </c>
      <c r="F77" s="19">
        <v>2930349000</v>
      </c>
      <c r="G77" s="21">
        <f t="shared" si="11"/>
        <v>0.83201054089160442</v>
      </c>
      <c r="H77" s="21">
        <f>G77*'ST1.4 OFMSW composition'!B$5</f>
        <v>0.39104495421905405</v>
      </c>
      <c r="I77" s="50">
        <f>$G77*'ST1.4 OFMSW composition'!C$3</f>
        <v>4.0602114395510293E-2</v>
      </c>
      <c r="J77" s="50">
        <f>$G77*'ST1.4 OFMSW composition'!D$3</f>
        <v>7.7626583465186694E-2</v>
      </c>
      <c r="K77" s="50">
        <f>$G77*'ST1.4 OFMSW composition'!E$3</f>
        <v>6.423121375683187E-2</v>
      </c>
      <c r="L77" s="50">
        <f>$G77*'ST1.4 OFMSW composition'!F$3</f>
        <v>4.9338225074872143E-2</v>
      </c>
      <c r="M77" s="50">
        <f>$G77*'ST1.4 OFMSW composition'!G$3</f>
        <v>0.1297936443790903</v>
      </c>
      <c r="N77" s="50">
        <f>$G77*'ST1.4 OFMSW composition'!H$3</f>
        <v>3.6858066961498077E-2</v>
      </c>
      <c r="O77" s="22">
        <v>2012</v>
      </c>
      <c r="P77" s="18">
        <v>9295784</v>
      </c>
      <c r="Q77" s="25" t="s">
        <v>241</v>
      </c>
      <c r="R77" s="23" t="s">
        <v>241</v>
      </c>
      <c r="S77" s="23" t="s">
        <v>241</v>
      </c>
      <c r="T77" s="53" t="s">
        <v>241</v>
      </c>
      <c r="U77" s="53" t="s">
        <v>241</v>
      </c>
      <c r="V77" s="53" t="s">
        <v>241</v>
      </c>
      <c r="W77" s="53" t="s">
        <v>241</v>
      </c>
      <c r="X77" s="53" t="s">
        <v>241</v>
      </c>
      <c r="Y77" s="53" t="s">
        <v>241</v>
      </c>
      <c r="Z77" s="24">
        <v>2016</v>
      </c>
      <c r="AA77" s="25">
        <v>9757812</v>
      </c>
      <c r="AB77" s="23" t="s">
        <v>241</v>
      </c>
      <c r="AC77" s="23" t="s">
        <v>241</v>
      </c>
      <c r="AD77" s="53" t="s">
        <v>241</v>
      </c>
      <c r="AE77" s="53" t="s">
        <v>241</v>
      </c>
      <c r="AF77" s="53" t="s">
        <v>241</v>
      </c>
      <c r="AG77" s="53" t="s">
        <v>241</v>
      </c>
      <c r="AH77" s="53" t="s">
        <v>241</v>
      </c>
      <c r="AI77" s="53" t="s">
        <v>241</v>
      </c>
      <c r="AJ77" s="53" t="s">
        <v>241</v>
      </c>
      <c r="AK77" s="37" t="s">
        <v>241</v>
      </c>
      <c r="AL77" s="37" t="s">
        <v>241</v>
      </c>
      <c r="AM77" s="37" t="s">
        <v>241</v>
      </c>
      <c r="AN77" s="38">
        <v>1.1000000000000001</v>
      </c>
      <c r="AO77" s="21">
        <f>AN77*'ST1.4 OFMSW composition'!B$5</f>
        <v>0.51700000000000002</v>
      </c>
      <c r="AP77" s="50">
        <f>AO77*'ST1.4 OFMSW composition'!C$3</f>
        <v>2.5229599999999998E-2</v>
      </c>
      <c r="AQ77" s="50">
        <f>$AO77*('ST1.4 OFMSW composition'!D$3)</f>
        <v>4.8236099999999997E-2</v>
      </c>
      <c r="AR77" s="50">
        <f>$AO77*('ST1.4 OFMSW composition'!E$3)</f>
        <v>3.9912400000000001E-2</v>
      </c>
      <c r="AS77" s="50">
        <f>$AO77*('ST1.4 OFMSW composition'!F$3)</f>
        <v>3.0658100000000001E-2</v>
      </c>
      <c r="AT77" s="50">
        <f>$AO77*('ST1.4 OFMSW composition'!G$3)</f>
        <v>8.0652000000000001E-2</v>
      </c>
      <c r="AU77" s="50">
        <f>$AO77*('ST1.4 OFMSW composition'!H$3)</f>
        <v>2.2903099999999999E-2</v>
      </c>
    </row>
    <row r="78" spans="1:47" x14ac:dyDescent="0.3">
      <c r="A78" s="19" t="s">
        <v>87</v>
      </c>
      <c r="B78" s="19" t="s">
        <v>90</v>
      </c>
      <c r="C78" s="48">
        <v>0.82</v>
      </c>
      <c r="D78" s="20">
        <v>2016</v>
      </c>
      <c r="E78" s="19">
        <v>1425171</v>
      </c>
      <c r="F78" s="19">
        <v>951943000</v>
      </c>
      <c r="G78" s="21">
        <f t="shared" si="11"/>
        <v>1.8300000587288332</v>
      </c>
      <c r="H78" s="21">
        <f>G78*'ST1.4 OFMSW composition'!B$5</f>
        <v>0.86010002760255155</v>
      </c>
      <c r="I78" s="50">
        <f>$G78*'ST1.4 OFMSW composition'!C$3</f>
        <v>8.9304002865967055E-2</v>
      </c>
      <c r="J78" s="50">
        <f>$G78*'ST1.4 OFMSW composition'!D$3</f>
        <v>0.17073900547940013</v>
      </c>
      <c r="K78" s="50">
        <f>$G78*'ST1.4 OFMSW composition'!E$3</f>
        <v>0.14127600453386593</v>
      </c>
      <c r="L78" s="50">
        <f>$G78*'ST1.4 OFMSW composition'!F$3</f>
        <v>0.10851900348261981</v>
      </c>
      <c r="M78" s="50">
        <f>$G78*'ST1.4 OFMSW composition'!G$3</f>
        <v>0.28548000916169797</v>
      </c>
      <c r="N78" s="50">
        <f>$G78*'ST1.4 OFMSW composition'!H$3</f>
        <v>8.1069002601687312E-2</v>
      </c>
      <c r="O78" s="22">
        <v>2012</v>
      </c>
      <c r="P78" s="18">
        <v>1299942</v>
      </c>
      <c r="Q78" s="25" t="s">
        <v>241</v>
      </c>
      <c r="R78" s="23" t="s">
        <v>241</v>
      </c>
      <c r="S78" s="23" t="s">
        <v>241</v>
      </c>
      <c r="T78" s="53" t="s">
        <v>241</v>
      </c>
      <c r="U78" s="53" t="s">
        <v>241</v>
      </c>
      <c r="V78" s="53" t="s">
        <v>241</v>
      </c>
      <c r="W78" s="53" t="s">
        <v>241</v>
      </c>
      <c r="X78" s="53" t="s">
        <v>241</v>
      </c>
      <c r="Y78" s="53" t="s">
        <v>241</v>
      </c>
      <c r="Z78" s="24">
        <v>2016</v>
      </c>
      <c r="AA78" s="25">
        <v>1425793</v>
      </c>
      <c r="AB78" s="25">
        <f>(AC78*AA78)*365</f>
        <v>572455889.5</v>
      </c>
      <c r="AC78" s="23">
        <v>1.1000000000000001</v>
      </c>
      <c r="AD78" s="50">
        <f>$AC78*'ST1.4 OFMSW composition'!B$5</f>
        <v>0.51700000000000002</v>
      </c>
      <c r="AE78" s="50">
        <f>$AC78*'ST1.4 OFMSW composition'!C$5</f>
        <v>5.3679999999999999E-2</v>
      </c>
      <c r="AF78" s="50">
        <f>$AC78*'ST1.4 OFMSW composition'!D$5</f>
        <v>0.10263</v>
      </c>
      <c r="AG78" s="50">
        <f>$AC78*'ST1.4 OFMSW composition'!E$5</f>
        <v>8.4920000000000009E-2</v>
      </c>
      <c r="AH78" s="50">
        <f>$AC78*'ST1.4 OFMSW composition'!F$5</f>
        <v>6.523000000000001E-2</v>
      </c>
      <c r="AI78" s="50">
        <f>$AC78*'ST1.4 OFMSW composition'!G$5</f>
        <v>0.1716</v>
      </c>
      <c r="AJ78" s="50">
        <f>$AC78*'ST1.4 OFMSW composition'!H$5</f>
        <v>4.8730000000000002E-2</v>
      </c>
      <c r="AK78" s="37">
        <v>2000</v>
      </c>
      <c r="AL78" s="37">
        <v>574671</v>
      </c>
      <c r="AM78" s="37">
        <f>(AN78*AL78)*365</f>
        <v>230730406.50000003</v>
      </c>
      <c r="AN78" s="21">
        <v>1.1000000000000001</v>
      </c>
      <c r="AO78" s="21">
        <f>AN78*'ST1.4 OFMSW composition'!B$5</f>
        <v>0.51700000000000002</v>
      </c>
      <c r="AP78" s="50">
        <f>AO78*'ST1.4 OFMSW composition'!C$3</f>
        <v>2.5229599999999998E-2</v>
      </c>
      <c r="AQ78" s="50">
        <f>$AO78*('ST1.4 OFMSW composition'!D$3)</f>
        <v>4.8236099999999997E-2</v>
      </c>
      <c r="AR78" s="50">
        <f>$AO78*('ST1.4 OFMSW composition'!E$3)</f>
        <v>3.9912400000000001E-2</v>
      </c>
      <c r="AS78" s="50">
        <f>$AO78*('ST1.4 OFMSW composition'!F$3)</f>
        <v>3.0658100000000001E-2</v>
      </c>
      <c r="AT78" s="50">
        <f>$AO78*('ST1.4 OFMSW composition'!G$3)</f>
        <v>8.0652000000000001E-2</v>
      </c>
      <c r="AU78" s="50">
        <f>$AO78*('ST1.4 OFMSW composition'!H$3)</f>
        <v>2.2903099999999999E-2</v>
      </c>
    </row>
    <row r="79" spans="1:47" x14ac:dyDescent="0.3">
      <c r="A79" s="19" t="s">
        <v>87</v>
      </c>
      <c r="B79" s="19" t="s">
        <v>91</v>
      </c>
      <c r="C79" s="48">
        <v>1</v>
      </c>
      <c r="D79" s="20">
        <v>2015</v>
      </c>
      <c r="E79" s="19">
        <v>3717100</v>
      </c>
      <c r="F79" s="19">
        <v>800000000</v>
      </c>
      <c r="G79" s="21">
        <f t="shared" si="11"/>
        <v>0.58964806486718369</v>
      </c>
      <c r="H79" s="21">
        <f>G79*'ST1.4 OFMSW composition'!B$5</f>
        <v>0.27713459048757633</v>
      </c>
      <c r="I79" s="50">
        <f>$G79*'ST1.4 OFMSW composition'!C$3</f>
        <v>2.8774825565518563E-2</v>
      </c>
      <c r="J79" s="50">
        <f>$G79*'ST1.4 OFMSW composition'!D$3</f>
        <v>5.5014164452108237E-2</v>
      </c>
      <c r="K79" s="50">
        <f>$G79*'ST1.4 OFMSW composition'!E$3</f>
        <v>4.552083060774658E-2</v>
      </c>
      <c r="L79" s="50">
        <f>$G79*'ST1.4 OFMSW composition'!F$3</f>
        <v>3.496613024662399E-2</v>
      </c>
      <c r="M79" s="50">
        <f>$G79*'ST1.4 OFMSW composition'!G$3</f>
        <v>9.1985098119280656E-2</v>
      </c>
      <c r="N79" s="50">
        <f>$G79*'ST1.4 OFMSW composition'!H$3</f>
        <v>2.6121409273616236E-2</v>
      </c>
      <c r="O79" s="22">
        <v>2012</v>
      </c>
      <c r="P79" s="18">
        <v>3728874</v>
      </c>
      <c r="Q79" s="25" t="s">
        <v>241</v>
      </c>
      <c r="R79" s="23" t="s">
        <v>241</v>
      </c>
      <c r="S79" s="23" t="s">
        <v>241</v>
      </c>
      <c r="T79" s="53" t="s">
        <v>241</v>
      </c>
      <c r="U79" s="53" t="s">
        <v>241</v>
      </c>
      <c r="V79" s="53" t="s">
        <v>241</v>
      </c>
      <c r="W79" s="53" t="s">
        <v>241</v>
      </c>
      <c r="X79" s="53" t="s">
        <v>241</v>
      </c>
      <c r="Y79" s="53" t="s">
        <v>241</v>
      </c>
      <c r="Z79" s="24">
        <v>2016</v>
      </c>
      <c r="AA79" s="25">
        <v>3727505</v>
      </c>
      <c r="AB79" s="25">
        <f>(AC79*AA79)*365</f>
        <v>721085842.25</v>
      </c>
      <c r="AC79" s="26">
        <v>0.53</v>
      </c>
      <c r="AD79" s="50">
        <f>$AC79*'ST1.4 OFMSW composition'!B$5</f>
        <v>0.24909999999999999</v>
      </c>
      <c r="AE79" s="50">
        <f>$AC79*'ST1.4 OFMSW composition'!C$5</f>
        <v>2.5863999999999998E-2</v>
      </c>
      <c r="AF79" s="50">
        <f>$AC79*'ST1.4 OFMSW composition'!D$5</f>
        <v>4.9449E-2</v>
      </c>
      <c r="AG79" s="50">
        <f>$AC79*'ST1.4 OFMSW composition'!E$5</f>
        <v>4.0916000000000008E-2</v>
      </c>
      <c r="AH79" s="50">
        <f>$AC79*'ST1.4 OFMSW composition'!F$5</f>
        <v>3.1428999999999999E-2</v>
      </c>
      <c r="AI79" s="50">
        <f>$AC79*'ST1.4 OFMSW composition'!G$5</f>
        <v>8.2680000000000003E-2</v>
      </c>
      <c r="AJ79" s="50">
        <f>$AC79*'ST1.4 OFMSW composition'!H$5</f>
        <v>2.3479E-2</v>
      </c>
      <c r="AK79" s="37">
        <v>2007</v>
      </c>
      <c r="AL79" s="37">
        <v>2316296</v>
      </c>
      <c r="AM79" s="37">
        <f>(AN79*AL79)*365</f>
        <v>1428807187.5999999</v>
      </c>
      <c r="AN79" s="21">
        <v>1.69</v>
      </c>
      <c r="AO79" s="21">
        <f>AN79*'ST1.4 OFMSW composition'!B$5</f>
        <v>0.7942999999999999</v>
      </c>
      <c r="AP79" s="50">
        <f>AO79*'ST1.4 OFMSW composition'!C$3</f>
        <v>3.8761839999999992E-2</v>
      </c>
      <c r="AQ79" s="50">
        <f>$AO79*('ST1.4 OFMSW composition'!D$3)</f>
        <v>7.410818999999999E-2</v>
      </c>
      <c r="AR79" s="50">
        <f>$AO79*('ST1.4 OFMSW composition'!E$3)</f>
        <v>6.1319959999999993E-2</v>
      </c>
      <c r="AS79" s="50">
        <f>$AO79*('ST1.4 OFMSW composition'!F$3)</f>
        <v>4.7101989999999989E-2</v>
      </c>
      <c r="AT79" s="50">
        <f>$AO79*('ST1.4 OFMSW composition'!G$3)</f>
        <v>0.12391079999999999</v>
      </c>
      <c r="AU79" s="50">
        <f>$AO79*('ST1.4 OFMSW composition'!H$3)</f>
        <v>3.5187489999999995E-2</v>
      </c>
    </row>
    <row r="80" spans="1:47" x14ac:dyDescent="0.3">
      <c r="A80" s="19" t="s">
        <v>87</v>
      </c>
      <c r="B80" s="19" t="s">
        <v>92</v>
      </c>
      <c r="C80" s="48">
        <v>1</v>
      </c>
      <c r="D80" s="20">
        <v>2017</v>
      </c>
      <c r="E80" s="19">
        <v>80277428</v>
      </c>
      <c r="F80" s="19">
        <v>17885000000</v>
      </c>
      <c r="G80" s="21">
        <f t="shared" si="11"/>
        <v>0.61038328233435679</v>
      </c>
      <c r="H80" s="21">
        <f>G80*'ST1.4 OFMSW composition'!B$5</f>
        <v>0.28688014269714768</v>
      </c>
      <c r="I80" s="50">
        <f>$G80*'ST1.4 OFMSW composition'!C$3</f>
        <v>2.9786704177916609E-2</v>
      </c>
      <c r="J80" s="50">
        <f>$G80*'ST1.4 OFMSW composition'!D$3</f>
        <v>5.6948760241795487E-2</v>
      </c>
      <c r="K80" s="50">
        <f>$G80*'ST1.4 OFMSW composition'!E$3</f>
        <v>4.7121589396212346E-2</v>
      </c>
      <c r="L80" s="50">
        <f>$G80*'ST1.4 OFMSW composition'!F$3</f>
        <v>3.6195728642427358E-2</v>
      </c>
      <c r="M80" s="50">
        <f>$G80*'ST1.4 OFMSW composition'!G$3</f>
        <v>9.521979204415966E-2</v>
      </c>
      <c r="N80" s="50">
        <f>$G80*'ST1.4 OFMSW composition'!H$3</f>
        <v>2.7039979407412006E-2</v>
      </c>
      <c r="O80" s="22">
        <v>2012</v>
      </c>
      <c r="P80" s="18">
        <v>75539881</v>
      </c>
      <c r="Q80" s="25" t="s">
        <v>241</v>
      </c>
      <c r="R80" s="23" t="s">
        <v>241</v>
      </c>
      <c r="S80" s="23" t="s">
        <v>241</v>
      </c>
      <c r="T80" s="53" t="s">
        <v>241</v>
      </c>
      <c r="U80" s="53" t="s">
        <v>241</v>
      </c>
      <c r="V80" s="53" t="s">
        <v>241</v>
      </c>
      <c r="W80" s="53" t="s">
        <v>241</v>
      </c>
      <c r="X80" s="53" t="s">
        <v>241</v>
      </c>
      <c r="Y80" s="53" t="s">
        <v>241</v>
      </c>
      <c r="Z80" s="24">
        <v>2016</v>
      </c>
      <c r="AA80" s="25">
        <v>79563991</v>
      </c>
      <c r="AB80" s="25">
        <f>(AC80*AA80)*365</f>
        <v>14230019790.349998</v>
      </c>
      <c r="AC80" s="23">
        <v>0.49</v>
      </c>
      <c r="AD80" s="50">
        <f>$AC80*'ST1.4 OFMSW composition'!B$5</f>
        <v>0.23029999999999998</v>
      </c>
      <c r="AE80" s="50">
        <f>$AC80*'ST1.4 OFMSW composition'!C$5</f>
        <v>2.3911999999999999E-2</v>
      </c>
      <c r="AF80" s="50">
        <f>$AC80*'ST1.4 OFMSW composition'!D$5</f>
        <v>4.5716999999999994E-2</v>
      </c>
      <c r="AG80" s="50">
        <f>$AC80*'ST1.4 OFMSW composition'!E$5</f>
        <v>3.7828000000000001E-2</v>
      </c>
      <c r="AH80" s="50">
        <f>$AC80*'ST1.4 OFMSW composition'!F$5</f>
        <v>2.9056999999999999E-2</v>
      </c>
      <c r="AI80" s="50">
        <f>$AC80*'ST1.4 OFMSW composition'!G$5</f>
        <v>7.6439999999999994E-2</v>
      </c>
      <c r="AJ80" s="50">
        <f>$AC80*'ST1.4 OFMSW composition'!H$5</f>
        <v>2.1707000000000001E-2</v>
      </c>
      <c r="AK80" s="37">
        <v>2005</v>
      </c>
      <c r="AL80" s="37">
        <v>46219250</v>
      </c>
      <c r="AM80" s="37">
        <f>(AN80*AL80)*365</f>
        <v>2699204200</v>
      </c>
      <c r="AN80" s="21">
        <v>0.16</v>
      </c>
      <c r="AO80" s="21">
        <f>AN80*'ST1.4 OFMSW composition'!B$5</f>
        <v>7.5200000000000003E-2</v>
      </c>
      <c r="AP80" s="50">
        <f>AO80*'ST1.4 OFMSW composition'!C$3</f>
        <v>3.6697599999999998E-3</v>
      </c>
      <c r="AQ80" s="50">
        <f>$AO80*('ST1.4 OFMSW composition'!D$3)</f>
        <v>7.0161599999999996E-3</v>
      </c>
      <c r="AR80" s="50">
        <f>$AO80*('ST1.4 OFMSW composition'!E$3)</f>
        <v>5.8054400000000003E-3</v>
      </c>
      <c r="AS80" s="50">
        <f>$AO80*('ST1.4 OFMSW composition'!F$3)</f>
        <v>4.4593599999999999E-3</v>
      </c>
      <c r="AT80" s="50">
        <f>$AO80*('ST1.4 OFMSW composition'!G$3)</f>
        <v>1.1731200000000001E-2</v>
      </c>
      <c r="AU80" s="50">
        <f>$AO80*('ST1.4 OFMSW composition'!H$3)</f>
        <v>3.3313600000000002E-3</v>
      </c>
    </row>
    <row r="81" spans="1:47" x14ac:dyDescent="0.3">
      <c r="A81" s="19" t="s">
        <v>87</v>
      </c>
      <c r="B81" s="19" t="s">
        <v>93</v>
      </c>
      <c r="C81" s="48">
        <v>0.94</v>
      </c>
      <c r="D81" s="20">
        <v>2015</v>
      </c>
      <c r="E81" s="19">
        <v>36115649</v>
      </c>
      <c r="F81" s="19">
        <v>13140000000</v>
      </c>
      <c r="G81" s="21">
        <f t="shared" si="11"/>
        <v>0.99679781470907525</v>
      </c>
      <c r="H81" s="21">
        <f>G81*'ST1.4 OFMSW composition'!B$5</f>
        <v>0.46849497291326536</v>
      </c>
      <c r="I81" s="50">
        <f>$G81*'ST1.4 OFMSW composition'!C$3</f>
        <v>4.8643733357802865E-2</v>
      </c>
      <c r="J81" s="50">
        <f>$G81*'ST1.4 OFMSW composition'!D$3</f>
        <v>9.3001236112356708E-2</v>
      </c>
      <c r="K81" s="50">
        <f>$G81*'ST1.4 OFMSW composition'!E$3</f>
        <v>7.6952791295540612E-2</v>
      </c>
      <c r="L81" s="50">
        <f>$G81*'ST1.4 OFMSW composition'!F$3</f>
        <v>5.911011041224816E-2</v>
      </c>
      <c r="M81" s="50">
        <f>$G81*'ST1.4 OFMSW composition'!G$3</f>
        <v>0.15550045909461574</v>
      </c>
      <c r="N81" s="50">
        <f>$G81*'ST1.4 OFMSW composition'!H$3</f>
        <v>4.4158143191612036E-2</v>
      </c>
      <c r="O81" s="22">
        <v>2012</v>
      </c>
      <c r="P81" s="18">
        <v>31890012</v>
      </c>
      <c r="Q81" s="25" t="s">
        <v>241</v>
      </c>
      <c r="R81" s="23" t="s">
        <v>241</v>
      </c>
      <c r="S81" s="23" t="s">
        <v>241</v>
      </c>
      <c r="T81" s="53" t="s">
        <v>241</v>
      </c>
      <c r="U81" s="53" t="s">
        <v>241</v>
      </c>
      <c r="V81" s="53" t="s">
        <v>241</v>
      </c>
      <c r="W81" s="53" t="s">
        <v>241</v>
      </c>
      <c r="X81" s="53" t="s">
        <v>241</v>
      </c>
      <c r="Y81" s="53" t="s">
        <v>241</v>
      </c>
      <c r="Z81" s="24">
        <v>2016</v>
      </c>
      <c r="AA81" s="25">
        <v>36610632</v>
      </c>
      <c r="AB81" s="25">
        <f>(AC81*AA81)*365</f>
        <v>2138060908.8</v>
      </c>
      <c r="AC81" s="23">
        <v>0.16</v>
      </c>
      <c r="AD81" s="50">
        <f>$AC81*'ST1.4 OFMSW composition'!B$5</f>
        <v>7.5200000000000003E-2</v>
      </c>
      <c r="AE81" s="50">
        <f>$AC81*'ST1.4 OFMSW composition'!C$5</f>
        <v>7.8079999999999998E-3</v>
      </c>
      <c r="AF81" s="50">
        <f>$AC81*'ST1.4 OFMSW composition'!D$5</f>
        <v>1.4927999999999999E-2</v>
      </c>
      <c r="AG81" s="50">
        <f>$AC81*'ST1.4 OFMSW composition'!E$5</f>
        <v>1.2352000000000002E-2</v>
      </c>
      <c r="AH81" s="50">
        <f>$AC81*'ST1.4 OFMSW composition'!F$5</f>
        <v>9.4879999999999999E-3</v>
      </c>
      <c r="AI81" s="50">
        <f>$AC81*'ST1.4 OFMSW composition'!G$5</f>
        <v>2.496E-2</v>
      </c>
      <c r="AJ81" s="50">
        <f>$AC81*'ST1.4 OFMSW composition'!H$5</f>
        <v>7.0879999999999997E-3</v>
      </c>
      <c r="AK81" s="37">
        <v>2005</v>
      </c>
      <c r="AL81" s="37" t="s">
        <v>241</v>
      </c>
      <c r="AM81" s="37" t="s">
        <v>241</v>
      </c>
      <c r="AN81" s="38">
        <v>1.1000000000000001</v>
      </c>
      <c r="AO81" s="21">
        <f>AN81*'ST1.4 OFMSW composition'!B$5</f>
        <v>0.51700000000000002</v>
      </c>
      <c r="AP81" s="50">
        <f>AO81*'ST1.4 OFMSW composition'!C$3</f>
        <v>2.5229599999999998E-2</v>
      </c>
      <c r="AQ81" s="50">
        <f>$AO81*('ST1.4 OFMSW composition'!D$3)</f>
        <v>4.8236099999999997E-2</v>
      </c>
      <c r="AR81" s="50">
        <f>$AO81*('ST1.4 OFMSW composition'!E$3)</f>
        <v>3.9912400000000001E-2</v>
      </c>
      <c r="AS81" s="50">
        <f>$AO81*('ST1.4 OFMSW composition'!F$3)</f>
        <v>3.0658100000000001E-2</v>
      </c>
      <c r="AT81" s="50">
        <f>$AO81*('ST1.4 OFMSW composition'!G$3)</f>
        <v>8.0652000000000001E-2</v>
      </c>
      <c r="AU81" s="50">
        <f>$AO81*('ST1.4 OFMSW composition'!H$3)</f>
        <v>2.2903099999999999E-2</v>
      </c>
    </row>
    <row r="82" spans="1:47" x14ac:dyDescent="0.3">
      <c r="A82" s="19" t="s">
        <v>87</v>
      </c>
      <c r="B82" s="19" t="s">
        <v>94</v>
      </c>
      <c r="C82" s="48">
        <v>0.82</v>
      </c>
      <c r="D82" s="20">
        <v>2015</v>
      </c>
      <c r="E82" s="19">
        <v>8380100</v>
      </c>
      <c r="F82" s="19">
        <v>5400000000</v>
      </c>
      <c r="G82" s="21">
        <f t="shared" si="11"/>
        <v>1.7654348454010342</v>
      </c>
      <c r="H82" s="21">
        <f>G82*'ST1.4 OFMSW composition'!B$5</f>
        <v>0.829754377338486</v>
      </c>
      <c r="I82" s="50">
        <f>$G82*'ST1.4 OFMSW composition'!C$3</f>
        <v>8.6153220455570459E-2</v>
      </c>
      <c r="J82" s="50">
        <f>$G82*'ST1.4 OFMSW composition'!D$3</f>
        <v>0.16471507107591649</v>
      </c>
      <c r="K82" s="50">
        <f>$G82*'ST1.4 OFMSW composition'!E$3</f>
        <v>0.13629157006495984</v>
      </c>
      <c r="L82" s="50">
        <f>$G82*'ST1.4 OFMSW composition'!F$3</f>
        <v>0.10469028633228132</v>
      </c>
      <c r="M82" s="50">
        <f>$G82*'ST1.4 OFMSW composition'!G$3</f>
        <v>0.27540783588256135</v>
      </c>
      <c r="N82" s="50">
        <f>$G82*'ST1.4 OFMSW composition'!H$3</f>
        <v>7.820876365126582E-2</v>
      </c>
      <c r="O82" s="22">
        <v>2012</v>
      </c>
      <c r="P82" s="18">
        <v>7910500</v>
      </c>
      <c r="Q82" s="25" t="s">
        <v>241</v>
      </c>
      <c r="R82" s="23" t="s">
        <v>241</v>
      </c>
      <c r="S82" s="23" t="s">
        <v>241</v>
      </c>
      <c r="T82" s="53" t="s">
        <v>241</v>
      </c>
      <c r="U82" s="53" t="s">
        <v>241</v>
      </c>
      <c r="V82" s="53" t="s">
        <v>241</v>
      </c>
      <c r="W82" s="53" t="s">
        <v>241</v>
      </c>
      <c r="X82" s="53" t="s">
        <v>241</v>
      </c>
      <c r="Y82" s="53" t="s">
        <v>241</v>
      </c>
      <c r="Z82" s="24">
        <v>2016</v>
      </c>
      <c r="AA82" s="25">
        <v>8546000</v>
      </c>
      <c r="AB82" s="23" t="s">
        <v>241</v>
      </c>
      <c r="AC82" s="23" t="s">
        <v>241</v>
      </c>
      <c r="AD82" s="53" t="s">
        <v>241</v>
      </c>
      <c r="AE82" s="53" t="s">
        <v>241</v>
      </c>
      <c r="AF82" s="53" t="s">
        <v>241</v>
      </c>
      <c r="AG82" s="53" t="s">
        <v>241</v>
      </c>
      <c r="AH82" s="53" t="s">
        <v>241</v>
      </c>
      <c r="AI82" s="53" t="s">
        <v>241</v>
      </c>
      <c r="AJ82" s="53" t="s">
        <v>241</v>
      </c>
      <c r="AK82" s="37">
        <v>1996</v>
      </c>
      <c r="AL82" s="37">
        <v>5179120</v>
      </c>
      <c r="AM82" s="37">
        <f>(AN82*AL82)*365</f>
        <v>4007603056</v>
      </c>
      <c r="AN82" s="21">
        <v>2.12</v>
      </c>
      <c r="AO82" s="21">
        <f>AN82*'ST1.4 OFMSW composition'!B$5</f>
        <v>0.99639999999999995</v>
      </c>
      <c r="AP82" s="50">
        <f>AO82*'ST1.4 OFMSW composition'!C$3</f>
        <v>4.8624319999999992E-2</v>
      </c>
      <c r="AQ82" s="50">
        <f>$AO82*('ST1.4 OFMSW composition'!D$3)</f>
        <v>9.2964119999999983E-2</v>
      </c>
      <c r="AR82" s="50">
        <f>$AO82*('ST1.4 OFMSW composition'!E$3)</f>
        <v>7.6922080000000004E-2</v>
      </c>
      <c r="AS82" s="50">
        <f>$AO82*('ST1.4 OFMSW composition'!F$3)</f>
        <v>5.9086519999999997E-2</v>
      </c>
      <c r="AT82" s="50">
        <f>$AO82*('ST1.4 OFMSW composition'!G$3)</f>
        <v>0.1554384</v>
      </c>
      <c r="AU82" s="50">
        <f>$AO82*('ST1.4 OFMSW composition'!H$3)</f>
        <v>4.4140519999999996E-2</v>
      </c>
    </row>
    <row r="83" spans="1:47" x14ac:dyDescent="0.3">
      <c r="A83" s="19" t="s">
        <v>87</v>
      </c>
      <c r="B83" s="19" t="s">
        <v>95</v>
      </c>
      <c r="C83" s="48">
        <v>1</v>
      </c>
      <c r="D83" s="20">
        <v>2013</v>
      </c>
      <c r="E83" s="19">
        <v>8413464</v>
      </c>
      <c r="F83" s="19">
        <v>2529997000</v>
      </c>
      <c r="G83" s="21">
        <f t="shared" si="11"/>
        <v>0.82385788185900433</v>
      </c>
      <c r="H83" s="21">
        <f>G83*'ST1.4 OFMSW composition'!B$5</f>
        <v>0.38721320447373203</v>
      </c>
      <c r="I83" s="50">
        <f>$G83*'ST1.4 OFMSW composition'!C$3</f>
        <v>4.0204264634719405E-2</v>
      </c>
      <c r="J83" s="50">
        <f>$G83*'ST1.4 OFMSW composition'!D$3</f>
        <v>7.6865940377445097E-2</v>
      </c>
      <c r="K83" s="50">
        <f>$G83*'ST1.4 OFMSW composition'!E$3</f>
        <v>6.3601828479515135E-2</v>
      </c>
      <c r="L83" s="50">
        <f>$G83*'ST1.4 OFMSW composition'!F$3</f>
        <v>4.8854772394238959E-2</v>
      </c>
      <c r="M83" s="50">
        <f>$G83*'ST1.4 OFMSW composition'!G$3</f>
        <v>0.12852182957000469</v>
      </c>
      <c r="N83" s="50">
        <f>$G83*'ST1.4 OFMSW composition'!H$3</f>
        <v>3.6496904166353893E-2</v>
      </c>
      <c r="O83" s="22">
        <v>2012</v>
      </c>
      <c r="P83" s="18">
        <v>8089963</v>
      </c>
      <c r="Q83" s="25" t="s">
        <v>241</v>
      </c>
      <c r="R83" s="23" t="s">
        <v>241</v>
      </c>
      <c r="S83" s="23" t="s">
        <v>241</v>
      </c>
      <c r="T83" s="53" t="s">
        <v>241</v>
      </c>
      <c r="U83" s="53" t="s">
        <v>241</v>
      </c>
      <c r="V83" s="53" t="s">
        <v>241</v>
      </c>
      <c r="W83" s="53" t="s">
        <v>241</v>
      </c>
      <c r="X83" s="53" t="s">
        <v>241</v>
      </c>
      <c r="Y83" s="53" t="s">
        <v>241</v>
      </c>
      <c r="Z83" s="24">
        <v>2016</v>
      </c>
      <c r="AA83" s="25">
        <v>9554286</v>
      </c>
      <c r="AB83" s="25">
        <f>(AC83*AA83)*365</f>
        <v>3138582951</v>
      </c>
      <c r="AC83" s="23">
        <v>0.9</v>
      </c>
      <c r="AD83" s="50">
        <f>$AC83*'ST1.4 OFMSW composition'!B$5</f>
        <v>0.42299999999999999</v>
      </c>
      <c r="AE83" s="50">
        <f>$AC83*'ST1.4 OFMSW composition'!C$5</f>
        <v>4.3920000000000001E-2</v>
      </c>
      <c r="AF83" s="50">
        <f>$AC83*'ST1.4 OFMSW composition'!D$5</f>
        <v>8.3970000000000003E-2</v>
      </c>
      <c r="AG83" s="50">
        <f>$AC83*'ST1.4 OFMSW composition'!E$5</f>
        <v>6.948E-2</v>
      </c>
      <c r="AH83" s="50">
        <f>$AC83*'ST1.4 OFMSW composition'!F$5</f>
        <v>5.3370000000000001E-2</v>
      </c>
      <c r="AI83" s="50">
        <f>$AC83*'ST1.4 OFMSW composition'!G$5</f>
        <v>0.1404</v>
      </c>
      <c r="AJ83" s="50">
        <f>$AC83*'ST1.4 OFMSW composition'!H$5</f>
        <v>3.9870000000000003E-2</v>
      </c>
      <c r="AK83" s="37">
        <v>2001</v>
      </c>
      <c r="AL83" s="37">
        <v>3850403</v>
      </c>
      <c r="AM83" s="37">
        <f>(AN83*AL83)*365</f>
        <v>1461612978.8</v>
      </c>
      <c r="AN83" s="21">
        <v>1.04</v>
      </c>
      <c r="AO83" s="21">
        <f>AN83*'ST1.4 OFMSW composition'!B$5</f>
        <v>0.48880000000000001</v>
      </c>
      <c r="AP83" s="50">
        <f>AO83*'ST1.4 OFMSW composition'!C$3</f>
        <v>2.385344E-2</v>
      </c>
      <c r="AQ83" s="50">
        <f>$AO83*('ST1.4 OFMSW composition'!D$3)</f>
        <v>4.5605039999999999E-2</v>
      </c>
      <c r="AR83" s="50">
        <f>$AO83*('ST1.4 OFMSW composition'!E$3)</f>
        <v>3.7735360000000003E-2</v>
      </c>
      <c r="AS83" s="50">
        <f>$AO83*('ST1.4 OFMSW composition'!F$3)</f>
        <v>2.8985839999999999E-2</v>
      </c>
      <c r="AT83" s="50">
        <f>$AO83*('ST1.4 OFMSW composition'!G$3)</f>
        <v>7.6252799999999996E-2</v>
      </c>
      <c r="AU83" s="50">
        <f>$AO83*('ST1.4 OFMSW composition'!H$3)</f>
        <v>2.1653840000000001E-2</v>
      </c>
    </row>
    <row r="84" spans="1:47" x14ac:dyDescent="0.3">
      <c r="A84" s="19" t="s">
        <v>87</v>
      </c>
      <c r="B84" s="19" t="s">
        <v>96</v>
      </c>
      <c r="C84" s="48">
        <v>1</v>
      </c>
      <c r="D84" s="20">
        <v>2012</v>
      </c>
      <c r="E84" s="19">
        <v>16791425</v>
      </c>
      <c r="F84" s="19">
        <v>4659740000</v>
      </c>
      <c r="G84" s="21">
        <f t="shared" si="11"/>
        <v>0.76029348068458225</v>
      </c>
      <c r="H84" s="21">
        <f>G84*'ST1.4 OFMSW composition'!B$5</f>
        <v>0.35733793592175361</v>
      </c>
      <c r="I84" s="50">
        <f>$G84*'ST1.4 OFMSW composition'!C$3</f>
        <v>3.7102321857407611E-2</v>
      </c>
      <c r="J84" s="50">
        <f>$G84*'ST1.4 OFMSW composition'!D$3</f>
        <v>7.093538174787152E-2</v>
      </c>
      <c r="K84" s="50">
        <f>$G84*'ST1.4 OFMSW composition'!E$3</f>
        <v>5.8694656708849755E-2</v>
      </c>
      <c r="L84" s="50">
        <f>$G84*'ST1.4 OFMSW composition'!F$3</f>
        <v>4.5085403404595728E-2</v>
      </c>
      <c r="M84" s="50">
        <f>$G84*'ST1.4 OFMSW composition'!G$3</f>
        <v>0.11860578298679483</v>
      </c>
      <c r="N84" s="50">
        <f>$G84*'ST1.4 OFMSW composition'!H$3</f>
        <v>3.3681001194326994E-2</v>
      </c>
      <c r="O84" s="22">
        <v>2012</v>
      </c>
      <c r="P84" s="18">
        <v>16792090</v>
      </c>
      <c r="Q84" s="25" t="s">
        <v>241</v>
      </c>
      <c r="R84" s="23" t="s">
        <v>241</v>
      </c>
      <c r="S84" s="23" t="s">
        <v>241</v>
      </c>
      <c r="T84" s="53" t="s">
        <v>241</v>
      </c>
      <c r="U84" s="53" t="s">
        <v>241</v>
      </c>
      <c r="V84" s="53" t="s">
        <v>241</v>
      </c>
      <c r="W84" s="53" t="s">
        <v>241</v>
      </c>
      <c r="X84" s="53" t="s">
        <v>241</v>
      </c>
      <c r="Y84" s="53" t="s">
        <v>241</v>
      </c>
      <c r="Z84" s="24">
        <v>2016</v>
      </c>
      <c r="AA84" s="25">
        <v>17794055</v>
      </c>
      <c r="AB84" s="25">
        <f>(AC84*AA84)*365</f>
        <v>6754623278</v>
      </c>
      <c r="AC84" s="23">
        <v>1.04</v>
      </c>
      <c r="AD84" s="50">
        <f>$AC84*'ST1.4 OFMSW composition'!B$5</f>
        <v>0.48880000000000001</v>
      </c>
      <c r="AE84" s="50">
        <f>$AC84*'ST1.4 OFMSW composition'!C$5</f>
        <v>5.0751999999999999E-2</v>
      </c>
      <c r="AF84" s="50">
        <f>$AC84*'ST1.4 OFMSW composition'!D$5</f>
        <v>9.7031999999999993E-2</v>
      </c>
      <c r="AG84" s="50">
        <f>$AC84*'ST1.4 OFMSW composition'!E$5</f>
        <v>8.0288000000000012E-2</v>
      </c>
      <c r="AH84" s="50">
        <f>$AC84*'ST1.4 OFMSW composition'!F$5</f>
        <v>6.1671999999999998E-2</v>
      </c>
      <c r="AI84" s="50">
        <f>$AC84*'ST1.4 OFMSW composition'!G$5</f>
        <v>0.16224</v>
      </c>
      <c r="AJ84" s="50">
        <f>$AC84*'ST1.4 OFMSW composition'!H$5</f>
        <v>4.6072000000000002E-2</v>
      </c>
      <c r="AK84" s="37" t="s">
        <v>241</v>
      </c>
      <c r="AL84" s="37" t="s">
        <v>241</v>
      </c>
      <c r="AM84" s="37" t="s">
        <v>241</v>
      </c>
      <c r="AN84" s="38">
        <v>1.1000000000000001</v>
      </c>
      <c r="AO84" s="21">
        <f>AN84*'ST1.4 OFMSW composition'!B$5</f>
        <v>0.51700000000000002</v>
      </c>
      <c r="AP84" s="50">
        <f>AO84*'ST1.4 OFMSW composition'!C$3</f>
        <v>2.5229599999999998E-2</v>
      </c>
      <c r="AQ84" s="50">
        <f>$AO84*('ST1.4 OFMSW composition'!D$3)</f>
        <v>4.8236099999999997E-2</v>
      </c>
      <c r="AR84" s="50">
        <f>$AO84*('ST1.4 OFMSW composition'!E$3)</f>
        <v>3.9912400000000001E-2</v>
      </c>
      <c r="AS84" s="50">
        <f>$AO84*('ST1.4 OFMSW composition'!F$3)</f>
        <v>3.0658100000000001E-2</v>
      </c>
      <c r="AT84" s="50">
        <f>$AO84*('ST1.4 OFMSW composition'!G$3)</f>
        <v>8.0652000000000001E-2</v>
      </c>
      <c r="AU84" s="50">
        <f>$AO84*('ST1.4 OFMSW composition'!H$3)</f>
        <v>2.2903099999999999E-2</v>
      </c>
    </row>
    <row r="85" spans="1:47" x14ac:dyDescent="0.3">
      <c r="A85" s="19" t="s">
        <v>87</v>
      </c>
      <c r="B85" s="19" t="s">
        <v>97</v>
      </c>
      <c r="C85" s="48">
        <v>1</v>
      </c>
      <c r="D85" s="20">
        <v>2010</v>
      </c>
      <c r="E85" s="19">
        <v>2998083</v>
      </c>
      <c r="F85" s="19">
        <v>1750000000</v>
      </c>
      <c r="G85" s="21">
        <f t="shared" si="11"/>
        <v>1.5991954018435131</v>
      </c>
      <c r="H85" s="21">
        <f>G85*'ST1.4 OFMSW composition'!B$5</f>
        <v>0.75162183886645106</v>
      </c>
      <c r="I85" s="50">
        <f>$G85*'ST1.4 OFMSW composition'!C$3</f>
        <v>7.8040735609963427E-2</v>
      </c>
      <c r="J85" s="50">
        <f>$G85*'ST1.4 OFMSW composition'!D$3</f>
        <v>0.14920493099199975</v>
      </c>
      <c r="K85" s="50">
        <f>$G85*'ST1.4 OFMSW composition'!E$3</f>
        <v>0.12345788502231922</v>
      </c>
      <c r="L85" s="50">
        <f>$G85*'ST1.4 OFMSW composition'!F$3</f>
        <v>9.4832287329320322E-2</v>
      </c>
      <c r="M85" s="50">
        <f>$G85*'ST1.4 OFMSW composition'!G$3</f>
        <v>0.24947448268758804</v>
      </c>
      <c r="N85" s="50">
        <f>$G85*'ST1.4 OFMSW composition'!H$3</f>
        <v>7.0844356301667633E-2</v>
      </c>
      <c r="O85" s="22">
        <v>2012</v>
      </c>
      <c r="P85" s="18">
        <v>3348852</v>
      </c>
      <c r="Q85" s="25" t="s">
        <v>241</v>
      </c>
      <c r="R85" s="23" t="s">
        <v>241</v>
      </c>
      <c r="S85" s="23" t="s">
        <v>241</v>
      </c>
      <c r="T85" s="53" t="s">
        <v>241</v>
      </c>
      <c r="U85" s="53" t="s">
        <v>241</v>
      </c>
      <c r="V85" s="53" t="s">
        <v>241</v>
      </c>
      <c r="W85" s="53" t="s">
        <v>241</v>
      </c>
      <c r="X85" s="53" t="s">
        <v>241</v>
      </c>
      <c r="Y85" s="53" t="s">
        <v>241</v>
      </c>
      <c r="Z85" s="24">
        <v>2016</v>
      </c>
      <c r="AA85" s="25">
        <v>3956862</v>
      </c>
      <c r="AB85" s="25">
        <f>(AC85*AA85)*365</f>
        <v>1458697176.3</v>
      </c>
      <c r="AC85" s="23">
        <v>1.01</v>
      </c>
      <c r="AD85" s="50">
        <f>$AC85*'ST1.4 OFMSW composition'!B$5</f>
        <v>0.47469999999999996</v>
      </c>
      <c r="AE85" s="50">
        <f>$AC85*'ST1.4 OFMSW composition'!C$5</f>
        <v>4.9287999999999998E-2</v>
      </c>
      <c r="AF85" s="50">
        <f>$AC85*'ST1.4 OFMSW composition'!D$5</f>
        <v>9.4232999999999997E-2</v>
      </c>
      <c r="AG85" s="50">
        <f>$AC85*'ST1.4 OFMSW composition'!E$5</f>
        <v>7.7972E-2</v>
      </c>
      <c r="AH85" s="50">
        <f>$AC85*'ST1.4 OFMSW composition'!F$5</f>
        <v>5.9893000000000002E-2</v>
      </c>
      <c r="AI85" s="50">
        <f>$AC85*'ST1.4 OFMSW composition'!G$5</f>
        <v>0.15756000000000001</v>
      </c>
      <c r="AJ85" s="50">
        <f>$AC85*'ST1.4 OFMSW composition'!H$5</f>
        <v>4.4742999999999998E-2</v>
      </c>
      <c r="AK85" s="37">
        <v>2009</v>
      </c>
      <c r="AL85" s="37">
        <v>2683301</v>
      </c>
      <c r="AM85" s="37">
        <f>(AN85*AL85)*365</f>
        <v>5602195827.7999992</v>
      </c>
      <c r="AN85" s="21">
        <v>5.72</v>
      </c>
      <c r="AO85" s="21">
        <f>AN85*'ST1.4 OFMSW composition'!B$5</f>
        <v>2.6883999999999997</v>
      </c>
      <c r="AP85" s="50">
        <f>AO85*'ST1.4 OFMSW composition'!C$3</f>
        <v>0.13119391999999996</v>
      </c>
      <c r="AQ85" s="50">
        <f>$AO85*('ST1.4 OFMSW composition'!D$3)</f>
        <v>0.25082771999999998</v>
      </c>
      <c r="AR85" s="50">
        <f>$AO85*('ST1.4 OFMSW composition'!E$3)</f>
        <v>0.20754447999999998</v>
      </c>
      <c r="AS85" s="50">
        <f>$AO85*('ST1.4 OFMSW composition'!F$3)</f>
        <v>0.15942211999999997</v>
      </c>
      <c r="AT85" s="50">
        <f>$AO85*('ST1.4 OFMSW composition'!G$3)</f>
        <v>0.41939039999999994</v>
      </c>
      <c r="AU85" s="50">
        <f>$AO85*('ST1.4 OFMSW composition'!H$3)</f>
        <v>0.11909611999999999</v>
      </c>
    </row>
    <row r="86" spans="1:47" x14ac:dyDescent="0.3">
      <c r="A86" s="19" t="s">
        <v>87</v>
      </c>
      <c r="B86" s="19" t="s">
        <v>98</v>
      </c>
      <c r="C86" s="48">
        <f>AVERAGE(1,0.77)</f>
        <v>0.88500000000000001</v>
      </c>
      <c r="D86" s="20">
        <v>2015</v>
      </c>
      <c r="E86" s="19">
        <v>5956900</v>
      </c>
      <c r="F86" s="19">
        <v>1113300000</v>
      </c>
      <c r="G86" s="21">
        <f t="shared" si="11"/>
        <v>0.51203427727532269</v>
      </c>
      <c r="H86" s="21">
        <f>G86*'ST1.4 OFMSW composition'!B$5</f>
        <v>0.24065611031940165</v>
      </c>
      <c r="I86" s="50">
        <f>$G86*'ST1.4 OFMSW composition'!C$3</f>
        <v>2.4987272731035744E-2</v>
      </c>
      <c r="J86" s="50">
        <f>$G86*'ST1.4 OFMSW composition'!D$3</f>
        <v>4.7772798069787605E-2</v>
      </c>
      <c r="K86" s="50">
        <f>$G86*'ST1.4 OFMSW composition'!E$3</f>
        <v>3.9529046205654915E-2</v>
      </c>
      <c r="L86" s="50">
        <f>$G86*'ST1.4 OFMSW composition'!F$3</f>
        <v>3.0363632642426634E-2</v>
      </c>
      <c r="M86" s="50">
        <f>$G86*'ST1.4 OFMSW composition'!G$3</f>
        <v>7.987734725495034E-2</v>
      </c>
      <c r="N86" s="50">
        <f>$G86*'ST1.4 OFMSW composition'!H$3</f>
        <v>2.2683118483296794E-2</v>
      </c>
      <c r="O86" s="22">
        <v>2012</v>
      </c>
      <c r="P86" s="18">
        <v>5607200</v>
      </c>
      <c r="Q86" s="25" t="s">
        <v>241</v>
      </c>
      <c r="R86" s="23" t="s">
        <v>241</v>
      </c>
      <c r="S86" s="23" t="s">
        <v>241</v>
      </c>
      <c r="T86" s="53" t="s">
        <v>241</v>
      </c>
      <c r="U86" s="53" t="s">
        <v>241</v>
      </c>
      <c r="V86" s="53" t="s">
        <v>241</v>
      </c>
      <c r="W86" s="53" t="s">
        <v>241</v>
      </c>
      <c r="X86" s="53" t="s">
        <v>241</v>
      </c>
      <c r="Y86" s="53" t="s">
        <v>241</v>
      </c>
      <c r="Z86" s="24">
        <v>2016</v>
      </c>
      <c r="AA86" s="25">
        <v>6079500</v>
      </c>
      <c r="AB86" s="23" t="s">
        <v>241</v>
      </c>
      <c r="AC86" s="23" t="s">
        <v>241</v>
      </c>
      <c r="AD86" s="53" t="s">
        <v>241</v>
      </c>
      <c r="AE86" s="53" t="s">
        <v>241</v>
      </c>
      <c r="AF86" s="53" t="s">
        <v>241</v>
      </c>
      <c r="AG86" s="53" t="s">
        <v>241</v>
      </c>
      <c r="AH86" s="53" t="s">
        <v>241</v>
      </c>
      <c r="AI86" s="53" t="s">
        <v>241</v>
      </c>
      <c r="AJ86" s="53" t="s">
        <v>241</v>
      </c>
      <c r="AK86" s="37" t="s">
        <v>241</v>
      </c>
      <c r="AL86" s="37" t="s">
        <v>241</v>
      </c>
      <c r="AM86" s="37" t="s">
        <v>241</v>
      </c>
      <c r="AN86" s="38">
        <v>1.1000000000000001</v>
      </c>
      <c r="AO86" s="21">
        <f>AN86*'ST1.4 OFMSW composition'!B$5</f>
        <v>0.51700000000000002</v>
      </c>
      <c r="AP86" s="50">
        <f>AO86*'ST1.4 OFMSW composition'!C$3</f>
        <v>2.5229599999999998E-2</v>
      </c>
      <c r="AQ86" s="50">
        <f>$AO86*('ST1.4 OFMSW composition'!D$3)</f>
        <v>4.8236099999999997E-2</v>
      </c>
      <c r="AR86" s="50">
        <f>$AO86*('ST1.4 OFMSW composition'!E$3)</f>
        <v>3.9912400000000001E-2</v>
      </c>
      <c r="AS86" s="50">
        <f>$AO86*('ST1.4 OFMSW composition'!F$3)</f>
        <v>3.0658100000000001E-2</v>
      </c>
      <c r="AT86" s="50">
        <f>$AO86*('ST1.4 OFMSW composition'!G$3)</f>
        <v>8.0652000000000001E-2</v>
      </c>
      <c r="AU86" s="50">
        <f>$AO86*('ST1.4 OFMSW composition'!H$3)</f>
        <v>2.2903099999999999E-2</v>
      </c>
    </row>
    <row r="87" spans="1:47" x14ac:dyDescent="0.3">
      <c r="A87" s="19" t="s">
        <v>87</v>
      </c>
      <c r="B87" s="19" t="s">
        <v>99</v>
      </c>
      <c r="C87" s="48">
        <f>AVERAGE(1,1)</f>
        <v>1</v>
      </c>
      <c r="D87" s="20">
        <v>2014</v>
      </c>
      <c r="E87" s="19">
        <v>5603279</v>
      </c>
      <c r="F87" s="19">
        <v>2040000000</v>
      </c>
      <c r="G87" s="21">
        <f t="shared" si="11"/>
        <v>0.99745900496662965</v>
      </c>
      <c r="H87" s="21">
        <f>G87*'ST1.4 OFMSW composition'!B$5</f>
        <v>0.46880573233431588</v>
      </c>
      <c r="I87" s="50">
        <f>$G87*'ST1.4 OFMSW composition'!C$3</f>
        <v>4.8675999442371526E-2</v>
      </c>
      <c r="J87" s="50">
        <f>$G87*'ST1.4 OFMSW composition'!D$3</f>
        <v>9.3062925163386545E-2</v>
      </c>
      <c r="K87" s="50">
        <f>$G87*'ST1.4 OFMSW composition'!E$3</f>
        <v>7.7003835183423811E-2</v>
      </c>
      <c r="L87" s="50">
        <f>$G87*'ST1.4 OFMSW composition'!F$3</f>
        <v>5.9149318994521138E-2</v>
      </c>
      <c r="M87" s="50">
        <f>$G87*'ST1.4 OFMSW composition'!G$3</f>
        <v>0.15560360477479424</v>
      </c>
      <c r="N87" s="50">
        <f>$G87*'ST1.4 OFMSW composition'!H$3</f>
        <v>4.4187433920021696E-2</v>
      </c>
      <c r="O87" s="22">
        <v>2012</v>
      </c>
      <c r="P87" s="18">
        <v>5537620</v>
      </c>
      <c r="Q87" s="25" t="s">
        <v>241</v>
      </c>
      <c r="R87" s="23" t="s">
        <v>241</v>
      </c>
      <c r="S87" s="23" t="s">
        <v>241</v>
      </c>
      <c r="T87" s="53" t="s">
        <v>241</v>
      </c>
      <c r="U87" s="53" t="s">
        <v>241</v>
      </c>
      <c r="V87" s="53" t="s">
        <v>241</v>
      </c>
      <c r="W87" s="53" t="s">
        <v>241</v>
      </c>
      <c r="X87" s="53" t="s">
        <v>241</v>
      </c>
      <c r="Y87" s="53" t="s">
        <v>241</v>
      </c>
      <c r="Z87" s="24">
        <v>2016</v>
      </c>
      <c r="AA87" s="25">
        <v>6714281</v>
      </c>
      <c r="AB87" s="25">
        <f>(AC87*AA87)*365</f>
        <v>2891840826.6999998</v>
      </c>
      <c r="AC87" s="23">
        <v>1.18</v>
      </c>
      <c r="AD87" s="50">
        <f>$AC87*'ST1.4 OFMSW composition'!B$5</f>
        <v>0.55459999999999998</v>
      </c>
      <c r="AE87" s="50">
        <f>$AC87*'ST1.4 OFMSW composition'!C$5</f>
        <v>5.7583999999999989E-2</v>
      </c>
      <c r="AF87" s="50">
        <f>$AC87*'ST1.4 OFMSW composition'!D$5</f>
        <v>0.11009399999999998</v>
      </c>
      <c r="AG87" s="50">
        <f>$AC87*'ST1.4 OFMSW composition'!E$5</f>
        <v>9.1095999999999996E-2</v>
      </c>
      <c r="AH87" s="50">
        <f>$AC87*'ST1.4 OFMSW composition'!F$5</f>
        <v>6.9973999999999995E-2</v>
      </c>
      <c r="AI87" s="50">
        <f>$AC87*'ST1.4 OFMSW composition'!G$5</f>
        <v>0.18407999999999999</v>
      </c>
      <c r="AJ87" s="50">
        <f>$AC87*'ST1.4 OFMSW composition'!H$5</f>
        <v>5.2273999999999994E-2</v>
      </c>
      <c r="AK87" s="37">
        <v>2000</v>
      </c>
      <c r="AL87" s="37">
        <v>3244163</v>
      </c>
      <c r="AM87" s="37">
        <f>(AN87*AL87)*365</f>
        <v>1397261004.0999999</v>
      </c>
      <c r="AN87" s="21">
        <v>1.18</v>
      </c>
      <c r="AO87" s="21">
        <f>AN87*'ST1.4 OFMSW composition'!B$5</f>
        <v>0.55459999999999998</v>
      </c>
      <c r="AP87" s="50">
        <f>AO87*'ST1.4 OFMSW composition'!C$3</f>
        <v>2.7064479999999998E-2</v>
      </c>
      <c r="AQ87" s="50">
        <f>$AO87*('ST1.4 OFMSW composition'!D$3)</f>
        <v>5.1744179999999994E-2</v>
      </c>
      <c r="AR87" s="50">
        <f>$AO87*('ST1.4 OFMSW composition'!E$3)</f>
        <v>4.2815119999999998E-2</v>
      </c>
      <c r="AS87" s="50">
        <f>$AO87*('ST1.4 OFMSW composition'!F$3)</f>
        <v>3.2887779999999998E-2</v>
      </c>
      <c r="AT87" s="50">
        <f>$AO87*('ST1.4 OFMSW composition'!G$3)</f>
        <v>8.65176E-2</v>
      </c>
      <c r="AU87" s="50">
        <f>$AO87*('ST1.4 OFMSW composition'!H$3)</f>
        <v>2.4568779999999998E-2</v>
      </c>
    </row>
    <row r="88" spans="1:47" x14ac:dyDescent="0.3">
      <c r="A88" s="19" t="s">
        <v>87</v>
      </c>
      <c r="B88" s="19" t="s">
        <v>100</v>
      </c>
      <c r="C88" s="48">
        <v>0.82</v>
      </c>
      <c r="D88" s="20">
        <v>2014</v>
      </c>
      <c r="E88" s="19">
        <v>3960925</v>
      </c>
      <c r="F88" s="19">
        <v>1734885000</v>
      </c>
      <c r="G88" s="21">
        <f t="shared" si="11"/>
        <v>1.1999998962467342</v>
      </c>
      <c r="H88" s="21">
        <f>G88*'ST1.4 OFMSW composition'!B$5</f>
        <v>0.56399995123596502</v>
      </c>
      <c r="I88" s="50">
        <f>$G88*'ST1.4 OFMSW composition'!C$3</f>
        <v>5.8559994936840623E-2</v>
      </c>
      <c r="J88" s="50">
        <f>$G88*'ST1.4 OFMSW composition'!D$3</f>
        <v>0.11195999031982029</v>
      </c>
      <c r="K88" s="50">
        <f>$G88*'ST1.4 OFMSW composition'!E$3</f>
        <v>9.2639991990247889E-2</v>
      </c>
      <c r="L88" s="50">
        <f>$G88*'ST1.4 OFMSW composition'!F$3</f>
        <v>7.1159993847431338E-2</v>
      </c>
      <c r="M88" s="50">
        <f>$G88*'ST1.4 OFMSW composition'!G$3</f>
        <v>0.18719998381449054</v>
      </c>
      <c r="N88" s="50">
        <f>$G88*'ST1.4 OFMSW composition'!H$3</f>
        <v>5.3159995403730322E-2</v>
      </c>
      <c r="O88" s="22">
        <v>2012</v>
      </c>
      <c r="P88" s="18">
        <v>3498031</v>
      </c>
      <c r="Q88" s="25" t="s">
        <v>241</v>
      </c>
      <c r="R88" s="23" t="s">
        <v>241</v>
      </c>
      <c r="S88" s="23" t="s">
        <v>241</v>
      </c>
      <c r="T88" s="53" t="s">
        <v>241</v>
      </c>
      <c r="U88" s="53" t="s">
        <v>241</v>
      </c>
      <c r="V88" s="53" t="s">
        <v>241</v>
      </c>
      <c r="W88" s="53" t="s">
        <v>241</v>
      </c>
      <c r="X88" s="53" t="s">
        <v>241</v>
      </c>
      <c r="Y88" s="53" t="s">
        <v>241</v>
      </c>
      <c r="Z88" s="24">
        <v>2016</v>
      </c>
      <c r="AA88" s="25">
        <v>4479217</v>
      </c>
      <c r="AB88" s="25">
        <f>(AC88*AA88)*365</f>
        <v>1062694233.2500001</v>
      </c>
      <c r="AC88" s="23">
        <v>0.65</v>
      </c>
      <c r="AD88" s="50">
        <f>$AC88*'ST1.4 OFMSW composition'!B$5</f>
        <v>0.30549999999999999</v>
      </c>
      <c r="AE88" s="50">
        <f>$AC88*'ST1.4 OFMSW composition'!C$5</f>
        <v>3.1719999999999998E-2</v>
      </c>
      <c r="AF88" s="50">
        <f>$AC88*'ST1.4 OFMSW composition'!D$5</f>
        <v>6.0644999999999998E-2</v>
      </c>
      <c r="AG88" s="50">
        <f>$AC88*'ST1.4 OFMSW composition'!E$5</f>
        <v>5.0180000000000002E-2</v>
      </c>
      <c r="AH88" s="50">
        <f>$AC88*'ST1.4 OFMSW composition'!F$5</f>
        <v>3.8545000000000003E-2</v>
      </c>
      <c r="AI88" s="50">
        <f>$AC88*'ST1.4 OFMSW composition'!G$5</f>
        <v>0.1014</v>
      </c>
      <c r="AJ88" s="50">
        <f>$AC88*'ST1.4 OFMSW composition'!H$5</f>
        <v>2.8795000000000001E-2</v>
      </c>
      <c r="AK88" s="37">
        <v>1997</v>
      </c>
      <c r="AL88" s="37">
        <v>1629404</v>
      </c>
      <c r="AM88" s="37">
        <f>(AN88*AL88)*365</f>
        <v>416312721.99999994</v>
      </c>
      <c r="AN88" s="21">
        <v>0.7</v>
      </c>
      <c r="AO88" s="21">
        <f>AN88*'ST1.4 OFMSW composition'!B$5</f>
        <v>0.32899999999999996</v>
      </c>
      <c r="AP88" s="50">
        <f>AO88*'ST1.4 OFMSW composition'!C$3</f>
        <v>1.6055199999999995E-2</v>
      </c>
      <c r="AQ88" s="50">
        <f>$AO88*('ST1.4 OFMSW composition'!D$3)</f>
        <v>3.0695699999999996E-2</v>
      </c>
      <c r="AR88" s="50">
        <f>$AO88*('ST1.4 OFMSW composition'!E$3)</f>
        <v>2.5398799999999999E-2</v>
      </c>
      <c r="AS88" s="50">
        <f>$AO88*('ST1.4 OFMSW composition'!F$3)</f>
        <v>1.9509699999999998E-2</v>
      </c>
      <c r="AT88" s="50">
        <f>$AO88*('ST1.4 OFMSW composition'!G$3)</f>
        <v>5.1323999999999995E-2</v>
      </c>
      <c r="AU88" s="50">
        <f>$AO88*('ST1.4 OFMSW composition'!H$3)</f>
        <v>1.4574699999999998E-2</v>
      </c>
    </row>
    <row r="89" spans="1:47" x14ac:dyDescent="0.3">
      <c r="A89" s="19" t="s">
        <v>87</v>
      </c>
      <c r="B89" s="19" t="s">
        <v>101</v>
      </c>
      <c r="C89" s="48">
        <v>0.82</v>
      </c>
      <c r="D89" s="20" t="s">
        <v>241</v>
      </c>
      <c r="E89" s="19" t="s">
        <v>241</v>
      </c>
      <c r="F89" s="19" t="s">
        <v>241</v>
      </c>
      <c r="G89" s="21" t="s">
        <v>241</v>
      </c>
      <c r="H89" s="21" t="s">
        <v>241</v>
      </c>
      <c r="I89" s="50" t="s">
        <v>241</v>
      </c>
      <c r="J89" s="50" t="s">
        <v>241</v>
      </c>
      <c r="K89" s="50" t="s">
        <v>241</v>
      </c>
      <c r="L89" s="50" t="s">
        <v>241</v>
      </c>
      <c r="M89" s="50" t="s">
        <v>241</v>
      </c>
      <c r="N89" s="50" t="s">
        <v>241</v>
      </c>
      <c r="O89" s="22">
        <v>2012</v>
      </c>
      <c r="P89" s="29" t="s">
        <v>241</v>
      </c>
      <c r="Q89" s="25" t="s">
        <v>241</v>
      </c>
      <c r="R89" s="23" t="s">
        <v>241</v>
      </c>
      <c r="S89" s="23" t="s">
        <v>241</v>
      </c>
      <c r="T89" s="53" t="s">
        <v>241</v>
      </c>
      <c r="U89" s="53" t="s">
        <v>241</v>
      </c>
      <c r="V89" s="53" t="s">
        <v>241</v>
      </c>
      <c r="W89" s="53" t="s">
        <v>241</v>
      </c>
      <c r="X89" s="53" t="s">
        <v>241</v>
      </c>
      <c r="Y89" s="53" t="s">
        <v>241</v>
      </c>
      <c r="Z89" s="24">
        <v>2016</v>
      </c>
      <c r="AA89" s="30" t="s">
        <v>241</v>
      </c>
      <c r="AB89" s="30" t="s">
        <v>241</v>
      </c>
      <c r="AC89" s="23">
        <v>1.22</v>
      </c>
      <c r="AD89" s="50">
        <f>$AC89*'ST1.4 OFMSW composition'!B$5</f>
        <v>0.57339999999999991</v>
      </c>
      <c r="AE89" s="50">
        <f>$AC89*'ST1.4 OFMSW composition'!C$5</f>
        <v>5.9535999999999992E-2</v>
      </c>
      <c r="AF89" s="50">
        <f>$AC89*'ST1.4 OFMSW composition'!D$5</f>
        <v>0.113826</v>
      </c>
      <c r="AG89" s="50">
        <f>$AC89*'ST1.4 OFMSW composition'!E$5</f>
        <v>9.4184000000000004E-2</v>
      </c>
      <c r="AH89" s="50">
        <f>$AC89*'ST1.4 OFMSW composition'!F$5</f>
        <v>7.2345999999999994E-2</v>
      </c>
      <c r="AI89" s="50">
        <f>$AC89*'ST1.4 OFMSW composition'!G$5</f>
        <v>0.19031999999999999</v>
      </c>
      <c r="AJ89" s="50">
        <f>$AC89*'ST1.4 OFMSW composition'!H$5</f>
        <v>5.4045999999999997E-2</v>
      </c>
      <c r="AK89" s="37" t="s">
        <v>241</v>
      </c>
      <c r="AL89" s="37" t="s">
        <v>241</v>
      </c>
      <c r="AM89" s="37" t="s">
        <v>241</v>
      </c>
      <c r="AN89" s="38">
        <v>1.1000000000000001</v>
      </c>
      <c r="AO89" s="21">
        <f>AN89*'ST1.4 OFMSW composition'!B$5</f>
        <v>0.51700000000000002</v>
      </c>
      <c r="AP89" s="50">
        <f>AO89*'ST1.4 OFMSW composition'!C$3</f>
        <v>2.5229599999999998E-2</v>
      </c>
      <c r="AQ89" s="50">
        <f>$AO89*('ST1.4 OFMSW composition'!D$3)</f>
        <v>4.8236099999999997E-2</v>
      </c>
      <c r="AR89" s="50">
        <f>$AO89*('ST1.4 OFMSW composition'!E$3)</f>
        <v>3.9912400000000001E-2</v>
      </c>
      <c r="AS89" s="50">
        <f>$AO89*('ST1.4 OFMSW composition'!F$3)</f>
        <v>3.0658100000000001E-2</v>
      </c>
      <c r="AT89" s="50">
        <f>$AO89*('ST1.4 OFMSW composition'!G$3)</f>
        <v>8.0652000000000001E-2</v>
      </c>
      <c r="AU89" s="50">
        <f>$AO89*('ST1.4 OFMSW composition'!H$3)</f>
        <v>2.2903099999999999E-2</v>
      </c>
    </row>
    <row r="90" spans="1:47" x14ac:dyDescent="0.3">
      <c r="A90" s="19" t="s">
        <v>87</v>
      </c>
      <c r="B90" s="19" t="s">
        <v>102</v>
      </c>
      <c r="C90" s="48">
        <v>1</v>
      </c>
      <c r="D90" s="20">
        <v>2012</v>
      </c>
      <c r="E90" s="19">
        <v>2109568</v>
      </c>
      <c r="F90" s="19">
        <v>1000990000</v>
      </c>
      <c r="G90" s="21">
        <f t="shared" ref="G90:G121" si="13">(F90/E90)/365</f>
        <v>1.2999999792205719</v>
      </c>
      <c r="H90" s="21">
        <f>G90*'ST1.4 OFMSW composition'!B$5</f>
        <v>0.61099999023366869</v>
      </c>
      <c r="I90" s="50">
        <f>$G90*'ST1.4 OFMSW composition'!C$3</f>
        <v>6.3439998985963905E-2</v>
      </c>
      <c r="J90" s="50">
        <f>$G90*'ST1.4 OFMSW composition'!D$3</f>
        <v>0.12128999806127935</v>
      </c>
      <c r="K90" s="50">
        <f>$G90*'ST1.4 OFMSW composition'!E$3</f>
        <v>0.10035999839582815</v>
      </c>
      <c r="L90" s="50">
        <f>$G90*'ST1.4 OFMSW composition'!F$3</f>
        <v>7.7089998767779916E-2</v>
      </c>
      <c r="M90" s="50">
        <f>$G90*'ST1.4 OFMSW composition'!G$3</f>
        <v>0.20279999675840921</v>
      </c>
      <c r="N90" s="50">
        <f>$G90*'ST1.4 OFMSW composition'!H$3</f>
        <v>5.7589999079471335E-2</v>
      </c>
      <c r="O90" s="22">
        <v>2012</v>
      </c>
      <c r="P90" s="18">
        <v>2196078</v>
      </c>
      <c r="Q90" s="25" t="s">
        <v>241</v>
      </c>
      <c r="R90" s="23" t="s">
        <v>241</v>
      </c>
      <c r="S90" s="23" t="s">
        <v>241</v>
      </c>
      <c r="T90" s="53" t="s">
        <v>241</v>
      </c>
      <c r="U90" s="53" t="s">
        <v>241</v>
      </c>
      <c r="V90" s="53" t="s">
        <v>241</v>
      </c>
      <c r="W90" s="53" t="s">
        <v>241</v>
      </c>
      <c r="X90" s="53" t="s">
        <v>241</v>
      </c>
      <c r="Y90" s="53" t="s">
        <v>241</v>
      </c>
      <c r="Z90" s="24">
        <v>2016</v>
      </c>
      <c r="AA90" s="25">
        <v>2654379</v>
      </c>
      <c r="AB90" s="25">
        <f>(AC90*AA90)*365</f>
        <v>513489617.55000001</v>
      </c>
      <c r="AC90" s="26">
        <v>0.53</v>
      </c>
      <c r="AD90" s="50">
        <f>$AC90*'ST1.4 OFMSW composition'!B$5</f>
        <v>0.24909999999999999</v>
      </c>
      <c r="AE90" s="50">
        <f>$AC90*'ST1.4 OFMSW composition'!C$5</f>
        <v>2.5863999999999998E-2</v>
      </c>
      <c r="AF90" s="50">
        <f>$AC90*'ST1.4 OFMSW composition'!D$5</f>
        <v>4.9449E-2</v>
      </c>
      <c r="AG90" s="50">
        <f>$AC90*'ST1.4 OFMSW composition'!E$5</f>
        <v>4.0916000000000008E-2</v>
      </c>
      <c r="AH90" s="50">
        <f>$AC90*'ST1.4 OFMSW composition'!F$5</f>
        <v>3.1428999999999999E-2</v>
      </c>
      <c r="AI90" s="50">
        <f>$AC90*'ST1.4 OFMSW composition'!G$5</f>
        <v>8.2680000000000003E-2</v>
      </c>
      <c r="AJ90" s="50">
        <f>$AC90*'ST1.4 OFMSW composition'!H$5</f>
        <v>2.3479E-2</v>
      </c>
      <c r="AK90" s="37">
        <v>2004</v>
      </c>
      <c r="AL90" s="37">
        <v>759577</v>
      </c>
      <c r="AM90" s="37">
        <f t="shared" ref="AM90:AM96" si="14">(AN90*AL90)*365</f>
        <v>368736654.65000004</v>
      </c>
      <c r="AN90" s="21">
        <v>1.33</v>
      </c>
      <c r="AO90" s="21">
        <f>AN90*'ST1.4 OFMSW composition'!B$5</f>
        <v>0.62509999999999999</v>
      </c>
      <c r="AP90" s="50">
        <f>AO90*'ST1.4 OFMSW composition'!C$3</f>
        <v>3.0504879999999998E-2</v>
      </c>
      <c r="AQ90" s="50">
        <f>$AO90*('ST1.4 OFMSW composition'!D$3)</f>
        <v>5.8321829999999998E-2</v>
      </c>
      <c r="AR90" s="50">
        <f>$AO90*('ST1.4 OFMSW composition'!E$3)</f>
        <v>4.8257720000000004E-2</v>
      </c>
      <c r="AS90" s="50">
        <f>$AO90*('ST1.4 OFMSW composition'!F$3)</f>
        <v>3.7068429999999999E-2</v>
      </c>
      <c r="AT90" s="50">
        <f>$AO90*('ST1.4 OFMSW composition'!G$3)</f>
        <v>9.7515599999999994E-2</v>
      </c>
      <c r="AU90" s="50">
        <f>$AO90*('ST1.4 OFMSW composition'!H$3)</f>
        <v>2.769193E-2</v>
      </c>
    </row>
    <row r="91" spans="1:47" x14ac:dyDescent="0.3">
      <c r="A91" s="19" t="s">
        <v>87</v>
      </c>
      <c r="B91" s="19" t="s">
        <v>103</v>
      </c>
      <c r="C91" s="48">
        <v>1</v>
      </c>
      <c r="D91" s="20">
        <v>2015</v>
      </c>
      <c r="E91" s="19">
        <v>31557144</v>
      </c>
      <c r="F91" s="19">
        <v>16125701000</v>
      </c>
      <c r="G91" s="21">
        <f t="shared" si="13"/>
        <v>1.4000000361162603</v>
      </c>
      <c r="H91" s="21">
        <f>G91*'ST1.4 OFMSW composition'!B$5</f>
        <v>0.65800001697464228</v>
      </c>
      <c r="I91" s="50">
        <f>$G91*'ST1.4 OFMSW composition'!C$3</f>
        <v>6.8320001762473492E-2</v>
      </c>
      <c r="J91" s="50">
        <f>$G91*'ST1.4 OFMSW composition'!D$3</f>
        <v>0.13062000336964708</v>
      </c>
      <c r="K91" s="50">
        <f>$G91*'ST1.4 OFMSW composition'!E$3</f>
        <v>0.10808000278817531</v>
      </c>
      <c r="L91" s="50">
        <f>$G91*'ST1.4 OFMSW composition'!F$3</f>
        <v>8.3020002141694235E-2</v>
      </c>
      <c r="M91" s="50">
        <f>$G91*'ST1.4 OFMSW composition'!G$3</f>
        <v>0.21840000563413661</v>
      </c>
      <c r="N91" s="50">
        <f>$G91*'ST1.4 OFMSW composition'!H$3</f>
        <v>6.2020001599950331E-2</v>
      </c>
      <c r="O91" s="22">
        <v>2012</v>
      </c>
      <c r="P91" s="18">
        <v>29154906</v>
      </c>
      <c r="Q91" s="25" t="s">
        <v>241</v>
      </c>
      <c r="R91" s="23" t="s">
        <v>241</v>
      </c>
      <c r="S91" s="23" t="s">
        <v>241</v>
      </c>
      <c r="T91" s="53" t="s">
        <v>241</v>
      </c>
      <c r="U91" s="53" t="s">
        <v>241</v>
      </c>
      <c r="V91" s="53" t="s">
        <v>241</v>
      </c>
      <c r="W91" s="53" t="s">
        <v>241</v>
      </c>
      <c r="X91" s="53" t="s">
        <v>241</v>
      </c>
      <c r="Y91" s="53" t="s">
        <v>241</v>
      </c>
      <c r="Z91" s="24">
        <v>2016</v>
      </c>
      <c r="AA91" s="25">
        <v>32443443</v>
      </c>
      <c r="AB91" s="25">
        <f>(AC91*AA91)*365</f>
        <v>6157765481.3999996</v>
      </c>
      <c r="AC91" s="26">
        <v>0.52</v>
      </c>
      <c r="AD91" s="50">
        <f>$AC91*'ST1.4 OFMSW composition'!B$5</f>
        <v>0.24440000000000001</v>
      </c>
      <c r="AE91" s="50">
        <f>$AC91*'ST1.4 OFMSW composition'!C$5</f>
        <v>2.5375999999999999E-2</v>
      </c>
      <c r="AF91" s="50">
        <f>$AC91*'ST1.4 OFMSW composition'!D$5</f>
        <v>4.8515999999999997E-2</v>
      </c>
      <c r="AG91" s="50">
        <f>$AC91*'ST1.4 OFMSW composition'!E$5</f>
        <v>4.0144000000000006E-2</v>
      </c>
      <c r="AH91" s="50">
        <f>$AC91*'ST1.4 OFMSW composition'!F$5</f>
        <v>3.0835999999999999E-2</v>
      </c>
      <c r="AI91" s="50">
        <f>$AC91*'ST1.4 OFMSW composition'!G$5</f>
        <v>8.1119999999999998E-2</v>
      </c>
      <c r="AJ91" s="50">
        <f>$AC91*'ST1.4 OFMSW composition'!H$5</f>
        <v>2.3036000000000001E-2</v>
      </c>
      <c r="AK91" s="37">
        <v>1997</v>
      </c>
      <c r="AL91" s="37">
        <v>15388239</v>
      </c>
      <c r="AM91" s="37">
        <f t="shared" si="14"/>
        <v>7301719405.5</v>
      </c>
      <c r="AN91" s="21">
        <v>1.3</v>
      </c>
      <c r="AO91" s="21">
        <f>AN91*'ST1.4 OFMSW composition'!B$5</f>
        <v>0.61099999999999999</v>
      </c>
      <c r="AP91" s="50">
        <f>AO91*'ST1.4 OFMSW composition'!C$3</f>
        <v>2.9816799999999997E-2</v>
      </c>
      <c r="AQ91" s="50">
        <f>$AO91*('ST1.4 OFMSW composition'!D$3)</f>
        <v>5.7006299999999996E-2</v>
      </c>
      <c r="AR91" s="50">
        <f>$AO91*('ST1.4 OFMSW composition'!E$3)</f>
        <v>4.7169200000000001E-2</v>
      </c>
      <c r="AS91" s="50">
        <f>$AO91*('ST1.4 OFMSW composition'!F$3)</f>
        <v>3.6232299999999995E-2</v>
      </c>
      <c r="AT91" s="50">
        <f>$AO91*('ST1.4 OFMSW composition'!G$3)</f>
        <v>9.5315999999999998E-2</v>
      </c>
      <c r="AU91" s="50">
        <f>$AO91*('ST1.4 OFMSW composition'!H$3)</f>
        <v>2.7067299999999999E-2</v>
      </c>
    </row>
    <row r="92" spans="1:47" x14ac:dyDescent="0.3">
      <c r="A92" s="19" t="s">
        <v>87</v>
      </c>
      <c r="B92" s="19" t="s">
        <v>104</v>
      </c>
      <c r="C92" s="48">
        <v>0.82</v>
      </c>
      <c r="D92" s="20">
        <v>2009</v>
      </c>
      <c r="E92" s="19">
        <v>20824893</v>
      </c>
      <c r="F92" s="19">
        <v>4500000000</v>
      </c>
      <c r="G92" s="21">
        <f t="shared" si="13"/>
        <v>0.59202067080429521</v>
      </c>
      <c r="H92" s="21">
        <f>G92*'ST1.4 OFMSW composition'!B$5</f>
        <v>0.27824971527801873</v>
      </c>
      <c r="I92" s="50">
        <f>$G92*'ST1.4 OFMSW composition'!C$3</f>
        <v>2.8890608735249602E-2</v>
      </c>
      <c r="J92" s="50">
        <f>$G92*'ST1.4 OFMSW composition'!D$3</f>
        <v>5.5235528586040743E-2</v>
      </c>
      <c r="K92" s="50">
        <f>$G92*'ST1.4 OFMSW composition'!E$3</f>
        <v>4.5703995786091592E-2</v>
      </c>
      <c r="L92" s="50">
        <f>$G92*'ST1.4 OFMSW composition'!F$3</f>
        <v>3.5106825778694707E-2</v>
      </c>
      <c r="M92" s="50">
        <f>$G92*'ST1.4 OFMSW composition'!G$3</f>
        <v>9.2355224645470052E-2</v>
      </c>
      <c r="N92" s="50">
        <f>$G92*'ST1.4 OFMSW composition'!H$3</f>
        <v>2.6226515716630278E-2</v>
      </c>
      <c r="O92" s="22">
        <v>2012</v>
      </c>
      <c r="P92" s="18">
        <v>20438861</v>
      </c>
      <c r="Q92" s="25" t="s">
        <v>241</v>
      </c>
      <c r="R92" s="23" t="s">
        <v>241</v>
      </c>
      <c r="S92" s="23" t="s">
        <v>241</v>
      </c>
      <c r="T92" s="53" t="s">
        <v>241</v>
      </c>
      <c r="U92" s="53" t="s">
        <v>241</v>
      </c>
      <c r="V92" s="53" t="s">
        <v>241</v>
      </c>
      <c r="W92" s="53" t="s">
        <v>241</v>
      </c>
      <c r="X92" s="53" t="s">
        <v>241</v>
      </c>
      <c r="Y92" s="53" t="s">
        <v>241</v>
      </c>
      <c r="Z92" s="24">
        <v>2016</v>
      </c>
      <c r="AA92" s="25">
        <v>17465567</v>
      </c>
      <c r="AB92" s="23" t="s">
        <v>241</v>
      </c>
      <c r="AC92" s="23" t="s">
        <v>241</v>
      </c>
      <c r="AD92" s="53" t="s">
        <v>241</v>
      </c>
      <c r="AE92" s="53" t="s">
        <v>241</v>
      </c>
      <c r="AF92" s="53" t="s">
        <v>241</v>
      </c>
      <c r="AG92" s="53" t="s">
        <v>241</v>
      </c>
      <c r="AH92" s="53" t="s">
        <v>241</v>
      </c>
      <c r="AI92" s="53" t="s">
        <v>241</v>
      </c>
      <c r="AJ92" s="53" t="s">
        <v>241</v>
      </c>
      <c r="AK92" s="37">
        <v>2002</v>
      </c>
      <c r="AL92" s="37">
        <v>9109737</v>
      </c>
      <c r="AM92" s="37">
        <f t="shared" si="14"/>
        <v>4555323986.8500004</v>
      </c>
      <c r="AN92" s="21">
        <v>1.37</v>
      </c>
      <c r="AO92" s="21">
        <f>AN92*'ST1.4 OFMSW composition'!B$5</f>
        <v>0.64390000000000003</v>
      </c>
      <c r="AP92" s="50">
        <f>AO92*'ST1.4 OFMSW composition'!C$3</f>
        <v>3.1422319999999997E-2</v>
      </c>
      <c r="AQ92" s="50">
        <f>$AO92*('ST1.4 OFMSW composition'!D$3)</f>
        <v>6.0075869999999996E-2</v>
      </c>
      <c r="AR92" s="50">
        <f>$AO92*('ST1.4 OFMSW composition'!E$3)</f>
        <v>4.9709080000000003E-2</v>
      </c>
      <c r="AS92" s="50">
        <f>$AO92*('ST1.4 OFMSW composition'!F$3)</f>
        <v>3.8183269999999998E-2</v>
      </c>
      <c r="AT92" s="50">
        <f>$AO92*('ST1.4 OFMSW composition'!G$3)</f>
        <v>0.10044840000000001</v>
      </c>
      <c r="AU92" s="50">
        <f>$AO92*('ST1.4 OFMSW composition'!H$3)</f>
        <v>2.8524770000000001E-2</v>
      </c>
    </row>
    <row r="93" spans="1:47" x14ac:dyDescent="0.3">
      <c r="A93" s="19" t="s">
        <v>87</v>
      </c>
      <c r="B93" s="19" t="s">
        <v>105</v>
      </c>
      <c r="C93" s="48">
        <f>AVERAGE(0.95,0.32)</f>
        <v>0.63500000000000001</v>
      </c>
      <c r="D93" s="20">
        <v>2013</v>
      </c>
      <c r="E93" s="19">
        <v>8177809</v>
      </c>
      <c r="F93" s="19">
        <v>1787400000</v>
      </c>
      <c r="G93" s="21">
        <f t="shared" si="13"/>
        <v>0.59881397344568255</v>
      </c>
      <c r="H93" s="21">
        <f>G93*'ST1.4 OFMSW composition'!B$5</f>
        <v>0.28144256751947078</v>
      </c>
      <c r="I93" s="50">
        <f>$G93*'ST1.4 OFMSW composition'!C$3</f>
        <v>2.9222121904149304E-2</v>
      </c>
      <c r="J93" s="50">
        <f>$G93*'ST1.4 OFMSW composition'!D$3</f>
        <v>5.586934372248218E-2</v>
      </c>
      <c r="K93" s="50">
        <f>$G93*'ST1.4 OFMSW composition'!E$3</f>
        <v>4.6228438750006692E-2</v>
      </c>
      <c r="L93" s="50">
        <f>$G93*'ST1.4 OFMSW composition'!F$3</f>
        <v>3.5509668625328977E-2</v>
      </c>
      <c r="M93" s="50">
        <f>$G93*'ST1.4 OFMSW composition'!G$3</f>
        <v>9.3414979857526476E-2</v>
      </c>
      <c r="N93" s="50">
        <f>$G93*'ST1.4 OFMSW composition'!H$3</f>
        <v>2.6527459023643736E-2</v>
      </c>
      <c r="O93" s="22">
        <v>2012</v>
      </c>
      <c r="P93" s="18">
        <v>7874838</v>
      </c>
      <c r="Q93" s="25" t="s">
        <v>241</v>
      </c>
      <c r="R93" s="23" t="s">
        <v>241</v>
      </c>
      <c r="S93" s="23" t="s">
        <v>241</v>
      </c>
      <c r="T93" s="53" t="s">
        <v>241</v>
      </c>
      <c r="U93" s="53" t="s">
        <v>241</v>
      </c>
      <c r="V93" s="53" t="s">
        <v>241</v>
      </c>
      <c r="W93" s="53" t="s">
        <v>241</v>
      </c>
      <c r="X93" s="53" t="s">
        <v>241</v>
      </c>
      <c r="Y93" s="53" t="s">
        <v>241</v>
      </c>
      <c r="Z93" s="24">
        <v>2016</v>
      </c>
      <c r="AA93" s="25">
        <v>8663575</v>
      </c>
      <c r="AB93" s="25">
        <f>(AC93*AA93)*365</f>
        <v>822173267.5</v>
      </c>
      <c r="AC93" s="26">
        <v>0.26</v>
      </c>
      <c r="AD93" s="50">
        <f>$AC93*'ST1.4 OFMSW composition'!B$5</f>
        <v>0.1222</v>
      </c>
      <c r="AE93" s="50">
        <f>$AC93*'ST1.4 OFMSW composition'!C$5</f>
        <v>1.2688E-2</v>
      </c>
      <c r="AF93" s="50">
        <f>$AC93*'ST1.4 OFMSW composition'!D$5</f>
        <v>2.4257999999999998E-2</v>
      </c>
      <c r="AG93" s="50">
        <f>$AC93*'ST1.4 OFMSW composition'!E$5</f>
        <v>2.0072000000000003E-2</v>
      </c>
      <c r="AH93" s="50">
        <f>$AC93*'ST1.4 OFMSW composition'!F$5</f>
        <v>1.5417999999999999E-2</v>
      </c>
      <c r="AI93" s="50">
        <f>$AC93*'ST1.4 OFMSW composition'!G$5</f>
        <v>4.0559999999999999E-2</v>
      </c>
      <c r="AJ93" s="50">
        <f>$AC93*'ST1.4 OFMSW composition'!H$5</f>
        <v>1.1518E-2</v>
      </c>
      <c r="AK93" s="37">
        <v>2001</v>
      </c>
      <c r="AL93" s="37">
        <v>1653091</v>
      </c>
      <c r="AM93" s="37">
        <f t="shared" si="14"/>
        <v>537006611.35000002</v>
      </c>
      <c r="AN93" s="21">
        <v>0.89</v>
      </c>
      <c r="AO93" s="21">
        <f>AN93*'ST1.4 OFMSW composition'!B$5</f>
        <v>0.41830000000000001</v>
      </c>
      <c r="AP93" s="50">
        <f>AO93*'ST1.4 OFMSW composition'!C$3</f>
        <v>2.041304E-2</v>
      </c>
      <c r="AQ93" s="50">
        <f>$AO93*('ST1.4 OFMSW composition'!D$3)</f>
        <v>3.9027389999999995E-2</v>
      </c>
      <c r="AR93" s="50">
        <f>$AO93*('ST1.4 OFMSW composition'!E$3)</f>
        <v>3.2292760000000004E-2</v>
      </c>
      <c r="AS93" s="50">
        <f>$AO93*('ST1.4 OFMSW composition'!F$3)</f>
        <v>2.4805190000000001E-2</v>
      </c>
      <c r="AT93" s="50">
        <f>$AO93*('ST1.4 OFMSW composition'!G$3)</f>
        <v>6.5254800000000002E-2</v>
      </c>
      <c r="AU93" s="50">
        <f>$AO93*('ST1.4 OFMSW composition'!H$3)</f>
        <v>1.8530689999999999E-2</v>
      </c>
    </row>
    <row r="94" spans="1:47" x14ac:dyDescent="0.3">
      <c r="A94" s="19" t="s">
        <v>87</v>
      </c>
      <c r="B94" s="19" t="s">
        <v>106</v>
      </c>
      <c r="C94" s="48">
        <v>0.82</v>
      </c>
      <c r="D94" s="20">
        <v>2015</v>
      </c>
      <c r="E94" s="19">
        <v>78271472</v>
      </c>
      <c r="F94" s="19">
        <v>31283000000</v>
      </c>
      <c r="G94" s="21">
        <f t="shared" si="13"/>
        <v>1.094994729562113</v>
      </c>
      <c r="H94" s="21">
        <f>G94*'ST1.4 OFMSW composition'!B$5</f>
        <v>0.51464752289419302</v>
      </c>
      <c r="I94" s="50">
        <f>$G94*'ST1.4 OFMSW composition'!C$3</f>
        <v>5.3435742802631109E-2</v>
      </c>
      <c r="J94" s="50">
        <f>$G94*'ST1.4 OFMSW composition'!D$3</f>
        <v>0.10216300826814513</v>
      </c>
      <c r="K94" s="50">
        <f>$G94*'ST1.4 OFMSW composition'!E$3</f>
        <v>8.4533593122195133E-2</v>
      </c>
      <c r="L94" s="50">
        <f>$G94*'ST1.4 OFMSW composition'!F$3</f>
        <v>6.4933187463033296E-2</v>
      </c>
      <c r="M94" s="50">
        <f>$G94*'ST1.4 OFMSW composition'!G$3</f>
        <v>0.17081917781168962</v>
      </c>
      <c r="N94" s="50">
        <f>$G94*'ST1.4 OFMSW composition'!H$3</f>
        <v>4.8508266519601606E-2</v>
      </c>
      <c r="O94" s="22">
        <v>2012</v>
      </c>
      <c r="P94" s="18">
        <v>74651046</v>
      </c>
      <c r="Q94" s="25" t="s">
        <v>241</v>
      </c>
      <c r="R94" s="23" t="s">
        <v>241</v>
      </c>
      <c r="S94" s="23" t="s">
        <v>241</v>
      </c>
      <c r="T94" s="53" t="s">
        <v>241</v>
      </c>
      <c r="U94" s="53" t="s">
        <v>241</v>
      </c>
      <c r="V94" s="53" t="s">
        <v>241</v>
      </c>
      <c r="W94" s="53" t="s">
        <v>241</v>
      </c>
      <c r="X94" s="53" t="s">
        <v>241</v>
      </c>
      <c r="Y94" s="53" t="s">
        <v>241</v>
      </c>
      <c r="Z94" s="24">
        <v>2016</v>
      </c>
      <c r="AA94" s="25">
        <v>79827868</v>
      </c>
      <c r="AB94" s="25">
        <f>(AC94*AA94)*365</f>
        <v>28554428383.599998</v>
      </c>
      <c r="AC94" s="23">
        <v>0.98</v>
      </c>
      <c r="AD94" s="50">
        <f>$AC94*'ST1.4 OFMSW composition'!B$5</f>
        <v>0.46059999999999995</v>
      </c>
      <c r="AE94" s="50">
        <f>$AC94*'ST1.4 OFMSW composition'!C$5</f>
        <v>4.7823999999999998E-2</v>
      </c>
      <c r="AF94" s="50">
        <f>$AC94*'ST1.4 OFMSW composition'!D$5</f>
        <v>9.1433999999999988E-2</v>
      </c>
      <c r="AG94" s="50">
        <f>$AC94*'ST1.4 OFMSW composition'!E$5</f>
        <v>7.5656000000000001E-2</v>
      </c>
      <c r="AH94" s="50">
        <f>$AC94*'ST1.4 OFMSW composition'!F$5</f>
        <v>5.8113999999999999E-2</v>
      </c>
      <c r="AI94" s="50">
        <f>$AC94*'ST1.4 OFMSW composition'!G$5</f>
        <v>0.15287999999999999</v>
      </c>
      <c r="AJ94" s="50">
        <f>$AC94*'ST1.4 OFMSW composition'!H$5</f>
        <v>4.3414000000000001E-2</v>
      </c>
      <c r="AK94" s="37">
        <v>2006</v>
      </c>
      <c r="AL94" s="37">
        <v>48846780</v>
      </c>
      <c r="AM94" s="37">
        <f t="shared" si="14"/>
        <v>31557462218.999996</v>
      </c>
      <c r="AN94" s="21">
        <v>1.77</v>
      </c>
      <c r="AO94" s="21">
        <f>AN94*'ST1.4 OFMSW composition'!B$5</f>
        <v>0.83189999999999997</v>
      </c>
      <c r="AP94" s="50">
        <f>AO94*'ST1.4 OFMSW composition'!C$3</f>
        <v>4.0596719999999996E-2</v>
      </c>
      <c r="AQ94" s="50">
        <f>$AO94*('ST1.4 OFMSW composition'!D$3)</f>
        <v>7.7616269999999987E-2</v>
      </c>
      <c r="AR94" s="50">
        <f>$AO94*('ST1.4 OFMSW composition'!E$3)</f>
        <v>6.4222680000000004E-2</v>
      </c>
      <c r="AS94" s="50">
        <f>$AO94*('ST1.4 OFMSW composition'!F$3)</f>
        <v>4.9331669999999994E-2</v>
      </c>
      <c r="AT94" s="50">
        <f>$AO94*('ST1.4 OFMSW composition'!G$3)</f>
        <v>0.12977639999999999</v>
      </c>
      <c r="AU94" s="50">
        <f>$AO94*('ST1.4 OFMSW composition'!H$3)</f>
        <v>3.6853169999999998E-2</v>
      </c>
    </row>
    <row r="95" spans="1:47" x14ac:dyDescent="0.3">
      <c r="A95" s="19" t="s">
        <v>87</v>
      </c>
      <c r="B95" s="19" t="s">
        <v>107</v>
      </c>
      <c r="C95" s="48">
        <v>0.82</v>
      </c>
      <c r="D95" s="20">
        <v>2013</v>
      </c>
      <c r="E95" s="19">
        <v>5366277</v>
      </c>
      <c r="F95" s="19">
        <v>500000000</v>
      </c>
      <c r="G95" s="21">
        <f t="shared" si="13"/>
        <v>0.25527251271200313</v>
      </c>
      <c r="H95" s="21">
        <f>G95*'ST1.4 OFMSW composition'!B$5</f>
        <v>0.11997808097464147</v>
      </c>
      <c r="I95" s="50">
        <f>$G95*'ST1.4 OFMSW composition'!C$3</f>
        <v>1.2457298620345753E-2</v>
      </c>
      <c r="J95" s="50">
        <f>$G95*'ST1.4 OFMSW composition'!D$3</f>
        <v>2.3816925436029892E-2</v>
      </c>
      <c r="K95" s="50">
        <f>$G95*'ST1.4 OFMSW composition'!E$3</f>
        <v>1.9707037981366644E-2</v>
      </c>
      <c r="L95" s="50">
        <f>$G95*'ST1.4 OFMSW composition'!F$3</f>
        <v>1.5137660003821786E-2</v>
      </c>
      <c r="M95" s="50">
        <f>$G95*'ST1.4 OFMSW composition'!G$3</f>
        <v>3.9822511983072489E-2</v>
      </c>
      <c r="N95" s="50">
        <f>$G95*'ST1.4 OFMSW composition'!H$3</f>
        <v>1.1308572313141738E-2</v>
      </c>
      <c r="O95" s="22">
        <v>2012</v>
      </c>
      <c r="P95" s="18">
        <v>5267906</v>
      </c>
      <c r="Q95" s="25" t="s">
        <v>241</v>
      </c>
      <c r="R95" s="23" t="s">
        <v>241</v>
      </c>
      <c r="S95" s="23" t="s">
        <v>241</v>
      </c>
      <c r="T95" s="53" t="s">
        <v>241</v>
      </c>
      <c r="U95" s="53" t="s">
        <v>241</v>
      </c>
      <c r="V95" s="53" t="s">
        <v>241</v>
      </c>
      <c r="W95" s="53" t="s">
        <v>241</v>
      </c>
      <c r="X95" s="53" t="s">
        <v>241</v>
      </c>
      <c r="Y95" s="53" t="s">
        <v>241</v>
      </c>
      <c r="Z95" s="24">
        <v>2016</v>
      </c>
      <c r="AA95" s="25">
        <v>5662371</v>
      </c>
      <c r="AB95" s="23" t="s">
        <v>241</v>
      </c>
      <c r="AC95" s="23" t="s">
        <v>241</v>
      </c>
      <c r="AD95" s="53" t="s">
        <v>241</v>
      </c>
      <c r="AE95" s="53" t="s">
        <v>241</v>
      </c>
      <c r="AF95" s="53" t="s">
        <v>241</v>
      </c>
      <c r="AG95" s="53" t="s">
        <v>241</v>
      </c>
      <c r="AH95" s="53" t="s">
        <v>241</v>
      </c>
      <c r="AI95" s="53" t="s">
        <v>241</v>
      </c>
      <c r="AJ95" s="53" t="s">
        <v>241</v>
      </c>
      <c r="AK95" s="37">
        <v>2000</v>
      </c>
      <c r="AL95" s="37">
        <v>2061980</v>
      </c>
      <c r="AM95" s="37">
        <f t="shared" si="14"/>
        <v>737570246</v>
      </c>
      <c r="AN95" s="21">
        <v>0.98</v>
      </c>
      <c r="AO95" s="21">
        <f>AN95*'ST1.4 OFMSW composition'!B$5</f>
        <v>0.46059999999999995</v>
      </c>
      <c r="AP95" s="50">
        <f>AO95*'ST1.4 OFMSW composition'!C$3</f>
        <v>2.2477279999999995E-2</v>
      </c>
      <c r="AQ95" s="50">
        <f>$AO95*('ST1.4 OFMSW composition'!D$3)</f>
        <v>4.2973979999999995E-2</v>
      </c>
      <c r="AR95" s="50">
        <f>$AO95*('ST1.4 OFMSW composition'!E$3)</f>
        <v>3.5558319999999997E-2</v>
      </c>
      <c r="AS95" s="50">
        <f>$AO95*('ST1.4 OFMSW composition'!F$3)</f>
        <v>2.7313579999999997E-2</v>
      </c>
      <c r="AT95" s="50">
        <f>$AO95*('ST1.4 OFMSW composition'!G$3)</f>
        <v>7.185359999999999E-2</v>
      </c>
      <c r="AU95" s="50">
        <f>$AO95*('ST1.4 OFMSW composition'!H$3)</f>
        <v>2.0404579999999999E-2</v>
      </c>
    </row>
    <row r="96" spans="1:47" x14ac:dyDescent="0.3">
      <c r="A96" s="19" t="s">
        <v>87</v>
      </c>
      <c r="B96" s="19" t="s">
        <v>108</v>
      </c>
      <c r="C96" s="48">
        <f>AVERAGE(1,1)</f>
        <v>1</v>
      </c>
      <c r="D96" s="20">
        <v>2016</v>
      </c>
      <c r="E96" s="19">
        <v>9269612</v>
      </c>
      <c r="F96" s="19">
        <v>5413453000</v>
      </c>
      <c r="G96" s="21">
        <f t="shared" si="13"/>
        <v>1.5999998794115418</v>
      </c>
      <c r="H96" s="21">
        <f>G96*'ST1.4 OFMSW composition'!B$5</f>
        <v>0.75199994332342457</v>
      </c>
      <c r="I96" s="50">
        <f>$G96*'ST1.4 OFMSW composition'!C$3</f>
        <v>7.8079994115283227E-2</v>
      </c>
      <c r="J96" s="50">
        <f>$G96*'ST1.4 OFMSW composition'!D$3</f>
        <v>0.14927998874909684</v>
      </c>
      <c r="K96" s="50">
        <f>$G96*'ST1.4 OFMSW composition'!E$3</f>
        <v>0.12351999069057103</v>
      </c>
      <c r="L96" s="50">
        <f>$G96*'ST1.4 OFMSW composition'!F$3</f>
        <v>9.4879992849104422E-2</v>
      </c>
      <c r="M96" s="50">
        <f>$G96*'ST1.4 OFMSW composition'!G$3</f>
        <v>0.24959998118820051</v>
      </c>
      <c r="N96" s="50">
        <f>$G96*'ST1.4 OFMSW composition'!H$3</f>
        <v>7.0879994657931294E-2</v>
      </c>
      <c r="O96" s="22">
        <v>2012</v>
      </c>
      <c r="P96" s="18">
        <v>9141598</v>
      </c>
      <c r="Q96" s="25" t="s">
        <v>241</v>
      </c>
      <c r="R96" s="23" t="s">
        <v>241</v>
      </c>
      <c r="S96" s="23" t="s">
        <v>241</v>
      </c>
      <c r="T96" s="53" t="s">
        <v>241</v>
      </c>
      <c r="U96" s="53" t="s">
        <v>241</v>
      </c>
      <c r="V96" s="53" t="s">
        <v>241</v>
      </c>
      <c r="W96" s="53" t="s">
        <v>241</v>
      </c>
      <c r="X96" s="53" t="s">
        <v>241</v>
      </c>
      <c r="Y96" s="53" t="s">
        <v>241</v>
      </c>
      <c r="Z96" s="24">
        <v>2016</v>
      </c>
      <c r="AA96" s="25">
        <v>9360975</v>
      </c>
      <c r="AB96" s="25">
        <f t="shared" ref="AB96:AB101" si="15">(AC96*AA96)*365</f>
        <v>4578452872.5</v>
      </c>
      <c r="AC96" s="23">
        <v>1.34</v>
      </c>
      <c r="AD96" s="50">
        <f>$AC96*'ST1.4 OFMSW composition'!B$5</f>
        <v>0.62980000000000003</v>
      </c>
      <c r="AE96" s="50">
        <f>$AC96*'ST1.4 OFMSW composition'!C$5</f>
        <v>6.5392000000000006E-2</v>
      </c>
      <c r="AF96" s="50">
        <f>$AC96*'ST1.4 OFMSW composition'!D$5</f>
        <v>0.12502199999999999</v>
      </c>
      <c r="AG96" s="50">
        <f>$AC96*'ST1.4 OFMSW composition'!E$5</f>
        <v>0.10344800000000001</v>
      </c>
      <c r="AH96" s="50">
        <f>$AC96*'ST1.4 OFMSW composition'!F$5</f>
        <v>7.9462000000000005E-2</v>
      </c>
      <c r="AI96" s="50">
        <f>$AC96*'ST1.4 OFMSW composition'!G$5</f>
        <v>0.20904</v>
      </c>
      <c r="AJ96" s="50">
        <f>$AC96*'ST1.4 OFMSW composition'!H$5</f>
        <v>5.9362000000000005E-2</v>
      </c>
      <c r="AK96" s="37">
        <v>2000</v>
      </c>
      <c r="AL96" s="37">
        <v>2526336</v>
      </c>
      <c r="AM96" s="37">
        <f t="shared" si="14"/>
        <v>1530706982.3999999</v>
      </c>
      <c r="AN96" s="21">
        <v>1.66</v>
      </c>
      <c r="AO96" s="21">
        <f>AN96*'ST1.4 OFMSW composition'!B$5</f>
        <v>0.78019999999999989</v>
      </c>
      <c r="AP96" s="50">
        <f>AO96*'ST1.4 OFMSW composition'!C$3</f>
        <v>3.8073759999999991E-2</v>
      </c>
      <c r="AQ96" s="50">
        <f>$AO96*('ST1.4 OFMSW composition'!D$3)</f>
        <v>7.2792659999999981E-2</v>
      </c>
      <c r="AR96" s="50">
        <f>$AO96*('ST1.4 OFMSW composition'!E$3)</f>
        <v>6.0231439999999997E-2</v>
      </c>
      <c r="AS96" s="50">
        <f>$AO96*('ST1.4 OFMSW composition'!F$3)</f>
        <v>4.6265859999999992E-2</v>
      </c>
      <c r="AT96" s="50">
        <f>$AO96*('ST1.4 OFMSW composition'!G$3)</f>
        <v>0.12171119999999998</v>
      </c>
      <c r="AU96" s="50">
        <f>$AO96*('ST1.4 OFMSW composition'!H$3)</f>
        <v>3.4562859999999994E-2</v>
      </c>
    </row>
    <row r="97" spans="1:47" x14ac:dyDescent="0.3">
      <c r="A97" s="19" t="s">
        <v>87</v>
      </c>
      <c r="B97" s="19" t="s">
        <v>109</v>
      </c>
      <c r="C97" s="48">
        <v>0.82</v>
      </c>
      <c r="D97" s="20">
        <v>2012</v>
      </c>
      <c r="E97" s="19">
        <v>29774500</v>
      </c>
      <c r="F97" s="19">
        <v>4000000000</v>
      </c>
      <c r="G97" s="21">
        <f t="shared" si="13"/>
        <v>0.36806341364553696</v>
      </c>
      <c r="H97" s="21">
        <f>G97*'ST1.4 OFMSW composition'!B$5</f>
        <v>0.17298980441340236</v>
      </c>
      <c r="I97" s="50">
        <f>$G97*'ST1.4 OFMSW composition'!C$3</f>
        <v>1.7961494585902203E-2</v>
      </c>
      <c r="J97" s="50">
        <f>$G97*'ST1.4 OFMSW composition'!D$3</f>
        <v>3.4340316493128596E-2</v>
      </c>
      <c r="K97" s="50">
        <f>$G97*'ST1.4 OFMSW composition'!E$3</f>
        <v>2.8414495533435457E-2</v>
      </c>
      <c r="L97" s="50">
        <f>$G97*'ST1.4 OFMSW composition'!F$3</f>
        <v>2.1826160429180341E-2</v>
      </c>
      <c r="M97" s="50">
        <f>$G97*'ST1.4 OFMSW composition'!G$3</f>
        <v>5.7417892528703766E-2</v>
      </c>
      <c r="N97" s="50">
        <f>$G97*'ST1.4 OFMSW composition'!H$3</f>
        <v>1.6305209224497286E-2</v>
      </c>
      <c r="O97" s="22">
        <v>2012</v>
      </c>
      <c r="P97" s="18">
        <v>29774500</v>
      </c>
      <c r="Q97" s="25" t="s">
        <v>241</v>
      </c>
      <c r="R97" s="23" t="s">
        <v>241</v>
      </c>
      <c r="S97" s="23" t="s">
        <v>241</v>
      </c>
      <c r="T97" s="53" t="s">
        <v>241</v>
      </c>
      <c r="U97" s="53" t="s">
        <v>241</v>
      </c>
      <c r="V97" s="53" t="s">
        <v>241</v>
      </c>
      <c r="W97" s="53" t="s">
        <v>241</v>
      </c>
      <c r="X97" s="53" t="s">
        <v>241</v>
      </c>
      <c r="Y97" s="53" t="s">
        <v>241</v>
      </c>
      <c r="Z97" s="24">
        <v>2016</v>
      </c>
      <c r="AA97" s="25">
        <v>31847900</v>
      </c>
      <c r="AB97" s="25">
        <f t="shared" si="15"/>
        <v>38128305880</v>
      </c>
      <c r="AC97" s="23">
        <v>3.28</v>
      </c>
      <c r="AD97" s="50">
        <f>$AC97*'ST1.4 OFMSW composition'!B$5</f>
        <v>1.5415999999999999</v>
      </c>
      <c r="AE97" s="50">
        <f>$AC97*'ST1.4 OFMSW composition'!C$5</f>
        <v>0.16006399999999998</v>
      </c>
      <c r="AF97" s="50">
        <f>$AC97*'ST1.4 OFMSW composition'!D$5</f>
        <v>0.30602399999999996</v>
      </c>
      <c r="AG97" s="50">
        <f>$AC97*'ST1.4 OFMSW composition'!E$5</f>
        <v>0.253216</v>
      </c>
      <c r="AH97" s="50">
        <f>$AC97*'ST1.4 OFMSW composition'!F$5</f>
        <v>0.19450399999999998</v>
      </c>
      <c r="AI97" s="50">
        <f>$AC97*'ST1.4 OFMSW composition'!G$5</f>
        <v>0.51168000000000002</v>
      </c>
      <c r="AJ97" s="50">
        <f>$AC97*'ST1.4 OFMSW composition'!H$5</f>
        <v>0.14530399999999999</v>
      </c>
      <c r="AK97" s="37" t="s">
        <v>241</v>
      </c>
      <c r="AL97" s="37" t="s">
        <v>241</v>
      </c>
      <c r="AM97" s="37" t="s">
        <v>241</v>
      </c>
      <c r="AN97" s="38">
        <v>1.1000000000000001</v>
      </c>
      <c r="AO97" s="21">
        <f>AN97*'ST1.4 OFMSW composition'!B$5</f>
        <v>0.51700000000000002</v>
      </c>
      <c r="AP97" s="50">
        <f>AO97*'ST1.4 OFMSW composition'!C$3</f>
        <v>2.5229599999999998E-2</v>
      </c>
      <c r="AQ97" s="50">
        <f>$AO97*('ST1.4 OFMSW composition'!D$3)</f>
        <v>4.8236099999999997E-2</v>
      </c>
      <c r="AR97" s="50">
        <f>$AO97*('ST1.4 OFMSW composition'!E$3)</f>
        <v>3.9912400000000001E-2</v>
      </c>
      <c r="AS97" s="50">
        <f>$AO97*('ST1.4 OFMSW composition'!F$3)</f>
        <v>3.0658100000000001E-2</v>
      </c>
      <c r="AT97" s="50">
        <f>$AO97*('ST1.4 OFMSW composition'!G$3)</f>
        <v>8.0652000000000001E-2</v>
      </c>
      <c r="AU97" s="50">
        <f>$AO97*('ST1.4 OFMSW composition'!H$3)</f>
        <v>2.2903099999999999E-2</v>
      </c>
    </row>
    <row r="98" spans="1:47" x14ac:dyDescent="0.3">
      <c r="A98" s="19" t="s">
        <v>87</v>
      </c>
      <c r="B98" s="19" t="s">
        <v>110</v>
      </c>
      <c r="C98" s="48">
        <v>0.95</v>
      </c>
      <c r="D98" s="20">
        <v>2016</v>
      </c>
      <c r="E98" s="19">
        <v>27584213</v>
      </c>
      <c r="F98" s="19">
        <v>4836820000</v>
      </c>
      <c r="G98" s="21">
        <f t="shared" si="13"/>
        <v>0.48040383257755498</v>
      </c>
      <c r="H98" s="21">
        <f>G98*'ST1.4 OFMSW composition'!B$5</f>
        <v>0.22578980131145082</v>
      </c>
      <c r="I98" s="50">
        <f>$G98*'ST1.4 OFMSW composition'!C$3</f>
        <v>2.3443707029784683E-2</v>
      </c>
      <c r="J98" s="50">
        <f>$G98*'ST1.4 OFMSW composition'!D$3</f>
        <v>4.4821677579485873E-2</v>
      </c>
      <c r="K98" s="50">
        <f>$G98*'ST1.4 OFMSW composition'!E$3</f>
        <v>3.7087175874987249E-2</v>
      </c>
      <c r="L98" s="50">
        <f>$G98*'ST1.4 OFMSW composition'!F$3</f>
        <v>2.8487947271849008E-2</v>
      </c>
      <c r="M98" s="50">
        <f>$G98*'ST1.4 OFMSW composition'!G$3</f>
        <v>7.4942997882098572E-2</v>
      </c>
      <c r="N98" s="50">
        <f>$G98*'ST1.4 OFMSW composition'!H$3</f>
        <v>2.1281889783185685E-2</v>
      </c>
      <c r="O98" s="22">
        <v>2012</v>
      </c>
      <c r="P98" s="18">
        <v>24473176</v>
      </c>
      <c r="Q98" s="25" t="s">
        <v>241</v>
      </c>
      <c r="R98" s="23" t="s">
        <v>241</v>
      </c>
      <c r="S98" s="23" t="s">
        <v>241</v>
      </c>
      <c r="T98" s="53" t="s">
        <v>241</v>
      </c>
      <c r="U98" s="53" t="s">
        <v>241</v>
      </c>
      <c r="V98" s="53" t="s">
        <v>241</v>
      </c>
      <c r="W98" s="53" t="s">
        <v>241</v>
      </c>
      <c r="X98" s="53" t="s">
        <v>241</v>
      </c>
      <c r="Y98" s="53" t="s">
        <v>241</v>
      </c>
      <c r="Z98" s="24">
        <v>2016</v>
      </c>
      <c r="AA98" s="25">
        <v>27168210</v>
      </c>
      <c r="AB98" s="25">
        <f t="shared" si="15"/>
        <v>2082443296.4999998</v>
      </c>
      <c r="AC98" s="23">
        <v>0.21</v>
      </c>
      <c r="AD98" s="50">
        <f>$AC98*'ST1.4 OFMSW composition'!B$5</f>
        <v>9.8699999999999996E-2</v>
      </c>
      <c r="AE98" s="50">
        <f>$AC98*'ST1.4 OFMSW composition'!C$5</f>
        <v>1.0247999999999998E-2</v>
      </c>
      <c r="AF98" s="50">
        <f>$AC98*'ST1.4 OFMSW composition'!D$5</f>
        <v>1.9592999999999999E-2</v>
      </c>
      <c r="AG98" s="50">
        <f>$AC98*'ST1.4 OFMSW composition'!E$5</f>
        <v>1.6212000000000001E-2</v>
      </c>
      <c r="AH98" s="50">
        <f>$AC98*'ST1.4 OFMSW composition'!F$5</f>
        <v>1.2452999999999999E-2</v>
      </c>
      <c r="AI98" s="50">
        <f>$AC98*'ST1.4 OFMSW composition'!G$5</f>
        <v>3.2759999999999997E-2</v>
      </c>
      <c r="AJ98" s="50">
        <f>$AC98*'ST1.4 OFMSW composition'!H$5</f>
        <v>9.3029999999999988E-3</v>
      </c>
      <c r="AK98" s="37" t="s">
        <v>241</v>
      </c>
      <c r="AL98" s="37" t="s">
        <v>241</v>
      </c>
      <c r="AM98" s="37" t="s">
        <v>241</v>
      </c>
      <c r="AN98" s="38">
        <v>1.1000000000000001</v>
      </c>
      <c r="AO98" s="21">
        <f>AN98*'ST1.4 OFMSW composition'!B$5</f>
        <v>0.51700000000000002</v>
      </c>
      <c r="AP98" s="50">
        <f>AO98*'ST1.4 OFMSW composition'!C$3</f>
        <v>2.5229599999999998E-2</v>
      </c>
      <c r="AQ98" s="50">
        <f>$AO98*('ST1.4 OFMSW composition'!D$3)</f>
        <v>4.8236099999999997E-2</v>
      </c>
      <c r="AR98" s="50">
        <f>$AO98*('ST1.4 OFMSW composition'!E$3)</f>
        <v>3.9912400000000001E-2</v>
      </c>
      <c r="AS98" s="50">
        <f>$AO98*('ST1.4 OFMSW composition'!F$3)</f>
        <v>3.0658100000000001E-2</v>
      </c>
      <c r="AT98" s="50">
        <f>$AO98*('ST1.4 OFMSW composition'!G$3)</f>
        <v>8.0652000000000001E-2</v>
      </c>
      <c r="AU98" s="50">
        <f>$AO98*('ST1.4 OFMSW composition'!H$3)</f>
        <v>2.2903099999999999E-2</v>
      </c>
    </row>
    <row r="99" spans="1:47" x14ac:dyDescent="0.3">
      <c r="A99" s="19" t="s">
        <v>111</v>
      </c>
      <c r="B99" s="19" t="s">
        <v>112</v>
      </c>
      <c r="C99" s="48" t="s">
        <v>241</v>
      </c>
      <c r="D99" s="20">
        <v>2015</v>
      </c>
      <c r="E99" s="28">
        <v>1400000000</v>
      </c>
      <c r="F99" s="19">
        <v>220402706000</v>
      </c>
      <c r="G99" s="21">
        <f t="shared" si="13"/>
        <v>0.43131645009784736</v>
      </c>
      <c r="H99" s="21">
        <f>G99*'ST1.4 OFMSW composition'!B$6</f>
        <v>0.22859771855185912</v>
      </c>
      <c r="I99" s="50">
        <f>$G99*'ST1.4 OFMSW composition'!C$3</f>
        <v>2.104824276477495E-2</v>
      </c>
      <c r="J99" s="50">
        <f>$G99*'ST1.4 OFMSW composition'!D$3</f>
        <v>4.0241824794129154E-2</v>
      </c>
      <c r="K99" s="50">
        <f>$G99*'ST1.4 OFMSW composition'!E$3</f>
        <v>3.3297629947553815E-2</v>
      </c>
      <c r="L99" s="50">
        <f>$G99*'ST1.4 OFMSW composition'!F$3</f>
        <v>2.5577065490802346E-2</v>
      </c>
      <c r="M99" s="50">
        <f>$G99*'ST1.4 OFMSW composition'!G$3</f>
        <v>6.7285366215264195E-2</v>
      </c>
      <c r="N99" s="50">
        <f>$G99*'ST1.4 OFMSW composition'!H$3</f>
        <v>1.9107318739334637E-2</v>
      </c>
      <c r="O99" s="22">
        <v>2012</v>
      </c>
      <c r="P99" s="18">
        <v>1354190000</v>
      </c>
      <c r="Q99" s="25" t="s">
        <v>241</v>
      </c>
      <c r="R99" s="23" t="s">
        <v>241</v>
      </c>
      <c r="S99" s="23" t="s">
        <v>241</v>
      </c>
      <c r="T99" s="53" t="s">
        <v>241</v>
      </c>
      <c r="U99" s="53" t="s">
        <v>241</v>
      </c>
      <c r="V99" s="53" t="s">
        <v>241</v>
      </c>
      <c r="W99" s="53" t="s">
        <v>241</v>
      </c>
      <c r="X99" s="53" t="s">
        <v>241</v>
      </c>
      <c r="Y99" s="53" t="s">
        <v>241</v>
      </c>
      <c r="Z99" s="24">
        <v>2016</v>
      </c>
      <c r="AA99" s="25">
        <v>1387790000</v>
      </c>
      <c r="AB99" s="25">
        <f t="shared" si="15"/>
        <v>157028438500</v>
      </c>
      <c r="AC99" s="23">
        <v>0.31</v>
      </c>
      <c r="AD99" s="50">
        <f>$AC99*'ST1.4 OFMSW composition'!B$6</f>
        <v>0.1643</v>
      </c>
      <c r="AE99" s="50">
        <f>$AC99*'ST1.4 OFMSW composition'!C$6</f>
        <v>1.5127999999999999E-2</v>
      </c>
      <c r="AF99" s="50">
        <f>$AC99*'ST1.4 OFMSW composition'!D$6</f>
        <v>2.8922999999999997E-2</v>
      </c>
      <c r="AG99" s="50">
        <f>$AC99*'ST1.4 OFMSW composition'!E$6</f>
        <v>2.3932000000000002E-2</v>
      </c>
      <c r="AH99" s="50">
        <f>$AC99*'ST1.4 OFMSW composition'!F$6</f>
        <v>1.8383E-2</v>
      </c>
      <c r="AI99" s="50">
        <f>$AC99*'ST1.4 OFMSW composition'!G$6</f>
        <v>4.836E-2</v>
      </c>
      <c r="AJ99" s="50">
        <f>$AC99*'ST1.4 OFMSW composition'!H$6</f>
        <v>1.3733E-2</v>
      </c>
      <c r="AK99" s="37">
        <v>2004</v>
      </c>
      <c r="AL99" s="37">
        <v>511722970</v>
      </c>
      <c r="AM99" s="37">
        <f t="shared" ref="AM99:AM104" si="16">(AN99*AL99)*365</f>
        <v>190514461731</v>
      </c>
      <c r="AN99" s="21">
        <v>1.02</v>
      </c>
      <c r="AO99" s="21">
        <f>AN99*'ST1.4 OFMSW composition'!B$6</f>
        <v>0.54060000000000008</v>
      </c>
      <c r="AP99" s="50">
        <f>AO99*'ST1.4 OFMSW composition'!C$3</f>
        <v>2.6381280000000003E-2</v>
      </c>
      <c r="AQ99" s="50">
        <f>$AO99*('ST1.4 OFMSW composition'!D$3)</f>
        <v>5.0437980000000007E-2</v>
      </c>
      <c r="AR99" s="50">
        <f>$AO99*('ST1.4 OFMSW composition'!E$3)</f>
        <v>4.1734320000000005E-2</v>
      </c>
      <c r="AS99" s="50">
        <f>$AO99*('ST1.4 OFMSW composition'!F$3)</f>
        <v>3.2057580000000002E-2</v>
      </c>
      <c r="AT99" s="50">
        <f>$AO99*('ST1.4 OFMSW composition'!G$3)</f>
        <v>8.4333600000000009E-2</v>
      </c>
      <c r="AU99" s="50">
        <f>$AO99*('ST1.4 OFMSW composition'!H$3)</f>
        <v>2.3948580000000004E-2</v>
      </c>
    </row>
    <row r="100" spans="1:47" x14ac:dyDescent="0.3">
      <c r="A100" s="19" t="s">
        <v>111</v>
      </c>
      <c r="B100" s="19" t="s">
        <v>113</v>
      </c>
      <c r="C100" s="48" t="s">
        <v>241</v>
      </c>
      <c r="D100" s="20">
        <v>2015</v>
      </c>
      <c r="E100" s="19">
        <v>7305700</v>
      </c>
      <c r="F100" s="19">
        <v>5679816000</v>
      </c>
      <c r="G100" s="21">
        <f t="shared" si="13"/>
        <v>2.1299998256193655</v>
      </c>
      <c r="H100" s="21">
        <f>G100*'ST1.4 OFMSW composition'!B$6</f>
        <v>1.1288999075782638</v>
      </c>
      <c r="I100" s="50">
        <f>$G100*'ST1.4 OFMSW composition'!C$3</f>
        <v>0.10394399149022503</v>
      </c>
      <c r="J100" s="50">
        <f>$G100*'ST1.4 OFMSW composition'!D$3</f>
        <v>0.1987289837302868</v>
      </c>
      <c r="K100" s="50">
        <f>$G100*'ST1.4 OFMSW composition'!E$3</f>
        <v>0.16443598653781502</v>
      </c>
      <c r="L100" s="50">
        <f>$G100*'ST1.4 OFMSW composition'!F$3</f>
        <v>0.12630898965922838</v>
      </c>
      <c r="M100" s="50">
        <f>$G100*'ST1.4 OFMSW composition'!G$3</f>
        <v>0.33227997279662103</v>
      </c>
      <c r="N100" s="50">
        <f>$G100*'ST1.4 OFMSW composition'!H$3</f>
        <v>9.4358992274937895E-2</v>
      </c>
      <c r="O100" s="22">
        <v>2012</v>
      </c>
      <c r="P100" s="18">
        <v>7150100</v>
      </c>
      <c r="Q100" s="25" t="s">
        <v>241</v>
      </c>
      <c r="R100" s="23" t="s">
        <v>241</v>
      </c>
      <c r="S100" s="23" t="s">
        <v>241</v>
      </c>
      <c r="T100" s="53" t="s">
        <v>241</v>
      </c>
      <c r="U100" s="53" t="s">
        <v>241</v>
      </c>
      <c r="V100" s="53" t="s">
        <v>241</v>
      </c>
      <c r="W100" s="53" t="s">
        <v>241</v>
      </c>
      <c r="X100" s="53" t="s">
        <v>241</v>
      </c>
      <c r="Y100" s="53" t="s">
        <v>241</v>
      </c>
      <c r="Z100" s="24">
        <v>2016</v>
      </c>
      <c r="AA100" s="25">
        <v>7336600</v>
      </c>
      <c r="AB100" s="25">
        <f t="shared" si="15"/>
        <v>3882895550</v>
      </c>
      <c r="AC100" s="23">
        <v>1.45</v>
      </c>
      <c r="AD100" s="50">
        <f>$AC100*'ST1.4 OFMSW composition'!B$6</f>
        <v>0.76849999999999996</v>
      </c>
      <c r="AE100" s="50">
        <f>$AC100*'ST1.4 OFMSW composition'!C$6</f>
        <v>7.075999999999999E-2</v>
      </c>
      <c r="AF100" s="50">
        <f>$AC100*'ST1.4 OFMSW composition'!D$6</f>
        <v>0.13528499999999999</v>
      </c>
      <c r="AG100" s="50">
        <f>$AC100*'ST1.4 OFMSW composition'!E$6</f>
        <v>0.11194</v>
      </c>
      <c r="AH100" s="50">
        <f>$AC100*'ST1.4 OFMSW composition'!F$6</f>
        <v>8.5984999999999992E-2</v>
      </c>
      <c r="AI100" s="50">
        <f>$AC100*'ST1.4 OFMSW composition'!G$6</f>
        <v>0.22619999999999998</v>
      </c>
      <c r="AJ100" s="50">
        <f>$AC100*'ST1.4 OFMSW composition'!H$6</f>
        <v>6.4235E-2</v>
      </c>
      <c r="AK100" s="37">
        <v>2008</v>
      </c>
      <c r="AL100" s="37">
        <v>6977700</v>
      </c>
      <c r="AM100" s="37">
        <f t="shared" si="16"/>
        <v>5068252395</v>
      </c>
      <c r="AN100" s="21">
        <v>1.99</v>
      </c>
      <c r="AO100" s="21">
        <f>AN100*'ST1.4 OFMSW composition'!B$6</f>
        <v>1.0547</v>
      </c>
      <c r="AP100" s="50">
        <f>AO100*'ST1.4 OFMSW composition'!C$3</f>
        <v>5.1469359999999992E-2</v>
      </c>
      <c r="AQ100" s="50">
        <f>$AO100*('ST1.4 OFMSW composition'!D$3)</f>
        <v>9.8403509999999986E-2</v>
      </c>
      <c r="AR100" s="50">
        <f>$AO100*('ST1.4 OFMSW composition'!E$3)</f>
        <v>8.1422839999999996E-2</v>
      </c>
      <c r="AS100" s="50">
        <f>$AO100*('ST1.4 OFMSW composition'!F$3)</f>
        <v>6.2543710000000002E-2</v>
      </c>
      <c r="AT100" s="50">
        <f>$AO100*('ST1.4 OFMSW composition'!G$3)</f>
        <v>0.16453319999999999</v>
      </c>
      <c r="AU100" s="50">
        <f>$AO100*('ST1.4 OFMSW composition'!H$3)</f>
        <v>4.6723210000000001E-2</v>
      </c>
    </row>
    <row r="101" spans="1:47" x14ac:dyDescent="0.3">
      <c r="A101" s="19" t="s">
        <v>111</v>
      </c>
      <c r="B101" s="19" t="s">
        <v>114</v>
      </c>
      <c r="C101" s="48">
        <f>AVERAGE(1,1,1,1)</f>
        <v>1</v>
      </c>
      <c r="D101" s="20">
        <v>2015</v>
      </c>
      <c r="E101" s="28">
        <v>127000000</v>
      </c>
      <c r="F101" s="19">
        <v>43981000000</v>
      </c>
      <c r="G101" s="21">
        <f t="shared" si="13"/>
        <v>0.94878653866896767</v>
      </c>
      <c r="H101" s="21">
        <f>G101*'ST1.4 OFMSW composition'!B$6</f>
        <v>0.50285686549455288</v>
      </c>
      <c r="I101" s="50">
        <f>$G101*'ST1.4 OFMSW composition'!C$3</f>
        <v>4.6300783087045619E-2</v>
      </c>
      <c r="J101" s="50">
        <f>$G101*'ST1.4 OFMSW composition'!D$3</f>
        <v>8.8521784057814676E-2</v>
      </c>
      <c r="K101" s="50">
        <f>$G101*'ST1.4 OFMSW composition'!E$3</f>
        <v>7.3246320785244304E-2</v>
      </c>
      <c r="L101" s="50">
        <f>$G101*'ST1.4 OFMSW composition'!F$3</f>
        <v>5.6263041743069779E-2</v>
      </c>
      <c r="M101" s="50">
        <f>$G101*'ST1.4 OFMSW composition'!G$3</f>
        <v>0.14801070003235894</v>
      </c>
      <c r="N101" s="50">
        <f>$G101*'ST1.4 OFMSW composition'!H$3</f>
        <v>4.2031243663035268E-2</v>
      </c>
      <c r="O101" s="22">
        <v>2012</v>
      </c>
      <c r="P101" s="18">
        <v>127629000</v>
      </c>
      <c r="Q101" s="25" t="s">
        <v>241</v>
      </c>
      <c r="R101" s="23" t="s">
        <v>241</v>
      </c>
      <c r="S101" s="23" t="s">
        <v>241</v>
      </c>
      <c r="T101" s="53" t="s">
        <v>241</v>
      </c>
      <c r="U101" s="53" t="s">
        <v>241</v>
      </c>
      <c r="V101" s="53" t="s">
        <v>241</v>
      </c>
      <c r="W101" s="53" t="s">
        <v>241</v>
      </c>
      <c r="X101" s="53" t="s">
        <v>241</v>
      </c>
      <c r="Y101" s="53" t="s">
        <v>241</v>
      </c>
      <c r="Z101" s="24">
        <v>2016</v>
      </c>
      <c r="AA101" s="25">
        <v>126994511</v>
      </c>
      <c r="AB101" s="25">
        <f t="shared" si="15"/>
        <v>69529494772.5</v>
      </c>
      <c r="AC101" s="23">
        <v>1.5</v>
      </c>
      <c r="AD101" s="50">
        <f>$AC101*'ST1.4 OFMSW composition'!B$6</f>
        <v>0.79500000000000004</v>
      </c>
      <c r="AE101" s="50">
        <f>$AC101*'ST1.4 OFMSW composition'!C$6</f>
        <v>7.3199999999999987E-2</v>
      </c>
      <c r="AF101" s="50">
        <f>$AC101*'ST1.4 OFMSW composition'!D$6</f>
        <v>0.13994999999999999</v>
      </c>
      <c r="AG101" s="50">
        <f>$AC101*'ST1.4 OFMSW composition'!E$6</f>
        <v>0.11580000000000001</v>
      </c>
      <c r="AH101" s="50">
        <f>$AC101*'ST1.4 OFMSW composition'!F$6</f>
        <v>8.8950000000000001E-2</v>
      </c>
      <c r="AI101" s="50">
        <f>$AC101*'ST1.4 OFMSW composition'!G$6</f>
        <v>0.23399999999999999</v>
      </c>
      <c r="AJ101" s="50">
        <f>$AC101*'ST1.4 OFMSW composition'!H$6</f>
        <v>6.6449999999999995E-2</v>
      </c>
      <c r="AK101" s="37">
        <v>2005</v>
      </c>
      <c r="AL101" s="37">
        <v>84330180</v>
      </c>
      <c r="AM101" s="37">
        <f t="shared" si="16"/>
        <v>52634681846.999992</v>
      </c>
      <c r="AN101" s="21">
        <v>1.71</v>
      </c>
      <c r="AO101" s="21">
        <f>AN101*'ST1.4 OFMSW composition'!B$6</f>
        <v>0.90629999999999999</v>
      </c>
      <c r="AP101" s="50">
        <f>AO101*'ST1.4 OFMSW composition'!C$3</f>
        <v>4.4227439999999993E-2</v>
      </c>
      <c r="AQ101" s="50">
        <f>$AO101*('ST1.4 OFMSW composition'!D$3)</f>
        <v>8.4557789999999994E-2</v>
      </c>
      <c r="AR101" s="50">
        <f>$AO101*('ST1.4 OFMSW composition'!E$3)</f>
        <v>6.9966360000000005E-2</v>
      </c>
      <c r="AS101" s="50">
        <f>$AO101*('ST1.4 OFMSW composition'!F$3)</f>
        <v>5.3743590000000001E-2</v>
      </c>
      <c r="AT101" s="50">
        <f>$AO101*('ST1.4 OFMSW composition'!G$3)</f>
        <v>0.1413828</v>
      </c>
      <c r="AU101" s="50">
        <f>$AO101*('ST1.4 OFMSW composition'!H$3)</f>
        <v>4.0149089999999998E-2</v>
      </c>
    </row>
    <row r="102" spans="1:47" x14ac:dyDescent="0.3">
      <c r="A102" s="19" t="s">
        <v>111</v>
      </c>
      <c r="B102" s="19" t="s">
        <v>242</v>
      </c>
      <c r="C102" s="48" t="s">
        <v>241</v>
      </c>
      <c r="D102" s="20">
        <v>2014</v>
      </c>
      <c r="E102" s="19">
        <v>50746659</v>
      </c>
      <c r="F102" s="19">
        <v>18218975000</v>
      </c>
      <c r="G102" s="21">
        <f t="shared" si="13"/>
        <v>0.98361155164914393</v>
      </c>
      <c r="H102" s="21">
        <f>G102*'ST1.4 OFMSW composition'!B$6</f>
        <v>0.52131412237404628</v>
      </c>
      <c r="I102" s="50">
        <f>$G102*'ST1.4 OFMSW composition'!C$3</f>
        <v>4.8000243720478217E-2</v>
      </c>
      <c r="J102" s="50">
        <f>$G102*'ST1.4 OFMSW composition'!D$3</f>
        <v>9.1770957768865125E-2</v>
      </c>
      <c r="K102" s="50">
        <f>$G102*'ST1.4 OFMSW composition'!E$3</f>
        <v>7.5934811787313913E-2</v>
      </c>
      <c r="L102" s="50">
        <f>$G102*'ST1.4 OFMSW composition'!F$3</f>
        <v>5.8328165012794232E-2</v>
      </c>
      <c r="M102" s="50">
        <f>$G102*'ST1.4 OFMSW composition'!G$3</f>
        <v>0.15344340205726645</v>
      </c>
      <c r="N102" s="50">
        <f>$G102*'ST1.4 OFMSW composition'!H$3</f>
        <v>4.3573991738057073E-2</v>
      </c>
      <c r="O102" s="22">
        <v>2012</v>
      </c>
      <c r="P102" s="18">
        <v>24800638</v>
      </c>
      <c r="Q102" s="25" t="s">
        <v>241</v>
      </c>
      <c r="R102" s="23" t="s">
        <v>241</v>
      </c>
      <c r="S102" s="23" t="s">
        <v>241</v>
      </c>
      <c r="T102" s="53" t="s">
        <v>241</v>
      </c>
      <c r="U102" s="53" t="s">
        <v>241</v>
      </c>
      <c r="V102" s="53" t="s">
        <v>241</v>
      </c>
      <c r="W102" s="53" t="s">
        <v>241</v>
      </c>
      <c r="X102" s="53" t="s">
        <v>241</v>
      </c>
      <c r="Y102" s="53" t="s">
        <v>241</v>
      </c>
      <c r="Z102" s="24">
        <v>2016</v>
      </c>
      <c r="AA102" s="25">
        <v>25307665</v>
      </c>
      <c r="AB102" s="23" t="s">
        <v>241</v>
      </c>
      <c r="AC102" s="23" t="s">
        <v>241</v>
      </c>
      <c r="AD102" s="53" t="s">
        <v>241</v>
      </c>
      <c r="AE102" s="53" t="s">
        <v>241</v>
      </c>
      <c r="AF102" s="53" t="s">
        <v>241</v>
      </c>
      <c r="AG102" s="53" t="s">
        <v>241</v>
      </c>
      <c r="AH102" s="53" t="s">
        <v>241</v>
      </c>
      <c r="AI102" s="53" t="s">
        <v>241</v>
      </c>
      <c r="AJ102" s="53" t="s">
        <v>241</v>
      </c>
      <c r="AK102" s="37">
        <v>2005</v>
      </c>
      <c r="AL102" s="37">
        <v>38895504</v>
      </c>
      <c r="AM102" s="37">
        <f t="shared" si="16"/>
        <v>17604105110.400002</v>
      </c>
      <c r="AN102" s="21">
        <v>1.24</v>
      </c>
      <c r="AO102" s="21">
        <f>AN102*'ST1.4 OFMSW composition'!B$6</f>
        <v>0.65720000000000001</v>
      </c>
      <c r="AP102" s="50">
        <f>AO102*'ST1.4 OFMSW composition'!C$3</f>
        <v>3.207136E-2</v>
      </c>
      <c r="AQ102" s="50">
        <f>$AO102*('ST1.4 OFMSW composition'!D$3)</f>
        <v>6.1316759999999998E-2</v>
      </c>
      <c r="AR102" s="50">
        <f>$AO102*('ST1.4 OFMSW composition'!E$3)</f>
        <v>5.0735840000000004E-2</v>
      </c>
      <c r="AS102" s="50">
        <f>$AO102*('ST1.4 OFMSW composition'!F$3)</f>
        <v>3.897196E-2</v>
      </c>
      <c r="AT102" s="50">
        <f>$AO102*('ST1.4 OFMSW composition'!G$3)</f>
        <v>0.10252319999999999</v>
      </c>
      <c r="AU102" s="50">
        <f>$AO102*('ST1.4 OFMSW composition'!H$3)</f>
        <v>2.9113960000000001E-2</v>
      </c>
    </row>
    <row r="103" spans="1:47" x14ac:dyDescent="0.3">
      <c r="A103" s="19" t="s">
        <v>111</v>
      </c>
      <c r="B103" s="19" t="s">
        <v>115</v>
      </c>
      <c r="C103" s="48">
        <v>0.71</v>
      </c>
      <c r="D103" s="20">
        <v>2016</v>
      </c>
      <c r="E103" s="19">
        <v>612167</v>
      </c>
      <c r="F103" s="19">
        <v>377942000</v>
      </c>
      <c r="G103" s="21">
        <f t="shared" si="13"/>
        <v>1.6914625163502366</v>
      </c>
      <c r="H103" s="21">
        <f>G103*'ST1.4 OFMSW composition'!B$6</f>
        <v>0.89647513366562548</v>
      </c>
      <c r="I103" s="50">
        <f>$G103*'ST1.4 OFMSW composition'!C$3</f>
        <v>8.2543370797891535E-2</v>
      </c>
      <c r="J103" s="50">
        <f>$G103*'ST1.4 OFMSW composition'!D$3</f>
        <v>0.15781345277547706</v>
      </c>
      <c r="K103" s="50">
        <f>$G103*'ST1.4 OFMSW composition'!E$3</f>
        <v>0.13058090626223828</v>
      </c>
      <c r="L103" s="50">
        <f>$G103*'ST1.4 OFMSW composition'!F$3</f>
        <v>0.10030372721956902</v>
      </c>
      <c r="M103" s="50">
        <f>$G103*'ST1.4 OFMSW composition'!G$3</f>
        <v>0.26386815255063689</v>
      </c>
      <c r="N103" s="50">
        <f>$G103*'ST1.4 OFMSW composition'!H$3</f>
        <v>7.4931789474315474E-2</v>
      </c>
      <c r="O103" s="22">
        <v>2012</v>
      </c>
      <c r="P103" s="18">
        <v>564037</v>
      </c>
      <c r="Q103" s="25" t="s">
        <v>241</v>
      </c>
      <c r="R103" s="23" t="s">
        <v>241</v>
      </c>
      <c r="S103" s="23" t="s">
        <v>241</v>
      </c>
      <c r="T103" s="53" t="s">
        <v>241</v>
      </c>
      <c r="U103" s="53" t="s">
        <v>241</v>
      </c>
      <c r="V103" s="53" t="s">
        <v>241</v>
      </c>
      <c r="W103" s="53" t="s">
        <v>241</v>
      </c>
      <c r="X103" s="53" t="s">
        <v>241</v>
      </c>
      <c r="Y103" s="53" t="s">
        <v>241</v>
      </c>
      <c r="Z103" s="24">
        <v>2016</v>
      </c>
      <c r="AA103" s="25">
        <v>612824</v>
      </c>
      <c r="AB103" s="25">
        <f>(AC103*AA103)*365</f>
        <v>49209767.200000003</v>
      </c>
      <c r="AC103" s="23">
        <v>0.22</v>
      </c>
      <c r="AD103" s="50">
        <f>$AC103*'ST1.4 OFMSW composition'!B$6</f>
        <v>0.11660000000000001</v>
      </c>
      <c r="AE103" s="50">
        <f>$AC103*'ST1.4 OFMSW composition'!C$6</f>
        <v>1.0735999999999999E-2</v>
      </c>
      <c r="AF103" s="50">
        <f>$AC103*'ST1.4 OFMSW composition'!D$6</f>
        <v>2.0525999999999999E-2</v>
      </c>
      <c r="AG103" s="50">
        <f>$AC103*'ST1.4 OFMSW composition'!E$6</f>
        <v>1.6984000000000003E-2</v>
      </c>
      <c r="AH103" s="50">
        <f>$AC103*'ST1.4 OFMSW composition'!F$6</f>
        <v>1.3046E-2</v>
      </c>
      <c r="AI103" s="50">
        <f>$AC103*'ST1.4 OFMSW composition'!G$6</f>
        <v>3.4320000000000003E-2</v>
      </c>
      <c r="AJ103" s="50">
        <f>$AC103*'ST1.4 OFMSW composition'!H$6</f>
        <v>9.7459999999999995E-3</v>
      </c>
      <c r="AK103" s="37">
        <v>2003</v>
      </c>
      <c r="AL103" s="37">
        <v>466162</v>
      </c>
      <c r="AM103" s="37">
        <f t="shared" si="16"/>
        <v>250119221.09999999</v>
      </c>
      <c r="AN103" s="21">
        <v>1.47</v>
      </c>
      <c r="AO103" s="21">
        <f>AN103*'ST1.4 OFMSW composition'!B$6</f>
        <v>0.77910000000000001</v>
      </c>
      <c r="AP103" s="50">
        <f>AO103*'ST1.4 OFMSW composition'!C$3</f>
        <v>3.8020079999999998E-2</v>
      </c>
      <c r="AQ103" s="50">
        <f>$AO103*('ST1.4 OFMSW composition'!D$3)</f>
        <v>7.2690030000000003E-2</v>
      </c>
      <c r="AR103" s="50">
        <f>$AO103*('ST1.4 OFMSW composition'!E$3)</f>
        <v>6.0146520000000002E-2</v>
      </c>
      <c r="AS103" s="50">
        <f>$AO103*('ST1.4 OFMSW composition'!F$3)</f>
        <v>4.6200629999999999E-2</v>
      </c>
      <c r="AT103" s="50">
        <f>$AO103*('ST1.4 OFMSW composition'!G$3)</f>
        <v>0.1215396</v>
      </c>
      <c r="AU103" s="50">
        <f>$AO103*('ST1.4 OFMSW composition'!H$3)</f>
        <v>3.4514129999999997E-2</v>
      </c>
    </row>
    <row r="104" spans="1:47" x14ac:dyDescent="0.3">
      <c r="A104" s="19" t="s">
        <v>111</v>
      </c>
      <c r="B104" s="19" t="s">
        <v>116</v>
      </c>
      <c r="C104" s="48">
        <v>1</v>
      </c>
      <c r="D104" s="20">
        <v>2016</v>
      </c>
      <c r="E104" s="19">
        <v>3027398</v>
      </c>
      <c r="F104" s="19">
        <v>2900000000</v>
      </c>
      <c r="G104" s="21">
        <f t="shared" si="13"/>
        <v>2.624433747875917</v>
      </c>
      <c r="H104" s="21">
        <f>G104*'ST1.4 OFMSW composition'!B$6</f>
        <v>1.390949886374236</v>
      </c>
      <c r="I104" s="50">
        <f>$G104*'ST1.4 OFMSW composition'!C$3</f>
        <v>0.12807236689634474</v>
      </c>
      <c r="J104" s="50">
        <f>$G104*'ST1.4 OFMSW composition'!D$3</f>
        <v>0.24485966867682304</v>
      </c>
      <c r="K104" s="50">
        <f>$G104*'ST1.4 OFMSW composition'!E$3</f>
        <v>0.20260628533602079</v>
      </c>
      <c r="L104" s="50">
        <f>$G104*'ST1.4 OFMSW composition'!F$3</f>
        <v>0.15562892124904187</v>
      </c>
      <c r="M104" s="50">
        <f>$G104*'ST1.4 OFMSW composition'!G$3</f>
        <v>0.40941166466864304</v>
      </c>
      <c r="N104" s="50">
        <f>$G104*'ST1.4 OFMSW composition'!H$3</f>
        <v>0.11626241503090312</v>
      </c>
      <c r="O104" s="22">
        <v>2012</v>
      </c>
      <c r="P104" s="18">
        <v>2824698</v>
      </c>
      <c r="Q104" s="25" t="s">
        <v>241</v>
      </c>
      <c r="R104" s="23" t="s">
        <v>241</v>
      </c>
      <c r="S104" s="23" t="s">
        <v>241</v>
      </c>
      <c r="T104" s="53" t="s">
        <v>241</v>
      </c>
      <c r="U104" s="53" t="s">
        <v>241</v>
      </c>
      <c r="V104" s="53" t="s">
        <v>241</v>
      </c>
      <c r="W104" s="53" t="s">
        <v>241</v>
      </c>
      <c r="X104" s="53" t="s">
        <v>241</v>
      </c>
      <c r="Y104" s="53" t="s">
        <v>241</v>
      </c>
      <c r="Z104" s="24">
        <v>2016</v>
      </c>
      <c r="AA104" s="25">
        <v>3056358</v>
      </c>
      <c r="AB104" s="23" t="s">
        <v>241</v>
      </c>
      <c r="AC104" s="23" t="s">
        <v>241</v>
      </c>
      <c r="AD104" s="53" t="s">
        <v>241</v>
      </c>
      <c r="AE104" s="53" t="s">
        <v>241</v>
      </c>
      <c r="AF104" s="53" t="s">
        <v>241</v>
      </c>
      <c r="AG104" s="53" t="s">
        <v>241</v>
      </c>
      <c r="AH104" s="53" t="s">
        <v>241</v>
      </c>
      <c r="AI104" s="53" t="s">
        <v>241</v>
      </c>
      <c r="AJ104" s="53" t="s">
        <v>241</v>
      </c>
      <c r="AK104" s="37">
        <v>2001</v>
      </c>
      <c r="AL104" s="37">
        <v>1370974</v>
      </c>
      <c r="AM104" s="37">
        <f t="shared" si="16"/>
        <v>330267636.60000002</v>
      </c>
      <c r="AN104" s="21">
        <v>0.66</v>
      </c>
      <c r="AO104" s="21">
        <f>AN104*'ST1.4 OFMSW composition'!B$6</f>
        <v>0.34980000000000006</v>
      </c>
      <c r="AP104" s="50">
        <f>AO104*'ST1.4 OFMSW composition'!C$3</f>
        <v>1.707024E-2</v>
      </c>
      <c r="AQ104" s="50">
        <f>$AO104*('ST1.4 OFMSW composition'!D$3)</f>
        <v>3.263634E-2</v>
      </c>
      <c r="AR104" s="50">
        <f>$AO104*('ST1.4 OFMSW composition'!E$3)</f>
        <v>2.7004560000000007E-2</v>
      </c>
      <c r="AS104" s="50">
        <f>$AO104*('ST1.4 OFMSW composition'!F$3)</f>
        <v>2.0743140000000004E-2</v>
      </c>
      <c r="AT104" s="50">
        <f>$AO104*('ST1.4 OFMSW composition'!G$3)</f>
        <v>5.4568800000000008E-2</v>
      </c>
      <c r="AU104" s="50">
        <f>$AO104*('ST1.4 OFMSW composition'!H$3)</f>
        <v>1.5496140000000002E-2</v>
      </c>
    </row>
    <row r="105" spans="1:47" x14ac:dyDescent="0.3">
      <c r="A105" s="19" t="s">
        <v>111</v>
      </c>
      <c r="B105" s="19" t="s">
        <v>117</v>
      </c>
      <c r="C105" s="48">
        <v>0.71</v>
      </c>
      <c r="D105" s="20">
        <v>2015</v>
      </c>
      <c r="E105" s="19">
        <v>23434000</v>
      </c>
      <c r="F105" s="19">
        <v>7336000000</v>
      </c>
      <c r="G105" s="21">
        <f t="shared" si="13"/>
        <v>0.85766963117633788</v>
      </c>
      <c r="H105" s="21">
        <f>G105*'ST1.4 OFMSW composition'!B$6</f>
        <v>0.4545649045234591</v>
      </c>
      <c r="I105" s="50">
        <f>$G105*'ST1.4 OFMSW composition'!C$3</f>
        <v>4.1854278001405287E-2</v>
      </c>
      <c r="J105" s="50">
        <f>$G105*'ST1.4 OFMSW composition'!D$3</f>
        <v>8.0020576588752321E-2</v>
      </c>
      <c r="K105" s="50">
        <f>$G105*'ST1.4 OFMSW composition'!E$3</f>
        <v>6.6212095526813286E-2</v>
      </c>
      <c r="L105" s="50">
        <f>$G105*'ST1.4 OFMSW composition'!F$3</f>
        <v>5.0859809128756837E-2</v>
      </c>
      <c r="M105" s="50">
        <f>$G105*'ST1.4 OFMSW composition'!G$3</f>
        <v>0.13379646246350871</v>
      </c>
      <c r="N105" s="50">
        <f>$G105*'ST1.4 OFMSW composition'!H$3</f>
        <v>3.799476466111177E-2</v>
      </c>
      <c r="O105" s="22">
        <v>2012</v>
      </c>
      <c r="P105" s="23" t="s">
        <v>241</v>
      </c>
      <c r="Q105" s="25" t="s">
        <v>241</v>
      </c>
      <c r="R105" s="23" t="s">
        <v>241</v>
      </c>
      <c r="S105" s="23" t="s">
        <v>241</v>
      </c>
      <c r="T105" s="53" t="s">
        <v>241</v>
      </c>
      <c r="U105" s="53" t="s">
        <v>241</v>
      </c>
      <c r="V105" s="53" t="s">
        <v>241</v>
      </c>
      <c r="W105" s="53" t="s">
        <v>241</v>
      </c>
      <c r="X105" s="53" t="s">
        <v>241</v>
      </c>
      <c r="Y105" s="53" t="s">
        <v>241</v>
      </c>
      <c r="Z105" s="24">
        <v>2016</v>
      </c>
      <c r="AA105" s="23" t="s">
        <v>241</v>
      </c>
      <c r="AB105" s="23" t="s">
        <v>241</v>
      </c>
      <c r="AC105" s="23">
        <v>0.89</v>
      </c>
      <c r="AD105" s="50">
        <f>$AC105*'ST1.4 OFMSW composition'!B$6</f>
        <v>0.47170000000000001</v>
      </c>
      <c r="AE105" s="50">
        <f>$AC105*'ST1.4 OFMSW composition'!C$6</f>
        <v>4.3431999999999998E-2</v>
      </c>
      <c r="AF105" s="50">
        <f>$AC105*'ST1.4 OFMSW composition'!D$6</f>
        <v>8.3037E-2</v>
      </c>
      <c r="AG105" s="50">
        <f>$AC105*'ST1.4 OFMSW composition'!E$6</f>
        <v>6.8708000000000005E-2</v>
      </c>
      <c r="AH105" s="50">
        <f>$AC105*'ST1.4 OFMSW composition'!F$6</f>
        <v>5.2776999999999998E-2</v>
      </c>
      <c r="AI105" s="50">
        <f>$AC105*'ST1.4 OFMSW composition'!G$6</f>
        <v>0.13883999999999999</v>
      </c>
      <c r="AJ105" s="50">
        <f>$AC105*'ST1.4 OFMSW composition'!H$6</f>
        <v>3.9426999999999997E-2</v>
      </c>
      <c r="AK105" s="37" t="s">
        <v>241</v>
      </c>
      <c r="AL105" s="37" t="s">
        <v>241</v>
      </c>
      <c r="AM105" s="37" t="s">
        <v>241</v>
      </c>
      <c r="AN105" s="38">
        <v>0.95</v>
      </c>
      <c r="AO105" s="21">
        <f>AN105*'ST1.4 OFMSW composition'!B$6</f>
        <v>0.50349999999999995</v>
      </c>
      <c r="AP105" s="50">
        <f>AO105*'ST1.4 OFMSW composition'!C$3</f>
        <v>2.4570799999999997E-2</v>
      </c>
      <c r="AQ105" s="50">
        <f>$AO105*('ST1.4 OFMSW composition'!D$3)</f>
        <v>4.6976549999999992E-2</v>
      </c>
      <c r="AR105" s="50">
        <f>$AO105*('ST1.4 OFMSW composition'!E$3)</f>
        <v>3.8870200000000001E-2</v>
      </c>
      <c r="AS105" s="50">
        <f>$AO105*('ST1.4 OFMSW composition'!F$3)</f>
        <v>2.9857549999999997E-2</v>
      </c>
      <c r="AT105" s="50">
        <f>$AO105*('ST1.4 OFMSW composition'!G$3)</f>
        <v>7.8545999999999991E-2</v>
      </c>
      <c r="AU105" s="50">
        <f>$AO105*('ST1.4 OFMSW composition'!H$3)</f>
        <v>2.2305049999999996E-2</v>
      </c>
    </row>
    <row r="106" spans="1:47" x14ac:dyDescent="0.3">
      <c r="A106" s="19" t="s">
        <v>118</v>
      </c>
      <c r="B106" s="19" t="s">
        <v>119</v>
      </c>
      <c r="C106" s="48">
        <f>AVERAGE(1,0.85)</f>
        <v>0.92500000000000004</v>
      </c>
      <c r="D106" s="20">
        <v>2015</v>
      </c>
      <c r="E106" s="19">
        <v>2880703</v>
      </c>
      <c r="F106" s="19">
        <v>1142964000</v>
      </c>
      <c r="G106" s="21">
        <f t="shared" si="13"/>
        <v>1.0870291797446949</v>
      </c>
      <c r="H106" s="21">
        <f>G106*'ST1.4 OFMSW composition'!B$7</f>
        <v>0.39133050470809017</v>
      </c>
      <c r="I106" s="50">
        <f>$G106*'ST1.4 OFMSW composition'!C$3</f>
        <v>5.304702397154111E-2</v>
      </c>
      <c r="J106" s="50">
        <f>$G106*'ST1.4 OFMSW composition'!D$3</f>
        <v>0.10141982247018003</v>
      </c>
      <c r="K106" s="50">
        <f>$G106*'ST1.4 OFMSW composition'!E$3</f>
        <v>8.3918652676290451E-2</v>
      </c>
      <c r="L106" s="50">
        <f>$G106*'ST1.4 OFMSW composition'!F$3</f>
        <v>6.446083035886041E-2</v>
      </c>
      <c r="M106" s="50">
        <f>$G106*'ST1.4 OFMSW composition'!G$3</f>
        <v>0.16957655204017241</v>
      </c>
      <c r="N106" s="50">
        <f>$G106*'ST1.4 OFMSW composition'!H$3</f>
        <v>4.8155392662689984E-2</v>
      </c>
      <c r="O106" s="22">
        <v>2012</v>
      </c>
      <c r="P106" s="18">
        <v>2900401</v>
      </c>
      <c r="Q106" s="25" t="s">
        <v>241</v>
      </c>
      <c r="R106" s="25" t="s">
        <v>241</v>
      </c>
      <c r="S106" s="23" t="s">
        <v>241</v>
      </c>
      <c r="T106" s="53" t="s">
        <v>241</v>
      </c>
      <c r="U106" s="53" t="s">
        <v>241</v>
      </c>
      <c r="V106" s="53" t="s">
        <v>241</v>
      </c>
      <c r="W106" s="53" t="s">
        <v>241</v>
      </c>
      <c r="X106" s="53" t="s">
        <v>241</v>
      </c>
      <c r="Y106" s="53" t="s">
        <v>241</v>
      </c>
      <c r="Z106" s="24">
        <v>2016</v>
      </c>
      <c r="AA106" s="25">
        <v>2876101</v>
      </c>
      <c r="AB106" s="25">
        <f>(AC106*AA106)*365</f>
        <v>808328186.04999995</v>
      </c>
      <c r="AC106" s="23">
        <v>0.77</v>
      </c>
      <c r="AD106" s="50">
        <f>$AC106*'ST1.4 OFMSW composition'!B$6</f>
        <v>0.40810000000000002</v>
      </c>
      <c r="AE106" s="50">
        <f>$AC106*'ST1.4 OFMSW composition'!C$6</f>
        <v>3.7575999999999998E-2</v>
      </c>
      <c r="AF106" s="50">
        <f>$AC106*'ST1.4 OFMSW composition'!D$6</f>
        <v>7.1841000000000002E-2</v>
      </c>
      <c r="AG106" s="50">
        <f>$AC106*'ST1.4 OFMSW composition'!E$6</f>
        <v>5.9444000000000004E-2</v>
      </c>
      <c r="AH106" s="50">
        <f>$AC106*'ST1.4 OFMSW composition'!F$6</f>
        <v>4.5661E-2</v>
      </c>
      <c r="AI106" s="50">
        <f>$AC106*'ST1.4 OFMSW composition'!G$6</f>
        <v>0.12012</v>
      </c>
      <c r="AJ106" s="50">
        <f>$AC106*'ST1.4 OFMSW composition'!H$6</f>
        <v>3.4111000000000002E-2</v>
      </c>
      <c r="AK106" s="37">
        <v>2006</v>
      </c>
      <c r="AL106" s="37">
        <v>1418524</v>
      </c>
      <c r="AM106" s="37">
        <f>(AN106*AL106)*365</f>
        <v>398676170.19999999</v>
      </c>
      <c r="AN106" s="21">
        <v>0.77</v>
      </c>
      <c r="AO106" s="21">
        <f>AN106*'ST1.4 OFMSW composition'!B$7</f>
        <v>0.2772</v>
      </c>
      <c r="AP106" s="50">
        <f>AO106*'ST1.4 OFMSW composition'!C$3</f>
        <v>1.3527359999999999E-2</v>
      </c>
      <c r="AQ106" s="50">
        <f>$AO106*('ST1.4 OFMSW composition'!D$3)</f>
        <v>2.5862759999999999E-2</v>
      </c>
      <c r="AR106" s="50">
        <f>$AO106*('ST1.4 OFMSW composition'!E$3)</f>
        <v>2.139984E-2</v>
      </c>
      <c r="AS106" s="50">
        <f>$AO106*('ST1.4 OFMSW composition'!F$3)</f>
        <v>1.6437959999999998E-2</v>
      </c>
      <c r="AT106" s="50">
        <f>$AO106*('ST1.4 OFMSW composition'!G$3)</f>
        <v>4.3243200000000002E-2</v>
      </c>
      <c r="AU106" s="50">
        <f>$AO106*('ST1.4 OFMSW composition'!H$3)</f>
        <v>1.2279959999999999E-2</v>
      </c>
    </row>
    <row r="107" spans="1:47" x14ac:dyDescent="0.3">
      <c r="A107" s="19" t="s">
        <v>118</v>
      </c>
      <c r="B107" s="19" t="s">
        <v>120</v>
      </c>
      <c r="C107" s="48">
        <v>0.9</v>
      </c>
      <c r="D107" s="20">
        <v>2012</v>
      </c>
      <c r="E107" s="19">
        <v>82431</v>
      </c>
      <c r="F107" s="19">
        <v>43000000</v>
      </c>
      <c r="G107" s="21">
        <f t="shared" si="13"/>
        <v>1.429173723211925</v>
      </c>
      <c r="H107" s="21">
        <f>G107*'ST1.4 OFMSW composition'!B$7</f>
        <v>0.51450254035629295</v>
      </c>
      <c r="I107" s="50">
        <f>$G107*'ST1.4 OFMSW composition'!C$3</f>
        <v>6.9743677692741937E-2</v>
      </c>
      <c r="J107" s="50">
        <f>$G107*'ST1.4 OFMSW composition'!D$3</f>
        <v>0.13334190837567259</v>
      </c>
      <c r="K107" s="50">
        <f>$G107*'ST1.4 OFMSW composition'!E$3</f>
        <v>0.11033221143196062</v>
      </c>
      <c r="L107" s="50">
        <f>$G107*'ST1.4 OFMSW composition'!F$3</f>
        <v>8.4750001786467147E-2</v>
      </c>
      <c r="M107" s="50">
        <f>$G107*'ST1.4 OFMSW composition'!G$3</f>
        <v>0.22295110082106032</v>
      </c>
      <c r="N107" s="50">
        <f>$G107*'ST1.4 OFMSW composition'!H$3</f>
        <v>6.3312395938288274E-2</v>
      </c>
      <c r="O107" s="22">
        <v>2012</v>
      </c>
      <c r="P107" s="18">
        <v>82427</v>
      </c>
      <c r="Q107" s="25" t="s">
        <v>241</v>
      </c>
      <c r="R107" s="23" t="s">
        <v>241</v>
      </c>
      <c r="S107" s="23" t="s">
        <v>241</v>
      </c>
      <c r="T107" s="53" t="s">
        <v>241</v>
      </c>
      <c r="U107" s="53" t="s">
        <v>241</v>
      </c>
      <c r="V107" s="53" t="s">
        <v>241</v>
      </c>
      <c r="W107" s="53" t="s">
        <v>241</v>
      </c>
      <c r="X107" s="53" t="s">
        <v>241</v>
      </c>
      <c r="Y107" s="53" t="s">
        <v>241</v>
      </c>
      <c r="Z107" s="24">
        <v>2016</v>
      </c>
      <c r="AA107" s="25">
        <v>77295</v>
      </c>
      <c r="AB107" s="23" t="s">
        <v>241</v>
      </c>
      <c r="AC107" s="23" t="s">
        <v>241</v>
      </c>
      <c r="AD107" s="53" t="s">
        <v>241</v>
      </c>
      <c r="AE107" s="53" t="s">
        <v>241</v>
      </c>
      <c r="AF107" s="53" t="s">
        <v>241</v>
      </c>
      <c r="AG107" s="53" t="s">
        <v>241</v>
      </c>
      <c r="AH107" s="53" t="s">
        <v>241</v>
      </c>
      <c r="AI107" s="53" t="s">
        <v>241</v>
      </c>
      <c r="AJ107" s="53" t="s">
        <v>241</v>
      </c>
      <c r="AK107" s="37">
        <v>2007</v>
      </c>
      <c r="AL107" s="37" t="s">
        <v>241</v>
      </c>
      <c r="AM107" s="37" t="s">
        <v>241</v>
      </c>
      <c r="AN107" s="38">
        <v>2.2000000000000002</v>
      </c>
      <c r="AO107" s="21">
        <f>AN107*'ST1.4 OFMSW composition'!B$7</f>
        <v>0.79200000000000004</v>
      </c>
      <c r="AP107" s="50">
        <f>AO107*'ST1.4 OFMSW composition'!C$3</f>
        <v>3.8649599999999999E-2</v>
      </c>
      <c r="AQ107" s="50">
        <f>$AO107*('ST1.4 OFMSW composition'!D$3)</f>
        <v>7.3893600000000004E-2</v>
      </c>
      <c r="AR107" s="50">
        <f>$AO107*('ST1.4 OFMSW composition'!E$3)</f>
        <v>6.1142400000000006E-2</v>
      </c>
      <c r="AS107" s="50">
        <f>$AO107*('ST1.4 OFMSW composition'!F$3)</f>
        <v>4.6965600000000003E-2</v>
      </c>
      <c r="AT107" s="50">
        <f>$AO107*('ST1.4 OFMSW composition'!G$3)</f>
        <v>0.12355200000000001</v>
      </c>
      <c r="AU107" s="50">
        <f>$AO107*('ST1.4 OFMSW composition'!H$3)</f>
        <v>3.5085600000000002E-2</v>
      </c>
    </row>
    <row r="108" spans="1:47" x14ac:dyDescent="0.3">
      <c r="A108" s="19" t="s">
        <v>118</v>
      </c>
      <c r="B108" s="19" t="s">
        <v>121</v>
      </c>
      <c r="C108" s="48">
        <v>1</v>
      </c>
      <c r="D108" s="20">
        <v>2015</v>
      </c>
      <c r="E108" s="19">
        <v>8633169</v>
      </c>
      <c r="F108" s="19">
        <v>4836000000</v>
      </c>
      <c r="G108" s="21">
        <f t="shared" si="13"/>
        <v>1.5346989116618881</v>
      </c>
      <c r="H108" s="21">
        <f>G108*'ST1.4 OFMSW composition'!B$7</f>
        <v>0.55249160819827969</v>
      </c>
      <c r="I108" s="50">
        <f>$G108*'ST1.4 OFMSW composition'!C$3</f>
        <v>7.4893306889100134E-2</v>
      </c>
      <c r="J108" s="50">
        <f>$G108*'ST1.4 OFMSW composition'!D$3</f>
        <v>0.14318740845805414</v>
      </c>
      <c r="K108" s="50">
        <f>$G108*'ST1.4 OFMSW composition'!E$3</f>
        <v>0.11847875598029776</v>
      </c>
      <c r="L108" s="50">
        <f>$G108*'ST1.4 OFMSW composition'!F$3</f>
        <v>9.1007645461549963E-2</v>
      </c>
      <c r="M108" s="50">
        <f>$G108*'ST1.4 OFMSW composition'!G$3</f>
        <v>0.23941303021925453</v>
      </c>
      <c r="N108" s="50">
        <f>$G108*'ST1.4 OFMSW composition'!H$3</f>
        <v>6.7987161786621647E-2</v>
      </c>
      <c r="O108" s="22">
        <v>2012</v>
      </c>
      <c r="P108" s="18">
        <v>8429991</v>
      </c>
      <c r="Q108" s="25" t="s">
        <v>241</v>
      </c>
      <c r="R108" s="23" t="s">
        <v>241</v>
      </c>
      <c r="S108" s="23" t="s">
        <v>241</v>
      </c>
      <c r="T108" s="53" t="s">
        <v>241</v>
      </c>
      <c r="U108" s="53" t="s">
        <v>241</v>
      </c>
      <c r="V108" s="53" t="s">
        <v>241</v>
      </c>
      <c r="W108" s="53" t="s">
        <v>241</v>
      </c>
      <c r="X108" s="53" t="s">
        <v>241</v>
      </c>
      <c r="Y108" s="53" t="s">
        <v>241</v>
      </c>
      <c r="Z108" s="24">
        <v>2016</v>
      </c>
      <c r="AA108" s="25">
        <v>8736668</v>
      </c>
      <c r="AB108" s="23" t="s">
        <v>241</v>
      </c>
      <c r="AC108" s="23" t="s">
        <v>241</v>
      </c>
      <c r="AD108" s="53" t="s">
        <v>241</v>
      </c>
      <c r="AE108" s="53" t="s">
        <v>241</v>
      </c>
      <c r="AF108" s="53" t="s">
        <v>241</v>
      </c>
      <c r="AG108" s="53" t="s">
        <v>241</v>
      </c>
      <c r="AH108" s="53" t="s">
        <v>241</v>
      </c>
      <c r="AI108" s="53" t="s">
        <v>241</v>
      </c>
      <c r="AJ108" s="53" t="s">
        <v>241</v>
      </c>
      <c r="AK108" s="37">
        <v>2006</v>
      </c>
      <c r="AL108" s="37">
        <v>5526033</v>
      </c>
      <c r="AM108" s="37">
        <f>(AN108*AL108)*365</f>
        <v>4840804908</v>
      </c>
      <c r="AN108" s="21">
        <v>2.4</v>
      </c>
      <c r="AO108" s="21">
        <f>AN108*'ST1.4 OFMSW composition'!B$7</f>
        <v>0.86399999999999999</v>
      </c>
      <c r="AP108" s="50">
        <f>AO108*'ST1.4 OFMSW composition'!C$3</f>
        <v>4.2163199999999998E-2</v>
      </c>
      <c r="AQ108" s="50">
        <f>$AO108*('ST1.4 OFMSW composition'!D$3)</f>
        <v>8.0611199999999994E-2</v>
      </c>
      <c r="AR108" s="50">
        <f>$AO108*('ST1.4 OFMSW composition'!E$3)</f>
        <v>6.6700800000000005E-2</v>
      </c>
      <c r="AS108" s="50">
        <f>$AO108*('ST1.4 OFMSW composition'!F$3)</f>
        <v>5.1235200000000002E-2</v>
      </c>
      <c r="AT108" s="50">
        <f>$AO108*('ST1.4 OFMSW composition'!G$3)</f>
        <v>0.13478399999999999</v>
      </c>
      <c r="AU108" s="50">
        <f>$AO108*('ST1.4 OFMSW composition'!H$3)</f>
        <v>3.8275199999999995E-2</v>
      </c>
    </row>
    <row r="109" spans="1:47" x14ac:dyDescent="0.3">
      <c r="A109" s="19" t="s">
        <v>118</v>
      </c>
      <c r="B109" s="19" t="s">
        <v>122</v>
      </c>
      <c r="C109" s="48">
        <v>0.99</v>
      </c>
      <c r="D109" s="20">
        <v>2015</v>
      </c>
      <c r="E109" s="19">
        <v>9489616</v>
      </c>
      <c r="F109" s="19">
        <v>4280000000</v>
      </c>
      <c r="G109" s="21">
        <f t="shared" si="13"/>
        <v>1.2356693250032746</v>
      </c>
      <c r="H109" s="21">
        <f>G109*'ST1.4 OFMSW composition'!B$7</f>
        <v>0.44484095700117887</v>
      </c>
      <c r="I109" s="50">
        <f>$G109*'ST1.4 OFMSW composition'!C$3</f>
        <v>6.0300663060159798E-2</v>
      </c>
      <c r="J109" s="50">
        <f>$G109*'ST1.4 OFMSW composition'!D$3</f>
        <v>0.11528794802280552</v>
      </c>
      <c r="K109" s="50">
        <f>$G109*'ST1.4 OFMSW composition'!E$3</f>
        <v>9.5393671890252815E-2</v>
      </c>
      <c r="L109" s="50">
        <f>$G109*'ST1.4 OFMSW composition'!F$3</f>
        <v>7.3275190972694179E-2</v>
      </c>
      <c r="M109" s="50">
        <f>$G109*'ST1.4 OFMSW composition'!G$3</f>
        <v>0.19276441470051084</v>
      </c>
      <c r="N109" s="50">
        <f>$G109*'ST1.4 OFMSW composition'!H$3</f>
        <v>5.4740151097645066E-2</v>
      </c>
      <c r="O109" s="22">
        <v>2012</v>
      </c>
      <c r="P109" s="18">
        <v>9446836</v>
      </c>
      <c r="Q109" s="25" t="s">
        <v>241</v>
      </c>
      <c r="R109" s="23" t="s">
        <v>241</v>
      </c>
      <c r="S109" s="23" t="s">
        <v>241</v>
      </c>
      <c r="T109" s="53" t="s">
        <v>241</v>
      </c>
      <c r="U109" s="53" t="s">
        <v>241</v>
      </c>
      <c r="V109" s="53" t="s">
        <v>241</v>
      </c>
      <c r="W109" s="53" t="s">
        <v>241</v>
      </c>
      <c r="X109" s="53" t="s">
        <v>241</v>
      </c>
      <c r="Y109" s="53" t="s">
        <v>241</v>
      </c>
      <c r="Z109" s="24">
        <v>2016</v>
      </c>
      <c r="AA109" s="25">
        <v>9469379</v>
      </c>
      <c r="AB109" s="25">
        <f>(AC109*AA109)*365</f>
        <v>2695932201.3000002</v>
      </c>
      <c r="AC109" s="23">
        <v>0.78</v>
      </c>
      <c r="AD109" s="50">
        <f>$AC109*'ST1.4 OFMSW composition'!B$6</f>
        <v>0.41340000000000005</v>
      </c>
      <c r="AE109" s="50">
        <f>$AC109*'ST1.4 OFMSW composition'!C$6</f>
        <v>3.8064000000000001E-2</v>
      </c>
      <c r="AF109" s="50">
        <f>$AC109*'ST1.4 OFMSW composition'!D$6</f>
        <v>7.2773999999999991E-2</v>
      </c>
      <c r="AG109" s="50">
        <f>$AC109*'ST1.4 OFMSW composition'!E$6</f>
        <v>6.0216000000000006E-2</v>
      </c>
      <c r="AH109" s="50">
        <f>$AC109*'ST1.4 OFMSW composition'!F$6</f>
        <v>4.6254000000000003E-2</v>
      </c>
      <c r="AI109" s="50">
        <f>$AC109*'ST1.4 OFMSW composition'!G$6</f>
        <v>0.12168000000000001</v>
      </c>
      <c r="AJ109" s="50">
        <f>$AC109*'ST1.4 OFMSW composition'!H$6</f>
        <v>3.4554000000000001E-2</v>
      </c>
      <c r="AK109" s="37">
        <v>2005</v>
      </c>
      <c r="AL109" s="37">
        <v>7057977</v>
      </c>
      <c r="AM109" s="37">
        <f>(AN109*AL109)*365</f>
        <v>2009406051.9000001</v>
      </c>
      <c r="AN109" s="21">
        <v>0.78</v>
      </c>
      <c r="AO109" s="21">
        <f>AN109*'ST1.4 OFMSW composition'!B$7</f>
        <v>0.28079999999999999</v>
      </c>
      <c r="AP109" s="50">
        <f>AO109*'ST1.4 OFMSW composition'!C$3</f>
        <v>1.3703039999999998E-2</v>
      </c>
      <c r="AQ109" s="50">
        <f>$AO109*('ST1.4 OFMSW composition'!D$3)</f>
        <v>2.6198639999999999E-2</v>
      </c>
      <c r="AR109" s="50">
        <f>$AO109*('ST1.4 OFMSW composition'!E$3)</f>
        <v>2.1677760000000001E-2</v>
      </c>
      <c r="AS109" s="50">
        <f>$AO109*('ST1.4 OFMSW composition'!F$3)</f>
        <v>1.665144E-2</v>
      </c>
      <c r="AT109" s="50">
        <f>$AO109*('ST1.4 OFMSW composition'!G$3)</f>
        <v>4.3804799999999998E-2</v>
      </c>
      <c r="AU109" s="50">
        <f>$AO109*('ST1.4 OFMSW composition'!H$3)</f>
        <v>1.243944E-2</v>
      </c>
    </row>
    <row r="110" spans="1:47" x14ac:dyDescent="0.3">
      <c r="A110" s="19" t="s">
        <v>118</v>
      </c>
      <c r="B110" s="19" t="s">
        <v>123</v>
      </c>
      <c r="C110" s="48">
        <f>AVERAGE(1,1)</f>
        <v>1</v>
      </c>
      <c r="D110" s="20">
        <v>2015</v>
      </c>
      <c r="E110" s="19">
        <v>11274196</v>
      </c>
      <c r="F110" s="19">
        <v>4708000000</v>
      </c>
      <c r="G110" s="21">
        <f t="shared" si="13"/>
        <v>1.1440842554969153</v>
      </c>
      <c r="H110" s="21">
        <f>G110*'ST1.4 OFMSW composition'!B$7</f>
        <v>0.4118703319788895</v>
      </c>
      <c r="I110" s="50">
        <f>$G110*'ST1.4 OFMSW composition'!C$3</f>
        <v>5.5831311668249464E-2</v>
      </c>
      <c r="J110" s="50">
        <f>$G110*'ST1.4 OFMSW composition'!D$3</f>
        <v>0.10674306103786219</v>
      </c>
      <c r="K110" s="50">
        <f>$G110*'ST1.4 OFMSW composition'!E$3</f>
        <v>8.8323304524361865E-2</v>
      </c>
      <c r="L110" s="50">
        <f>$G110*'ST1.4 OFMSW composition'!F$3</f>
        <v>6.784419635096707E-2</v>
      </c>
      <c r="M110" s="50">
        <f>$G110*'ST1.4 OFMSW composition'!G$3</f>
        <v>0.17847714385751878</v>
      </c>
      <c r="N110" s="50">
        <f>$G110*'ST1.4 OFMSW composition'!H$3</f>
        <v>5.0682932518513343E-2</v>
      </c>
      <c r="O110" s="22">
        <v>2012</v>
      </c>
      <c r="P110" s="18">
        <v>11106932</v>
      </c>
      <c r="Q110" s="25" t="s">
        <v>241</v>
      </c>
      <c r="R110" s="23" t="s">
        <v>241</v>
      </c>
      <c r="S110" s="23" t="s">
        <v>241</v>
      </c>
      <c r="T110" s="53" t="s">
        <v>241</v>
      </c>
      <c r="U110" s="53" t="s">
        <v>241</v>
      </c>
      <c r="V110" s="53" t="s">
        <v>241</v>
      </c>
      <c r="W110" s="53" t="s">
        <v>241</v>
      </c>
      <c r="X110" s="53" t="s">
        <v>241</v>
      </c>
      <c r="Y110" s="53" t="s">
        <v>241</v>
      </c>
      <c r="Z110" s="24">
        <v>2016</v>
      </c>
      <c r="AA110" s="25">
        <v>11331422</v>
      </c>
      <c r="AB110" s="25">
        <f>(AC110*AA110)*365</f>
        <v>5211320977.8000002</v>
      </c>
      <c r="AC110" s="23">
        <v>1.26</v>
      </c>
      <c r="AD110" s="50">
        <f>$AC110*'ST1.4 OFMSW composition'!B$6</f>
        <v>0.66780000000000006</v>
      </c>
      <c r="AE110" s="50">
        <f>$AC110*'ST1.4 OFMSW composition'!C$6</f>
        <v>6.1487999999999994E-2</v>
      </c>
      <c r="AF110" s="50">
        <f>$AC110*'ST1.4 OFMSW composition'!D$6</f>
        <v>0.117558</v>
      </c>
      <c r="AG110" s="50">
        <f>$AC110*'ST1.4 OFMSW composition'!E$6</f>
        <v>9.7272000000000011E-2</v>
      </c>
      <c r="AH110" s="50">
        <f>$AC110*'ST1.4 OFMSW composition'!F$6</f>
        <v>7.4717999999999993E-2</v>
      </c>
      <c r="AI110" s="50">
        <f>$AC110*'ST1.4 OFMSW composition'!G$6</f>
        <v>0.19656000000000001</v>
      </c>
      <c r="AJ110" s="50">
        <f>$AC110*'ST1.4 OFMSW composition'!H$6</f>
        <v>5.5818E-2</v>
      </c>
      <c r="AK110" s="37">
        <v>2006</v>
      </c>
      <c r="AL110" s="37">
        <v>10265273</v>
      </c>
      <c r="AM110" s="37">
        <f>(AN110*AL110)*365</f>
        <v>4983276777.8500004</v>
      </c>
      <c r="AN110" s="21">
        <v>1.33</v>
      </c>
      <c r="AO110" s="21">
        <f>AN110*'ST1.4 OFMSW composition'!B$7</f>
        <v>0.4788</v>
      </c>
      <c r="AP110" s="50">
        <f>AO110*'ST1.4 OFMSW composition'!C$3</f>
        <v>2.3365439999999998E-2</v>
      </c>
      <c r="AQ110" s="50">
        <f>$AO110*('ST1.4 OFMSW composition'!D$3)</f>
        <v>4.4672039999999996E-2</v>
      </c>
      <c r="AR110" s="50">
        <f>$AO110*('ST1.4 OFMSW composition'!E$3)</f>
        <v>3.6963360000000001E-2</v>
      </c>
      <c r="AS110" s="50">
        <f>$AO110*('ST1.4 OFMSW composition'!F$3)</f>
        <v>2.8392839999999999E-2</v>
      </c>
      <c r="AT110" s="50">
        <f>$AO110*('ST1.4 OFMSW composition'!G$3)</f>
        <v>7.4692800000000004E-2</v>
      </c>
      <c r="AU110" s="50">
        <f>$AO110*('ST1.4 OFMSW composition'!H$3)</f>
        <v>2.1210839999999998E-2</v>
      </c>
    </row>
    <row r="111" spans="1:47" x14ac:dyDescent="0.3">
      <c r="A111" s="19" t="s">
        <v>118</v>
      </c>
      <c r="B111" s="19" t="s">
        <v>124</v>
      </c>
      <c r="C111" s="48">
        <f>AVERAGE(0.95,0.82)</f>
        <v>0.88500000000000001</v>
      </c>
      <c r="D111" s="20">
        <v>2015</v>
      </c>
      <c r="E111" s="19">
        <v>3535961</v>
      </c>
      <c r="F111" s="19">
        <v>1248718000</v>
      </c>
      <c r="G111" s="21">
        <f t="shared" si="13"/>
        <v>0.96752911174061373</v>
      </c>
      <c r="H111" s="21">
        <f>G111*'ST1.4 OFMSW composition'!B$7</f>
        <v>0.34831048022662092</v>
      </c>
      <c r="I111" s="50">
        <f>$G111*'ST1.4 OFMSW composition'!C$3</f>
        <v>4.7215420652941945E-2</v>
      </c>
      <c r="J111" s="50">
        <f>$G111*'ST1.4 OFMSW composition'!D$3</f>
        <v>9.0270466125399254E-2</v>
      </c>
      <c r="K111" s="50">
        <f>$G111*'ST1.4 OFMSW composition'!E$3</f>
        <v>7.4693247426375384E-2</v>
      </c>
      <c r="L111" s="50">
        <f>$G111*'ST1.4 OFMSW composition'!F$3</f>
        <v>5.7374476326218393E-2</v>
      </c>
      <c r="M111" s="50">
        <f>$G111*'ST1.4 OFMSW composition'!G$3</f>
        <v>0.15093454143153573</v>
      </c>
      <c r="N111" s="50">
        <f>$G111*'ST1.4 OFMSW composition'!H$3</f>
        <v>4.2861539650109186E-2</v>
      </c>
      <c r="O111" s="22">
        <v>2012</v>
      </c>
      <c r="P111" s="18">
        <v>3604972</v>
      </c>
      <c r="Q111" s="25" t="s">
        <v>241</v>
      </c>
      <c r="R111" s="23" t="s">
        <v>241</v>
      </c>
      <c r="S111" s="23" t="s">
        <v>241</v>
      </c>
      <c r="T111" s="53" t="s">
        <v>241</v>
      </c>
      <c r="U111" s="53" t="s">
        <v>241</v>
      </c>
      <c r="V111" s="53" t="s">
        <v>241</v>
      </c>
      <c r="W111" s="53" t="s">
        <v>241</v>
      </c>
      <c r="X111" s="53" t="s">
        <v>241</v>
      </c>
      <c r="Y111" s="53" t="s">
        <v>241</v>
      </c>
      <c r="Z111" s="24">
        <v>2016</v>
      </c>
      <c r="AA111" s="25">
        <v>3386263</v>
      </c>
      <c r="AB111" s="23" t="s">
        <v>241</v>
      </c>
      <c r="AC111" s="23" t="s">
        <v>241</v>
      </c>
      <c r="AD111" s="53" t="s">
        <v>241</v>
      </c>
      <c r="AE111" s="53" t="s">
        <v>241</v>
      </c>
      <c r="AF111" s="53" t="s">
        <v>241</v>
      </c>
      <c r="AG111" s="53" t="s">
        <v>241</v>
      </c>
      <c r="AH111" s="53" t="s">
        <v>241</v>
      </c>
      <c r="AI111" s="53" t="s">
        <v>241</v>
      </c>
      <c r="AJ111" s="53" t="s">
        <v>241</v>
      </c>
      <c r="AK111" s="37" t="s">
        <v>241</v>
      </c>
      <c r="AL111" s="37" t="s">
        <v>241</v>
      </c>
      <c r="AM111" s="37" t="s">
        <v>241</v>
      </c>
      <c r="AN111" s="38">
        <v>1.1000000000000001</v>
      </c>
      <c r="AO111" s="21">
        <f>AN111*'ST1.4 OFMSW composition'!B$7</f>
        <v>0.39600000000000002</v>
      </c>
      <c r="AP111" s="50">
        <f>AO111*'ST1.4 OFMSW composition'!C$3</f>
        <v>1.93248E-2</v>
      </c>
      <c r="AQ111" s="50">
        <f>$AO111*('ST1.4 OFMSW composition'!D$3)</f>
        <v>3.6946800000000002E-2</v>
      </c>
      <c r="AR111" s="50">
        <f>$AO111*('ST1.4 OFMSW composition'!E$3)</f>
        <v>3.0571200000000003E-2</v>
      </c>
      <c r="AS111" s="50">
        <f>$AO111*('ST1.4 OFMSW composition'!F$3)</f>
        <v>2.3482800000000002E-2</v>
      </c>
      <c r="AT111" s="50">
        <f>$AO111*('ST1.4 OFMSW composition'!G$3)</f>
        <v>6.1776000000000005E-2</v>
      </c>
      <c r="AU111" s="50">
        <f>$AO111*('ST1.4 OFMSW composition'!H$3)</f>
        <v>1.7542800000000001E-2</v>
      </c>
    </row>
    <row r="112" spans="1:47" x14ac:dyDescent="0.3">
      <c r="A112" s="19" t="s">
        <v>118</v>
      </c>
      <c r="B112" s="19" t="s">
        <v>125</v>
      </c>
      <c r="C112" s="48">
        <v>0.9</v>
      </c>
      <c r="D112" s="20">
        <v>2015</v>
      </c>
      <c r="E112" s="19">
        <v>7177991</v>
      </c>
      <c r="F112" s="19">
        <v>3011000000</v>
      </c>
      <c r="G112" s="21">
        <f t="shared" si="13"/>
        <v>1.1492512415372422</v>
      </c>
      <c r="H112" s="21">
        <f>G112*'ST1.4 OFMSW composition'!B$7</f>
        <v>0.41373044695340716</v>
      </c>
      <c r="I112" s="50">
        <f>$G112*'ST1.4 OFMSW composition'!C$3</f>
        <v>5.6083460587017415E-2</v>
      </c>
      <c r="J112" s="50">
        <f>$G112*'ST1.4 OFMSW composition'!D$3</f>
        <v>0.1072251408354247</v>
      </c>
      <c r="K112" s="50">
        <f>$G112*'ST1.4 OFMSW composition'!E$3</f>
        <v>8.8722195846675109E-2</v>
      </c>
      <c r="L112" s="50">
        <f>$G112*'ST1.4 OFMSW composition'!F$3</f>
        <v>6.8150598623158462E-2</v>
      </c>
      <c r="M112" s="50">
        <f>$G112*'ST1.4 OFMSW composition'!G$3</f>
        <v>0.1792831936798098</v>
      </c>
      <c r="N112" s="50">
        <f>$G112*'ST1.4 OFMSW composition'!H$3</f>
        <v>5.0911830000099828E-2</v>
      </c>
      <c r="O112" s="22">
        <v>2012</v>
      </c>
      <c r="P112" s="18">
        <v>7305888</v>
      </c>
      <c r="Q112" s="25" t="s">
        <v>241</v>
      </c>
      <c r="R112" s="23" t="s">
        <v>241</v>
      </c>
      <c r="S112" s="23" t="s">
        <v>241</v>
      </c>
      <c r="T112" s="53" t="s">
        <v>241</v>
      </c>
      <c r="U112" s="53" t="s">
        <v>241</v>
      </c>
      <c r="V112" s="53" t="s">
        <v>241</v>
      </c>
      <c r="W112" s="53" t="s">
        <v>241</v>
      </c>
      <c r="X112" s="53" t="s">
        <v>241</v>
      </c>
      <c r="Y112" s="53" t="s">
        <v>241</v>
      </c>
      <c r="Z112" s="24">
        <v>2016</v>
      </c>
      <c r="AA112" s="25">
        <v>7127822</v>
      </c>
      <c r="AB112" s="25">
        <f>(AC112*AA112)*365</f>
        <v>3278085337.8000002</v>
      </c>
      <c r="AC112" s="23">
        <v>1.26</v>
      </c>
      <c r="AD112" s="50">
        <f>$AC112*'ST1.4 OFMSW composition'!B$6</f>
        <v>0.66780000000000006</v>
      </c>
      <c r="AE112" s="50">
        <f>$AC112*'ST1.4 OFMSW composition'!C$6</f>
        <v>6.1487999999999994E-2</v>
      </c>
      <c r="AF112" s="50">
        <f>$AC112*'ST1.4 OFMSW composition'!D$6</f>
        <v>0.117558</v>
      </c>
      <c r="AG112" s="50">
        <f>$AC112*'ST1.4 OFMSW composition'!E$6</f>
        <v>9.7272000000000011E-2</v>
      </c>
      <c r="AH112" s="50">
        <f>$AC112*'ST1.4 OFMSW composition'!F$6</f>
        <v>7.4717999999999993E-2</v>
      </c>
      <c r="AI112" s="50">
        <f>$AC112*'ST1.4 OFMSW composition'!G$6</f>
        <v>0.19656000000000001</v>
      </c>
      <c r="AJ112" s="50">
        <f>$AC112*'ST1.4 OFMSW composition'!H$6</f>
        <v>5.5818E-2</v>
      </c>
      <c r="AK112" s="37">
        <v>2007</v>
      </c>
      <c r="AL112" s="37">
        <v>5423113</v>
      </c>
      <c r="AM112" s="37">
        <f>(AN112*AL112)*365</f>
        <v>2533678393.6000004</v>
      </c>
      <c r="AN112" s="21">
        <v>1.28</v>
      </c>
      <c r="AO112" s="21">
        <f>AN112*'ST1.4 OFMSW composition'!B$7</f>
        <v>0.46079999999999999</v>
      </c>
      <c r="AP112" s="50">
        <f>AO112*'ST1.4 OFMSW composition'!C$3</f>
        <v>2.2487039999999996E-2</v>
      </c>
      <c r="AQ112" s="50">
        <f>$AO112*('ST1.4 OFMSW composition'!D$3)</f>
        <v>4.2992639999999999E-2</v>
      </c>
      <c r="AR112" s="50">
        <f>$AO112*('ST1.4 OFMSW composition'!E$3)</f>
        <v>3.5573760000000003E-2</v>
      </c>
      <c r="AS112" s="50">
        <f>$AO112*('ST1.4 OFMSW composition'!F$3)</f>
        <v>2.7325439999999999E-2</v>
      </c>
      <c r="AT112" s="50">
        <f>$AO112*('ST1.4 OFMSW composition'!G$3)</f>
        <v>7.1884799999999999E-2</v>
      </c>
      <c r="AU112" s="50">
        <f>$AO112*('ST1.4 OFMSW composition'!H$3)</f>
        <v>2.0413439999999998E-2</v>
      </c>
    </row>
    <row r="113" spans="1:47" x14ac:dyDescent="0.3">
      <c r="A113" s="19" t="s">
        <v>118</v>
      </c>
      <c r="B113" s="19" t="s">
        <v>126</v>
      </c>
      <c r="C113" s="48">
        <v>0.9</v>
      </c>
      <c r="D113" s="20">
        <v>2016</v>
      </c>
      <c r="E113" s="19">
        <v>164541</v>
      </c>
      <c r="F113" s="19">
        <v>178933000</v>
      </c>
      <c r="G113" s="21">
        <f t="shared" si="13"/>
        <v>2.9793631815795085</v>
      </c>
      <c r="H113" s="21">
        <f>G113*'ST1.4 OFMSW composition'!B$7</f>
        <v>1.0725707453686231</v>
      </c>
      <c r="I113" s="50">
        <f>$G113*'ST1.4 OFMSW composition'!C$3</f>
        <v>0.14539292326108</v>
      </c>
      <c r="J113" s="50">
        <f>$G113*'ST1.4 OFMSW composition'!D$3</f>
        <v>0.27797458484136811</v>
      </c>
      <c r="K113" s="50">
        <f>$G113*'ST1.4 OFMSW composition'!E$3</f>
        <v>0.23000683761793808</v>
      </c>
      <c r="L113" s="50">
        <f>$G113*'ST1.4 OFMSW composition'!F$3</f>
        <v>0.17667623666766485</v>
      </c>
      <c r="M113" s="50">
        <f>$G113*'ST1.4 OFMSW composition'!G$3</f>
        <v>0.46478065632640331</v>
      </c>
      <c r="N113" s="50">
        <f>$G113*'ST1.4 OFMSW composition'!H$3</f>
        <v>0.13198578894397223</v>
      </c>
      <c r="O113" s="22">
        <v>2012</v>
      </c>
      <c r="P113" s="18">
        <v>162051</v>
      </c>
      <c r="Q113" s="25" t="s">
        <v>241</v>
      </c>
      <c r="R113" s="23" t="s">
        <v>241</v>
      </c>
      <c r="S113" s="23" t="s">
        <v>241</v>
      </c>
      <c r="T113" s="53" t="s">
        <v>241</v>
      </c>
      <c r="U113" s="53" t="s">
        <v>241</v>
      </c>
      <c r="V113" s="53" t="s">
        <v>241</v>
      </c>
      <c r="W113" s="53" t="s">
        <v>241</v>
      </c>
      <c r="X113" s="53" t="s">
        <v>241</v>
      </c>
      <c r="Y113" s="53" t="s">
        <v>241</v>
      </c>
      <c r="Z113" s="24">
        <v>2016</v>
      </c>
      <c r="AA113" s="25">
        <v>166922</v>
      </c>
      <c r="AB113" s="23" t="s">
        <v>241</v>
      </c>
      <c r="AC113" s="23" t="s">
        <v>241</v>
      </c>
      <c r="AD113" s="53" t="s">
        <v>241</v>
      </c>
      <c r="AE113" s="53" t="s">
        <v>241</v>
      </c>
      <c r="AF113" s="53" t="s">
        <v>241</v>
      </c>
      <c r="AG113" s="53" t="s">
        <v>241</v>
      </c>
      <c r="AH113" s="53" t="s">
        <v>241</v>
      </c>
      <c r="AI113" s="53" t="s">
        <v>241</v>
      </c>
      <c r="AJ113" s="53" t="s">
        <v>241</v>
      </c>
      <c r="AK113" s="37" t="s">
        <v>241</v>
      </c>
      <c r="AL113" s="37" t="s">
        <v>241</v>
      </c>
      <c r="AM113" s="37" t="s">
        <v>241</v>
      </c>
      <c r="AN113" s="38">
        <v>2.2000000000000002</v>
      </c>
      <c r="AO113" s="21">
        <f>AN113*'ST1.4 OFMSW composition'!B$7</f>
        <v>0.79200000000000004</v>
      </c>
      <c r="AP113" s="50">
        <f>AO113*'ST1.4 OFMSW composition'!C$3</f>
        <v>3.8649599999999999E-2</v>
      </c>
      <c r="AQ113" s="50">
        <f>$AO113*('ST1.4 OFMSW composition'!D$3)</f>
        <v>7.3893600000000004E-2</v>
      </c>
      <c r="AR113" s="50">
        <f>$AO113*('ST1.4 OFMSW composition'!E$3)</f>
        <v>6.1142400000000006E-2</v>
      </c>
      <c r="AS113" s="50">
        <f>$AO113*('ST1.4 OFMSW composition'!F$3)</f>
        <v>4.6965600000000003E-2</v>
      </c>
      <c r="AT113" s="50">
        <f>$AO113*('ST1.4 OFMSW composition'!G$3)</f>
        <v>0.12355200000000001</v>
      </c>
      <c r="AU113" s="50">
        <f>$AO113*('ST1.4 OFMSW composition'!H$3)</f>
        <v>3.5085600000000002E-2</v>
      </c>
    </row>
    <row r="114" spans="1:47" x14ac:dyDescent="0.3">
      <c r="A114" s="19" t="s">
        <v>118</v>
      </c>
      <c r="B114" s="19" t="s">
        <v>127</v>
      </c>
      <c r="C114" s="48">
        <v>1</v>
      </c>
      <c r="D114" s="20">
        <v>2015</v>
      </c>
      <c r="E114" s="19">
        <v>4203604</v>
      </c>
      <c r="F114" s="19">
        <v>1654000000</v>
      </c>
      <c r="G114" s="21">
        <f t="shared" si="13"/>
        <v>1.0780051711138985</v>
      </c>
      <c r="H114" s="21">
        <f>G114*'ST1.4 OFMSW composition'!B$7</f>
        <v>0.38808186160100344</v>
      </c>
      <c r="I114" s="50">
        <f>$G114*'ST1.4 OFMSW composition'!C$3</f>
        <v>5.2606652350358239E-2</v>
      </c>
      <c r="J114" s="50">
        <f>$G114*'ST1.4 OFMSW composition'!D$3</f>
        <v>0.10057788246492672</v>
      </c>
      <c r="K114" s="50">
        <f>$G114*'ST1.4 OFMSW composition'!E$3</f>
        <v>8.3221999209992972E-2</v>
      </c>
      <c r="L114" s="50">
        <f>$G114*'ST1.4 OFMSW composition'!F$3</f>
        <v>6.3925706647054173E-2</v>
      </c>
      <c r="M114" s="50">
        <f>$G114*'ST1.4 OFMSW composition'!G$3</f>
        <v>0.16816880669376816</v>
      </c>
      <c r="N114" s="50">
        <f>$G114*'ST1.4 OFMSW composition'!H$3</f>
        <v>4.7755629080345703E-2</v>
      </c>
      <c r="O114" s="22">
        <v>2012</v>
      </c>
      <c r="P114" s="18">
        <v>4267558</v>
      </c>
      <c r="Q114" s="25" t="s">
        <v>241</v>
      </c>
      <c r="R114" s="23" t="s">
        <v>241</v>
      </c>
      <c r="S114" s="23" t="s">
        <v>241</v>
      </c>
      <c r="T114" s="53" t="s">
        <v>241</v>
      </c>
      <c r="U114" s="53" t="s">
        <v>241</v>
      </c>
      <c r="V114" s="53" t="s">
        <v>241</v>
      </c>
      <c r="W114" s="53" t="s">
        <v>241</v>
      </c>
      <c r="X114" s="53" t="s">
        <v>241</v>
      </c>
      <c r="Y114" s="53" t="s">
        <v>241</v>
      </c>
      <c r="Z114" s="24">
        <v>2016</v>
      </c>
      <c r="AA114" s="25">
        <v>4174349</v>
      </c>
      <c r="AB114" s="25">
        <f t="shared" ref="AB114:AB123" si="17">(AC114*AA114)*365</f>
        <v>1630292001.9500003</v>
      </c>
      <c r="AC114" s="23">
        <v>1.07</v>
      </c>
      <c r="AD114" s="50">
        <f>$AC114*'ST1.4 OFMSW composition'!B$6</f>
        <v>0.56710000000000005</v>
      </c>
      <c r="AE114" s="50">
        <f>$AC114*'ST1.4 OFMSW composition'!C$6</f>
        <v>5.2215999999999999E-2</v>
      </c>
      <c r="AF114" s="50">
        <f>$AC114*'ST1.4 OFMSW composition'!D$6</f>
        <v>9.9831000000000003E-2</v>
      </c>
      <c r="AG114" s="50">
        <f>$AC114*'ST1.4 OFMSW composition'!E$6</f>
        <v>8.2604000000000011E-2</v>
      </c>
      <c r="AH114" s="50">
        <f>$AC114*'ST1.4 OFMSW composition'!F$6</f>
        <v>6.3451000000000007E-2</v>
      </c>
      <c r="AI114" s="50">
        <f>$AC114*'ST1.4 OFMSW composition'!G$6</f>
        <v>0.16692000000000001</v>
      </c>
      <c r="AJ114" s="50">
        <f>$AC114*'ST1.4 OFMSW composition'!H$6</f>
        <v>4.7400999999999999E-2</v>
      </c>
      <c r="AK114" s="37">
        <v>2008</v>
      </c>
      <c r="AL114" s="37">
        <v>2539903</v>
      </c>
      <c r="AM114" s="37">
        <f>(AN114*AL114)*365</f>
        <v>268848732.55000001</v>
      </c>
      <c r="AN114" s="21">
        <v>0.28999999999999998</v>
      </c>
      <c r="AO114" s="21">
        <f>AN114*'ST1.4 OFMSW composition'!B$7</f>
        <v>0.10439999999999999</v>
      </c>
      <c r="AP114" s="50">
        <f>AO114*'ST1.4 OFMSW composition'!C$3</f>
        <v>5.0947199999999996E-3</v>
      </c>
      <c r="AQ114" s="50">
        <f>$AO114*('ST1.4 OFMSW composition'!D$3)</f>
        <v>9.740519999999999E-3</v>
      </c>
      <c r="AR114" s="50">
        <f>$AO114*('ST1.4 OFMSW composition'!E$3)</f>
        <v>8.0596799999999996E-3</v>
      </c>
      <c r="AS114" s="50">
        <f>$AO114*('ST1.4 OFMSW composition'!F$3)</f>
        <v>6.1909199999999991E-3</v>
      </c>
      <c r="AT114" s="50">
        <f>$AO114*('ST1.4 OFMSW composition'!G$3)</f>
        <v>1.6286399999999999E-2</v>
      </c>
      <c r="AU114" s="50">
        <f>$AO114*('ST1.4 OFMSW composition'!H$3)</f>
        <v>4.6249199999999994E-3</v>
      </c>
    </row>
    <row r="115" spans="1:47" x14ac:dyDescent="0.3">
      <c r="A115" s="19" t="s">
        <v>118</v>
      </c>
      <c r="B115" s="19" t="s">
        <v>128</v>
      </c>
      <c r="C115" s="48">
        <v>0.9</v>
      </c>
      <c r="D115" s="20">
        <v>2015</v>
      </c>
      <c r="E115" s="19">
        <v>1160985</v>
      </c>
      <c r="F115" s="19">
        <v>541000000</v>
      </c>
      <c r="G115" s="21">
        <f t="shared" si="13"/>
        <v>1.2766674684185564</v>
      </c>
      <c r="H115" s="21">
        <f>G115*'ST1.4 OFMSW composition'!B$7</f>
        <v>0.45960028863068025</v>
      </c>
      <c r="I115" s="50">
        <f>$G115*'ST1.4 OFMSW composition'!C$3</f>
        <v>6.2301372458825548E-2</v>
      </c>
      <c r="J115" s="50">
        <f>$G115*'ST1.4 OFMSW composition'!D$3</f>
        <v>0.1191130748034513</v>
      </c>
      <c r="K115" s="50">
        <f>$G115*'ST1.4 OFMSW composition'!E$3</f>
        <v>9.8558728561912556E-2</v>
      </c>
      <c r="L115" s="50">
        <f>$G115*'ST1.4 OFMSW composition'!F$3</f>
        <v>7.5706380877220397E-2</v>
      </c>
      <c r="M115" s="50">
        <f>$G115*'ST1.4 OFMSW composition'!G$3</f>
        <v>0.19916012507329481</v>
      </c>
      <c r="N115" s="50">
        <f>$G115*'ST1.4 OFMSW composition'!H$3</f>
        <v>5.6556368850942049E-2</v>
      </c>
      <c r="O115" s="22">
        <v>2012</v>
      </c>
      <c r="P115" s="18">
        <v>1135046</v>
      </c>
      <c r="Q115" s="25" t="s">
        <v>241</v>
      </c>
      <c r="R115" s="23" t="s">
        <v>241</v>
      </c>
      <c r="S115" s="23" t="s">
        <v>241</v>
      </c>
      <c r="T115" s="53" t="s">
        <v>241</v>
      </c>
      <c r="U115" s="53" t="s">
        <v>241</v>
      </c>
      <c r="V115" s="53" t="s">
        <v>241</v>
      </c>
      <c r="W115" s="53" t="s">
        <v>241</v>
      </c>
      <c r="X115" s="53" t="s">
        <v>241</v>
      </c>
      <c r="Y115" s="53" t="s">
        <v>241</v>
      </c>
      <c r="Z115" s="24">
        <v>2016</v>
      </c>
      <c r="AA115" s="25">
        <v>1170189</v>
      </c>
      <c r="AB115" s="25">
        <f t="shared" si="17"/>
        <v>773085362.8499999</v>
      </c>
      <c r="AC115" s="23">
        <v>1.81</v>
      </c>
      <c r="AD115" s="50">
        <f>$AC115*'ST1.4 OFMSW composition'!B$6</f>
        <v>0.95930000000000004</v>
      </c>
      <c r="AE115" s="50">
        <f>$AC115*'ST1.4 OFMSW composition'!C$6</f>
        <v>8.832799999999999E-2</v>
      </c>
      <c r="AF115" s="50">
        <f>$AC115*'ST1.4 OFMSW composition'!D$6</f>
        <v>0.168873</v>
      </c>
      <c r="AG115" s="50">
        <f>$AC115*'ST1.4 OFMSW composition'!E$6</f>
        <v>0.13973200000000002</v>
      </c>
      <c r="AH115" s="50">
        <f>$AC115*'ST1.4 OFMSW composition'!F$6</f>
        <v>0.107333</v>
      </c>
      <c r="AI115" s="50">
        <f>$AC115*'ST1.4 OFMSW composition'!G$6</f>
        <v>0.28236</v>
      </c>
      <c r="AJ115" s="50">
        <f>$AC115*'ST1.4 OFMSW composition'!H$6</f>
        <v>8.0183000000000004E-2</v>
      </c>
      <c r="AK115" s="37">
        <v>2007</v>
      </c>
      <c r="AL115" s="37">
        <v>595707</v>
      </c>
      <c r="AM115" s="37">
        <f>(AN115*AL115)*365</f>
        <v>450086423.85000002</v>
      </c>
      <c r="AN115" s="21">
        <v>2.0699999999999998</v>
      </c>
      <c r="AO115" s="21">
        <f>AN115*'ST1.4 OFMSW composition'!B$7</f>
        <v>0.74519999999999986</v>
      </c>
      <c r="AP115" s="50">
        <f>AO115*'ST1.4 OFMSW composition'!C$3</f>
        <v>3.636575999999999E-2</v>
      </c>
      <c r="AQ115" s="50">
        <f>$AO115*('ST1.4 OFMSW composition'!D$3)</f>
        <v>6.9527159999999977E-2</v>
      </c>
      <c r="AR115" s="50">
        <f>$AO115*('ST1.4 OFMSW composition'!E$3)</f>
        <v>5.7529439999999994E-2</v>
      </c>
      <c r="AS115" s="50">
        <f>$AO115*('ST1.4 OFMSW composition'!F$3)</f>
        <v>4.4190359999999991E-2</v>
      </c>
      <c r="AT115" s="50">
        <f>$AO115*('ST1.4 OFMSW composition'!G$3)</f>
        <v>0.11625119999999999</v>
      </c>
      <c r="AU115" s="50">
        <f>$AO115*('ST1.4 OFMSW composition'!H$3)</f>
        <v>3.3012359999999991E-2</v>
      </c>
    </row>
    <row r="116" spans="1:47" x14ac:dyDescent="0.3">
      <c r="A116" s="19" t="s">
        <v>118</v>
      </c>
      <c r="B116" s="19" t="s">
        <v>129</v>
      </c>
      <c r="C116" s="48">
        <v>0.9</v>
      </c>
      <c r="D116" s="20">
        <v>2015</v>
      </c>
      <c r="E116" s="19">
        <v>10546059</v>
      </c>
      <c r="F116" s="19">
        <v>3337000000</v>
      </c>
      <c r="G116" s="21">
        <f t="shared" si="13"/>
        <v>0.86690826909129359</v>
      </c>
      <c r="H116" s="21">
        <f>G116*'ST1.4 OFMSW composition'!B$7</f>
        <v>0.31208697687286568</v>
      </c>
      <c r="I116" s="50">
        <f>$G116*'ST1.4 OFMSW composition'!C$3</f>
        <v>4.2305123531655123E-2</v>
      </c>
      <c r="J116" s="50">
        <f>$G116*'ST1.4 OFMSW composition'!D$3</f>
        <v>8.0882541506217681E-2</v>
      </c>
      <c r="K116" s="50">
        <f>$G116*'ST1.4 OFMSW composition'!E$3</f>
        <v>6.6925318373847867E-2</v>
      </c>
      <c r="L116" s="50">
        <f>$G116*'ST1.4 OFMSW composition'!F$3</f>
        <v>5.1407660357113708E-2</v>
      </c>
      <c r="M116" s="50">
        <f>$G116*'ST1.4 OFMSW composition'!G$3</f>
        <v>0.13523768997824179</v>
      </c>
      <c r="N116" s="50">
        <f>$G116*'ST1.4 OFMSW composition'!H$3</f>
        <v>3.8404036320744309E-2</v>
      </c>
      <c r="O116" s="22">
        <v>2012</v>
      </c>
      <c r="P116" s="18">
        <v>10510785</v>
      </c>
      <c r="Q116" s="25" t="s">
        <v>241</v>
      </c>
      <c r="R116" s="23" t="s">
        <v>241</v>
      </c>
      <c r="S116" s="23" t="s">
        <v>241</v>
      </c>
      <c r="T116" s="53" t="s">
        <v>241</v>
      </c>
      <c r="U116" s="53" t="s">
        <v>241</v>
      </c>
      <c r="V116" s="53" t="s">
        <v>241</v>
      </c>
      <c r="W116" s="53" t="s">
        <v>241</v>
      </c>
      <c r="X116" s="53" t="s">
        <v>241</v>
      </c>
      <c r="Y116" s="53" t="s">
        <v>241</v>
      </c>
      <c r="Z116" s="24">
        <v>2016</v>
      </c>
      <c r="AA116" s="25">
        <v>10566332</v>
      </c>
      <c r="AB116" s="25">
        <f t="shared" si="17"/>
        <v>3278204502.9999995</v>
      </c>
      <c r="AC116" s="23">
        <v>0.85</v>
      </c>
      <c r="AD116" s="50">
        <f>$AC116*'ST1.4 OFMSW composition'!B$6</f>
        <v>0.45050000000000001</v>
      </c>
      <c r="AE116" s="50">
        <f>$AC116*'ST1.4 OFMSW composition'!C$6</f>
        <v>4.1479999999999996E-2</v>
      </c>
      <c r="AF116" s="50">
        <f>$AC116*'ST1.4 OFMSW composition'!D$6</f>
        <v>7.9304999999999987E-2</v>
      </c>
      <c r="AG116" s="50">
        <f>$AC116*'ST1.4 OFMSW composition'!E$6</f>
        <v>6.5619999999999998E-2</v>
      </c>
      <c r="AH116" s="50">
        <f>$AC116*'ST1.4 OFMSW composition'!F$6</f>
        <v>5.0404999999999998E-2</v>
      </c>
      <c r="AI116" s="50">
        <f>$AC116*'ST1.4 OFMSW composition'!G$6</f>
        <v>0.1326</v>
      </c>
      <c r="AJ116" s="50">
        <f>$AC116*'ST1.4 OFMSW composition'!H$6</f>
        <v>3.7655000000000001E-2</v>
      </c>
      <c r="AK116" s="37">
        <v>2006</v>
      </c>
      <c r="AL116" s="37">
        <v>7547813</v>
      </c>
      <c r="AM116" s="37">
        <f>(AN116*AL116)*365</f>
        <v>3030446919.5000005</v>
      </c>
      <c r="AN116" s="21">
        <v>1.1000000000000001</v>
      </c>
      <c r="AO116" s="21">
        <f>AN116*'ST1.4 OFMSW composition'!B$7</f>
        <v>0.39600000000000002</v>
      </c>
      <c r="AP116" s="50">
        <f>AO116*'ST1.4 OFMSW composition'!C$3</f>
        <v>1.93248E-2</v>
      </c>
      <c r="AQ116" s="50">
        <f>$AO116*('ST1.4 OFMSW composition'!D$3)</f>
        <v>3.6946800000000002E-2</v>
      </c>
      <c r="AR116" s="50">
        <f>$AO116*('ST1.4 OFMSW composition'!E$3)</f>
        <v>3.0571200000000003E-2</v>
      </c>
      <c r="AS116" s="50">
        <f>$AO116*('ST1.4 OFMSW composition'!F$3)</f>
        <v>2.3482800000000002E-2</v>
      </c>
      <c r="AT116" s="50">
        <f>$AO116*('ST1.4 OFMSW composition'!G$3)</f>
        <v>6.1776000000000005E-2</v>
      </c>
      <c r="AU116" s="50">
        <f>$AO116*('ST1.4 OFMSW composition'!H$3)</f>
        <v>1.7542800000000001E-2</v>
      </c>
    </row>
    <row r="117" spans="1:47" x14ac:dyDescent="0.3">
      <c r="A117" s="19" t="s">
        <v>118</v>
      </c>
      <c r="B117" s="19" t="s">
        <v>130</v>
      </c>
      <c r="C117" s="48">
        <v>1</v>
      </c>
      <c r="D117" s="20">
        <v>2015</v>
      </c>
      <c r="E117" s="19">
        <v>5683483</v>
      </c>
      <c r="F117" s="19">
        <v>4485000000</v>
      </c>
      <c r="G117" s="21">
        <f t="shared" si="13"/>
        <v>2.1619966546705096</v>
      </c>
      <c r="H117" s="21">
        <f>G117*'ST1.4 OFMSW composition'!B$7</f>
        <v>0.7783187956813834</v>
      </c>
      <c r="I117" s="50">
        <f>$G117*'ST1.4 OFMSW composition'!C$3</f>
        <v>0.10550543674792086</v>
      </c>
      <c r="J117" s="50">
        <f>$G117*'ST1.4 OFMSW composition'!D$3</f>
        <v>0.20171428788075854</v>
      </c>
      <c r="K117" s="50">
        <f>$G117*'ST1.4 OFMSW composition'!E$3</f>
        <v>0.16690614174056334</v>
      </c>
      <c r="L117" s="50">
        <f>$G117*'ST1.4 OFMSW composition'!F$3</f>
        <v>0.12820640162196123</v>
      </c>
      <c r="M117" s="50">
        <f>$G117*'ST1.4 OFMSW composition'!G$3</f>
        <v>0.33727147812859948</v>
      </c>
      <c r="N117" s="50">
        <f>$G117*'ST1.4 OFMSW composition'!H$3</f>
        <v>9.577645180190357E-2</v>
      </c>
      <c r="O117" s="22">
        <v>2012</v>
      </c>
      <c r="P117" s="18">
        <v>5591572</v>
      </c>
      <c r="Q117" s="25" t="s">
        <v>241</v>
      </c>
      <c r="R117" s="23" t="s">
        <v>241</v>
      </c>
      <c r="S117" s="23" t="s">
        <v>241</v>
      </c>
      <c r="T117" s="53" t="s">
        <v>241</v>
      </c>
      <c r="U117" s="53" t="s">
        <v>241</v>
      </c>
      <c r="V117" s="53" t="s">
        <v>241</v>
      </c>
      <c r="W117" s="53" t="s">
        <v>241</v>
      </c>
      <c r="X117" s="53" t="s">
        <v>241</v>
      </c>
      <c r="Y117" s="53" t="s">
        <v>241</v>
      </c>
      <c r="Z117" s="24">
        <v>2016</v>
      </c>
      <c r="AA117" s="25">
        <v>5728010</v>
      </c>
      <c r="AB117" s="25">
        <f t="shared" si="17"/>
        <v>1045361825</v>
      </c>
      <c r="AC117" s="26">
        <v>0.5</v>
      </c>
      <c r="AD117" s="50">
        <f>$AC117*'ST1.4 OFMSW composition'!B$6</f>
        <v>0.26500000000000001</v>
      </c>
      <c r="AE117" s="50">
        <f>$AC117*'ST1.4 OFMSW composition'!C$6</f>
        <v>2.4399999999999998E-2</v>
      </c>
      <c r="AF117" s="50">
        <f>$AC117*'ST1.4 OFMSW composition'!D$6</f>
        <v>4.6649999999999997E-2</v>
      </c>
      <c r="AG117" s="50">
        <f>$AC117*'ST1.4 OFMSW composition'!E$6</f>
        <v>3.8600000000000002E-2</v>
      </c>
      <c r="AH117" s="50">
        <f>$AC117*'ST1.4 OFMSW composition'!F$6</f>
        <v>2.9649999999999999E-2</v>
      </c>
      <c r="AI117" s="50">
        <f>$AC117*'ST1.4 OFMSW composition'!G$6</f>
        <v>7.8E-2</v>
      </c>
      <c r="AJ117" s="50">
        <f>$AC117*'ST1.4 OFMSW composition'!H$6</f>
        <v>2.215E-2</v>
      </c>
      <c r="AK117" s="37">
        <v>2006</v>
      </c>
      <c r="AL117" s="37">
        <v>4684754</v>
      </c>
      <c r="AM117" s="37">
        <f>(AN117*AL117)*365</f>
        <v>4001248391.3999996</v>
      </c>
      <c r="AN117" s="21">
        <v>2.34</v>
      </c>
      <c r="AO117" s="21">
        <f>AN117*'ST1.4 OFMSW composition'!B$7</f>
        <v>0.84239999999999993</v>
      </c>
      <c r="AP117" s="50">
        <f>AO117*'ST1.4 OFMSW composition'!C$3</f>
        <v>4.1109119999999992E-2</v>
      </c>
      <c r="AQ117" s="50">
        <f>$AO117*('ST1.4 OFMSW composition'!D$3)</f>
        <v>7.8595919999999986E-2</v>
      </c>
      <c r="AR117" s="50">
        <f>$AO117*('ST1.4 OFMSW composition'!E$3)</f>
        <v>6.5033279999999999E-2</v>
      </c>
      <c r="AS117" s="50">
        <f>$AO117*('ST1.4 OFMSW composition'!F$3)</f>
        <v>4.9954319999999997E-2</v>
      </c>
      <c r="AT117" s="50">
        <f>$AO117*('ST1.4 OFMSW composition'!G$3)</f>
        <v>0.13141439999999999</v>
      </c>
      <c r="AU117" s="50">
        <f>$AO117*('ST1.4 OFMSW composition'!H$3)</f>
        <v>3.7318319999999995E-2</v>
      </c>
    </row>
    <row r="118" spans="1:47" x14ac:dyDescent="0.3">
      <c r="A118" s="19" t="s">
        <v>118</v>
      </c>
      <c r="B118" s="19" t="s">
        <v>131</v>
      </c>
      <c r="C118" s="48">
        <v>0.9</v>
      </c>
      <c r="D118" s="20">
        <v>2015</v>
      </c>
      <c r="E118" s="19">
        <v>1315407</v>
      </c>
      <c r="F118" s="19">
        <v>473000000</v>
      </c>
      <c r="G118" s="21">
        <f t="shared" si="13"/>
        <v>0.98516307953272575</v>
      </c>
      <c r="H118" s="21">
        <f>G118*'ST1.4 OFMSW composition'!B$7</f>
        <v>0.35465870863178128</v>
      </c>
      <c r="I118" s="50">
        <f>$G118*'ST1.4 OFMSW composition'!C$3</f>
        <v>4.8075958281197012E-2</v>
      </c>
      <c r="J118" s="50">
        <f>$G118*'ST1.4 OFMSW composition'!D$3</f>
        <v>9.191571532040331E-2</v>
      </c>
      <c r="K118" s="50">
        <f>$G118*'ST1.4 OFMSW composition'!E$3</f>
        <v>7.6054589739926431E-2</v>
      </c>
      <c r="L118" s="50">
        <f>$G118*'ST1.4 OFMSW composition'!F$3</f>
        <v>5.8420170616290637E-2</v>
      </c>
      <c r="M118" s="50">
        <f>$G118*'ST1.4 OFMSW composition'!G$3</f>
        <v>0.15368544040710522</v>
      </c>
      <c r="N118" s="50">
        <f>$G118*'ST1.4 OFMSW composition'!H$3</f>
        <v>4.364272442329975E-2</v>
      </c>
      <c r="O118" s="22">
        <v>2012</v>
      </c>
      <c r="P118" s="18">
        <v>1322696</v>
      </c>
      <c r="Q118" s="25" t="s">
        <v>241</v>
      </c>
      <c r="R118" s="23" t="s">
        <v>241</v>
      </c>
      <c r="S118" s="23" t="s">
        <v>241</v>
      </c>
      <c r="T118" s="53" t="s">
        <v>241</v>
      </c>
      <c r="U118" s="53" t="s">
        <v>241</v>
      </c>
      <c r="V118" s="53" t="s">
        <v>241</v>
      </c>
      <c r="W118" s="53" t="s">
        <v>241</v>
      </c>
      <c r="X118" s="53" t="s">
        <v>241</v>
      </c>
      <c r="Y118" s="53" t="s">
        <v>241</v>
      </c>
      <c r="Z118" s="24">
        <v>2016</v>
      </c>
      <c r="AA118" s="25">
        <v>1315790</v>
      </c>
      <c r="AB118" s="25">
        <f t="shared" si="17"/>
        <v>240131675</v>
      </c>
      <c r="AC118" s="26">
        <v>0.5</v>
      </c>
      <c r="AD118" s="50">
        <f>$AC118*'ST1.4 OFMSW composition'!B$6</f>
        <v>0.26500000000000001</v>
      </c>
      <c r="AE118" s="50">
        <f>$AC118*'ST1.4 OFMSW composition'!C$6</f>
        <v>2.4399999999999998E-2</v>
      </c>
      <c r="AF118" s="50">
        <f>$AC118*'ST1.4 OFMSW composition'!D$6</f>
        <v>4.6649999999999997E-2</v>
      </c>
      <c r="AG118" s="50">
        <f>$AC118*'ST1.4 OFMSW composition'!E$6</f>
        <v>3.8600000000000002E-2</v>
      </c>
      <c r="AH118" s="50">
        <f>$AC118*'ST1.4 OFMSW composition'!F$6</f>
        <v>2.9649999999999999E-2</v>
      </c>
      <c r="AI118" s="50">
        <f>$AC118*'ST1.4 OFMSW composition'!G$6</f>
        <v>7.8E-2</v>
      </c>
      <c r="AJ118" s="50">
        <f>$AC118*'ST1.4 OFMSW composition'!H$6</f>
        <v>2.215E-2</v>
      </c>
      <c r="AK118" s="37">
        <v>2007</v>
      </c>
      <c r="AL118" s="37">
        <v>931657</v>
      </c>
      <c r="AM118" s="37">
        <f>(AN118*AL118)*365</f>
        <v>499880563.35000002</v>
      </c>
      <c r="AN118" s="21">
        <v>1.47</v>
      </c>
      <c r="AO118" s="21">
        <f>AN118*'ST1.4 OFMSW composition'!B$7</f>
        <v>0.5292</v>
      </c>
      <c r="AP118" s="50">
        <f>AO118*'ST1.4 OFMSW composition'!C$3</f>
        <v>2.5824959999999998E-2</v>
      </c>
      <c r="AQ118" s="50">
        <f>$AO118*('ST1.4 OFMSW composition'!D$3)</f>
        <v>4.9374359999999999E-2</v>
      </c>
      <c r="AR118" s="50">
        <f>$AO118*('ST1.4 OFMSW composition'!E$3)</f>
        <v>4.085424E-2</v>
      </c>
      <c r="AS118" s="50">
        <f>$AO118*('ST1.4 OFMSW composition'!F$3)</f>
        <v>3.1381560000000003E-2</v>
      </c>
      <c r="AT118" s="50">
        <f>$AO118*('ST1.4 OFMSW composition'!G$3)</f>
        <v>8.2555199999999995E-2</v>
      </c>
      <c r="AU118" s="50">
        <f>$AO118*('ST1.4 OFMSW composition'!H$3)</f>
        <v>2.3443559999999999E-2</v>
      </c>
    </row>
    <row r="119" spans="1:47" x14ac:dyDescent="0.3">
      <c r="A119" s="19" t="s">
        <v>118</v>
      </c>
      <c r="B119" s="19" t="s">
        <v>132</v>
      </c>
      <c r="C119" s="48">
        <v>0.9</v>
      </c>
      <c r="D119" s="20">
        <v>2014</v>
      </c>
      <c r="E119" s="19">
        <v>48842</v>
      </c>
      <c r="F119" s="19">
        <v>61000000</v>
      </c>
      <c r="G119" s="21">
        <f t="shared" si="13"/>
        <v>3.4217126176494181</v>
      </c>
      <c r="H119" s="21">
        <f>G119*'ST1.4 OFMSW composition'!B$7</f>
        <v>1.2318165423537906</v>
      </c>
      <c r="I119" s="50">
        <f>$G119*'ST1.4 OFMSW composition'!C$3</f>
        <v>0.1669795757412916</v>
      </c>
      <c r="J119" s="50">
        <f>$G119*'ST1.4 OFMSW composition'!D$3</f>
        <v>0.31924578722669067</v>
      </c>
      <c r="K119" s="50">
        <f>$G119*'ST1.4 OFMSW composition'!E$3</f>
        <v>0.26415621408253509</v>
      </c>
      <c r="L119" s="50">
        <f>$G119*'ST1.4 OFMSW composition'!F$3</f>
        <v>0.2029075582266105</v>
      </c>
      <c r="M119" s="50">
        <f>$G119*'ST1.4 OFMSW composition'!G$3</f>
        <v>0.53378716835330919</v>
      </c>
      <c r="N119" s="50">
        <f>$G119*'ST1.4 OFMSW composition'!H$3</f>
        <v>0.15158186896186923</v>
      </c>
      <c r="O119" s="22">
        <v>2012</v>
      </c>
      <c r="P119" s="18">
        <v>47843</v>
      </c>
      <c r="Q119" s="25" t="s">
        <v>241</v>
      </c>
      <c r="R119" s="23" t="s">
        <v>241</v>
      </c>
      <c r="S119" s="23" t="s">
        <v>241</v>
      </c>
      <c r="T119" s="53" t="s">
        <v>241</v>
      </c>
      <c r="U119" s="53" t="s">
        <v>241</v>
      </c>
      <c r="V119" s="53" t="s">
        <v>241</v>
      </c>
      <c r="W119" s="53" t="s">
        <v>241</v>
      </c>
      <c r="X119" s="53" t="s">
        <v>241</v>
      </c>
      <c r="Y119" s="53" t="s">
        <v>241</v>
      </c>
      <c r="Z119" s="24">
        <v>2016</v>
      </c>
      <c r="AA119" s="25">
        <v>48173</v>
      </c>
      <c r="AB119" s="25">
        <f t="shared" si="17"/>
        <v>5274943.5</v>
      </c>
      <c r="AC119" s="26">
        <v>0.3</v>
      </c>
      <c r="AD119" s="50">
        <f>$AC119*'ST1.4 OFMSW composition'!B$6</f>
        <v>0.159</v>
      </c>
      <c r="AE119" s="50">
        <f>$AC119*'ST1.4 OFMSW composition'!C$6</f>
        <v>1.4639999999999999E-2</v>
      </c>
      <c r="AF119" s="50">
        <f>$AC119*'ST1.4 OFMSW composition'!D$6</f>
        <v>2.7989999999999998E-2</v>
      </c>
      <c r="AG119" s="50">
        <f>$AC119*'ST1.4 OFMSW composition'!E$6</f>
        <v>2.316E-2</v>
      </c>
      <c r="AH119" s="50">
        <f>$AC119*'ST1.4 OFMSW composition'!F$6</f>
        <v>1.779E-2</v>
      </c>
      <c r="AI119" s="50">
        <f>$AC119*'ST1.4 OFMSW composition'!G$6</f>
        <v>4.6800000000000001E-2</v>
      </c>
      <c r="AJ119" s="50">
        <f>$AC119*'ST1.4 OFMSW composition'!H$6</f>
        <v>1.329E-2</v>
      </c>
      <c r="AK119" s="37" t="s">
        <v>241</v>
      </c>
      <c r="AL119" s="37" t="s">
        <v>241</v>
      </c>
      <c r="AM119" s="37" t="s">
        <v>241</v>
      </c>
      <c r="AN119" s="38">
        <v>2.2000000000000002</v>
      </c>
      <c r="AO119" s="21">
        <f>AN119*'ST1.4 OFMSW composition'!B$7</f>
        <v>0.79200000000000004</v>
      </c>
      <c r="AP119" s="50">
        <f>AO119*'ST1.4 OFMSW composition'!C$3</f>
        <v>3.8649599999999999E-2</v>
      </c>
      <c r="AQ119" s="50">
        <f>$AO119*('ST1.4 OFMSW composition'!D$3)</f>
        <v>7.3893600000000004E-2</v>
      </c>
      <c r="AR119" s="50">
        <f>$AO119*('ST1.4 OFMSW composition'!E$3)</f>
        <v>6.1142400000000006E-2</v>
      </c>
      <c r="AS119" s="50">
        <f>$AO119*('ST1.4 OFMSW composition'!F$3)</f>
        <v>4.6965600000000003E-2</v>
      </c>
      <c r="AT119" s="50">
        <f>$AO119*('ST1.4 OFMSW composition'!G$3)</f>
        <v>0.12355200000000001</v>
      </c>
      <c r="AU119" s="50">
        <f>$AO119*('ST1.4 OFMSW composition'!H$3)</f>
        <v>3.5085600000000002E-2</v>
      </c>
    </row>
    <row r="120" spans="1:47" x14ac:dyDescent="0.3">
      <c r="A120" s="19" t="s">
        <v>118</v>
      </c>
      <c r="B120" s="19" t="s">
        <v>133</v>
      </c>
      <c r="C120" s="48">
        <v>0.9</v>
      </c>
      <c r="D120" s="20">
        <v>2015</v>
      </c>
      <c r="E120" s="19">
        <v>5479531</v>
      </c>
      <c r="F120" s="19">
        <v>2738000000</v>
      </c>
      <c r="G120" s="21">
        <f t="shared" si="13"/>
        <v>1.3689802764166676</v>
      </c>
      <c r="H120" s="21">
        <f>G120*'ST1.4 OFMSW composition'!B$7</f>
        <v>0.49283289951000031</v>
      </c>
      <c r="I120" s="50">
        <f>$G120*'ST1.4 OFMSW composition'!C$3</f>
        <v>6.6806237489133377E-2</v>
      </c>
      <c r="J120" s="50">
        <f>$G120*'ST1.4 OFMSW composition'!D$3</f>
        <v>0.12772585978967507</v>
      </c>
      <c r="K120" s="50">
        <f>$G120*'ST1.4 OFMSW composition'!E$3</f>
        <v>0.10568527733936675</v>
      </c>
      <c r="L120" s="50">
        <f>$G120*'ST1.4 OFMSW composition'!F$3</f>
        <v>8.1180530391508396E-2</v>
      </c>
      <c r="M120" s="50">
        <f>$G120*'ST1.4 OFMSW composition'!G$3</f>
        <v>0.21356092312100014</v>
      </c>
      <c r="N120" s="50">
        <f>$G120*'ST1.4 OFMSW composition'!H$3</f>
        <v>6.0645826245258376E-2</v>
      </c>
      <c r="O120" s="22">
        <v>2012</v>
      </c>
      <c r="P120" s="18">
        <v>5413971</v>
      </c>
      <c r="Q120" s="25" t="s">
        <v>241</v>
      </c>
      <c r="R120" s="23" t="s">
        <v>241</v>
      </c>
      <c r="S120" s="23" t="s">
        <v>241</v>
      </c>
      <c r="T120" s="53" t="s">
        <v>241</v>
      </c>
      <c r="U120" s="53" t="s">
        <v>241</v>
      </c>
      <c r="V120" s="53" t="s">
        <v>241</v>
      </c>
      <c r="W120" s="53" t="s">
        <v>241</v>
      </c>
      <c r="X120" s="53" t="s">
        <v>241</v>
      </c>
      <c r="Y120" s="53" t="s">
        <v>241</v>
      </c>
      <c r="Z120" s="24">
        <v>2016</v>
      </c>
      <c r="AA120" s="25">
        <v>5495303</v>
      </c>
      <c r="AB120" s="25">
        <f t="shared" si="17"/>
        <v>4212149749.5000005</v>
      </c>
      <c r="AC120" s="23">
        <v>2.1</v>
      </c>
      <c r="AD120" s="50">
        <f>$AC120*'ST1.4 OFMSW composition'!B$6</f>
        <v>1.1130000000000002</v>
      </c>
      <c r="AE120" s="50">
        <f>$AC120*'ST1.4 OFMSW composition'!C$6</f>
        <v>0.10248</v>
      </c>
      <c r="AF120" s="50">
        <f>$AC120*'ST1.4 OFMSW composition'!D$6</f>
        <v>0.19592999999999999</v>
      </c>
      <c r="AG120" s="50">
        <f>$AC120*'ST1.4 OFMSW composition'!E$6</f>
        <v>0.16212000000000001</v>
      </c>
      <c r="AH120" s="50">
        <f>$AC120*'ST1.4 OFMSW composition'!F$6</f>
        <v>0.12453</v>
      </c>
      <c r="AI120" s="50">
        <f>$AC120*'ST1.4 OFMSW composition'!G$6</f>
        <v>0.3276</v>
      </c>
      <c r="AJ120" s="50">
        <f>$AC120*'ST1.4 OFMSW composition'!H$6</f>
        <v>9.3030000000000002E-2</v>
      </c>
      <c r="AK120" s="37">
        <v>2006</v>
      </c>
      <c r="AL120" s="37">
        <v>3301950</v>
      </c>
      <c r="AM120" s="37">
        <f>(AN120*AL120)*365</f>
        <v>2567101027.5</v>
      </c>
      <c r="AN120" s="21">
        <v>2.13</v>
      </c>
      <c r="AO120" s="21">
        <f>AN120*'ST1.4 OFMSW composition'!B$7</f>
        <v>0.76679999999999993</v>
      </c>
      <c r="AP120" s="50">
        <f>AO120*'ST1.4 OFMSW composition'!C$3</f>
        <v>3.7419839999999996E-2</v>
      </c>
      <c r="AQ120" s="50">
        <f>$AO120*('ST1.4 OFMSW composition'!D$3)</f>
        <v>7.1542439999999985E-2</v>
      </c>
      <c r="AR120" s="50">
        <f>$AO120*('ST1.4 OFMSW composition'!E$3)</f>
        <v>5.919696E-2</v>
      </c>
      <c r="AS120" s="50">
        <f>$AO120*('ST1.4 OFMSW composition'!F$3)</f>
        <v>4.5471239999999996E-2</v>
      </c>
      <c r="AT120" s="50">
        <f>$AO120*('ST1.4 OFMSW composition'!G$3)</f>
        <v>0.11962079999999999</v>
      </c>
      <c r="AU120" s="50">
        <f>$AO120*('ST1.4 OFMSW composition'!H$3)</f>
        <v>3.3969239999999998E-2</v>
      </c>
    </row>
    <row r="121" spans="1:47" x14ac:dyDescent="0.3">
      <c r="A121" s="19" t="s">
        <v>118</v>
      </c>
      <c r="B121" s="19" t="s">
        <v>134</v>
      </c>
      <c r="C121" s="48">
        <v>1</v>
      </c>
      <c r="D121" s="20">
        <v>2015</v>
      </c>
      <c r="E121" s="19">
        <v>66624068</v>
      </c>
      <c r="F121" s="19">
        <v>33399000000</v>
      </c>
      <c r="G121" s="21">
        <f t="shared" si="13"/>
        <v>1.3734392440437755</v>
      </c>
      <c r="H121" s="21">
        <f>G121*'ST1.4 OFMSW composition'!B$7</f>
        <v>0.49443812785575914</v>
      </c>
      <c r="I121" s="50">
        <f>$G121*'ST1.4 OFMSW composition'!C$3</f>
        <v>6.7023835109336238E-2</v>
      </c>
      <c r="J121" s="50">
        <f>$G121*'ST1.4 OFMSW composition'!D$3</f>
        <v>0.12814188146928424</v>
      </c>
      <c r="K121" s="50">
        <f>$G121*'ST1.4 OFMSW composition'!E$3</f>
        <v>0.10602950964017947</v>
      </c>
      <c r="L121" s="50">
        <f>$G121*'ST1.4 OFMSW composition'!F$3</f>
        <v>8.1444947171795887E-2</v>
      </c>
      <c r="M121" s="50">
        <f>$G121*'ST1.4 OFMSW composition'!G$3</f>
        <v>0.21425652207082899</v>
      </c>
      <c r="N121" s="50">
        <f>$G121*'ST1.4 OFMSW composition'!H$3</f>
        <v>6.0843358511139256E-2</v>
      </c>
      <c r="O121" s="22">
        <v>2012</v>
      </c>
      <c r="P121" s="18">
        <v>65659814</v>
      </c>
      <c r="Q121" s="25" t="s">
        <v>241</v>
      </c>
      <c r="R121" s="23" t="s">
        <v>241</v>
      </c>
      <c r="S121" s="23" t="s">
        <v>241</v>
      </c>
      <c r="T121" s="53" t="s">
        <v>241</v>
      </c>
      <c r="U121" s="53" t="s">
        <v>241</v>
      </c>
      <c r="V121" s="53" t="s">
        <v>241</v>
      </c>
      <c r="W121" s="53" t="s">
        <v>241</v>
      </c>
      <c r="X121" s="53" t="s">
        <v>241</v>
      </c>
      <c r="Y121" s="53" t="s">
        <v>241</v>
      </c>
      <c r="Z121" s="24">
        <v>2016</v>
      </c>
      <c r="AA121" s="25">
        <v>66724104</v>
      </c>
      <c r="AB121" s="25">
        <f t="shared" si="17"/>
        <v>33852474164.399994</v>
      </c>
      <c r="AC121" s="23">
        <v>1.39</v>
      </c>
      <c r="AD121" s="50">
        <f>$AC121*'ST1.4 OFMSW composition'!B$6</f>
        <v>0.73670000000000002</v>
      </c>
      <c r="AE121" s="50">
        <f>$AC121*'ST1.4 OFMSW composition'!C$6</f>
        <v>6.783199999999999E-2</v>
      </c>
      <c r="AF121" s="50">
        <f>$AC121*'ST1.4 OFMSW composition'!D$6</f>
        <v>0.12968699999999997</v>
      </c>
      <c r="AG121" s="50">
        <f>$AC121*'ST1.4 OFMSW composition'!E$6</f>
        <v>0.107308</v>
      </c>
      <c r="AH121" s="50">
        <f>$AC121*'ST1.4 OFMSW composition'!F$6</f>
        <v>8.2426999999999986E-2</v>
      </c>
      <c r="AI121" s="50">
        <f>$AC121*'ST1.4 OFMSW composition'!G$6</f>
        <v>0.21683999999999998</v>
      </c>
      <c r="AJ121" s="50">
        <f>$AC121*'ST1.4 OFMSW composition'!H$6</f>
        <v>6.1576999999999993E-2</v>
      </c>
      <c r="AK121" s="37">
        <v>2006</v>
      </c>
      <c r="AL121" s="37">
        <v>47192398</v>
      </c>
      <c r="AM121" s="37">
        <f>(AN121*AL121)*365</f>
        <v>33072432518.399998</v>
      </c>
      <c r="AN121" s="21">
        <v>1.92</v>
      </c>
      <c r="AO121" s="21">
        <f>AN121*'ST1.4 OFMSW composition'!B$7</f>
        <v>0.69119999999999993</v>
      </c>
      <c r="AP121" s="50">
        <f>AO121*'ST1.4 OFMSW composition'!C$3</f>
        <v>3.3730559999999993E-2</v>
      </c>
      <c r="AQ121" s="50">
        <f>$AO121*('ST1.4 OFMSW composition'!D$3)</f>
        <v>6.4488959999999984E-2</v>
      </c>
      <c r="AR121" s="50">
        <f>$AO121*('ST1.4 OFMSW composition'!E$3)</f>
        <v>5.3360640000000001E-2</v>
      </c>
      <c r="AS121" s="50">
        <f>$AO121*('ST1.4 OFMSW composition'!F$3)</f>
        <v>4.0988159999999996E-2</v>
      </c>
      <c r="AT121" s="50">
        <f>$AO121*('ST1.4 OFMSW composition'!G$3)</f>
        <v>0.10782719999999998</v>
      </c>
      <c r="AU121" s="50">
        <f>$AO121*('ST1.4 OFMSW composition'!H$3)</f>
        <v>3.0620159999999997E-2</v>
      </c>
    </row>
    <row r="122" spans="1:47" x14ac:dyDescent="0.3">
      <c r="A122" s="19" t="s">
        <v>118</v>
      </c>
      <c r="B122" s="19" t="s">
        <v>135</v>
      </c>
      <c r="C122" s="48">
        <v>0.9</v>
      </c>
      <c r="D122" s="20">
        <v>2015</v>
      </c>
      <c r="E122" s="19">
        <v>81686611</v>
      </c>
      <c r="F122" s="19">
        <v>51046000000</v>
      </c>
      <c r="G122" s="21">
        <f t="shared" ref="G122:G153" si="18">(F122/E122)/365</f>
        <v>1.7120560283070203</v>
      </c>
      <c r="H122" s="21">
        <f>G122*'ST1.4 OFMSW composition'!B$7</f>
        <v>0.61634017019052734</v>
      </c>
      <c r="I122" s="50">
        <f>$G122*'ST1.4 OFMSW composition'!C$3</f>
        <v>8.3548334181382578E-2</v>
      </c>
      <c r="J122" s="50">
        <f>$G122*'ST1.4 OFMSW composition'!D$3</f>
        <v>0.15973482744104497</v>
      </c>
      <c r="K122" s="50">
        <f>$G122*'ST1.4 OFMSW composition'!E$3</f>
        <v>0.13217072538530197</v>
      </c>
      <c r="L122" s="50">
        <f>$G122*'ST1.4 OFMSW composition'!F$3</f>
        <v>0.1015249224786063</v>
      </c>
      <c r="M122" s="50">
        <f>$G122*'ST1.4 OFMSW composition'!G$3</f>
        <v>0.26708074041589519</v>
      </c>
      <c r="N122" s="50">
        <f>$G122*'ST1.4 OFMSW composition'!H$3</f>
        <v>7.5844082054000991E-2</v>
      </c>
      <c r="O122" s="22">
        <v>2012</v>
      </c>
      <c r="P122" s="18">
        <v>80425823</v>
      </c>
      <c r="Q122" s="25" t="s">
        <v>241</v>
      </c>
      <c r="R122" s="23" t="s">
        <v>241</v>
      </c>
      <c r="S122" s="23" t="s">
        <v>241</v>
      </c>
      <c r="T122" s="53" t="s">
        <v>241</v>
      </c>
      <c r="U122" s="53" t="s">
        <v>241</v>
      </c>
      <c r="V122" s="53" t="s">
        <v>241</v>
      </c>
      <c r="W122" s="53" t="s">
        <v>241</v>
      </c>
      <c r="X122" s="53" t="s">
        <v>241</v>
      </c>
      <c r="Y122" s="53" t="s">
        <v>241</v>
      </c>
      <c r="Z122" s="24">
        <v>2016</v>
      </c>
      <c r="AA122" s="25">
        <v>82348669</v>
      </c>
      <c r="AB122" s="25">
        <f t="shared" si="17"/>
        <v>50796776472.649994</v>
      </c>
      <c r="AC122" s="23">
        <v>1.69</v>
      </c>
      <c r="AD122" s="50">
        <f>$AC122*'ST1.4 OFMSW composition'!B$6</f>
        <v>0.89570000000000005</v>
      </c>
      <c r="AE122" s="50">
        <f>$AC122*'ST1.4 OFMSW composition'!C$6</f>
        <v>8.247199999999999E-2</v>
      </c>
      <c r="AF122" s="50">
        <f>$AC122*'ST1.4 OFMSW composition'!D$6</f>
        <v>0.15767699999999998</v>
      </c>
      <c r="AG122" s="50">
        <f>$AC122*'ST1.4 OFMSW composition'!E$6</f>
        <v>0.130468</v>
      </c>
      <c r="AH122" s="50">
        <f>$AC122*'ST1.4 OFMSW composition'!F$6</f>
        <v>0.100217</v>
      </c>
      <c r="AI122" s="50">
        <f>$AC122*'ST1.4 OFMSW composition'!G$6</f>
        <v>0.26363999999999999</v>
      </c>
      <c r="AJ122" s="50">
        <f>$AC122*'ST1.4 OFMSW composition'!H$6</f>
        <v>7.4867000000000003E-2</v>
      </c>
      <c r="AK122" s="37">
        <v>2006</v>
      </c>
      <c r="AL122" s="37">
        <v>60530216</v>
      </c>
      <c r="AM122" s="37">
        <f>(AN122*AL122)*365</f>
        <v>46617345852.399994</v>
      </c>
      <c r="AN122" s="21">
        <v>2.11</v>
      </c>
      <c r="AO122" s="21">
        <f>AN122*'ST1.4 OFMSW composition'!B$7</f>
        <v>0.75959999999999994</v>
      </c>
      <c r="AP122" s="50">
        <f>AO122*'ST1.4 OFMSW composition'!C$3</f>
        <v>3.7068479999999994E-2</v>
      </c>
      <c r="AQ122" s="50">
        <f>$AO122*('ST1.4 OFMSW composition'!D$3)</f>
        <v>7.0870679999999991E-2</v>
      </c>
      <c r="AR122" s="50">
        <f>$AO122*('ST1.4 OFMSW composition'!E$3)</f>
        <v>5.8641119999999998E-2</v>
      </c>
      <c r="AS122" s="50">
        <f>$AO122*('ST1.4 OFMSW composition'!F$3)</f>
        <v>4.5044279999999992E-2</v>
      </c>
      <c r="AT122" s="50">
        <f>$AO122*('ST1.4 OFMSW composition'!G$3)</f>
        <v>0.11849759999999999</v>
      </c>
      <c r="AU122" s="50">
        <f>$AO122*('ST1.4 OFMSW composition'!H$3)</f>
        <v>3.3650279999999998E-2</v>
      </c>
    </row>
    <row r="123" spans="1:47" x14ac:dyDescent="0.3">
      <c r="A123" s="19" t="s">
        <v>118</v>
      </c>
      <c r="B123" s="19" t="s">
        <v>136</v>
      </c>
      <c r="C123" s="48">
        <v>0.9</v>
      </c>
      <c r="D123" s="20">
        <v>2012</v>
      </c>
      <c r="E123" s="19">
        <v>33623</v>
      </c>
      <c r="F123" s="19">
        <v>16954000</v>
      </c>
      <c r="G123" s="21">
        <f t="shared" si="18"/>
        <v>1.3814744391783347</v>
      </c>
      <c r="H123" s="21">
        <f>G123*'ST1.4 OFMSW composition'!B$7</f>
        <v>0.49733079810420044</v>
      </c>
      <c r="I123" s="50">
        <f>$G123*'ST1.4 OFMSW composition'!C$3</f>
        <v>6.7415952631902726E-2</v>
      </c>
      <c r="J123" s="50">
        <f>$G123*'ST1.4 OFMSW composition'!D$3</f>
        <v>0.12889156517533862</v>
      </c>
      <c r="K123" s="50">
        <f>$G123*'ST1.4 OFMSW composition'!E$3</f>
        <v>0.10664982670456745</v>
      </c>
      <c r="L123" s="50">
        <f>$G123*'ST1.4 OFMSW composition'!F$3</f>
        <v>8.1921434243275248E-2</v>
      </c>
      <c r="M123" s="50">
        <f>$G123*'ST1.4 OFMSW composition'!G$3</f>
        <v>0.2155100125118202</v>
      </c>
      <c r="N123" s="50">
        <f>$G123*'ST1.4 OFMSW composition'!H$3</f>
        <v>6.1199317655600223E-2</v>
      </c>
      <c r="O123" s="22">
        <v>2012</v>
      </c>
      <c r="P123" s="18">
        <v>33653</v>
      </c>
      <c r="Q123" s="25" t="s">
        <v>241</v>
      </c>
      <c r="R123" s="23" t="s">
        <v>241</v>
      </c>
      <c r="S123" s="23" t="s">
        <v>241</v>
      </c>
      <c r="T123" s="53" t="s">
        <v>241</v>
      </c>
      <c r="U123" s="53" t="s">
        <v>241</v>
      </c>
      <c r="V123" s="53" t="s">
        <v>241</v>
      </c>
      <c r="W123" s="53" t="s">
        <v>241</v>
      </c>
      <c r="X123" s="53" t="s">
        <v>241</v>
      </c>
      <c r="Y123" s="53" t="s">
        <v>241</v>
      </c>
      <c r="Z123" s="24">
        <v>2016</v>
      </c>
      <c r="AA123" s="25">
        <v>33738</v>
      </c>
      <c r="AB123" s="25">
        <f t="shared" si="17"/>
        <v>1108293.3</v>
      </c>
      <c r="AC123" s="26">
        <v>0.09</v>
      </c>
      <c r="AD123" s="50">
        <f>$AC123*'ST1.4 OFMSW composition'!B$6</f>
        <v>4.7699999999999999E-2</v>
      </c>
      <c r="AE123" s="50">
        <f>$AC123*'ST1.4 OFMSW composition'!C$6</f>
        <v>4.3919999999999992E-3</v>
      </c>
      <c r="AF123" s="50">
        <f>$AC123*'ST1.4 OFMSW composition'!D$6</f>
        <v>8.397E-3</v>
      </c>
      <c r="AG123" s="50">
        <f>$AC123*'ST1.4 OFMSW composition'!E$6</f>
        <v>6.9480000000000002E-3</v>
      </c>
      <c r="AH123" s="50">
        <f>$AC123*'ST1.4 OFMSW composition'!F$6</f>
        <v>5.3369999999999997E-3</v>
      </c>
      <c r="AI123" s="50">
        <f>$AC123*'ST1.4 OFMSW composition'!G$6</f>
        <v>1.4039999999999999E-2</v>
      </c>
      <c r="AJ123" s="50">
        <f>$AC123*'ST1.4 OFMSW composition'!H$6</f>
        <v>3.9870000000000001E-3</v>
      </c>
      <c r="AK123" s="37" t="s">
        <v>241</v>
      </c>
      <c r="AL123" s="37" t="s">
        <v>241</v>
      </c>
      <c r="AM123" s="37" t="s">
        <v>241</v>
      </c>
      <c r="AN123" s="38">
        <v>2.2000000000000002</v>
      </c>
      <c r="AO123" s="21">
        <f>AN123*'ST1.4 OFMSW composition'!B$7</f>
        <v>0.79200000000000004</v>
      </c>
      <c r="AP123" s="50">
        <f>AO123*'ST1.4 OFMSW composition'!C$3</f>
        <v>3.8649599999999999E-2</v>
      </c>
      <c r="AQ123" s="50">
        <f>$AO123*('ST1.4 OFMSW composition'!D$3)</f>
        <v>7.3893600000000004E-2</v>
      </c>
      <c r="AR123" s="50">
        <f>$AO123*('ST1.4 OFMSW composition'!E$3)</f>
        <v>6.1142400000000006E-2</v>
      </c>
      <c r="AS123" s="50">
        <f>$AO123*('ST1.4 OFMSW composition'!F$3)</f>
        <v>4.6965600000000003E-2</v>
      </c>
      <c r="AT123" s="50">
        <f>$AO123*('ST1.4 OFMSW composition'!G$3)</f>
        <v>0.12355200000000001</v>
      </c>
      <c r="AU123" s="50">
        <f>$AO123*('ST1.4 OFMSW composition'!H$3)</f>
        <v>3.5085600000000002E-2</v>
      </c>
    </row>
    <row r="124" spans="1:47" x14ac:dyDescent="0.3">
      <c r="A124" s="19" t="s">
        <v>118</v>
      </c>
      <c r="B124" s="19" t="s">
        <v>137</v>
      </c>
      <c r="C124" s="48">
        <v>0.9</v>
      </c>
      <c r="D124" s="20">
        <v>2014</v>
      </c>
      <c r="E124" s="19">
        <v>10892413</v>
      </c>
      <c r="F124" s="19">
        <v>5477424000</v>
      </c>
      <c r="G124" s="21">
        <f t="shared" si="18"/>
        <v>1.3777150293411029</v>
      </c>
      <c r="H124" s="21">
        <f>G124*'ST1.4 OFMSW composition'!B$7</f>
        <v>0.49597741056279704</v>
      </c>
      <c r="I124" s="50">
        <f>$G124*'ST1.4 OFMSW composition'!C$3</f>
        <v>6.7232493431845813E-2</v>
      </c>
      <c r="J124" s="50">
        <f>$G124*'ST1.4 OFMSW composition'!D$3</f>
        <v>0.12854081223752489</v>
      </c>
      <c r="K124" s="50">
        <f>$G124*'ST1.4 OFMSW composition'!E$3</f>
        <v>0.10635960026513315</v>
      </c>
      <c r="L124" s="50">
        <f>$G124*'ST1.4 OFMSW composition'!F$3</f>
        <v>8.1698501239927404E-2</v>
      </c>
      <c r="M124" s="50">
        <f>$G124*'ST1.4 OFMSW composition'!G$3</f>
        <v>0.21492354457721205</v>
      </c>
      <c r="N124" s="50">
        <f>$G124*'ST1.4 OFMSW composition'!H$3</f>
        <v>6.1032775799810861E-2</v>
      </c>
      <c r="O124" s="22">
        <v>2012</v>
      </c>
      <c r="P124" s="18">
        <v>11045011</v>
      </c>
      <c r="Q124" s="25" t="s">
        <v>241</v>
      </c>
      <c r="R124" s="23" t="s">
        <v>241</v>
      </c>
      <c r="S124" s="23" t="s">
        <v>241</v>
      </c>
      <c r="T124" s="53" t="s">
        <v>241</v>
      </c>
      <c r="U124" s="53" t="s">
        <v>241</v>
      </c>
      <c r="V124" s="53" t="s">
        <v>241</v>
      </c>
      <c r="W124" s="53" t="s">
        <v>241</v>
      </c>
      <c r="X124" s="53" t="s">
        <v>241</v>
      </c>
      <c r="Y124" s="53" t="s">
        <v>241</v>
      </c>
      <c r="Z124" s="24">
        <v>2016</v>
      </c>
      <c r="AA124" s="25">
        <v>10775971</v>
      </c>
      <c r="AB124" s="23" t="s">
        <v>241</v>
      </c>
      <c r="AC124" s="23" t="s">
        <v>241</v>
      </c>
      <c r="AD124" s="53" t="s">
        <v>241</v>
      </c>
      <c r="AE124" s="53" t="s">
        <v>241</v>
      </c>
      <c r="AF124" s="53" t="s">
        <v>241</v>
      </c>
      <c r="AG124" s="53" t="s">
        <v>241</v>
      </c>
      <c r="AH124" s="53" t="s">
        <v>241</v>
      </c>
      <c r="AI124" s="53" t="s">
        <v>241</v>
      </c>
      <c r="AJ124" s="53" t="s">
        <v>241</v>
      </c>
      <c r="AK124" s="37">
        <v>2006</v>
      </c>
      <c r="AL124" s="37">
        <v>6755967</v>
      </c>
      <c r="AM124" s="37">
        <f>(AN124*AL124)*365</f>
        <v>4931855910</v>
      </c>
      <c r="AN124" s="21">
        <v>2</v>
      </c>
      <c r="AO124" s="21">
        <f>AN124*'ST1.4 OFMSW composition'!B$7</f>
        <v>0.72</v>
      </c>
      <c r="AP124" s="50">
        <f>AO124*'ST1.4 OFMSW composition'!C$3</f>
        <v>3.5135999999999994E-2</v>
      </c>
      <c r="AQ124" s="50">
        <f>$AO124*('ST1.4 OFMSW composition'!D$3)</f>
        <v>6.7176E-2</v>
      </c>
      <c r="AR124" s="50">
        <f>$AO124*('ST1.4 OFMSW composition'!E$3)</f>
        <v>5.5584000000000001E-2</v>
      </c>
      <c r="AS124" s="50">
        <f>$AO124*('ST1.4 OFMSW composition'!F$3)</f>
        <v>4.2695999999999998E-2</v>
      </c>
      <c r="AT124" s="50">
        <f>$AO124*('ST1.4 OFMSW composition'!G$3)</f>
        <v>0.11231999999999999</v>
      </c>
      <c r="AU124" s="50">
        <f>$AO124*('ST1.4 OFMSW composition'!H$3)</f>
        <v>3.1896000000000001E-2</v>
      </c>
    </row>
    <row r="125" spans="1:47" x14ac:dyDescent="0.3">
      <c r="A125" s="19" t="s">
        <v>118</v>
      </c>
      <c r="B125" s="19" t="s">
        <v>138</v>
      </c>
      <c r="C125" s="48">
        <v>0.9</v>
      </c>
      <c r="D125" s="20">
        <v>2010</v>
      </c>
      <c r="E125" s="19">
        <v>56905</v>
      </c>
      <c r="F125" s="19">
        <v>50000000</v>
      </c>
      <c r="G125" s="21">
        <f t="shared" si="18"/>
        <v>2.40728057938429</v>
      </c>
      <c r="H125" s="21">
        <f>G125*'ST1.4 OFMSW composition'!B$7</f>
        <v>0.86662100857834434</v>
      </c>
      <c r="I125" s="50">
        <f>$G125*'ST1.4 OFMSW composition'!C$3</f>
        <v>0.11747529227395334</v>
      </c>
      <c r="J125" s="50">
        <f>$G125*'ST1.4 OFMSW composition'!D$3</f>
        <v>0.22459927805655425</v>
      </c>
      <c r="K125" s="50">
        <f>$G125*'ST1.4 OFMSW composition'!E$3</f>
        <v>0.18584206072846721</v>
      </c>
      <c r="L125" s="50">
        <f>$G125*'ST1.4 OFMSW composition'!F$3</f>
        <v>0.14275173835748839</v>
      </c>
      <c r="M125" s="50">
        <f>$G125*'ST1.4 OFMSW composition'!G$3</f>
        <v>0.37553577038394925</v>
      </c>
      <c r="N125" s="50">
        <f>$G125*'ST1.4 OFMSW composition'!H$3</f>
        <v>0.10664252966672404</v>
      </c>
      <c r="O125" s="22">
        <v>2012</v>
      </c>
      <c r="P125" s="18">
        <v>56810</v>
      </c>
      <c r="Q125" s="25" t="s">
        <v>241</v>
      </c>
      <c r="R125" s="23" t="s">
        <v>241</v>
      </c>
      <c r="S125" s="23" t="s">
        <v>241</v>
      </c>
      <c r="T125" s="53" t="s">
        <v>241</v>
      </c>
      <c r="U125" s="53" t="s">
        <v>241</v>
      </c>
      <c r="V125" s="53" t="s">
        <v>241</v>
      </c>
      <c r="W125" s="53" t="s">
        <v>241</v>
      </c>
      <c r="X125" s="53" t="s">
        <v>241</v>
      </c>
      <c r="Y125" s="53" t="s">
        <v>241</v>
      </c>
      <c r="Z125" s="24">
        <v>2016</v>
      </c>
      <c r="AA125" s="25">
        <v>56186</v>
      </c>
      <c r="AB125" s="25">
        <f>(AC125*AA125)*365</f>
        <v>28095809.300000001</v>
      </c>
      <c r="AC125" s="23">
        <v>1.37</v>
      </c>
      <c r="AD125" s="50">
        <f>$AC125*'ST1.4 OFMSW composition'!B$6</f>
        <v>0.72610000000000008</v>
      </c>
      <c r="AE125" s="50">
        <f>$AC125*'ST1.4 OFMSW composition'!C$6</f>
        <v>6.6855999999999999E-2</v>
      </c>
      <c r="AF125" s="50">
        <f>$AC125*'ST1.4 OFMSW composition'!D$6</f>
        <v>0.12782099999999999</v>
      </c>
      <c r="AG125" s="50">
        <f>$AC125*'ST1.4 OFMSW composition'!E$6</f>
        <v>0.10576400000000001</v>
      </c>
      <c r="AH125" s="50">
        <f>$AC125*'ST1.4 OFMSW composition'!F$6</f>
        <v>8.1241000000000008E-2</v>
      </c>
      <c r="AI125" s="50">
        <f>$AC125*'ST1.4 OFMSW composition'!G$6</f>
        <v>0.21372000000000002</v>
      </c>
      <c r="AJ125" s="50">
        <f>$AC125*'ST1.4 OFMSW composition'!H$6</f>
        <v>6.0691000000000002E-2</v>
      </c>
      <c r="AK125" s="37" t="s">
        <v>241</v>
      </c>
      <c r="AL125" s="37" t="s">
        <v>241</v>
      </c>
      <c r="AM125" s="37" t="s">
        <v>241</v>
      </c>
      <c r="AN125" s="38">
        <v>2.2000000000000002</v>
      </c>
      <c r="AO125" s="21">
        <f>AN125*'ST1.4 OFMSW composition'!B$7</f>
        <v>0.79200000000000004</v>
      </c>
      <c r="AP125" s="50">
        <f>AO125*'ST1.4 OFMSW composition'!C$3</f>
        <v>3.8649599999999999E-2</v>
      </c>
      <c r="AQ125" s="50">
        <f>$AO125*('ST1.4 OFMSW composition'!D$3)</f>
        <v>7.3893600000000004E-2</v>
      </c>
      <c r="AR125" s="50">
        <f>$AO125*('ST1.4 OFMSW composition'!E$3)</f>
        <v>6.1142400000000006E-2</v>
      </c>
      <c r="AS125" s="50">
        <f>$AO125*('ST1.4 OFMSW composition'!F$3)</f>
        <v>4.6965600000000003E-2</v>
      </c>
      <c r="AT125" s="50">
        <f>$AO125*('ST1.4 OFMSW composition'!G$3)</f>
        <v>0.12355200000000001</v>
      </c>
      <c r="AU125" s="50">
        <f>$AO125*('ST1.4 OFMSW composition'!H$3)</f>
        <v>3.5085600000000002E-2</v>
      </c>
    </row>
    <row r="126" spans="1:47" x14ac:dyDescent="0.3">
      <c r="A126" s="19" t="s">
        <v>118</v>
      </c>
      <c r="B126" s="19" t="s">
        <v>139</v>
      </c>
      <c r="C126" s="48">
        <v>0.9</v>
      </c>
      <c r="D126" s="20">
        <v>2015</v>
      </c>
      <c r="E126" s="19">
        <v>9843028</v>
      </c>
      <c r="F126" s="19">
        <v>3712000000</v>
      </c>
      <c r="G126" s="21">
        <f t="shared" si="18"/>
        <v>1.0332047225405263</v>
      </c>
      <c r="H126" s="21">
        <f>G126*'ST1.4 OFMSW composition'!B$7</f>
        <v>0.37195370011458945</v>
      </c>
      <c r="I126" s="50">
        <f>$G126*'ST1.4 OFMSW composition'!C$3</f>
        <v>5.0420390459977683E-2</v>
      </c>
      <c r="J126" s="50">
        <f>$G126*'ST1.4 OFMSW composition'!D$3</f>
        <v>9.6398000613031096E-2</v>
      </c>
      <c r="K126" s="50">
        <f>$G126*'ST1.4 OFMSW composition'!E$3</f>
        <v>7.9763404580128636E-2</v>
      </c>
      <c r="L126" s="50">
        <f>$G126*'ST1.4 OFMSW composition'!F$3</f>
        <v>6.1269040046653206E-2</v>
      </c>
      <c r="M126" s="50">
        <f>$G126*'ST1.4 OFMSW composition'!G$3</f>
        <v>0.16117993671632211</v>
      </c>
      <c r="N126" s="50">
        <f>$G126*'ST1.4 OFMSW composition'!H$3</f>
        <v>4.5770969208545315E-2</v>
      </c>
      <c r="O126" s="22">
        <v>2012</v>
      </c>
      <c r="P126" s="18">
        <v>9920362</v>
      </c>
      <c r="Q126" s="25" t="s">
        <v>241</v>
      </c>
      <c r="R126" s="23" t="s">
        <v>241</v>
      </c>
      <c r="S126" s="23" t="s">
        <v>241</v>
      </c>
      <c r="T126" s="53" t="s">
        <v>241</v>
      </c>
      <c r="U126" s="53" t="s">
        <v>241</v>
      </c>
      <c r="V126" s="53" t="s">
        <v>241</v>
      </c>
      <c r="W126" s="53" t="s">
        <v>241</v>
      </c>
      <c r="X126" s="53" t="s">
        <v>241</v>
      </c>
      <c r="Y126" s="53" t="s">
        <v>241</v>
      </c>
      <c r="Z126" s="24">
        <v>2016</v>
      </c>
      <c r="AA126" s="25">
        <v>9814023</v>
      </c>
      <c r="AB126" s="23" t="s">
        <v>241</v>
      </c>
      <c r="AC126" s="23" t="s">
        <v>241</v>
      </c>
      <c r="AD126" s="53" t="s">
        <v>241</v>
      </c>
      <c r="AE126" s="53" t="s">
        <v>241</v>
      </c>
      <c r="AF126" s="53" t="s">
        <v>241</v>
      </c>
      <c r="AG126" s="53" t="s">
        <v>241</v>
      </c>
      <c r="AH126" s="53" t="s">
        <v>241</v>
      </c>
      <c r="AI126" s="53" t="s">
        <v>241</v>
      </c>
      <c r="AJ126" s="53" t="s">
        <v>241</v>
      </c>
      <c r="AK126" s="37">
        <v>2006</v>
      </c>
      <c r="AL126" s="37">
        <v>6717604</v>
      </c>
      <c r="AM126" s="37">
        <f>(AN126*AL126)*365</f>
        <v>4707696883.1999998</v>
      </c>
      <c r="AN126" s="21">
        <v>1.92</v>
      </c>
      <c r="AO126" s="21">
        <f>AN126*'ST1.4 OFMSW composition'!B$7</f>
        <v>0.69119999999999993</v>
      </c>
      <c r="AP126" s="50">
        <f>AO126*'ST1.4 OFMSW composition'!C$3</f>
        <v>3.3730559999999993E-2</v>
      </c>
      <c r="AQ126" s="50">
        <f>$AO126*('ST1.4 OFMSW composition'!D$3)</f>
        <v>6.4488959999999984E-2</v>
      </c>
      <c r="AR126" s="50">
        <f>$AO126*('ST1.4 OFMSW composition'!E$3)</f>
        <v>5.3360640000000001E-2</v>
      </c>
      <c r="AS126" s="50">
        <f>$AO126*('ST1.4 OFMSW composition'!F$3)</f>
        <v>4.0988159999999996E-2</v>
      </c>
      <c r="AT126" s="50">
        <f>$AO126*('ST1.4 OFMSW composition'!G$3)</f>
        <v>0.10782719999999998</v>
      </c>
      <c r="AU126" s="50">
        <f>$AO126*('ST1.4 OFMSW composition'!H$3)</f>
        <v>3.0620159999999997E-2</v>
      </c>
    </row>
    <row r="127" spans="1:47" x14ac:dyDescent="0.3">
      <c r="A127" s="19" t="s">
        <v>118</v>
      </c>
      <c r="B127" s="19" t="s">
        <v>140</v>
      </c>
      <c r="C127" s="48">
        <v>0.9</v>
      </c>
      <c r="D127" s="20">
        <v>2015</v>
      </c>
      <c r="E127" s="19">
        <v>330815</v>
      </c>
      <c r="F127" s="19">
        <v>525000000</v>
      </c>
      <c r="G127" s="21">
        <f t="shared" si="18"/>
        <v>4.3479170061320129</v>
      </c>
      <c r="H127" s="21">
        <f>G127*'ST1.4 OFMSW composition'!B$7</f>
        <v>1.5652501222075246</v>
      </c>
      <c r="I127" s="50">
        <f>$G127*'ST1.4 OFMSW composition'!C$3</f>
        <v>0.21217834989924222</v>
      </c>
      <c r="J127" s="50">
        <f>$G127*'ST1.4 OFMSW composition'!D$3</f>
        <v>0.40566065667211676</v>
      </c>
      <c r="K127" s="50">
        <f>$G127*'ST1.4 OFMSW composition'!E$3</f>
        <v>0.33565919287339141</v>
      </c>
      <c r="L127" s="50">
        <f>$G127*'ST1.4 OFMSW composition'!F$3</f>
        <v>0.25783147846362836</v>
      </c>
      <c r="M127" s="50">
        <f>$G127*'ST1.4 OFMSW composition'!G$3</f>
        <v>0.67827505295659407</v>
      </c>
      <c r="N127" s="50">
        <f>$G127*'ST1.4 OFMSW composition'!H$3</f>
        <v>0.19261272337164817</v>
      </c>
      <c r="O127" s="22">
        <v>2012</v>
      </c>
      <c r="P127" s="18">
        <v>320716</v>
      </c>
      <c r="Q127" s="25" t="s">
        <v>241</v>
      </c>
      <c r="R127" s="23" t="s">
        <v>241</v>
      </c>
      <c r="S127" s="23" t="s">
        <v>241</v>
      </c>
      <c r="T127" s="53" t="s">
        <v>241</v>
      </c>
      <c r="U127" s="53" t="s">
        <v>241</v>
      </c>
      <c r="V127" s="53" t="s">
        <v>241</v>
      </c>
      <c r="W127" s="53" t="s">
        <v>241</v>
      </c>
      <c r="X127" s="53" t="s">
        <v>241</v>
      </c>
      <c r="Y127" s="53" t="s">
        <v>241</v>
      </c>
      <c r="Z127" s="24">
        <v>2016</v>
      </c>
      <c r="AA127" s="25">
        <v>335439</v>
      </c>
      <c r="AB127" s="25">
        <f>(AC127*AA127)*365</f>
        <v>133454406.15000001</v>
      </c>
      <c r="AC127" s="23">
        <v>1.0900000000000001</v>
      </c>
      <c r="AD127" s="50">
        <f>$AC127*'ST1.4 OFMSW composition'!B$6</f>
        <v>0.5777000000000001</v>
      </c>
      <c r="AE127" s="50">
        <f>$AC127*'ST1.4 OFMSW composition'!C$6</f>
        <v>5.3192000000000003E-2</v>
      </c>
      <c r="AF127" s="50">
        <f>$AC127*'ST1.4 OFMSW composition'!D$6</f>
        <v>0.101697</v>
      </c>
      <c r="AG127" s="50">
        <f>$AC127*'ST1.4 OFMSW composition'!E$6</f>
        <v>8.4148000000000014E-2</v>
      </c>
      <c r="AH127" s="50">
        <f>$AC127*'ST1.4 OFMSW composition'!F$6</f>
        <v>6.4637E-2</v>
      </c>
      <c r="AI127" s="50">
        <f>$AC127*'ST1.4 OFMSW composition'!G$6</f>
        <v>0.17004000000000002</v>
      </c>
      <c r="AJ127" s="50">
        <f>$AC127*'ST1.4 OFMSW composition'!H$6</f>
        <v>4.8287000000000004E-2</v>
      </c>
      <c r="AK127" s="37">
        <v>2006</v>
      </c>
      <c r="AL127" s="37">
        <v>280148</v>
      </c>
      <c r="AM127" s="37">
        <f>(AN127*AL127)*365</f>
        <v>159516271.19999999</v>
      </c>
      <c r="AN127" s="21">
        <v>1.56</v>
      </c>
      <c r="AO127" s="21">
        <f>AN127*'ST1.4 OFMSW composition'!B$7</f>
        <v>0.56159999999999999</v>
      </c>
      <c r="AP127" s="50">
        <f>AO127*'ST1.4 OFMSW composition'!C$3</f>
        <v>2.7406079999999996E-2</v>
      </c>
      <c r="AQ127" s="50">
        <f>$AO127*('ST1.4 OFMSW composition'!D$3)</f>
        <v>5.2397279999999997E-2</v>
      </c>
      <c r="AR127" s="50">
        <f>$AO127*('ST1.4 OFMSW composition'!E$3)</f>
        <v>4.3355520000000002E-2</v>
      </c>
      <c r="AS127" s="50">
        <f>$AO127*('ST1.4 OFMSW composition'!F$3)</f>
        <v>3.330288E-2</v>
      </c>
      <c r="AT127" s="50">
        <f>$AO127*('ST1.4 OFMSW composition'!G$3)</f>
        <v>8.7609599999999996E-2</v>
      </c>
      <c r="AU127" s="50">
        <f>$AO127*('ST1.4 OFMSW composition'!H$3)</f>
        <v>2.4878879999999999E-2</v>
      </c>
    </row>
    <row r="128" spans="1:47" x14ac:dyDescent="0.3">
      <c r="A128" s="19" t="s">
        <v>118</v>
      </c>
      <c r="B128" s="19" t="s">
        <v>141</v>
      </c>
      <c r="C128" s="48">
        <v>1</v>
      </c>
      <c r="D128" s="20">
        <v>2012</v>
      </c>
      <c r="E128" s="19">
        <v>4586897</v>
      </c>
      <c r="F128" s="19">
        <v>2692537000</v>
      </c>
      <c r="G128" s="21">
        <f t="shared" si="18"/>
        <v>1.6082361776665437</v>
      </c>
      <c r="H128" s="21">
        <f>G128*'ST1.4 OFMSW composition'!B$7</f>
        <v>0.57896502395995575</v>
      </c>
      <c r="I128" s="50">
        <f>$G128*'ST1.4 OFMSW composition'!C$3</f>
        <v>7.848192547012732E-2</v>
      </c>
      <c r="J128" s="50">
        <f>$G128*'ST1.4 OFMSW composition'!D$3</f>
        <v>0.15004843537628851</v>
      </c>
      <c r="K128" s="50">
        <f>$G128*'ST1.4 OFMSW composition'!E$3</f>
        <v>0.12415583291585718</v>
      </c>
      <c r="L128" s="50">
        <f>$G128*'ST1.4 OFMSW composition'!F$3</f>
        <v>9.5368405335626044E-2</v>
      </c>
      <c r="M128" s="50">
        <f>$G128*'ST1.4 OFMSW composition'!G$3</f>
        <v>0.2508848437159808</v>
      </c>
      <c r="N128" s="50">
        <f>$G128*'ST1.4 OFMSW composition'!H$3</f>
        <v>7.1244862670627879E-2</v>
      </c>
      <c r="O128" s="22">
        <v>2012</v>
      </c>
      <c r="P128" s="18">
        <v>4599533</v>
      </c>
      <c r="Q128" s="25" t="s">
        <v>241</v>
      </c>
      <c r="R128" s="23" t="s">
        <v>241</v>
      </c>
      <c r="S128" s="23" t="s">
        <v>241</v>
      </c>
      <c r="T128" s="53" t="s">
        <v>241</v>
      </c>
      <c r="U128" s="53" t="s">
        <v>241</v>
      </c>
      <c r="V128" s="53" t="s">
        <v>241</v>
      </c>
      <c r="W128" s="53" t="s">
        <v>241</v>
      </c>
      <c r="X128" s="53" t="s">
        <v>241</v>
      </c>
      <c r="Y128" s="53" t="s">
        <v>241</v>
      </c>
      <c r="Z128" s="24">
        <v>2016</v>
      </c>
      <c r="AA128" s="25">
        <v>4755335</v>
      </c>
      <c r="AB128" s="23" t="s">
        <v>241</v>
      </c>
      <c r="AC128" s="23" t="s">
        <v>241</v>
      </c>
      <c r="AD128" s="53" t="s">
        <v>241</v>
      </c>
      <c r="AE128" s="53" t="s">
        <v>241</v>
      </c>
      <c r="AF128" s="53" t="s">
        <v>241</v>
      </c>
      <c r="AG128" s="53" t="s">
        <v>241</v>
      </c>
      <c r="AH128" s="53" t="s">
        <v>241</v>
      </c>
      <c r="AI128" s="53" t="s">
        <v>241</v>
      </c>
      <c r="AJ128" s="53" t="s">
        <v>241</v>
      </c>
      <c r="AK128" s="37">
        <v>2006</v>
      </c>
      <c r="AL128" s="37">
        <v>2589698</v>
      </c>
      <c r="AM128" s="37">
        <f>(AN128*AL128)*365</f>
        <v>3383958376.5999999</v>
      </c>
      <c r="AN128" s="21">
        <v>3.58</v>
      </c>
      <c r="AO128" s="21">
        <f>AN128*'ST1.4 OFMSW composition'!B$7</f>
        <v>1.2887999999999999</v>
      </c>
      <c r="AP128" s="50">
        <f>AO128*'ST1.4 OFMSW composition'!C$3</f>
        <v>6.2893439999999995E-2</v>
      </c>
      <c r="AQ128" s="50">
        <f>$AO128*('ST1.4 OFMSW composition'!D$3)</f>
        <v>0.12024503999999998</v>
      </c>
      <c r="AR128" s="50">
        <f>$AO128*('ST1.4 OFMSW composition'!E$3)</f>
        <v>9.9495360000000005E-2</v>
      </c>
      <c r="AS128" s="50">
        <f>$AO128*('ST1.4 OFMSW composition'!F$3)</f>
        <v>7.6425839999999995E-2</v>
      </c>
      <c r="AT128" s="50">
        <f>$AO128*('ST1.4 OFMSW composition'!G$3)</f>
        <v>0.2010528</v>
      </c>
      <c r="AU128" s="50">
        <f>$AO128*('ST1.4 OFMSW composition'!H$3)</f>
        <v>5.709384E-2</v>
      </c>
    </row>
    <row r="129" spans="1:47" x14ac:dyDescent="0.3">
      <c r="A129" s="19" t="s">
        <v>118</v>
      </c>
      <c r="B129" s="19" t="s">
        <v>142</v>
      </c>
      <c r="C129" s="48">
        <v>0.9</v>
      </c>
      <c r="D129" s="20">
        <v>2011</v>
      </c>
      <c r="E129" s="19">
        <v>80759</v>
      </c>
      <c r="F129" s="19">
        <v>50551000</v>
      </c>
      <c r="G129" s="21">
        <f t="shared" si="18"/>
        <v>1.7149282483804766</v>
      </c>
      <c r="H129" s="21">
        <f>G129*'ST1.4 OFMSW composition'!B$7</f>
        <v>0.61737416941697154</v>
      </c>
      <c r="I129" s="50">
        <f>$G129*'ST1.4 OFMSW composition'!C$3</f>
        <v>8.3688498520967256E-2</v>
      </c>
      <c r="J129" s="50">
        <f>$G129*'ST1.4 OFMSW composition'!D$3</f>
        <v>0.16000280557389845</v>
      </c>
      <c r="K129" s="50">
        <f>$G129*'ST1.4 OFMSW composition'!E$3</f>
        <v>0.1323924607749728</v>
      </c>
      <c r="L129" s="50">
        <f>$G129*'ST1.4 OFMSW composition'!F$3</f>
        <v>0.10169524512896226</v>
      </c>
      <c r="M129" s="50">
        <f>$G129*'ST1.4 OFMSW composition'!G$3</f>
        <v>0.26752880674735435</v>
      </c>
      <c r="N129" s="50">
        <f>$G129*'ST1.4 OFMSW composition'!H$3</f>
        <v>7.5971321403255118E-2</v>
      </c>
      <c r="O129" s="22">
        <v>2012</v>
      </c>
      <c r="P129" s="18">
        <v>84534</v>
      </c>
      <c r="Q129" s="25" t="s">
        <v>241</v>
      </c>
      <c r="R129" s="23" t="s">
        <v>241</v>
      </c>
      <c r="S129" s="23" t="s">
        <v>241</v>
      </c>
      <c r="T129" s="53" t="s">
        <v>241</v>
      </c>
      <c r="U129" s="53" t="s">
        <v>241</v>
      </c>
      <c r="V129" s="53" t="s">
        <v>241</v>
      </c>
      <c r="W129" s="53" t="s">
        <v>241</v>
      </c>
      <c r="X129" s="53" t="s">
        <v>241</v>
      </c>
      <c r="Y129" s="53" t="s">
        <v>241</v>
      </c>
      <c r="Z129" s="24">
        <v>2016</v>
      </c>
      <c r="AA129" s="25">
        <v>83296</v>
      </c>
      <c r="AB129" s="25">
        <f>(AC129*AA129)*365</f>
        <v>51685167.999999993</v>
      </c>
      <c r="AC129" s="23">
        <v>1.7</v>
      </c>
      <c r="AD129" s="50">
        <f>$AC129*'ST1.4 OFMSW composition'!B$6</f>
        <v>0.90100000000000002</v>
      </c>
      <c r="AE129" s="50">
        <f>$AC129*'ST1.4 OFMSW composition'!C$6</f>
        <v>8.2959999999999992E-2</v>
      </c>
      <c r="AF129" s="50">
        <f>$AC129*'ST1.4 OFMSW composition'!D$6</f>
        <v>0.15860999999999997</v>
      </c>
      <c r="AG129" s="50">
        <f>$AC129*'ST1.4 OFMSW composition'!E$6</f>
        <v>0.13124</v>
      </c>
      <c r="AH129" s="50">
        <f>$AC129*'ST1.4 OFMSW composition'!F$6</f>
        <v>0.10081</v>
      </c>
      <c r="AI129" s="50">
        <f>$AC129*'ST1.4 OFMSW composition'!G$6</f>
        <v>0.26519999999999999</v>
      </c>
      <c r="AJ129" s="50">
        <f>$AC129*'ST1.4 OFMSW composition'!H$6</f>
        <v>7.5310000000000002E-2</v>
      </c>
      <c r="AK129" s="37" t="s">
        <v>241</v>
      </c>
      <c r="AL129" s="37" t="s">
        <v>241</v>
      </c>
      <c r="AM129" s="37" t="s">
        <v>241</v>
      </c>
      <c r="AN129" s="38">
        <v>2.2000000000000002</v>
      </c>
      <c r="AO129" s="21">
        <f>AN129*'ST1.4 OFMSW composition'!B$7</f>
        <v>0.79200000000000004</v>
      </c>
      <c r="AP129" s="50">
        <f>AO129*'ST1.4 OFMSW composition'!C$3</f>
        <v>3.8649599999999999E-2</v>
      </c>
      <c r="AQ129" s="50">
        <f>$AO129*('ST1.4 OFMSW composition'!D$3)</f>
        <v>7.3893600000000004E-2</v>
      </c>
      <c r="AR129" s="50">
        <f>$AO129*('ST1.4 OFMSW composition'!E$3)</f>
        <v>6.1142400000000006E-2</v>
      </c>
      <c r="AS129" s="50">
        <f>$AO129*('ST1.4 OFMSW composition'!F$3)</f>
        <v>4.6965600000000003E-2</v>
      </c>
      <c r="AT129" s="50">
        <f>$AO129*('ST1.4 OFMSW composition'!G$3)</f>
        <v>0.12355200000000001</v>
      </c>
      <c r="AU129" s="50">
        <f>$AO129*('ST1.4 OFMSW composition'!H$3)</f>
        <v>3.5085600000000002E-2</v>
      </c>
    </row>
    <row r="130" spans="1:47" x14ac:dyDescent="0.3">
      <c r="A130" s="19" t="s">
        <v>118</v>
      </c>
      <c r="B130" s="19" t="s">
        <v>143</v>
      </c>
      <c r="C130" s="48">
        <v>1</v>
      </c>
      <c r="D130" s="20">
        <v>2015</v>
      </c>
      <c r="E130" s="19">
        <v>60730582</v>
      </c>
      <c r="F130" s="19">
        <v>29524000000</v>
      </c>
      <c r="G130" s="21">
        <f t="shared" si="18"/>
        <v>1.3319100290011499</v>
      </c>
      <c r="H130" s="21">
        <f>G130*'ST1.4 OFMSW composition'!B$7</f>
        <v>0.47948761044041394</v>
      </c>
      <c r="I130" s="50">
        <f>$G130*'ST1.4 OFMSW composition'!C$3</f>
        <v>6.4997209415256108E-2</v>
      </c>
      <c r="J130" s="50">
        <f>$G130*'ST1.4 OFMSW composition'!D$3</f>
        <v>0.12426720570580728</v>
      </c>
      <c r="K130" s="50">
        <f>$G130*'ST1.4 OFMSW composition'!E$3</f>
        <v>0.10282345423888878</v>
      </c>
      <c r="L130" s="50">
        <f>$G130*'ST1.4 OFMSW composition'!F$3</f>
        <v>7.8982264719768186E-2</v>
      </c>
      <c r="M130" s="50">
        <f>$G130*'ST1.4 OFMSW composition'!G$3</f>
        <v>0.20777796452417938</v>
      </c>
      <c r="N130" s="50">
        <f>$G130*'ST1.4 OFMSW composition'!H$3</f>
        <v>5.9003614284750934E-2</v>
      </c>
      <c r="O130" s="22">
        <v>2012</v>
      </c>
      <c r="P130" s="18">
        <v>59539717</v>
      </c>
      <c r="Q130" s="25" t="s">
        <v>241</v>
      </c>
      <c r="R130" s="23" t="s">
        <v>241</v>
      </c>
      <c r="S130" s="23" t="s">
        <v>241</v>
      </c>
      <c r="T130" s="53" t="s">
        <v>241</v>
      </c>
      <c r="U130" s="53" t="s">
        <v>241</v>
      </c>
      <c r="V130" s="53" t="s">
        <v>241</v>
      </c>
      <c r="W130" s="53" t="s">
        <v>241</v>
      </c>
      <c r="X130" s="53" t="s">
        <v>241</v>
      </c>
      <c r="Y130" s="53" t="s">
        <v>241</v>
      </c>
      <c r="Z130" s="24">
        <v>2016</v>
      </c>
      <c r="AA130" s="25">
        <v>60627498</v>
      </c>
      <c r="AB130" s="25">
        <f>(AC130*AA130)*365</f>
        <v>37398072141.299995</v>
      </c>
      <c r="AC130" s="23">
        <v>1.69</v>
      </c>
      <c r="AD130" s="50">
        <f>$AC130*'ST1.4 OFMSW composition'!B$6</f>
        <v>0.89570000000000005</v>
      </c>
      <c r="AE130" s="50">
        <f>$AC130*'ST1.4 OFMSW composition'!C$6</f>
        <v>8.247199999999999E-2</v>
      </c>
      <c r="AF130" s="50">
        <f>$AC130*'ST1.4 OFMSW composition'!D$6</f>
        <v>0.15767699999999998</v>
      </c>
      <c r="AG130" s="50">
        <f>$AC130*'ST1.4 OFMSW composition'!E$6</f>
        <v>0.130468</v>
      </c>
      <c r="AH130" s="50">
        <f>$AC130*'ST1.4 OFMSW composition'!F$6</f>
        <v>0.100217</v>
      </c>
      <c r="AI130" s="50">
        <f>$AC130*'ST1.4 OFMSW composition'!G$6</f>
        <v>0.26363999999999999</v>
      </c>
      <c r="AJ130" s="50">
        <f>$AC130*'ST1.4 OFMSW composition'!H$6</f>
        <v>7.4867000000000003E-2</v>
      </c>
      <c r="AK130" s="37">
        <v>2006</v>
      </c>
      <c r="AL130" s="37">
        <v>39938760</v>
      </c>
      <c r="AM130" s="37">
        <f>(AN130*AL130)*365</f>
        <v>32508153702</v>
      </c>
      <c r="AN130" s="21">
        <v>2.23</v>
      </c>
      <c r="AO130" s="21">
        <f>AN130*'ST1.4 OFMSW composition'!B$7</f>
        <v>0.80279999999999996</v>
      </c>
      <c r="AP130" s="50">
        <f>AO130*'ST1.4 OFMSW composition'!C$3</f>
        <v>3.9176639999999992E-2</v>
      </c>
      <c r="AQ130" s="50">
        <f>$AO130*('ST1.4 OFMSW composition'!D$3)</f>
        <v>7.4901239999999994E-2</v>
      </c>
      <c r="AR130" s="50">
        <f>$AO130*('ST1.4 OFMSW composition'!E$3)</f>
        <v>6.1976160000000002E-2</v>
      </c>
      <c r="AS130" s="50">
        <f>$AO130*('ST1.4 OFMSW composition'!F$3)</f>
        <v>4.7606039999999995E-2</v>
      </c>
      <c r="AT130" s="50">
        <f>$AO130*('ST1.4 OFMSW composition'!G$3)</f>
        <v>0.12523679999999998</v>
      </c>
      <c r="AU130" s="50">
        <f>$AO130*('ST1.4 OFMSW composition'!H$3)</f>
        <v>3.5564039999999998E-2</v>
      </c>
    </row>
    <row r="131" spans="1:47" x14ac:dyDescent="0.3">
      <c r="A131" s="19" t="s">
        <v>118</v>
      </c>
      <c r="B131" s="19" t="s">
        <v>144</v>
      </c>
      <c r="C131" s="48">
        <v>1</v>
      </c>
      <c r="D131" s="20">
        <v>2015</v>
      </c>
      <c r="E131" s="19">
        <v>1801800</v>
      </c>
      <c r="F131" s="19">
        <v>319000000</v>
      </c>
      <c r="G131" s="21">
        <f t="shared" si="18"/>
        <v>0.4850552795758275</v>
      </c>
      <c r="H131" s="21">
        <f>G131*'ST1.4 OFMSW composition'!B$7</f>
        <v>0.1746199006472979</v>
      </c>
      <c r="I131" s="50">
        <f>$G131*'ST1.4 OFMSW composition'!C$3</f>
        <v>2.3670697643300379E-2</v>
      </c>
      <c r="J131" s="50">
        <f>$G131*'ST1.4 OFMSW composition'!D$3</f>
        <v>4.5255657584424701E-2</v>
      </c>
      <c r="K131" s="50">
        <f>$G131*'ST1.4 OFMSW composition'!E$3</f>
        <v>3.7446267583253888E-2</v>
      </c>
      <c r="L131" s="50">
        <f>$G131*'ST1.4 OFMSW composition'!F$3</f>
        <v>2.8763778078846572E-2</v>
      </c>
      <c r="M131" s="50">
        <f>$G131*'ST1.4 OFMSW composition'!G$3</f>
        <v>7.5668623613829089E-2</v>
      </c>
      <c r="N131" s="50">
        <f>$G131*'ST1.4 OFMSW composition'!H$3</f>
        <v>2.1487948885209159E-2</v>
      </c>
      <c r="O131" s="22">
        <v>2012</v>
      </c>
      <c r="P131" s="18">
        <v>1807106</v>
      </c>
      <c r="Q131" s="25" t="s">
        <v>241</v>
      </c>
      <c r="R131" s="23" t="s">
        <v>241</v>
      </c>
      <c r="S131" s="23" t="s">
        <v>241</v>
      </c>
      <c r="T131" s="53" t="s">
        <v>241</v>
      </c>
      <c r="U131" s="53" t="s">
        <v>241</v>
      </c>
      <c r="V131" s="53" t="s">
        <v>241</v>
      </c>
      <c r="W131" s="53" t="s">
        <v>241</v>
      </c>
      <c r="X131" s="53" t="s">
        <v>241</v>
      </c>
      <c r="Y131" s="53" t="s">
        <v>241</v>
      </c>
      <c r="Z131" s="24">
        <v>2016</v>
      </c>
      <c r="AA131" s="25">
        <v>1777557</v>
      </c>
      <c r="AB131" s="23" t="s">
        <v>241</v>
      </c>
      <c r="AC131" s="23" t="s">
        <v>241</v>
      </c>
      <c r="AD131" s="53" t="s">
        <v>241</v>
      </c>
      <c r="AE131" s="53" t="s">
        <v>241</v>
      </c>
      <c r="AF131" s="53" t="s">
        <v>241</v>
      </c>
      <c r="AG131" s="53" t="s">
        <v>241</v>
      </c>
      <c r="AH131" s="53" t="s">
        <v>241</v>
      </c>
      <c r="AI131" s="53" t="s">
        <v>241</v>
      </c>
      <c r="AJ131" s="53" t="s">
        <v>241</v>
      </c>
      <c r="AK131" s="37" t="s">
        <v>241</v>
      </c>
      <c r="AL131" s="37" t="s">
        <v>241</v>
      </c>
      <c r="AM131" s="37" t="s">
        <v>241</v>
      </c>
      <c r="AN131" s="38">
        <v>1.1000000000000001</v>
      </c>
      <c r="AO131" s="21">
        <f>AN131*'ST1.4 OFMSW composition'!B$7</f>
        <v>0.39600000000000002</v>
      </c>
      <c r="AP131" s="50">
        <f>AO131*'ST1.4 OFMSW composition'!C$3</f>
        <v>1.93248E-2</v>
      </c>
      <c r="AQ131" s="50">
        <f>$AO131*('ST1.4 OFMSW composition'!D$3)</f>
        <v>3.6946800000000002E-2</v>
      </c>
      <c r="AR131" s="50">
        <f>$AO131*('ST1.4 OFMSW composition'!E$3)</f>
        <v>3.0571200000000003E-2</v>
      </c>
      <c r="AS131" s="50">
        <f>$AO131*('ST1.4 OFMSW composition'!F$3)</f>
        <v>2.3482800000000002E-2</v>
      </c>
      <c r="AT131" s="50">
        <f>$AO131*('ST1.4 OFMSW composition'!G$3)</f>
        <v>6.1776000000000005E-2</v>
      </c>
      <c r="AU131" s="50">
        <f>$AO131*('ST1.4 OFMSW composition'!H$3)</f>
        <v>1.7542800000000001E-2</v>
      </c>
    </row>
    <row r="132" spans="1:47" x14ac:dyDescent="0.3">
      <c r="A132" s="19" t="s">
        <v>118</v>
      </c>
      <c r="B132" s="19" t="s">
        <v>145</v>
      </c>
      <c r="C132" s="48">
        <v>0.95</v>
      </c>
      <c r="D132" s="20">
        <v>2015</v>
      </c>
      <c r="E132" s="19">
        <v>1977527</v>
      </c>
      <c r="F132" s="19">
        <v>857000000</v>
      </c>
      <c r="G132" s="21">
        <f t="shared" si="18"/>
        <v>1.1873138548699724</v>
      </c>
      <c r="H132" s="21">
        <f>G132*'ST1.4 OFMSW composition'!B$7</f>
        <v>0.42743298775319005</v>
      </c>
      <c r="I132" s="50">
        <f>$G132*'ST1.4 OFMSW composition'!C$3</f>
        <v>5.7940916117654652E-2</v>
      </c>
      <c r="J132" s="50">
        <f>$G132*'ST1.4 OFMSW composition'!D$3</f>
        <v>0.11077638265936841</v>
      </c>
      <c r="K132" s="50">
        <f>$G132*'ST1.4 OFMSW composition'!E$3</f>
        <v>9.1660629595961871E-2</v>
      </c>
      <c r="L132" s="50">
        <f>$G132*'ST1.4 OFMSW composition'!F$3</f>
        <v>7.0407711593789363E-2</v>
      </c>
      <c r="M132" s="50">
        <f>$G132*'ST1.4 OFMSW composition'!G$3</f>
        <v>0.18522096135971569</v>
      </c>
      <c r="N132" s="50">
        <f>$G132*'ST1.4 OFMSW composition'!H$3</f>
        <v>5.2598003770739775E-2</v>
      </c>
      <c r="O132" s="22">
        <v>2012</v>
      </c>
      <c r="P132" s="18">
        <v>2034319</v>
      </c>
      <c r="Q132" s="25" t="s">
        <v>241</v>
      </c>
      <c r="R132" s="23" t="s">
        <v>241</v>
      </c>
      <c r="S132" s="23" t="s">
        <v>241</v>
      </c>
      <c r="T132" s="53" t="s">
        <v>241</v>
      </c>
      <c r="U132" s="53" t="s">
        <v>241</v>
      </c>
      <c r="V132" s="53" t="s">
        <v>241</v>
      </c>
      <c r="W132" s="53" t="s">
        <v>241</v>
      </c>
      <c r="X132" s="53" t="s">
        <v>241</v>
      </c>
      <c r="Y132" s="53" t="s">
        <v>241</v>
      </c>
      <c r="Z132" s="24">
        <v>2016</v>
      </c>
      <c r="AA132" s="25">
        <v>1959537</v>
      </c>
      <c r="AB132" s="25">
        <f>(AC132*AA132)*365</f>
        <v>586489424.0999999</v>
      </c>
      <c r="AC132" s="23">
        <v>0.82</v>
      </c>
      <c r="AD132" s="50">
        <f>$AC132*'ST1.4 OFMSW composition'!B$6</f>
        <v>0.43459999999999999</v>
      </c>
      <c r="AE132" s="50">
        <f>$AC132*'ST1.4 OFMSW composition'!C$6</f>
        <v>4.0015999999999996E-2</v>
      </c>
      <c r="AF132" s="50">
        <f>$AC132*'ST1.4 OFMSW composition'!D$6</f>
        <v>7.6505999999999991E-2</v>
      </c>
      <c r="AG132" s="50">
        <f>$AC132*'ST1.4 OFMSW composition'!E$6</f>
        <v>6.3303999999999999E-2</v>
      </c>
      <c r="AH132" s="50">
        <f>$AC132*'ST1.4 OFMSW composition'!F$6</f>
        <v>4.8625999999999996E-2</v>
      </c>
      <c r="AI132" s="50">
        <f>$AC132*'ST1.4 OFMSW composition'!G$6</f>
        <v>0.12792000000000001</v>
      </c>
      <c r="AJ132" s="50">
        <f>$AC132*'ST1.4 OFMSW composition'!H$6</f>
        <v>3.6325999999999997E-2</v>
      </c>
      <c r="AK132" s="37">
        <v>2007</v>
      </c>
      <c r="AL132" s="37">
        <v>1549569</v>
      </c>
      <c r="AM132" s="37">
        <f>(AN132*AL132)*365</f>
        <v>582560465.55000007</v>
      </c>
      <c r="AN132" s="21">
        <v>1.03</v>
      </c>
      <c r="AO132" s="21">
        <f>AN132*'ST1.4 OFMSW composition'!B$7</f>
        <v>0.37080000000000002</v>
      </c>
      <c r="AP132" s="50">
        <f>AO132*'ST1.4 OFMSW composition'!C$3</f>
        <v>1.809504E-2</v>
      </c>
      <c r="AQ132" s="50">
        <f>$AO132*('ST1.4 OFMSW composition'!D$3)</f>
        <v>3.4595639999999997E-2</v>
      </c>
      <c r="AR132" s="50">
        <f>$AO132*('ST1.4 OFMSW composition'!E$3)</f>
        <v>2.8625760000000004E-2</v>
      </c>
      <c r="AS132" s="50">
        <f>$AO132*('ST1.4 OFMSW composition'!F$3)</f>
        <v>2.1988440000000001E-2</v>
      </c>
      <c r="AT132" s="50">
        <f>$AO132*('ST1.4 OFMSW composition'!G$3)</f>
        <v>5.7844800000000002E-2</v>
      </c>
      <c r="AU132" s="50">
        <f>$AO132*('ST1.4 OFMSW composition'!H$3)</f>
        <v>1.642644E-2</v>
      </c>
    </row>
    <row r="133" spans="1:47" x14ac:dyDescent="0.3">
      <c r="A133" s="19" t="s">
        <v>118</v>
      </c>
      <c r="B133" s="19" t="s">
        <v>146</v>
      </c>
      <c r="C133" s="48">
        <v>0.9</v>
      </c>
      <c r="D133" s="20">
        <v>2015</v>
      </c>
      <c r="E133" s="19">
        <v>36545</v>
      </c>
      <c r="F133" s="19">
        <v>32382000</v>
      </c>
      <c r="G133" s="21">
        <f t="shared" si="18"/>
        <v>2.4276319118669609</v>
      </c>
      <c r="H133" s="21">
        <f>G133*'ST1.4 OFMSW composition'!B$7</f>
        <v>0.87394748827210589</v>
      </c>
      <c r="I133" s="50">
        <f>$G133*'ST1.4 OFMSW composition'!C$3</f>
        <v>0.11846843729910768</v>
      </c>
      <c r="J133" s="50">
        <f>$G133*'ST1.4 OFMSW composition'!D$3</f>
        <v>0.22649805737718745</v>
      </c>
      <c r="K133" s="50">
        <f>$G133*'ST1.4 OFMSW composition'!E$3</f>
        <v>0.18741318359612941</v>
      </c>
      <c r="L133" s="50">
        <f>$G133*'ST1.4 OFMSW composition'!F$3</f>
        <v>0.14395857237371079</v>
      </c>
      <c r="M133" s="50">
        <f>$G133*'ST1.4 OFMSW composition'!G$3</f>
        <v>0.37871057825124588</v>
      </c>
      <c r="N133" s="50">
        <f>$G133*'ST1.4 OFMSW composition'!H$3</f>
        <v>0.10754409369570636</v>
      </c>
      <c r="O133" s="22">
        <v>2012</v>
      </c>
      <c r="P133" s="18">
        <v>36615</v>
      </c>
      <c r="Q133" s="25" t="s">
        <v>241</v>
      </c>
      <c r="R133" s="23" t="s">
        <v>241</v>
      </c>
      <c r="S133" s="23" t="s">
        <v>241</v>
      </c>
      <c r="T133" s="53" t="s">
        <v>241</v>
      </c>
      <c r="U133" s="53" t="s">
        <v>241</v>
      </c>
      <c r="V133" s="53" t="s">
        <v>241</v>
      </c>
      <c r="W133" s="53" t="s">
        <v>241</v>
      </c>
      <c r="X133" s="53" t="s">
        <v>241</v>
      </c>
      <c r="Y133" s="53" t="s">
        <v>241</v>
      </c>
      <c r="Z133" s="24">
        <v>2016</v>
      </c>
      <c r="AA133" s="25">
        <v>37655</v>
      </c>
      <c r="AB133" s="23" t="s">
        <v>241</v>
      </c>
      <c r="AC133" s="23" t="s">
        <v>241</v>
      </c>
      <c r="AD133" s="53" t="s">
        <v>241</v>
      </c>
      <c r="AE133" s="53" t="s">
        <v>241</v>
      </c>
      <c r="AF133" s="53" t="s">
        <v>241</v>
      </c>
      <c r="AG133" s="53" t="s">
        <v>241</v>
      </c>
      <c r="AH133" s="53" t="s">
        <v>241</v>
      </c>
      <c r="AI133" s="53" t="s">
        <v>241</v>
      </c>
      <c r="AJ133" s="53" t="s">
        <v>241</v>
      </c>
      <c r="AK133" s="37" t="s">
        <v>241</v>
      </c>
      <c r="AL133" s="37" t="s">
        <v>241</v>
      </c>
      <c r="AM133" s="37" t="s">
        <v>241</v>
      </c>
      <c r="AN133" s="38">
        <v>2.2000000000000002</v>
      </c>
      <c r="AO133" s="21">
        <f>AN133*'ST1.4 OFMSW composition'!B$7</f>
        <v>0.79200000000000004</v>
      </c>
      <c r="AP133" s="50">
        <f>AO133*'ST1.4 OFMSW composition'!C$3</f>
        <v>3.8649599999999999E-2</v>
      </c>
      <c r="AQ133" s="50">
        <f>$AO133*('ST1.4 OFMSW composition'!D$3)</f>
        <v>7.3893600000000004E-2</v>
      </c>
      <c r="AR133" s="50">
        <f>$AO133*('ST1.4 OFMSW composition'!E$3)</f>
        <v>6.1142400000000006E-2</v>
      </c>
      <c r="AS133" s="50">
        <f>$AO133*('ST1.4 OFMSW composition'!F$3)</f>
        <v>4.6965600000000003E-2</v>
      </c>
      <c r="AT133" s="50">
        <f>$AO133*('ST1.4 OFMSW composition'!G$3)</f>
        <v>0.12355200000000001</v>
      </c>
      <c r="AU133" s="50">
        <f>$AO133*('ST1.4 OFMSW composition'!H$3)</f>
        <v>3.5085600000000002E-2</v>
      </c>
    </row>
    <row r="134" spans="1:47" x14ac:dyDescent="0.3">
      <c r="A134" s="19" t="s">
        <v>118</v>
      </c>
      <c r="B134" s="19" t="s">
        <v>147</v>
      </c>
      <c r="C134" s="48">
        <f>AVERAGE(1,0.98)</f>
        <v>0.99</v>
      </c>
      <c r="D134" s="20">
        <v>2015</v>
      </c>
      <c r="E134" s="19">
        <v>2904910</v>
      </c>
      <c r="F134" s="19">
        <v>1300000000</v>
      </c>
      <c r="G134" s="21">
        <f t="shared" si="18"/>
        <v>1.2260771712777465</v>
      </c>
      <c r="H134" s="21">
        <f>G134*'ST1.4 OFMSW composition'!B$7</f>
        <v>0.44138778165998871</v>
      </c>
      <c r="I134" s="50">
        <f>$G134*'ST1.4 OFMSW composition'!C$3</f>
        <v>5.9832565958354025E-2</v>
      </c>
      <c r="J134" s="50">
        <f>$G134*'ST1.4 OFMSW composition'!D$3</f>
        <v>0.11439300008021375</v>
      </c>
      <c r="K134" s="50">
        <f>$G134*'ST1.4 OFMSW composition'!E$3</f>
        <v>9.4653157622642037E-2</v>
      </c>
      <c r="L134" s="50">
        <f>$G134*'ST1.4 OFMSW composition'!F$3</f>
        <v>7.2706376256770372E-2</v>
      </c>
      <c r="M134" s="50">
        <f>$G134*'ST1.4 OFMSW composition'!G$3</f>
        <v>0.19126803871932846</v>
      </c>
      <c r="N134" s="50">
        <f>$G134*'ST1.4 OFMSW composition'!H$3</f>
        <v>5.4315218687604166E-2</v>
      </c>
      <c r="O134" s="22">
        <v>2012</v>
      </c>
      <c r="P134" s="18">
        <v>2987773</v>
      </c>
      <c r="Q134" s="25" t="s">
        <v>241</v>
      </c>
      <c r="R134" s="23" t="s">
        <v>241</v>
      </c>
      <c r="S134" s="23" t="s">
        <v>241</v>
      </c>
      <c r="T134" s="53" t="s">
        <v>241</v>
      </c>
      <c r="U134" s="53" t="s">
        <v>241</v>
      </c>
      <c r="V134" s="53" t="s">
        <v>241</v>
      </c>
      <c r="W134" s="53" t="s">
        <v>241</v>
      </c>
      <c r="X134" s="53" t="s">
        <v>241</v>
      </c>
      <c r="Y134" s="53" t="s">
        <v>241</v>
      </c>
      <c r="Z134" s="24">
        <v>2016</v>
      </c>
      <c r="AA134" s="25">
        <v>2868231</v>
      </c>
      <c r="AB134" s="25">
        <f>(AC134*AA134)*365</f>
        <v>1340037523.2</v>
      </c>
      <c r="AC134" s="23">
        <v>1.28</v>
      </c>
      <c r="AD134" s="50">
        <f>$AC134*'ST1.4 OFMSW composition'!B$6</f>
        <v>0.6784</v>
      </c>
      <c r="AE134" s="50">
        <f>$AC134*'ST1.4 OFMSW composition'!C$6</f>
        <v>6.2463999999999999E-2</v>
      </c>
      <c r="AF134" s="50">
        <f>$AC134*'ST1.4 OFMSW composition'!D$6</f>
        <v>0.11942399999999999</v>
      </c>
      <c r="AG134" s="50">
        <f>$AC134*'ST1.4 OFMSW composition'!E$6</f>
        <v>9.8816000000000015E-2</v>
      </c>
      <c r="AH134" s="50">
        <f>$AC134*'ST1.4 OFMSW composition'!F$6</f>
        <v>7.5903999999999999E-2</v>
      </c>
      <c r="AI134" s="50">
        <f>$AC134*'ST1.4 OFMSW composition'!G$6</f>
        <v>0.19968</v>
      </c>
      <c r="AJ134" s="50">
        <f>$AC134*'ST1.4 OFMSW composition'!H$6</f>
        <v>5.6703999999999997E-2</v>
      </c>
      <c r="AK134" s="37">
        <v>2007</v>
      </c>
      <c r="AL134" s="37">
        <v>2256263</v>
      </c>
      <c r="AM134" s="37">
        <f>(AN134*AL134)*365</f>
        <v>905889594.50000012</v>
      </c>
      <c r="AN134" s="21">
        <v>1.1000000000000001</v>
      </c>
      <c r="AO134" s="21">
        <f>AN134*'ST1.4 OFMSW composition'!B$7</f>
        <v>0.39600000000000002</v>
      </c>
      <c r="AP134" s="50">
        <f>AO134*'ST1.4 OFMSW composition'!C$3</f>
        <v>1.93248E-2</v>
      </c>
      <c r="AQ134" s="50">
        <f>$AO134*('ST1.4 OFMSW composition'!D$3)</f>
        <v>3.6946800000000002E-2</v>
      </c>
      <c r="AR134" s="50">
        <f>$AO134*('ST1.4 OFMSW composition'!E$3)</f>
        <v>3.0571200000000003E-2</v>
      </c>
      <c r="AS134" s="50">
        <f>$AO134*('ST1.4 OFMSW composition'!F$3)</f>
        <v>2.3482800000000002E-2</v>
      </c>
      <c r="AT134" s="50">
        <f>$AO134*('ST1.4 OFMSW composition'!G$3)</f>
        <v>6.1776000000000005E-2</v>
      </c>
      <c r="AU134" s="50">
        <f>$AO134*('ST1.4 OFMSW composition'!H$3)</f>
        <v>1.7542800000000001E-2</v>
      </c>
    </row>
    <row r="135" spans="1:47" x14ac:dyDescent="0.3">
      <c r="A135" s="19" t="s">
        <v>118</v>
      </c>
      <c r="B135" s="19" t="s">
        <v>148</v>
      </c>
      <c r="C135" s="48">
        <v>0.9</v>
      </c>
      <c r="D135" s="20">
        <v>2015</v>
      </c>
      <c r="E135" s="19">
        <v>569604</v>
      </c>
      <c r="F135" s="19">
        <v>356000000</v>
      </c>
      <c r="G135" s="21">
        <f t="shared" si="18"/>
        <v>1.7123167424270627</v>
      </c>
      <c r="H135" s="21">
        <f>G135*'ST1.4 OFMSW composition'!B$7</f>
        <v>0.61643402727374252</v>
      </c>
      <c r="I135" s="50">
        <f>$G135*'ST1.4 OFMSW composition'!C$3</f>
        <v>8.3561057030440658E-2</v>
      </c>
      <c r="J135" s="50">
        <f>$G135*'ST1.4 OFMSW composition'!D$3</f>
        <v>0.15975915206844493</v>
      </c>
      <c r="K135" s="50">
        <f>$G135*'ST1.4 OFMSW composition'!E$3</f>
        <v>0.13219085251536924</v>
      </c>
      <c r="L135" s="50">
        <f>$G135*'ST1.4 OFMSW composition'!F$3</f>
        <v>0.10154038282592481</v>
      </c>
      <c r="M135" s="50">
        <f>$G135*'ST1.4 OFMSW composition'!G$3</f>
        <v>0.26712141181862176</v>
      </c>
      <c r="N135" s="50">
        <f>$G135*'ST1.4 OFMSW composition'!H$3</f>
        <v>7.5855631689518879E-2</v>
      </c>
      <c r="O135" s="22">
        <v>2012</v>
      </c>
      <c r="P135" s="18">
        <v>530946</v>
      </c>
      <c r="Q135" s="25" t="s">
        <v>241</v>
      </c>
      <c r="R135" s="23" t="s">
        <v>241</v>
      </c>
      <c r="S135" s="23" t="s">
        <v>241</v>
      </c>
      <c r="T135" s="53" t="s">
        <v>241</v>
      </c>
      <c r="U135" s="53" t="s">
        <v>241</v>
      </c>
      <c r="V135" s="53" t="s">
        <v>241</v>
      </c>
      <c r="W135" s="53" t="s">
        <v>241</v>
      </c>
      <c r="X135" s="53" t="s">
        <v>241</v>
      </c>
      <c r="Y135" s="53" t="s">
        <v>241</v>
      </c>
      <c r="Z135" s="24">
        <v>2016</v>
      </c>
      <c r="AA135" s="25">
        <v>582014</v>
      </c>
      <c r="AB135" s="25">
        <f>(AC135*AA135)*365</f>
        <v>382383198</v>
      </c>
      <c r="AC135" s="23">
        <v>1.8</v>
      </c>
      <c r="AD135" s="50">
        <f>$AC135*'ST1.4 OFMSW composition'!B$6</f>
        <v>0.95400000000000007</v>
      </c>
      <c r="AE135" s="50">
        <f>$AC135*'ST1.4 OFMSW composition'!C$6</f>
        <v>8.7840000000000001E-2</v>
      </c>
      <c r="AF135" s="50">
        <f>$AC135*'ST1.4 OFMSW composition'!D$6</f>
        <v>0.16794000000000001</v>
      </c>
      <c r="AG135" s="50">
        <f>$AC135*'ST1.4 OFMSW composition'!E$6</f>
        <v>0.13896</v>
      </c>
      <c r="AH135" s="50">
        <f>$AC135*'ST1.4 OFMSW composition'!F$6</f>
        <v>0.10674</v>
      </c>
      <c r="AI135" s="50">
        <f>$AC135*'ST1.4 OFMSW composition'!G$6</f>
        <v>0.28079999999999999</v>
      </c>
      <c r="AJ135" s="50">
        <f>$AC135*'ST1.4 OFMSW composition'!H$6</f>
        <v>7.9740000000000005E-2</v>
      </c>
      <c r="AK135" s="37">
        <v>2006</v>
      </c>
      <c r="AL135" s="37">
        <v>390776</v>
      </c>
      <c r="AM135" s="37">
        <f>(AN135*AL135)*365</f>
        <v>329482784.40000004</v>
      </c>
      <c r="AN135" s="21">
        <v>2.31</v>
      </c>
      <c r="AO135" s="21">
        <f>AN135*'ST1.4 OFMSW composition'!B$7</f>
        <v>0.83160000000000001</v>
      </c>
      <c r="AP135" s="50">
        <f>AO135*'ST1.4 OFMSW composition'!C$3</f>
        <v>4.058208E-2</v>
      </c>
      <c r="AQ135" s="50">
        <f>$AO135*('ST1.4 OFMSW composition'!D$3)</f>
        <v>7.7588279999999996E-2</v>
      </c>
      <c r="AR135" s="50">
        <f>$AO135*('ST1.4 OFMSW composition'!E$3)</f>
        <v>6.419952000000001E-2</v>
      </c>
      <c r="AS135" s="50">
        <f>$AO135*('ST1.4 OFMSW composition'!F$3)</f>
        <v>4.9313879999999997E-2</v>
      </c>
      <c r="AT135" s="50">
        <f>$AO135*('ST1.4 OFMSW composition'!G$3)</f>
        <v>0.1297296</v>
      </c>
      <c r="AU135" s="50">
        <f>$AO135*('ST1.4 OFMSW composition'!H$3)</f>
        <v>3.6839879999999998E-2</v>
      </c>
    </row>
    <row r="136" spans="1:47" x14ac:dyDescent="0.3">
      <c r="A136" s="19" t="s">
        <v>118</v>
      </c>
      <c r="B136" s="19" t="s">
        <v>149</v>
      </c>
      <c r="C136" s="48">
        <v>0.88</v>
      </c>
      <c r="D136" s="20">
        <v>2016</v>
      </c>
      <c r="E136" s="19">
        <v>2081206</v>
      </c>
      <c r="F136" s="19">
        <v>796585000</v>
      </c>
      <c r="G136" s="21">
        <f t="shared" si="18"/>
        <v>1.0486346173969547</v>
      </c>
      <c r="H136" s="21">
        <f>G136*'ST1.4 OFMSW composition'!B$7</f>
        <v>0.37750846226290369</v>
      </c>
      <c r="I136" s="50">
        <f>$G136*'ST1.4 OFMSW composition'!C$3</f>
        <v>5.1173369328971388E-2</v>
      </c>
      <c r="J136" s="50">
        <f>$G136*'ST1.4 OFMSW composition'!D$3</f>
        <v>9.7837609803135869E-2</v>
      </c>
      <c r="K136" s="50">
        <f>$G136*'ST1.4 OFMSW composition'!E$3</f>
        <v>8.0954592463044914E-2</v>
      </c>
      <c r="L136" s="50">
        <f>$G136*'ST1.4 OFMSW composition'!F$3</f>
        <v>6.2184032811639416E-2</v>
      </c>
      <c r="M136" s="50">
        <f>$G136*'ST1.4 OFMSW composition'!G$3</f>
        <v>0.16358700031392495</v>
      </c>
      <c r="N136" s="50">
        <f>$G136*'ST1.4 OFMSW composition'!H$3</f>
        <v>4.6454513550685091E-2</v>
      </c>
      <c r="O136" s="22">
        <v>2012</v>
      </c>
      <c r="P136" s="18">
        <v>2061044</v>
      </c>
      <c r="Q136" s="25" t="s">
        <v>241</v>
      </c>
      <c r="R136" s="23" t="s">
        <v>241</v>
      </c>
      <c r="S136" s="23" t="s">
        <v>241</v>
      </c>
      <c r="T136" s="53" t="s">
        <v>241</v>
      </c>
      <c r="U136" s="53" t="s">
        <v>241</v>
      </c>
      <c r="V136" s="53" t="s">
        <v>241</v>
      </c>
      <c r="W136" s="53" t="s">
        <v>241</v>
      </c>
      <c r="X136" s="53" t="s">
        <v>241</v>
      </c>
      <c r="Y136" s="53" t="s">
        <v>241</v>
      </c>
      <c r="Z136" s="24">
        <v>2016</v>
      </c>
      <c r="AA136" s="25">
        <v>2072490</v>
      </c>
      <c r="AB136" s="25">
        <f>(AC136*AA136)*365</f>
        <v>801846381</v>
      </c>
      <c r="AC136" s="23">
        <v>1.06</v>
      </c>
      <c r="AD136" s="50">
        <f>$AC136*'ST1.4 OFMSW composition'!B$6</f>
        <v>0.56180000000000008</v>
      </c>
      <c r="AE136" s="50">
        <f>$AC136*'ST1.4 OFMSW composition'!C$6</f>
        <v>5.1727999999999996E-2</v>
      </c>
      <c r="AF136" s="50">
        <f>$AC136*'ST1.4 OFMSW composition'!D$6</f>
        <v>9.8898E-2</v>
      </c>
      <c r="AG136" s="50">
        <f>$AC136*'ST1.4 OFMSW composition'!E$6</f>
        <v>8.1832000000000016E-2</v>
      </c>
      <c r="AH136" s="50">
        <f>$AC136*'ST1.4 OFMSW composition'!F$6</f>
        <v>6.2857999999999997E-2</v>
      </c>
      <c r="AI136" s="50">
        <f>$AC136*'ST1.4 OFMSW composition'!G$6</f>
        <v>0.16536000000000001</v>
      </c>
      <c r="AJ136" s="50">
        <f>$AC136*'ST1.4 OFMSW composition'!H$6</f>
        <v>4.6958E-2</v>
      </c>
      <c r="AK136" s="37">
        <v>2006</v>
      </c>
      <c r="AL136" s="37">
        <v>1341972</v>
      </c>
      <c r="AM136" s="37">
        <f>(AN136*AL136)*365</f>
        <v>519208966.80000001</v>
      </c>
      <c r="AN136" s="21">
        <v>1.06</v>
      </c>
      <c r="AO136" s="21">
        <f>AN136*'ST1.4 OFMSW composition'!B$7</f>
        <v>0.38159999999999999</v>
      </c>
      <c r="AP136" s="50">
        <f>AO136*'ST1.4 OFMSW composition'!C$3</f>
        <v>1.8622079999999999E-2</v>
      </c>
      <c r="AQ136" s="50">
        <f>$AO136*('ST1.4 OFMSW composition'!D$3)</f>
        <v>3.5603279999999994E-2</v>
      </c>
      <c r="AR136" s="50">
        <f>$AO136*('ST1.4 OFMSW composition'!E$3)</f>
        <v>2.9459520000000003E-2</v>
      </c>
      <c r="AS136" s="50">
        <f>$AO136*('ST1.4 OFMSW composition'!F$3)</f>
        <v>2.2628880000000001E-2</v>
      </c>
      <c r="AT136" s="50">
        <f>$AO136*('ST1.4 OFMSW composition'!G$3)</f>
        <v>5.9529600000000002E-2</v>
      </c>
      <c r="AU136" s="50">
        <f>$AO136*('ST1.4 OFMSW composition'!H$3)</f>
        <v>1.6904880000000001E-2</v>
      </c>
    </row>
    <row r="137" spans="1:47" x14ac:dyDescent="0.3">
      <c r="A137" s="19" t="s">
        <v>118</v>
      </c>
      <c r="B137" s="19" t="s">
        <v>150</v>
      </c>
      <c r="C137" s="48">
        <f>AVERAGE(1,0.98)</f>
        <v>0.99</v>
      </c>
      <c r="D137" s="20">
        <v>2015</v>
      </c>
      <c r="E137" s="19">
        <v>3554108</v>
      </c>
      <c r="F137" s="19">
        <v>3981200000</v>
      </c>
      <c r="G137" s="21">
        <f t="shared" si="18"/>
        <v>3.0689549277270056</v>
      </c>
      <c r="H137" s="21">
        <f>G137*'ST1.4 OFMSW composition'!B$7</f>
        <v>1.1048237739817219</v>
      </c>
      <c r="I137" s="50">
        <f>$G137*'ST1.4 OFMSW composition'!C$3</f>
        <v>0.14976500047307786</v>
      </c>
      <c r="J137" s="50">
        <f>$G137*'ST1.4 OFMSW composition'!D$3</f>
        <v>0.2863334947569296</v>
      </c>
      <c r="K137" s="50">
        <f>$G137*'ST1.4 OFMSW composition'!E$3</f>
        <v>0.23692332042052486</v>
      </c>
      <c r="L137" s="50">
        <f>$G137*'ST1.4 OFMSW composition'!F$3</f>
        <v>0.18198902721421142</v>
      </c>
      <c r="M137" s="50">
        <f>$G137*'ST1.4 OFMSW composition'!G$3</f>
        <v>0.4787569687254129</v>
      </c>
      <c r="N137" s="50">
        <f>$G137*'ST1.4 OFMSW composition'!H$3</f>
        <v>0.13595470329830633</v>
      </c>
      <c r="O137" s="22">
        <v>2012</v>
      </c>
      <c r="P137" s="18">
        <v>2859458</v>
      </c>
      <c r="Q137" s="25" t="s">
        <v>241</v>
      </c>
      <c r="R137" s="23" t="s">
        <v>241</v>
      </c>
      <c r="S137" s="23" t="s">
        <v>241</v>
      </c>
      <c r="T137" s="53" t="s">
        <v>241</v>
      </c>
      <c r="U137" s="53" t="s">
        <v>241</v>
      </c>
      <c r="V137" s="53" t="s">
        <v>241</v>
      </c>
      <c r="W137" s="53" t="s">
        <v>241</v>
      </c>
      <c r="X137" s="53" t="s">
        <v>241</v>
      </c>
      <c r="Y137" s="53" t="s">
        <v>241</v>
      </c>
      <c r="Z137" s="24">
        <v>2016</v>
      </c>
      <c r="AA137" s="25">
        <v>2802170</v>
      </c>
      <c r="AB137" s="23" t="s">
        <v>241</v>
      </c>
      <c r="AC137" s="23" t="s">
        <v>241</v>
      </c>
      <c r="AD137" s="53" t="s">
        <v>241</v>
      </c>
      <c r="AE137" s="53" t="s">
        <v>241</v>
      </c>
      <c r="AF137" s="53" t="s">
        <v>241</v>
      </c>
      <c r="AG137" s="53" t="s">
        <v>241</v>
      </c>
      <c r="AH137" s="53" t="s">
        <v>241</v>
      </c>
      <c r="AI137" s="53" t="s">
        <v>241</v>
      </c>
      <c r="AJ137" s="53" t="s">
        <v>241</v>
      </c>
      <c r="AK137" s="37" t="s">
        <v>241</v>
      </c>
      <c r="AL137" s="37" t="s">
        <v>241</v>
      </c>
      <c r="AM137" s="37" t="s">
        <v>241</v>
      </c>
      <c r="AN137" s="38">
        <v>1.1000000000000001</v>
      </c>
      <c r="AO137" s="21">
        <f>AN137*'ST1.4 OFMSW composition'!B$7</f>
        <v>0.39600000000000002</v>
      </c>
      <c r="AP137" s="50">
        <f>AO137*'ST1.4 OFMSW composition'!C$3</f>
        <v>1.93248E-2</v>
      </c>
      <c r="AQ137" s="50">
        <f>$AO137*('ST1.4 OFMSW composition'!D$3)</f>
        <v>3.6946800000000002E-2</v>
      </c>
      <c r="AR137" s="50">
        <f>$AO137*('ST1.4 OFMSW composition'!E$3)</f>
        <v>3.0571200000000003E-2</v>
      </c>
      <c r="AS137" s="50">
        <f>$AO137*('ST1.4 OFMSW composition'!F$3)</f>
        <v>2.3482800000000002E-2</v>
      </c>
      <c r="AT137" s="50">
        <f>$AO137*('ST1.4 OFMSW composition'!G$3)</f>
        <v>6.1776000000000005E-2</v>
      </c>
      <c r="AU137" s="50">
        <f>$AO137*('ST1.4 OFMSW composition'!H$3)</f>
        <v>1.7542800000000001E-2</v>
      </c>
    </row>
    <row r="138" spans="1:47" x14ac:dyDescent="0.3">
      <c r="A138" s="19" t="s">
        <v>118</v>
      </c>
      <c r="B138" s="19" t="s">
        <v>151</v>
      </c>
      <c r="C138" s="48">
        <v>0.9</v>
      </c>
      <c r="D138" s="20">
        <v>2012</v>
      </c>
      <c r="E138" s="19">
        <v>37783</v>
      </c>
      <c r="F138" s="19">
        <v>46000000</v>
      </c>
      <c r="G138" s="21">
        <f t="shared" si="18"/>
        <v>3.3355582473671754</v>
      </c>
      <c r="H138" s="21">
        <f>G138*'ST1.4 OFMSW composition'!B$7</f>
        <v>1.200800969052183</v>
      </c>
      <c r="I138" s="50">
        <f>$G138*'ST1.4 OFMSW composition'!C$3</f>
        <v>0.16277524247151814</v>
      </c>
      <c r="J138" s="50">
        <f>$G138*'ST1.4 OFMSW composition'!D$3</f>
        <v>0.31120758447935742</v>
      </c>
      <c r="K138" s="50">
        <f>$G138*'ST1.4 OFMSW composition'!E$3</f>
        <v>0.25750509669674598</v>
      </c>
      <c r="L138" s="50">
        <f>$G138*'ST1.4 OFMSW composition'!F$3</f>
        <v>0.19779860406887351</v>
      </c>
      <c r="M138" s="50">
        <f>$G138*'ST1.4 OFMSW composition'!G$3</f>
        <v>0.52034708658927942</v>
      </c>
      <c r="N138" s="50">
        <f>$G138*'ST1.4 OFMSW composition'!H$3</f>
        <v>0.14776523035836586</v>
      </c>
      <c r="O138" s="22">
        <v>2012</v>
      </c>
      <c r="P138" s="18">
        <v>36459</v>
      </c>
      <c r="Q138" s="25" t="s">
        <v>241</v>
      </c>
      <c r="R138" s="23" t="s">
        <v>241</v>
      </c>
      <c r="S138" s="23" t="s">
        <v>241</v>
      </c>
      <c r="T138" s="53" t="s">
        <v>241</v>
      </c>
      <c r="U138" s="53" t="s">
        <v>241</v>
      </c>
      <c r="V138" s="53" t="s">
        <v>241</v>
      </c>
      <c r="W138" s="53" t="s">
        <v>241</v>
      </c>
      <c r="X138" s="53" t="s">
        <v>241</v>
      </c>
      <c r="Y138" s="53" t="s">
        <v>241</v>
      </c>
      <c r="Z138" s="24">
        <v>2016</v>
      </c>
      <c r="AA138" s="25">
        <v>38070</v>
      </c>
      <c r="AB138" s="23" t="s">
        <v>241</v>
      </c>
      <c r="AC138" s="23" t="s">
        <v>241</v>
      </c>
      <c r="AD138" s="53" t="s">
        <v>241</v>
      </c>
      <c r="AE138" s="53" t="s">
        <v>241</v>
      </c>
      <c r="AF138" s="53" t="s">
        <v>241</v>
      </c>
      <c r="AG138" s="53" t="s">
        <v>241</v>
      </c>
      <c r="AH138" s="53" t="s">
        <v>241</v>
      </c>
      <c r="AI138" s="53" t="s">
        <v>241</v>
      </c>
      <c r="AJ138" s="53" t="s">
        <v>241</v>
      </c>
      <c r="AK138" s="37" t="s">
        <v>241</v>
      </c>
      <c r="AL138" s="37" t="s">
        <v>241</v>
      </c>
      <c r="AM138" s="37" t="s">
        <v>241</v>
      </c>
      <c r="AN138" s="38">
        <v>2.2000000000000002</v>
      </c>
      <c r="AO138" s="21">
        <f>AN138*'ST1.4 OFMSW composition'!B$7</f>
        <v>0.79200000000000004</v>
      </c>
      <c r="AP138" s="50">
        <f>AO138*'ST1.4 OFMSW composition'!C$3</f>
        <v>3.8649599999999999E-2</v>
      </c>
      <c r="AQ138" s="50">
        <f>$AO138*('ST1.4 OFMSW composition'!D$3)</f>
        <v>7.3893600000000004E-2</v>
      </c>
      <c r="AR138" s="50">
        <f>$AO138*('ST1.4 OFMSW composition'!E$3)</f>
        <v>6.1142400000000006E-2</v>
      </c>
      <c r="AS138" s="50">
        <f>$AO138*('ST1.4 OFMSW composition'!F$3)</f>
        <v>4.6965600000000003E-2</v>
      </c>
      <c r="AT138" s="50">
        <f>$AO138*('ST1.4 OFMSW composition'!G$3)</f>
        <v>0.12355200000000001</v>
      </c>
      <c r="AU138" s="50">
        <f>$AO138*('ST1.4 OFMSW composition'!H$3)</f>
        <v>3.5085600000000002E-2</v>
      </c>
    </row>
    <row r="139" spans="1:47" x14ac:dyDescent="0.3">
      <c r="A139" s="19" t="s">
        <v>118</v>
      </c>
      <c r="B139" s="19" t="s">
        <v>152</v>
      </c>
      <c r="C139" s="48">
        <v>0.8</v>
      </c>
      <c r="D139" s="20">
        <v>2015</v>
      </c>
      <c r="E139" s="19">
        <v>622159</v>
      </c>
      <c r="F139" s="19">
        <v>332000000</v>
      </c>
      <c r="G139" s="21">
        <f t="shared" si="18"/>
        <v>1.4619880787642556</v>
      </c>
      <c r="H139" s="21">
        <f>G139*'ST1.4 OFMSW composition'!B$7</f>
        <v>0.52631570835513197</v>
      </c>
      <c r="I139" s="50">
        <f>$G139*'ST1.4 OFMSW composition'!C$3</f>
        <v>7.1345018243695671E-2</v>
      </c>
      <c r="J139" s="50">
        <f>$G139*'ST1.4 OFMSW composition'!D$3</f>
        <v>0.13640348774870503</v>
      </c>
      <c r="K139" s="50">
        <f>$G139*'ST1.4 OFMSW composition'!E$3</f>
        <v>0.11286547968060054</v>
      </c>
      <c r="L139" s="50">
        <f>$G139*'ST1.4 OFMSW composition'!F$3</f>
        <v>8.6695893070720356E-2</v>
      </c>
      <c r="M139" s="50">
        <f>$G139*'ST1.4 OFMSW composition'!G$3</f>
        <v>0.22807014028722389</v>
      </c>
      <c r="N139" s="50">
        <f>$G139*'ST1.4 OFMSW composition'!H$3</f>
        <v>6.4766071889256524E-2</v>
      </c>
      <c r="O139" s="22">
        <v>2012</v>
      </c>
      <c r="P139" s="18">
        <v>620601</v>
      </c>
      <c r="Q139" s="25" t="s">
        <v>241</v>
      </c>
      <c r="R139" s="23" t="s">
        <v>241</v>
      </c>
      <c r="S139" s="23" t="s">
        <v>241</v>
      </c>
      <c r="T139" s="53" t="s">
        <v>241</v>
      </c>
      <c r="U139" s="53" t="s">
        <v>241</v>
      </c>
      <c r="V139" s="53" t="s">
        <v>241</v>
      </c>
      <c r="W139" s="53" t="s">
        <v>241</v>
      </c>
      <c r="X139" s="53" t="s">
        <v>241</v>
      </c>
      <c r="Y139" s="53" t="s">
        <v>241</v>
      </c>
      <c r="Z139" s="24">
        <v>2016</v>
      </c>
      <c r="AA139" s="25">
        <v>622303</v>
      </c>
      <c r="AB139" s="25">
        <f>(AC139*AA139)*365</f>
        <v>331625268.69999999</v>
      </c>
      <c r="AC139" s="23">
        <v>1.46</v>
      </c>
      <c r="AD139" s="50">
        <f>$AC139*'ST1.4 OFMSW composition'!B$6</f>
        <v>0.77380000000000004</v>
      </c>
      <c r="AE139" s="50">
        <f>$AC139*'ST1.4 OFMSW composition'!C$6</f>
        <v>7.1247999999999992E-2</v>
      </c>
      <c r="AF139" s="50">
        <f>$AC139*'ST1.4 OFMSW composition'!D$6</f>
        <v>0.13621799999999998</v>
      </c>
      <c r="AG139" s="50">
        <f>$AC139*'ST1.4 OFMSW composition'!E$6</f>
        <v>0.11271200000000001</v>
      </c>
      <c r="AH139" s="50">
        <f>$AC139*'ST1.4 OFMSW composition'!F$6</f>
        <v>8.6578000000000002E-2</v>
      </c>
      <c r="AI139" s="50">
        <f>$AC139*'ST1.4 OFMSW composition'!G$6</f>
        <v>0.22775999999999999</v>
      </c>
      <c r="AJ139" s="50">
        <f>$AC139*'ST1.4 OFMSW composition'!H$6</f>
        <v>6.4677999999999999E-2</v>
      </c>
      <c r="AK139" s="37" t="s">
        <v>241</v>
      </c>
      <c r="AL139" s="37" t="s">
        <v>241</v>
      </c>
      <c r="AM139" s="37" t="s">
        <v>241</v>
      </c>
      <c r="AN139" s="38">
        <v>1.1000000000000001</v>
      </c>
      <c r="AO139" s="21">
        <f>AN139*'ST1.4 OFMSW composition'!B$7</f>
        <v>0.39600000000000002</v>
      </c>
      <c r="AP139" s="50">
        <f>AO139*'ST1.4 OFMSW composition'!C$3</f>
        <v>1.93248E-2</v>
      </c>
      <c r="AQ139" s="50">
        <f>$AO139*('ST1.4 OFMSW composition'!D$3)</f>
        <v>3.6946800000000002E-2</v>
      </c>
      <c r="AR139" s="50">
        <f>$AO139*('ST1.4 OFMSW composition'!E$3)</f>
        <v>3.0571200000000003E-2</v>
      </c>
      <c r="AS139" s="50">
        <f>$AO139*('ST1.4 OFMSW composition'!F$3)</f>
        <v>2.3482800000000002E-2</v>
      </c>
      <c r="AT139" s="50">
        <f>$AO139*('ST1.4 OFMSW composition'!G$3)</f>
        <v>6.1776000000000005E-2</v>
      </c>
      <c r="AU139" s="50">
        <f>$AO139*('ST1.4 OFMSW composition'!H$3)</f>
        <v>1.7542800000000001E-2</v>
      </c>
    </row>
    <row r="140" spans="1:47" x14ac:dyDescent="0.3">
      <c r="A140" s="19" t="s">
        <v>118</v>
      </c>
      <c r="B140" s="19" t="s">
        <v>153</v>
      </c>
      <c r="C140" s="48">
        <v>0.9</v>
      </c>
      <c r="D140" s="20">
        <v>2015</v>
      </c>
      <c r="E140" s="19">
        <v>16939923</v>
      </c>
      <c r="F140" s="19">
        <v>8855000000</v>
      </c>
      <c r="G140" s="21">
        <f t="shared" si="18"/>
        <v>1.4321360240304952</v>
      </c>
      <c r="H140" s="21">
        <f>G140*'ST1.4 OFMSW composition'!B$7</f>
        <v>0.51556896865097823</v>
      </c>
      <c r="I140" s="50">
        <f>$G140*'ST1.4 OFMSW composition'!C$3</f>
        <v>6.9888237972688158E-2</v>
      </c>
      <c r="J140" s="50">
        <f>$G140*'ST1.4 OFMSW composition'!D$3</f>
        <v>0.1336182910420452</v>
      </c>
      <c r="K140" s="50">
        <f>$G140*'ST1.4 OFMSW composition'!E$3</f>
        <v>0.11056090105515423</v>
      </c>
      <c r="L140" s="50">
        <f>$G140*'ST1.4 OFMSW composition'!F$3</f>
        <v>8.492566622500837E-2</v>
      </c>
      <c r="M140" s="50">
        <f>$G140*'ST1.4 OFMSW composition'!G$3</f>
        <v>0.22341321974875725</v>
      </c>
      <c r="N140" s="50">
        <f>$G140*'ST1.4 OFMSW composition'!H$3</f>
        <v>6.3443625864550934E-2</v>
      </c>
      <c r="O140" s="22">
        <v>2012</v>
      </c>
      <c r="P140" s="18">
        <v>16754962</v>
      </c>
      <c r="Q140" s="25" t="s">
        <v>241</v>
      </c>
      <c r="R140" s="23" t="s">
        <v>241</v>
      </c>
      <c r="S140" s="23" t="s">
        <v>241</v>
      </c>
      <c r="T140" s="53" t="s">
        <v>241</v>
      </c>
      <c r="U140" s="53" t="s">
        <v>241</v>
      </c>
      <c r="V140" s="53" t="s">
        <v>241</v>
      </c>
      <c r="W140" s="53" t="s">
        <v>241</v>
      </c>
      <c r="X140" s="53" t="s">
        <v>241</v>
      </c>
      <c r="Y140" s="53" t="s">
        <v>241</v>
      </c>
      <c r="Z140" s="24">
        <v>2016</v>
      </c>
      <c r="AA140" s="25">
        <v>17030314</v>
      </c>
      <c r="AB140" s="23" t="s">
        <v>241</v>
      </c>
      <c r="AC140" s="23" t="s">
        <v>241</v>
      </c>
      <c r="AD140" s="53" t="s">
        <v>241</v>
      </c>
      <c r="AE140" s="53" t="s">
        <v>241</v>
      </c>
      <c r="AF140" s="53" t="s">
        <v>241</v>
      </c>
      <c r="AG140" s="53" t="s">
        <v>241</v>
      </c>
      <c r="AH140" s="53" t="s">
        <v>241</v>
      </c>
      <c r="AI140" s="53" t="s">
        <v>241</v>
      </c>
      <c r="AJ140" s="53" t="s">
        <v>241</v>
      </c>
      <c r="AK140" s="37">
        <v>2006</v>
      </c>
      <c r="AL140" s="37">
        <v>13197842</v>
      </c>
      <c r="AM140" s="37">
        <f t="shared" ref="AM140:AM145" si="19">(AN140*AL140)*365</f>
        <v>10212490139.6</v>
      </c>
      <c r="AN140" s="21">
        <v>2.12</v>
      </c>
      <c r="AO140" s="21">
        <f>AN140*'ST1.4 OFMSW composition'!B$7</f>
        <v>0.76319999999999999</v>
      </c>
      <c r="AP140" s="50">
        <f>AO140*'ST1.4 OFMSW composition'!C$3</f>
        <v>3.7244159999999998E-2</v>
      </c>
      <c r="AQ140" s="50">
        <f>$AO140*('ST1.4 OFMSW composition'!D$3)</f>
        <v>7.1206559999999988E-2</v>
      </c>
      <c r="AR140" s="50">
        <f>$AO140*('ST1.4 OFMSW composition'!E$3)</f>
        <v>5.8919040000000006E-2</v>
      </c>
      <c r="AS140" s="50">
        <f>$AO140*('ST1.4 OFMSW composition'!F$3)</f>
        <v>4.5257760000000001E-2</v>
      </c>
      <c r="AT140" s="50">
        <f>$AO140*('ST1.4 OFMSW composition'!G$3)</f>
        <v>0.1190592</v>
      </c>
      <c r="AU140" s="50">
        <f>$AO140*('ST1.4 OFMSW composition'!H$3)</f>
        <v>3.3809760000000001E-2</v>
      </c>
    </row>
    <row r="141" spans="1:47" x14ac:dyDescent="0.3">
      <c r="A141" s="19" t="s">
        <v>118</v>
      </c>
      <c r="B141" s="19" t="s">
        <v>154</v>
      </c>
      <c r="C141" s="48">
        <v>0.9</v>
      </c>
      <c r="D141" s="20">
        <v>2015</v>
      </c>
      <c r="E141" s="19">
        <v>5188607</v>
      </c>
      <c r="F141" s="19">
        <v>2187000000</v>
      </c>
      <c r="G141" s="21">
        <f t="shared" si="18"/>
        <v>1.1547956555425778</v>
      </c>
      <c r="H141" s="21">
        <f>G141*'ST1.4 OFMSW composition'!B$7</f>
        <v>0.41572643599532799</v>
      </c>
      <c r="I141" s="50">
        <f>$G141*'ST1.4 OFMSW composition'!C$3</f>
        <v>5.6354027990477791E-2</v>
      </c>
      <c r="J141" s="50">
        <f>$G141*'ST1.4 OFMSW composition'!D$3</f>
        <v>0.10774243466212251</v>
      </c>
      <c r="K141" s="50">
        <f>$G141*'ST1.4 OFMSW composition'!E$3</f>
        <v>8.9150224607887005E-2</v>
      </c>
      <c r="L141" s="50">
        <f>$G141*'ST1.4 OFMSW composition'!F$3</f>
        <v>6.847938237367486E-2</v>
      </c>
      <c r="M141" s="50">
        <f>$G141*'ST1.4 OFMSW composition'!G$3</f>
        <v>0.18014812226464214</v>
      </c>
      <c r="N141" s="50">
        <f>$G141*'ST1.4 OFMSW composition'!H$3</f>
        <v>5.1157447540536194E-2</v>
      </c>
      <c r="O141" s="22">
        <v>2012</v>
      </c>
      <c r="P141" s="18">
        <v>5018573</v>
      </c>
      <c r="Q141" s="25" t="s">
        <v>241</v>
      </c>
      <c r="R141" s="23" t="s">
        <v>241</v>
      </c>
      <c r="S141" s="23" t="s">
        <v>241</v>
      </c>
      <c r="T141" s="53" t="s">
        <v>241</v>
      </c>
      <c r="U141" s="53" t="s">
        <v>241</v>
      </c>
      <c r="V141" s="53" t="s">
        <v>241</v>
      </c>
      <c r="W141" s="53" t="s">
        <v>241</v>
      </c>
      <c r="X141" s="53" t="s">
        <v>241</v>
      </c>
      <c r="Y141" s="53" t="s">
        <v>241</v>
      </c>
      <c r="Z141" s="24">
        <v>2016</v>
      </c>
      <c r="AA141" s="25">
        <v>5234519</v>
      </c>
      <c r="AB141" s="25">
        <f>(AC141*AA141)*365</f>
        <v>1337419604.5</v>
      </c>
      <c r="AC141" s="23">
        <v>0.7</v>
      </c>
      <c r="AD141" s="50">
        <f>$AC141*'ST1.4 OFMSW composition'!B$6</f>
        <v>0.371</v>
      </c>
      <c r="AE141" s="50">
        <f>$AC141*'ST1.4 OFMSW composition'!C$6</f>
        <v>3.4159999999999996E-2</v>
      </c>
      <c r="AF141" s="50">
        <f>$AC141*'ST1.4 OFMSW composition'!D$6</f>
        <v>6.5309999999999993E-2</v>
      </c>
      <c r="AG141" s="50">
        <f>$AC141*'ST1.4 OFMSW composition'!E$6</f>
        <v>5.4039999999999998E-2</v>
      </c>
      <c r="AH141" s="50">
        <f>$AC141*'ST1.4 OFMSW composition'!F$6</f>
        <v>4.1509999999999998E-2</v>
      </c>
      <c r="AI141" s="50">
        <f>$AC141*'ST1.4 OFMSW composition'!G$6</f>
        <v>0.10919999999999999</v>
      </c>
      <c r="AJ141" s="50">
        <f>$AC141*'ST1.4 OFMSW composition'!H$6</f>
        <v>3.1009999999999996E-2</v>
      </c>
      <c r="AK141" s="37">
        <v>2006</v>
      </c>
      <c r="AL141" s="37">
        <v>3605500</v>
      </c>
      <c r="AM141" s="37">
        <f t="shared" si="19"/>
        <v>3684821000</v>
      </c>
      <c r="AN141" s="21">
        <v>2.8</v>
      </c>
      <c r="AO141" s="21">
        <f>AN141*'ST1.4 OFMSW composition'!B$7</f>
        <v>1.008</v>
      </c>
      <c r="AP141" s="50">
        <f>AO141*'ST1.4 OFMSW composition'!C$3</f>
        <v>4.9190399999999995E-2</v>
      </c>
      <c r="AQ141" s="50">
        <f>$AO141*('ST1.4 OFMSW composition'!D$3)</f>
        <v>9.4046399999999988E-2</v>
      </c>
      <c r="AR141" s="50">
        <f>$AO141*('ST1.4 OFMSW composition'!E$3)</f>
        <v>7.7817600000000001E-2</v>
      </c>
      <c r="AS141" s="50">
        <f>$AO141*('ST1.4 OFMSW composition'!F$3)</f>
        <v>5.9774399999999998E-2</v>
      </c>
      <c r="AT141" s="50">
        <f>$AO141*('ST1.4 OFMSW composition'!G$3)</f>
        <v>0.157248</v>
      </c>
      <c r="AU141" s="50">
        <f>$AO141*('ST1.4 OFMSW composition'!H$3)</f>
        <v>4.4654399999999997E-2</v>
      </c>
    </row>
    <row r="142" spans="1:47" x14ac:dyDescent="0.3">
      <c r="A142" s="19" t="s">
        <v>118</v>
      </c>
      <c r="B142" s="19" t="s">
        <v>155</v>
      </c>
      <c r="C142" s="48">
        <v>0.9</v>
      </c>
      <c r="D142" s="20">
        <v>2015</v>
      </c>
      <c r="E142" s="19">
        <v>37986412</v>
      </c>
      <c r="F142" s="19">
        <v>10863000000</v>
      </c>
      <c r="G142" s="21">
        <f t="shared" si="18"/>
        <v>0.7834813099909631</v>
      </c>
      <c r="H142" s="21">
        <f>G142*'ST1.4 OFMSW composition'!B$7</f>
        <v>0.2820532715967467</v>
      </c>
      <c r="I142" s="50">
        <f>$G142*'ST1.4 OFMSW composition'!C$3</f>
        <v>3.8233887927558996E-2</v>
      </c>
      <c r="J142" s="50">
        <f>$G142*'ST1.4 OFMSW composition'!D$3</f>
        <v>7.3098806222156851E-2</v>
      </c>
      <c r="K142" s="50">
        <f>$G142*'ST1.4 OFMSW composition'!E$3</f>
        <v>6.0484757131302358E-2</v>
      </c>
      <c r="L142" s="50">
        <f>$G142*'ST1.4 OFMSW composition'!F$3</f>
        <v>4.6460441682464111E-2</v>
      </c>
      <c r="M142" s="50">
        <f>$G142*'ST1.4 OFMSW composition'!G$3</f>
        <v>0.12222308435859025</v>
      </c>
      <c r="N142" s="50">
        <f>$G142*'ST1.4 OFMSW composition'!H$3</f>
        <v>3.4708222032599663E-2</v>
      </c>
      <c r="O142" s="22">
        <v>2012</v>
      </c>
      <c r="P142" s="18">
        <v>38063164</v>
      </c>
      <c r="Q142" s="25" t="s">
        <v>241</v>
      </c>
      <c r="R142" s="23" t="s">
        <v>241</v>
      </c>
      <c r="S142" s="23" t="s">
        <v>241</v>
      </c>
      <c r="T142" s="53" t="s">
        <v>241</v>
      </c>
      <c r="U142" s="53" t="s">
        <v>241</v>
      </c>
      <c r="V142" s="53" t="s">
        <v>241</v>
      </c>
      <c r="W142" s="53" t="s">
        <v>241</v>
      </c>
      <c r="X142" s="53" t="s">
        <v>241</v>
      </c>
      <c r="Y142" s="53" t="s">
        <v>241</v>
      </c>
      <c r="Z142" s="24">
        <v>2016</v>
      </c>
      <c r="AA142" s="25">
        <v>37970087</v>
      </c>
      <c r="AB142" s="25">
        <f>(AC142*AA142)*365</f>
        <v>17046670558.65</v>
      </c>
      <c r="AC142" s="23">
        <v>1.23</v>
      </c>
      <c r="AD142" s="50">
        <f>$AC142*'ST1.4 OFMSW composition'!B$6</f>
        <v>0.65190000000000003</v>
      </c>
      <c r="AE142" s="50">
        <f>$AC142*'ST1.4 OFMSW composition'!C$6</f>
        <v>6.0023999999999994E-2</v>
      </c>
      <c r="AF142" s="50">
        <f>$AC142*'ST1.4 OFMSW composition'!D$6</f>
        <v>0.11475899999999999</v>
      </c>
      <c r="AG142" s="50">
        <f>$AC142*'ST1.4 OFMSW composition'!E$6</f>
        <v>9.4955999999999999E-2</v>
      </c>
      <c r="AH142" s="50">
        <f>$AC142*'ST1.4 OFMSW composition'!F$6</f>
        <v>7.2939000000000004E-2</v>
      </c>
      <c r="AI142" s="50">
        <f>$AC142*'ST1.4 OFMSW composition'!G$6</f>
        <v>0.19188</v>
      </c>
      <c r="AJ142" s="50">
        <f>$AC142*'ST1.4 OFMSW composition'!H$6</f>
        <v>5.4488999999999996E-2</v>
      </c>
      <c r="AK142" s="37">
        <v>2007</v>
      </c>
      <c r="AL142" s="37">
        <v>23398400</v>
      </c>
      <c r="AM142" s="37">
        <f t="shared" si="19"/>
        <v>7515566080</v>
      </c>
      <c r="AN142" s="21">
        <v>0.88</v>
      </c>
      <c r="AO142" s="21">
        <f>AN142*'ST1.4 OFMSW composition'!B$7</f>
        <v>0.31679999999999997</v>
      </c>
      <c r="AP142" s="50">
        <f>AO142*'ST1.4 OFMSW composition'!C$3</f>
        <v>1.5459839999999997E-2</v>
      </c>
      <c r="AQ142" s="50">
        <f>$AO142*('ST1.4 OFMSW composition'!D$3)</f>
        <v>2.9557439999999994E-2</v>
      </c>
      <c r="AR142" s="50">
        <f>$AO142*('ST1.4 OFMSW composition'!E$3)</f>
        <v>2.445696E-2</v>
      </c>
      <c r="AS142" s="50">
        <f>$AO142*('ST1.4 OFMSW composition'!F$3)</f>
        <v>1.8786239999999999E-2</v>
      </c>
      <c r="AT142" s="50">
        <f>$AO142*('ST1.4 OFMSW composition'!G$3)</f>
        <v>4.9420799999999994E-2</v>
      </c>
      <c r="AU142" s="50">
        <f>$AO142*('ST1.4 OFMSW composition'!H$3)</f>
        <v>1.4034239999999998E-2</v>
      </c>
    </row>
    <row r="143" spans="1:47" x14ac:dyDescent="0.3">
      <c r="A143" s="19" t="s">
        <v>118</v>
      </c>
      <c r="B143" s="19" t="s">
        <v>156</v>
      </c>
      <c r="C143" s="48">
        <v>1</v>
      </c>
      <c r="D143" s="20">
        <v>2014</v>
      </c>
      <c r="E143" s="19">
        <v>10401062</v>
      </c>
      <c r="F143" s="19">
        <v>4710000000</v>
      </c>
      <c r="G143" s="21">
        <f t="shared" si="18"/>
        <v>1.2406530784107523</v>
      </c>
      <c r="H143" s="21">
        <f>G143*'ST1.4 OFMSW composition'!B$7</f>
        <v>0.44663510822787084</v>
      </c>
      <c r="I143" s="50">
        <f>$G143*'ST1.4 OFMSW composition'!C$3</f>
        <v>6.054387022644471E-2</v>
      </c>
      <c r="J143" s="50">
        <f>$G143*'ST1.4 OFMSW composition'!D$3</f>
        <v>0.11575293221572319</v>
      </c>
      <c r="K143" s="50">
        <f>$G143*'ST1.4 OFMSW composition'!E$3</f>
        <v>9.5778417653310091E-2</v>
      </c>
      <c r="L143" s="50">
        <f>$G143*'ST1.4 OFMSW composition'!F$3</f>
        <v>7.3570727549757617E-2</v>
      </c>
      <c r="M143" s="50">
        <f>$G143*'ST1.4 OFMSW composition'!G$3</f>
        <v>0.19354188023207736</v>
      </c>
      <c r="N143" s="50">
        <f>$G143*'ST1.4 OFMSW composition'!H$3</f>
        <v>5.4960931373596325E-2</v>
      </c>
      <c r="O143" s="22">
        <v>2012</v>
      </c>
      <c r="P143" s="18">
        <v>10514844</v>
      </c>
      <c r="Q143" s="25" t="s">
        <v>241</v>
      </c>
      <c r="R143" s="23" t="s">
        <v>241</v>
      </c>
      <c r="S143" s="23" t="s">
        <v>241</v>
      </c>
      <c r="T143" s="53" t="s">
        <v>241</v>
      </c>
      <c r="U143" s="53" t="s">
        <v>241</v>
      </c>
      <c r="V143" s="53" t="s">
        <v>241</v>
      </c>
      <c r="W143" s="53" t="s">
        <v>241</v>
      </c>
      <c r="X143" s="53" t="s">
        <v>241</v>
      </c>
      <c r="Y143" s="53" t="s">
        <v>241</v>
      </c>
      <c r="Z143" s="24">
        <v>2016</v>
      </c>
      <c r="AA143" s="25">
        <v>10325452</v>
      </c>
      <c r="AB143" s="23" t="s">
        <v>241</v>
      </c>
      <c r="AC143" s="23" t="s">
        <v>241</v>
      </c>
      <c r="AD143" s="53" t="s">
        <v>241</v>
      </c>
      <c r="AE143" s="53" t="s">
        <v>241</v>
      </c>
      <c r="AF143" s="53" t="s">
        <v>241</v>
      </c>
      <c r="AG143" s="53" t="s">
        <v>241</v>
      </c>
      <c r="AH143" s="53" t="s">
        <v>241</v>
      </c>
      <c r="AI143" s="53" t="s">
        <v>241</v>
      </c>
      <c r="AJ143" s="53" t="s">
        <v>241</v>
      </c>
      <c r="AK143" s="37">
        <v>2006</v>
      </c>
      <c r="AL143" s="37">
        <v>6162205</v>
      </c>
      <c r="AM143" s="37">
        <f t="shared" si="19"/>
        <v>4970742663.25</v>
      </c>
      <c r="AN143" s="21">
        <v>2.21</v>
      </c>
      <c r="AO143" s="21">
        <f>AN143*'ST1.4 OFMSW composition'!B$7</f>
        <v>0.79559999999999997</v>
      </c>
      <c r="AP143" s="50">
        <f>AO143*'ST1.4 OFMSW composition'!C$3</f>
        <v>3.8825279999999997E-2</v>
      </c>
      <c r="AQ143" s="50">
        <f>$AO143*('ST1.4 OFMSW composition'!D$3)</f>
        <v>7.4229479999999987E-2</v>
      </c>
      <c r="AR143" s="50">
        <f>$AO143*('ST1.4 OFMSW composition'!E$3)</f>
        <v>6.142032E-2</v>
      </c>
      <c r="AS143" s="50">
        <f>$AO143*('ST1.4 OFMSW composition'!F$3)</f>
        <v>4.7179079999999998E-2</v>
      </c>
      <c r="AT143" s="50">
        <f>$AO143*('ST1.4 OFMSW composition'!G$3)</f>
        <v>0.12411359999999999</v>
      </c>
      <c r="AU143" s="50">
        <f>$AO143*('ST1.4 OFMSW composition'!H$3)</f>
        <v>3.5245079999999998E-2</v>
      </c>
    </row>
    <row r="144" spans="1:47" x14ac:dyDescent="0.3">
      <c r="A144" s="19" t="s">
        <v>118</v>
      </c>
      <c r="B144" s="19" t="s">
        <v>157</v>
      </c>
      <c r="C144" s="48">
        <f>AVERAGE(1,1)</f>
        <v>1</v>
      </c>
      <c r="D144" s="20">
        <v>2015</v>
      </c>
      <c r="E144" s="19">
        <v>19815481</v>
      </c>
      <c r="F144" s="19">
        <v>4895000000</v>
      </c>
      <c r="G144" s="21">
        <f t="shared" si="18"/>
        <v>0.67679199430534076</v>
      </c>
      <c r="H144" s="21">
        <f>G144*'ST1.4 OFMSW composition'!B$7</f>
        <v>0.24364511794992266</v>
      </c>
      <c r="I144" s="50">
        <f>$G144*'ST1.4 OFMSW composition'!C$3</f>
        <v>3.3027449322100624E-2</v>
      </c>
      <c r="J144" s="50">
        <f>$G144*'ST1.4 OFMSW composition'!D$3</f>
        <v>6.3144693068688293E-2</v>
      </c>
      <c r="K144" s="50">
        <f>$G144*'ST1.4 OFMSW composition'!E$3</f>
        <v>5.2248341960372313E-2</v>
      </c>
      <c r="L144" s="50">
        <f>$G144*'ST1.4 OFMSW composition'!F$3</f>
        <v>4.0133765262306706E-2</v>
      </c>
      <c r="M144" s="50">
        <f>$G144*'ST1.4 OFMSW composition'!G$3</f>
        <v>0.10557955111163315</v>
      </c>
      <c r="N144" s="50">
        <f>$G144*'ST1.4 OFMSW composition'!H$3</f>
        <v>2.9981885347726594E-2</v>
      </c>
      <c r="O144" s="22">
        <v>2012</v>
      </c>
      <c r="P144" s="18">
        <v>20058035</v>
      </c>
      <c r="Q144" s="25" t="s">
        <v>241</v>
      </c>
      <c r="R144" s="23" t="s">
        <v>241</v>
      </c>
      <c r="S144" s="23" t="s">
        <v>241</v>
      </c>
      <c r="T144" s="53" t="s">
        <v>241</v>
      </c>
      <c r="U144" s="53" t="s">
        <v>241</v>
      </c>
      <c r="V144" s="53" t="s">
        <v>241</v>
      </c>
      <c r="W144" s="53" t="s">
        <v>241</v>
      </c>
      <c r="X144" s="53" t="s">
        <v>241</v>
      </c>
      <c r="Y144" s="53" t="s">
        <v>241</v>
      </c>
      <c r="Z144" s="24">
        <v>2016</v>
      </c>
      <c r="AA144" s="25">
        <v>19702267</v>
      </c>
      <c r="AB144" s="25">
        <f t="shared" ref="AB144:AB163" si="20">(AC144*AA144)*365</f>
        <v>6687934533.1500006</v>
      </c>
      <c r="AC144" s="23">
        <v>0.93</v>
      </c>
      <c r="AD144" s="50">
        <f>$AC144*'ST1.4 OFMSW composition'!B$6</f>
        <v>0.49290000000000006</v>
      </c>
      <c r="AE144" s="50">
        <f>$AC144*'ST1.4 OFMSW composition'!C$6</f>
        <v>4.5384000000000001E-2</v>
      </c>
      <c r="AF144" s="50">
        <f>$AC144*'ST1.4 OFMSW composition'!D$6</f>
        <v>8.6768999999999999E-2</v>
      </c>
      <c r="AG144" s="50">
        <f>$AC144*'ST1.4 OFMSW composition'!E$6</f>
        <v>7.1796000000000013E-2</v>
      </c>
      <c r="AH144" s="50">
        <f>$AC144*'ST1.4 OFMSW composition'!F$6</f>
        <v>5.5149000000000004E-2</v>
      </c>
      <c r="AI144" s="50">
        <f>$AC144*'ST1.4 OFMSW composition'!G$6</f>
        <v>0.14508000000000001</v>
      </c>
      <c r="AJ144" s="50">
        <f>$AC144*'ST1.4 OFMSW composition'!H$6</f>
        <v>4.1199E-2</v>
      </c>
      <c r="AK144" s="37">
        <v>2007</v>
      </c>
      <c r="AL144" s="37">
        <v>11648240</v>
      </c>
      <c r="AM144" s="37">
        <f t="shared" si="19"/>
        <v>4421671904</v>
      </c>
      <c r="AN144" s="21">
        <v>1.04</v>
      </c>
      <c r="AO144" s="21">
        <f>AN144*'ST1.4 OFMSW composition'!B$7</f>
        <v>0.37440000000000001</v>
      </c>
      <c r="AP144" s="50">
        <f>AO144*'ST1.4 OFMSW composition'!C$3</f>
        <v>1.8270720000000001E-2</v>
      </c>
      <c r="AQ144" s="50">
        <f>$AO144*('ST1.4 OFMSW composition'!D$3)</f>
        <v>3.4931520000000001E-2</v>
      </c>
      <c r="AR144" s="50">
        <f>$AO144*('ST1.4 OFMSW composition'!E$3)</f>
        <v>2.8903680000000001E-2</v>
      </c>
      <c r="AS144" s="50">
        <f>$AO144*('ST1.4 OFMSW composition'!F$3)</f>
        <v>2.220192E-2</v>
      </c>
      <c r="AT144" s="50">
        <f>$AO144*('ST1.4 OFMSW composition'!G$3)</f>
        <v>5.8406400000000004E-2</v>
      </c>
      <c r="AU144" s="50">
        <f>$AO144*('ST1.4 OFMSW composition'!H$3)</f>
        <v>1.6585920000000001E-2</v>
      </c>
    </row>
    <row r="145" spans="1:47" x14ac:dyDescent="0.3">
      <c r="A145" s="19" t="s">
        <v>158</v>
      </c>
      <c r="B145" s="19" t="s">
        <v>159</v>
      </c>
      <c r="C145" s="48">
        <v>0.9</v>
      </c>
      <c r="D145" s="20">
        <v>2012</v>
      </c>
      <c r="E145" s="28">
        <v>143000000</v>
      </c>
      <c r="F145" s="19">
        <v>60000000000</v>
      </c>
      <c r="G145" s="21">
        <f t="shared" si="18"/>
        <v>1.1495353961107386</v>
      </c>
      <c r="H145" s="21">
        <f>G145*'ST1.4 OFMSW composition'!B$7</f>
        <v>0.41383274259986591</v>
      </c>
      <c r="I145" s="50">
        <f>$G145*'ST1.4 OFMSW composition'!C$3</f>
        <v>5.609732733020404E-2</v>
      </c>
      <c r="J145" s="50">
        <f>$G145*'ST1.4 OFMSW composition'!D$3</f>
        <v>0.1072516524571319</v>
      </c>
      <c r="K145" s="50">
        <f>$G145*'ST1.4 OFMSW composition'!E$3</f>
        <v>8.874413257974903E-2</v>
      </c>
      <c r="L145" s="50">
        <f>$G145*'ST1.4 OFMSW composition'!F$3</f>
        <v>6.8167448989366802E-2</v>
      </c>
      <c r="M145" s="50">
        <f>$G145*'ST1.4 OFMSW composition'!G$3</f>
        <v>0.17932752179327521</v>
      </c>
      <c r="N145" s="50">
        <f>$G145*'ST1.4 OFMSW composition'!H$3</f>
        <v>5.092441804770572E-2</v>
      </c>
      <c r="O145" s="22">
        <v>2012</v>
      </c>
      <c r="P145" s="18">
        <v>143201721</v>
      </c>
      <c r="Q145" s="25" t="s">
        <v>241</v>
      </c>
      <c r="R145" s="23" t="s">
        <v>241</v>
      </c>
      <c r="S145" s="23" t="s">
        <v>241</v>
      </c>
      <c r="T145" s="53" t="s">
        <v>241</v>
      </c>
      <c r="U145" s="53" t="s">
        <v>241</v>
      </c>
      <c r="V145" s="53" t="s">
        <v>241</v>
      </c>
      <c r="W145" s="53" t="s">
        <v>241</v>
      </c>
      <c r="X145" s="53" t="s">
        <v>241</v>
      </c>
      <c r="Y145" s="53" t="s">
        <v>241</v>
      </c>
      <c r="Z145" s="24">
        <v>2016</v>
      </c>
      <c r="AA145" s="25">
        <v>144342397</v>
      </c>
      <c r="AB145" s="25">
        <f t="shared" si="20"/>
        <v>27396186950.599998</v>
      </c>
      <c r="AC145" s="26">
        <v>0.52</v>
      </c>
      <c r="AD145" s="50">
        <f>$AC145*'ST1.4 OFMSW composition'!B$6</f>
        <v>0.27560000000000001</v>
      </c>
      <c r="AE145" s="50">
        <f>$AC145*'ST1.4 OFMSW composition'!C$6</f>
        <v>2.5375999999999999E-2</v>
      </c>
      <c r="AF145" s="50">
        <f>$AC145*'ST1.4 OFMSW composition'!D$6</f>
        <v>4.8515999999999997E-2</v>
      </c>
      <c r="AG145" s="50">
        <f>$AC145*'ST1.4 OFMSW composition'!E$6</f>
        <v>4.0144000000000006E-2</v>
      </c>
      <c r="AH145" s="50">
        <f>$AC145*'ST1.4 OFMSW composition'!F$6</f>
        <v>3.0835999999999999E-2</v>
      </c>
      <c r="AI145" s="50">
        <f>$AC145*'ST1.4 OFMSW composition'!G$6</f>
        <v>8.1119999999999998E-2</v>
      </c>
      <c r="AJ145" s="50">
        <f>$AC145*'ST1.4 OFMSW composition'!H$6</f>
        <v>2.3036000000000001E-2</v>
      </c>
      <c r="AK145" s="37">
        <v>2000</v>
      </c>
      <c r="AL145" s="37">
        <v>107386402</v>
      </c>
      <c r="AM145" s="37">
        <f t="shared" si="19"/>
        <v>36452314158.900002</v>
      </c>
      <c r="AN145" s="21">
        <v>0.93</v>
      </c>
      <c r="AO145" s="21">
        <f>AN145*'ST1.4 OFMSW composition'!B$7</f>
        <v>0.33479999999999999</v>
      </c>
      <c r="AP145" s="50">
        <f>AO145*'ST1.4 OFMSW composition'!C$3</f>
        <v>1.6338239999999997E-2</v>
      </c>
      <c r="AQ145" s="50">
        <f>$AO145*('ST1.4 OFMSW composition'!D$3)</f>
        <v>3.1236839999999998E-2</v>
      </c>
      <c r="AR145" s="50">
        <f>$AO145*('ST1.4 OFMSW composition'!E$3)</f>
        <v>2.5846560000000001E-2</v>
      </c>
      <c r="AS145" s="50">
        <f>$AO145*('ST1.4 OFMSW composition'!F$3)</f>
        <v>1.9853639999999999E-2</v>
      </c>
      <c r="AT145" s="50">
        <f>$AO145*('ST1.4 OFMSW composition'!G$3)</f>
        <v>5.2228799999999999E-2</v>
      </c>
      <c r="AU145" s="50">
        <f>$AO145*('ST1.4 OFMSW composition'!H$3)</f>
        <v>1.4831639999999998E-2</v>
      </c>
    </row>
    <row r="146" spans="1:47" x14ac:dyDescent="0.3">
      <c r="A146" s="19" t="s">
        <v>158</v>
      </c>
      <c r="B146" s="19" t="s">
        <v>160</v>
      </c>
      <c r="C146" s="48">
        <v>0.9</v>
      </c>
      <c r="D146" s="20">
        <v>2016</v>
      </c>
      <c r="E146" s="19">
        <v>33203</v>
      </c>
      <c r="F146" s="19">
        <v>17175000</v>
      </c>
      <c r="G146" s="21">
        <f t="shared" si="18"/>
        <v>1.4171850290801418</v>
      </c>
      <c r="H146" s="21">
        <f>G146*'ST1.4 OFMSW composition'!B$7</f>
        <v>0.51018661046885105</v>
      </c>
      <c r="I146" s="50">
        <f>$G146*'ST1.4 OFMSW composition'!C$3</f>
        <v>6.9158629419110912E-2</v>
      </c>
      <c r="J146" s="50">
        <f>$G146*'ST1.4 OFMSW composition'!D$3</f>
        <v>0.13222336321317721</v>
      </c>
      <c r="K146" s="50">
        <f>$G146*'ST1.4 OFMSW composition'!E$3</f>
        <v>0.10940668424498695</v>
      </c>
      <c r="L146" s="50">
        <f>$G146*'ST1.4 OFMSW composition'!F$3</f>
        <v>8.4039072224452407E-2</v>
      </c>
      <c r="M146" s="50">
        <f>$G146*'ST1.4 OFMSW composition'!G$3</f>
        <v>0.22108086453650211</v>
      </c>
      <c r="N146" s="50">
        <f>$G146*'ST1.4 OFMSW composition'!H$3</f>
        <v>6.2781296788250285E-2</v>
      </c>
      <c r="O146" s="22">
        <v>2012</v>
      </c>
      <c r="P146" s="18">
        <v>32103</v>
      </c>
      <c r="Q146" s="25" t="s">
        <v>241</v>
      </c>
      <c r="R146" s="23" t="s">
        <v>241</v>
      </c>
      <c r="S146" s="23" t="s">
        <v>241</v>
      </c>
      <c r="T146" s="53" t="s">
        <v>241</v>
      </c>
      <c r="U146" s="53" t="s">
        <v>241</v>
      </c>
      <c r="V146" s="53" t="s">
        <v>241</v>
      </c>
      <c r="W146" s="53" t="s">
        <v>241</v>
      </c>
      <c r="X146" s="53" t="s">
        <v>241</v>
      </c>
      <c r="Y146" s="53" t="s">
        <v>241</v>
      </c>
      <c r="Z146" s="24">
        <v>2016</v>
      </c>
      <c r="AA146" s="25">
        <v>33503</v>
      </c>
      <c r="AB146" s="25">
        <f t="shared" si="20"/>
        <v>5992011.5500000007</v>
      </c>
      <c r="AC146" s="23">
        <v>0.49</v>
      </c>
      <c r="AD146" s="50">
        <f>$AC146*'ST1.4 OFMSW composition'!B$6</f>
        <v>0.25969999999999999</v>
      </c>
      <c r="AE146" s="50">
        <f>$AC146*'ST1.4 OFMSW composition'!C$6</f>
        <v>2.3911999999999999E-2</v>
      </c>
      <c r="AF146" s="50">
        <f>$AC146*'ST1.4 OFMSW composition'!D$6</f>
        <v>4.5716999999999994E-2</v>
      </c>
      <c r="AG146" s="50">
        <f>$AC146*'ST1.4 OFMSW composition'!E$6</f>
        <v>3.7828000000000001E-2</v>
      </c>
      <c r="AH146" s="50">
        <f>$AC146*'ST1.4 OFMSW composition'!F$6</f>
        <v>2.9056999999999999E-2</v>
      </c>
      <c r="AI146" s="50">
        <f>$AC146*'ST1.4 OFMSW composition'!G$6</f>
        <v>7.6439999999999994E-2</v>
      </c>
      <c r="AJ146" s="50">
        <f>$AC146*'ST1.4 OFMSW composition'!H$6</f>
        <v>2.1707000000000001E-2</v>
      </c>
      <c r="AK146" s="37" t="s">
        <v>241</v>
      </c>
      <c r="AL146" s="37" t="s">
        <v>241</v>
      </c>
      <c r="AM146" s="37" t="s">
        <v>241</v>
      </c>
      <c r="AN146" s="38">
        <v>2.2000000000000002</v>
      </c>
      <c r="AO146" s="21">
        <f>AN146*'ST1.4 OFMSW composition'!B$7</f>
        <v>0.79200000000000004</v>
      </c>
      <c r="AP146" s="50">
        <f>AO146*'ST1.4 OFMSW composition'!C$3</f>
        <v>3.8649599999999999E-2</v>
      </c>
      <c r="AQ146" s="50">
        <f>$AO146*('ST1.4 OFMSW composition'!D$3)</f>
        <v>7.3893600000000004E-2</v>
      </c>
      <c r="AR146" s="50">
        <f>$AO146*('ST1.4 OFMSW composition'!E$3)</f>
        <v>6.1142400000000006E-2</v>
      </c>
      <c r="AS146" s="50">
        <f>$AO146*('ST1.4 OFMSW composition'!F$3)</f>
        <v>4.6965600000000003E-2</v>
      </c>
      <c r="AT146" s="50">
        <f>$AO146*('ST1.4 OFMSW composition'!G$3)</f>
        <v>0.12355200000000001</v>
      </c>
      <c r="AU146" s="50">
        <f>$AO146*('ST1.4 OFMSW composition'!H$3)</f>
        <v>3.5085600000000002E-2</v>
      </c>
    </row>
    <row r="147" spans="1:47" x14ac:dyDescent="0.3">
      <c r="A147" s="19" t="s">
        <v>158</v>
      </c>
      <c r="B147" s="19" t="s">
        <v>161</v>
      </c>
      <c r="C147" s="48">
        <v>0.85</v>
      </c>
      <c r="D147" s="20">
        <v>2015</v>
      </c>
      <c r="E147" s="19">
        <v>7095383</v>
      </c>
      <c r="F147" s="19">
        <v>1840000000</v>
      </c>
      <c r="G147" s="21">
        <f t="shared" si="18"/>
        <v>0.7104755149103239</v>
      </c>
      <c r="H147" s="21">
        <f>G147*'ST1.4 OFMSW composition'!B$7</f>
        <v>0.25577118536771659</v>
      </c>
      <c r="I147" s="50">
        <f>$G147*'ST1.4 OFMSW composition'!C$3</f>
        <v>3.4671205127623804E-2</v>
      </c>
      <c r="J147" s="50">
        <f>$G147*'ST1.4 OFMSW composition'!D$3</f>
        <v>6.6287365541133222E-2</v>
      </c>
      <c r="K147" s="50">
        <f>$G147*'ST1.4 OFMSW composition'!E$3</f>
        <v>5.4848709751077009E-2</v>
      </c>
      <c r="L147" s="50">
        <f>$G147*'ST1.4 OFMSW composition'!F$3</f>
        <v>4.2131198034182207E-2</v>
      </c>
      <c r="M147" s="50">
        <f>$G147*'ST1.4 OFMSW composition'!G$3</f>
        <v>0.11083418032601053</v>
      </c>
      <c r="N147" s="50">
        <f>$G147*'ST1.4 OFMSW composition'!H$3</f>
        <v>3.1474065310527349E-2</v>
      </c>
      <c r="O147" s="22">
        <v>2012</v>
      </c>
      <c r="P147" s="18">
        <v>7199077</v>
      </c>
      <c r="Q147" s="25" t="s">
        <v>241</v>
      </c>
      <c r="R147" s="23" t="s">
        <v>241</v>
      </c>
      <c r="S147" s="23" t="s">
        <v>241</v>
      </c>
      <c r="T147" s="53" t="s">
        <v>241</v>
      </c>
      <c r="U147" s="53" t="s">
        <v>241</v>
      </c>
      <c r="V147" s="53" t="s">
        <v>241</v>
      </c>
      <c r="W147" s="53" t="s">
        <v>241</v>
      </c>
      <c r="X147" s="53" t="s">
        <v>241</v>
      </c>
      <c r="Y147" s="53" t="s">
        <v>241</v>
      </c>
      <c r="Z147" s="24">
        <v>2016</v>
      </c>
      <c r="AA147" s="25">
        <v>7058322</v>
      </c>
      <c r="AB147" s="25">
        <f t="shared" si="20"/>
        <v>7677336839.3999996</v>
      </c>
      <c r="AC147" s="26">
        <v>2.98</v>
      </c>
      <c r="AD147" s="50">
        <f>$AC147*'ST1.4 OFMSW composition'!B$6</f>
        <v>1.5794000000000001</v>
      </c>
      <c r="AE147" s="50">
        <f>$AC147*'ST1.4 OFMSW composition'!C$6</f>
        <v>0.145424</v>
      </c>
      <c r="AF147" s="50">
        <f>$AC147*'ST1.4 OFMSW composition'!D$6</f>
        <v>0.278034</v>
      </c>
      <c r="AG147" s="50">
        <f>$AC147*'ST1.4 OFMSW composition'!E$6</f>
        <v>0.23005600000000001</v>
      </c>
      <c r="AH147" s="50">
        <f>$AC147*'ST1.4 OFMSW composition'!F$6</f>
        <v>0.17671399999999998</v>
      </c>
      <c r="AI147" s="50">
        <f>$AC147*'ST1.4 OFMSW composition'!G$6</f>
        <v>0.46488000000000002</v>
      </c>
      <c r="AJ147" s="50">
        <f>$AC147*'ST1.4 OFMSW composition'!H$6</f>
        <v>0.13201399999999999</v>
      </c>
      <c r="AK147" s="37">
        <v>2006</v>
      </c>
      <c r="AL147" s="37">
        <v>3830299</v>
      </c>
      <c r="AM147" s="37">
        <f t="shared" ref="AM147:AM152" si="21">(AN147*AL147)*365</f>
        <v>1104466716.6500001</v>
      </c>
      <c r="AN147" s="21">
        <v>0.79</v>
      </c>
      <c r="AO147" s="21">
        <f>AN147*'ST1.4 OFMSW composition'!B$7</f>
        <v>0.28439999999999999</v>
      </c>
      <c r="AP147" s="50">
        <f>AO147*'ST1.4 OFMSW composition'!C$3</f>
        <v>1.3878719999999999E-2</v>
      </c>
      <c r="AQ147" s="50">
        <f>$AO147*('ST1.4 OFMSW composition'!D$3)</f>
        <v>2.6534519999999995E-2</v>
      </c>
      <c r="AR147" s="50">
        <f>$AO147*('ST1.4 OFMSW composition'!E$3)</f>
        <v>2.1955680000000002E-2</v>
      </c>
      <c r="AS147" s="50">
        <f>$AO147*('ST1.4 OFMSW composition'!F$3)</f>
        <v>1.6864919999999999E-2</v>
      </c>
      <c r="AT147" s="50">
        <f>$AO147*('ST1.4 OFMSW composition'!G$3)</f>
        <v>4.43664E-2</v>
      </c>
      <c r="AU147" s="50">
        <f>$AO147*('ST1.4 OFMSW composition'!H$3)</f>
        <v>1.259892E-2</v>
      </c>
    </row>
    <row r="148" spans="1:47" x14ac:dyDescent="0.3">
      <c r="A148" s="19" t="s">
        <v>158</v>
      </c>
      <c r="B148" s="19" t="s">
        <v>162</v>
      </c>
      <c r="C148" s="48">
        <v>0.9</v>
      </c>
      <c r="D148" s="20">
        <v>2015</v>
      </c>
      <c r="E148" s="19">
        <v>5423801</v>
      </c>
      <c r="F148" s="19">
        <v>1784000000</v>
      </c>
      <c r="G148" s="21">
        <f t="shared" si="18"/>
        <v>0.90115238978655599</v>
      </c>
      <c r="H148" s="21">
        <f>G148*'ST1.4 OFMSW composition'!B$7</f>
        <v>0.32441486032316014</v>
      </c>
      <c r="I148" s="50">
        <f>$G148*'ST1.4 OFMSW composition'!C$3</f>
        <v>4.3976236621583932E-2</v>
      </c>
      <c r="J148" s="50">
        <f>$G148*'ST1.4 OFMSW composition'!D$3</f>
        <v>8.4077517967085666E-2</v>
      </c>
      <c r="K148" s="50">
        <f>$G148*'ST1.4 OFMSW composition'!E$3</f>
        <v>6.9568964491522126E-2</v>
      </c>
      <c r="L148" s="50">
        <f>$G148*'ST1.4 OFMSW composition'!F$3</f>
        <v>5.3438336714342768E-2</v>
      </c>
      <c r="M148" s="50">
        <f>$G148*'ST1.4 OFMSW composition'!G$3</f>
        <v>0.14057977280670272</v>
      </c>
      <c r="N148" s="50">
        <f>$G148*'ST1.4 OFMSW composition'!H$3</f>
        <v>3.9921050867544432E-2</v>
      </c>
      <c r="O148" s="22">
        <v>2012</v>
      </c>
      <c r="P148" s="18">
        <v>5407579</v>
      </c>
      <c r="Q148" s="25" t="s">
        <v>241</v>
      </c>
      <c r="R148" s="23" t="s">
        <v>241</v>
      </c>
      <c r="S148" s="23" t="s">
        <v>241</v>
      </c>
      <c r="T148" s="53" t="s">
        <v>241</v>
      </c>
      <c r="U148" s="53" t="s">
        <v>241</v>
      </c>
      <c r="V148" s="53" t="s">
        <v>241</v>
      </c>
      <c r="W148" s="53" t="s">
        <v>241</v>
      </c>
      <c r="X148" s="53" t="s">
        <v>241</v>
      </c>
      <c r="Y148" s="53" t="s">
        <v>241</v>
      </c>
      <c r="Z148" s="24">
        <v>2016</v>
      </c>
      <c r="AA148" s="25">
        <v>5430798</v>
      </c>
      <c r="AB148" s="25">
        <f t="shared" si="20"/>
        <v>1942596444.5999999</v>
      </c>
      <c r="AC148" s="23">
        <v>0.98</v>
      </c>
      <c r="AD148" s="50">
        <f>$AC148*'ST1.4 OFMSW composition'!B$6</f>
        <v>0.51939999999999997</v>
      </c>
      <c r="AE148" s="50">
        <f>$AC148*'ST1.4 OFMSW composition'!C$6</f>
        <v>4.7823999999999998E-2</v>
      </c>
      <c r="AF148" s="50">
        <f>$AC148*'ST1.4 OFMSW composition'!D$6</f>
        <v>9.1433999999999988E-2</v>
      </c>
      <c r="AG148" s="50">
        <f>$AC148*'ST1.4 OFMSW composition'!E$6</f>
        <v>7.5656000000000001E-2</v>
      </c>
      <c r="AH148" s="50">
        <f>$AC148*'ST1.4 OFMSW composition'!F$6</f>
        <v>5.8113999999999999E-2</v>
      </c>
      <c r="AI148" s="50">
        <f>$AC148*'ST1.4 OFMSW composition'!G$6</f>
        <v>0.15287999999999999</v>
      </c>
      <c r="AJ148" s="50">
        <f>$AC148*'ST1.4 OFMSW composition'!H$6</f>
        <v>4.3414000000000001E-2</v>
      </c>
      <c r="AK148" s="37">
        <v>2006</v>
      </c>
      <c r="AL148" s="37">
        <v>3036442</v>
      </c>
      <c r="AM148" s="37">
        <f t="shared" si="21"/>
        <v>1518372822.1000001</v>
      </c>
      <c r="AN148" s="21">
        <v>1.37</v>
      </c>
      <c r="AO148" s="21">
        <f>AN148*'ST1.4 OFMSW composition'!B$7</f>
        <v>0.49320000000000003</v>
      </c>
      <c r="AP148" s="50">
        <f>AO148*'ST1.4 OFMSW composition'!C$3</f>
        <v>2.4068159999999998E-2</v>
      </c>
      <c r="AQ148" s="50">
        <f>$AO148*('ST1.4 OFMSW composition'!D$3)</f>
        <v>4.6015559999999997E-2</v>
      </c>
      <c r="AR148" s="50">
        <f>$AO148*('ST1.4 OFMSW composition'!E$3)</f>
        <v>3.8075040000000004E-2</v>
      </c>
      <c r="AS148" s="50">
        <f>$AO148*('ST1.4 OFMSW composition'!F$3)</f>
        <v>2.924676E-2</v>
      </c>
      <c r="AT148" s="50">
        <f>$AO148*('ST1.4 OFMSW composition'!G$3)</f>
        <v>7.6939199999999999E-2</v>
      </c>
      <c r="AU148" s="50">
        <f>$AO148*('ST1.4 OFMSW composition'!H$3)</f>
        <v>2.1848760000000002E-2</v>
      </c>
    </row>
    <row r="149" spans="1:47" x14ac:dyDescent="0.3">
      <c r="A149" s="19" t="s">
        <v>158</v>
      </c>
      <c r="B149" s="19" t="s">
        <v>163</v>
      </c>
      <c r="C149" s="48">
        <v>0.99</v>
      </c>
      <c r="D149" s="20">
        <v>2015</v>
      </c>
      <c r="E149" s="19">
        <v>2063531</v>
      </c>
      <c r="F149" s="19">
        <v>926000000</v>
      </c>
      <c r="G149" s="21">
        <f t="shared" si="18"/>
        <v>1.229439393626683</v>
      </c>
      <c r="H149" s="21">
        <f>G149*'ST1.4 OFMSW composition'!B$7</f>
        <v>0.44259818170560583</v>
      </c>
      <c r="I149" s="50">
        <f>$G149*'ST1.4 OFMSW composition'!C$3</f>
        <v>5.9996642408982122E-2</v>
      </c>
      <c r="J149" s="50">
        <f>$G149*'ST1.4 OFMSW composition'!D$3</f>
        <v>0.11470669542536951</v>
      </c>
      <c r="K149" s="50">
        <f>$G149*'ST1.4 OFMSW composition'!E$3</f>
        <v>9.4912721187979929E-2</v>
      </c>
      <c r="L149" s="50">
        <f>$G149*'ST1.4 OFMSW composition'!F$3</f>
        <v>7.29057560420623E-2</v>
      </c>
      <c r="M149" s="50">
        <f>$G149*'ST1.4 OFMSW composition'!G$3</f>
        <v>0.19179254540576254</v>
      </c>
      <c r="N149" s="50">
        <f>$G149*'ST1.4 OFMSW composition'!H$3</f>
        <v>5.4464165137662057E-2</v>
      </c>
      <c r="O149" s="22">
        <v>2012</v>
      </c>
      <c r="P149" s="18">
        <v>2057159</v>
      </c>
      <c r="Q149" s="25" t="s">
        <v>241</v>
      </c>
      <c r="R149" s="23" t="s">
        <v>241</v>
      </c>
      <c r="S149" s="23" t="s">
        <v>241</v>
      </c>
      <c r="T149" s="53" t="s">
        <v>241</v>
      </c>
      <c r="U149" s="53" t="s">
        <v>241</v>
      </c>
      <c r="V149" s="53" t="s">
        <v>241</v>
      </c>
      <c r="W149" s="53" t="s">
        <v>241</v>
      </c>
      <c r="X149" s="53" t="s">
        <v>241</v>
      </c>
      <c r="Y149" s="53" t="s">
        <v>241</v>
      </c>
      <c r="Z149" s="24">
        <v>2016</v>
      </c>
      <c r="AA149" s="25">
        <v>2065042</v>
      </c>
      <c r="AB149" s="25">
        <f t="shared" si="20"/>
        <v>3241083419</v>
      </c>
      <c r="AC149" s="23">
        <v>4.3</v>
      </c>
      <c r="AD149" s="50">
        <f>$AC149*'ST1.4 OFMSW composition'!B$6</f>
        <v>2.2789999999999999</v>
      </c>
      <c r="AE149" s="50">
        <f>$AC149*'ST1.4 OFMSW composition'!C$6</f>
        <v>0.20983999999999997</v>
      </c>
      <c r="AF149" s="50">
        <f>$AC149*'ST1.4 OFMSW composition'!D$6</f>
        <v>0.40118999999999994</v>
      </c>
      <c r="AG149" s="50">
        <f>$AC149*'ST1.4 OFMSW composition'!E$6</f>
        <v>0.33196000000000003</v>
      </c>
      <c r="AH149" s="50">
        <f>$AC149*'ST1.4 OFMSW composition'!F$6</f>
        <v>0.25498999999999999</v>
      </c>
      <c r="AI149" s="50">
        <f>$AC149*'ST1.4 OFMSW composition'!G$6</f>
        <v>0.67079999999999995</v>
      </c>
      <c r="AJ149" s="50">
        <f>$AC149*'ST1.4 OFMSW composition'!H$6</f>
        <v>0.19048999999999999</v>
      </c>
      <c r="AK149" s="37">
        <v>2007</v>
      </c>
      <c r="AL149" s="37">
        <v>986862</v>
      </c>
      <c r="AM149" s="37">
        <f t="shared" si="21"/>
        <v>435847602.30000001</v>
      </c>
      <c r="AN149" s="21">
        <v>1.21</v>
      </c>
      <c r="AO149" s="21">
        <f>AN149*'ST1.4 OFMSW composition'!B$7</f>
        <v>0.43559999999999999</v>
      </c>
      <c r="AP149" s="50">
        <f>AO149*'ST1.4 OFMSW composition'!C$3</f>
        <v>2.1257279999999996E-2</v>
      </c>
      <c r="AQ149" s="50">
        <f>$AO149*('ST1.4 OFMSW composition'!D$3)</f>
        <v>4.0641479999999994E-2</v>
      </c>
      <c r="AR149" s="50">
        <f>$AO149*('ST1.4 OFMSW composition'!E$3)</f>
        <v>3.3628320000000003E-2</v>
      </c>
      <c r="AS149" s="50">
        <f>$AO149*('ST1.4 OFMSW composition'!F$3)</f>
        <v>2.5831079999999999E-2</v>
      </c>
      <c r="AT149" s="50">
        <f>$AO149*('ST1.4 OFMSW composition'!G$3)</f>
        <v>6.7953600000000003E-2</v>
      </c>
      <c r="AU149" s="50">
        <f>$AO149*('ST1.4 OFMSW composition'!H$3)</f>
        <v>1.9297079999999998E-2</v>
      </c>
    </row>
    <row r="150" spans="1:47" x14ac:dyDescent="0.3">
      <c r="A150" s="19" t="s">
        <v>158</v>
      </c>
      <c r="B150" s="19" t="s">
        <v>164</v>
      </c>
      <c r="C150" s="48">
        <v>0.9</v>
      </c>
      <c r="D150" s="20">
        <v>2015</v>
      </c>
      <c r="E150" s="19">
        <v>46447697</v>
      </c>
      <c r="F150" s="19">
        <v>20151000000</v>
      </c>
      <c r="G150" s="21">
        <f t="shared" si="18"/>
        <v>1.1886104746610406</v>
      </c>
      <c r="H150" s="21">
        <f>G150*'ST1.4 OFMSW composition'!B$7</f>
        <v>0.42789977087797459</v>
      </c>
      <c r="I150" s="50">
        <f>$G150*'ST1.4 OFMSW composition'!C$3</f>
        <v>5.8004191163458778E-2</v>
      </c>
      <c r="J150" s="50">
        <f>$G150*'ST1.4 OFMSW composition'!D$3</f>
        <v>0.11089735728587509</v>
      </c>
      <c r="K150" s="50">
        <f>$G150*'ST1.4 OFMSW composition'!E$3</f>
        <v>9.1760728643832348E-2</v>
      </c>
      <c r="L150" s="50">
        <f>$G150*'ST1.4 OFMSW composition'!F$3</f>
        <v>7.0484601147399711E-2</v>
      </c>
      <c r="M150" s="50">
        <f>$G150*'ST1.4 OFMSW composition'!G$3</f>
        <v>0.18542323404712233</v>
      </c>
      <c r="N150" s="50">
        <f>$G150*'ST1.4 OFMSW composition'!H$3</f>
        <v>5.2655444027484101E-2</v>
      </c>
      <c r="O150" s="22">
        <v>2012</v>
      </c>
      <c r="P150" s="18">
        <v>46773055</v>
      </c>
      <c r="Q150" s="25" t="s">
        <v>241</v>
      </c>
      <c r="R150" s="23" t="s">
        <v>241</v>
      </c>
      <c r="S150" s="23" t="s">
        <v>241</v>
      </c>
      <c r="T150" s="53" t="s">
        <v>241</v>
      </c>
      <c r="U150" s="53" t="s">
        <v>241</v>
      </c>
      <c r="V150" s="53" t="s">
        <v>241</v>
      </c>
      <c r="W150" s="53" t="s">
        <v>241</v>
      </c>
      <c r="X150" s="53" t="s">
        <v>241</v>
      </c>
      <c r="Y150" s="53" t="s">
        <v>241</v>
      </c>
      <c r="Z150" s="24">
        <v>2016</v>
      </c>
      <c r="AA150" s="25">
        <v>46484062</v>
      </c>
      <c r="AB150" s="25">
        <f t="shared" si="20"/>
        <v>15100347540.700001</v>
      </c>
      <c r="AC150" s="23">
        <v>0.89</v>
      </c>
      <c r="AD150" s="50">
        <f>$AC150*'ST1.4 OFMSW composition'!B$6</f>
        <v>0.47170000000000001</v>
      </c>
      <c r="AE150" s="50">
        <f>$AC150*'ST1.4 OFMSW composition'!C$6</f>
        <v>4.3431999999999998E-2</v>
      </c>
      <c r="AF150" s="50">
        <f>$AC150*'ST1.4 OFMSW composition'!D$6</f>
        <v>8.3037E-2</v>
      </c>
      <c r="AG150" s="50">
        <f>$AC150*'ST1.4 OFMSW composition'!E$6</f>
        <v>6.8708000000000005E-2</v>
      </c>
      <c r="AH150" s="50">
        <f>$AC150*'ST1.4 OFMSW composition'!F$6</f>
        <v>5.2776999999999998E-2</v>
      </c>
      <c r="AI150" s="50">
        <f>$AC150*'ST1.4 OFMSW composition'!G$6</f>
        <v>0.13883999999999999</v>
      </c>
      <c r="AJ150" s="50">
        <f>$AC150*'ST1.4 OFMSW composition'!H$6</f>
        <v>3.9426999999999997E-2</v>
      </c>
      <c r="AK150" s="37">
        <v>2006</v>
      </c>
      <c r="AL150" s="37">
        <v>33899073</v>
      </c>
      <c r="AM150" s="37">
        <f t="shared" si="21"/>
        <v>26354834303.849998</v>
      </c>
      <c r="AN150" s="21">
        <v>2.13</v>
      </c>
      <c r="AO150" s="21">
        <f>AN150*'ST1.4 OFMSW composition'!B$7</f>
        <v>0.76679999999999993</v>
      </c>
      <c r="AP150" s="50">
        <f>AO150*'ST1.4 OFMSW composition'!C$3</f>
        <v>3.7419839999999996E-2</v>
      </c>
      <c r="AQ150" s="50">
        <f>$AO150*('ST1.4 OFMSW composition'!D$3)</f>
        <v>7.1542439999999985E-2</v>
      </c>
      <c r="AR150" s="50">
        <f>$AO150*('ST1.4 OFMSW composition'!E$3)</f>
        <v>5.919696E-2</v>
      </c>
      <c r="AS150" s="50">
        <f>$AO150*('ST1.4 OFMSW composition'!F$3)</f>
        <v>4.5471239999999996E-2</v>
      </c>
      <c r="AT150" s="50">
        <f>$AO150*('ST1.4 OFMSW composition'!G$3)</f>
        <v>0.11962079999999999</v>
      </c>
      <c r="AU150" s="50">
        <f>$AO150*('ST1.4 OFMSW composition'!H$3)</f>
        <v>3.3969239999999998E-2</v>
      </c>
    </row>
    <row r="151" spans="1:47" x14ac:dyDescent="0.3">
      <c r="A151" s="19" t="s">
        <v>158</v>
      </c>
      <c r="B151" s="19" t="s">
        <v>165</v>
      </c>
      <c r="C151" s="48">
        <f>AVERAGE(1,1)</f>
        <v>1</v>
      </c>
      <c r="D151" s="20">
        <v>2015</v>
      </c>
      <c r="E151" s="19">
        <v>9799186</v>
      </c>
      <c r="F151" s="19">
        <v>4377000000</v>
      </c>
      <c r="G151" s="21">
        <f t="shared" si="18"/>
        <v>1.2237527506792716</v>
      </c>
      <c r="H151" s="21">
        <f>G151*'ST1.4 OFMSW composition'!B$7</f>
        <v>0.44055099024453775</v>
      </c>
      <c r="I151" s="50">
        <f>$G151*'ST1.4 OFMSW composition'!C$3</f>
        <v>5.9719134233148452E-2</v>
      </c>
      <c r="J151" s="50">
        <f>$G151*'ST1.4 OFMSW composition'!D$3</f>
        <v>0.11417613163837603</v>
      </c>
      <c r="K151" s="50">
        <f>$G151*'ST1.4 OFMSW composition'!E$3</f>
        <v>9.4473712352439773E-2</v>
      </c>
      <c r="L151" s="50">
        <f>$G151*'ST1.4 OFMSW composition'!F$3</f>
        <v>7.2568538115280801E-2</v>
      </c>
      <c r="M151" s="50">
        <f>$G151*'ST1.4 OFMSW composition'!G$3</f>
        <v>0.19090542910596636</v>
      </c>
      <c r="N151" s="50">
        <f>$G151*'ST1.4 OFMSW composition'!H$3</f>
        <v>5.4212246855091732E-2</v>
      </c>
      <c r="O151" s="22">
        <v>2012</v>
      </c>
      <c r="P151" s="18">
        <v>9519374</v>
      </c>
      <c r="Q151" s="25" t="s">
        <v>241</v>
      </c>
      <c r="R151" s="23" t="s">
        <v>241</v>
      </c>
      <c r="S151" s="23" t="s">
        <v>241</v>
      </c>
      <c r="T151" s="53" t="s">
        <v>241</v>
      </c>
      <c r="U151" s="53" t="s">
        <v>241</v>
      </c>
      <c r="V151" s="53" t="s">
        <v>241</v>
      </c>
      <c r="W151" s="53" t="s">
        <v>241</v>
      </c>
      <c r="X151" s="53" t="s">
        <v>241</v>
      </c>
      <c r="Y151" s="53" t="s">
        <v>241</v>
      </c>
      <c r="Z151" s="24">
        <v>2016</v>
      </c>
      <c r="AA151" s="25">
        <v>9923085</v>
      </c>
      <c r="AB151" s="25">
        <f t="shared" si="20"/>
        <v>6917878707.749999</v>
      </c>
      <c r="AC151" s="23">
        <v>1.91</v>
      </c>
      <c r="AD151" s="50">
        <f>$AC151*'ST1.4 OFMSW composition'!B$6</f>
        <v>1.0123</v>
      </c>
      <c r="AE151" s="50">
        <f>$AC151*'ST1.4 OFMSW composition'!C$6</f>
        <v>9.3207999999999985E-2</v>
      </c>
      <c r="AF151" s="50">
        <f>$AC151*'ST1.4 OFMSW composition'!D$6</f>
        <v>0.17820299999999997</v>
      </c>
      <c r="AG151" s="50">
        <f>$AC151*'ST1.4 OFMSW composition'!E$6</f>
        <v>0.147452</v>
      </c>
      <c r="AH151" s="50">
        <f>$AC151*'ST1.4 OFMSW composition'!F$6</f>
        <v>0.11326299999999999</v>
      </c>
      <c r="AI151" s="50">
        <f>$AC151*'ST1.4 OFMSW composition'!G$6</f>
        <v>0.29796</v>
      </c>
      <c r="AJ151" s="50">
        <f>$AC151*'ST1.4 OFMSW composition'!H$6</f>
        <v>8.4612999999999994E-2</v>
      </c>
      <c r="AK151" s="37">
        <v>2006</v>
      </c>
      <c r="AL151" s="37">
        <v>7662130</v>
      </c>
      <c r="AM151" s="37">
        <f t="shared" si="21"/>
        <v>4502650694.5</v>
      </c>
      <c r="AN151" s="21">
        <v>1.61</v>
      </c>
      <c r="AO151" s="21">
        <f>AN151*'ST1.4 OFMSW composition'!B$7</f>
        <v>0.5796</v>
      </c>
      <c r="AP151" s="50">
        <f>AO151*'ST1.4 OFMSW composition'!C$3</f>
        <v>2.8284479999999997E-2</v>
      </c>
      <c r="AQ151" s="50">
        <f>$AO151*('ST1.4 OFMSW composition'!D$3)</f>
        <v>5.4076679999999995E-2</v>
      </c>
      <c r="AR151" s="50">
        <f>$AO151*('ST1.4 OFMSW composition'!E$3)</f>
        <v>4.4745120000000006E-2</v>
      </c>
      <c r="AS151" s="50">
        <f>$AO151*('ST1.4 OFMSW composition'!F$3)</f>
        <v>3.4370279999999996E-2</v>
      </c>
      <c r="AT151" s="50">
        <f>$AO151*('ST1.4 OFMSW composition'!G$3)</f>
        <v>9.0417600000000001E-2</v>
      </c>
      <c r="AU151" s="50">
        <f>$AO151*('ST1.4 OFMSW composition'!H$3)</f>
        <v>2.5676279999999999E-2</v>
      </c>
    </row>
    <row r="152" spans="1:47" x14ac:dyDescent="0.3">
      <c r="A152" s="19" t="s">
        <v>158</v>
      </c>
      <c r="B152" s="19" t="s">
        <v>166</v>
      </c>
      <c r="C152" s="48">
        <v>0.9</v>
      </c>
      <c r="D152" s="20">
        <v>2016</v>
      </c>
      <c r="E152" s="19">
        <v>8372098</v>
      </c>
      <c r="F152" s="19">
        <v>6056000000</v>
      </c>
      <c r="G152" s="21">
        <f t="shared" si="18"/>
        <v>1.9817948645510133</v>
      </c>
      <c r="H152" s="21">
        <f>G152*'ST1.4 OFMSW composition'!B$7</f>
        <v>0.71344615123836475</v>
      </c>
      <c r="I152" s="50">
        <f>$G152*'ST1.4 OFMSW composition'!C$3</f>
        <v>9.6711589390089434E-2</v>
      </c>
      <c r="J152" s="50">
        <f>$G152*'ST1.4 OFMSW composition'!D$3</f>
        <v>0.18490146086260953</v>
      </c>
      <c r="K152" s="50">
        <f>$G152*'ST1.4 OFMSW composition'!E$3</f>
        <v>0.15299456354333824</v>
      </c>
      <c r="L152" s="50">
        <f>$G152*'ST1.4 OFMSW composition'!F$3</f>
        <v>0.11752043546787508</v>
      </c>
      <c r="M152" s="50">
        <f>$G152*'ST1.4 OFMSW composition'!G$3</f>
        <v>0.3091599988699581</v>
      </c>
      <c r="N152" s="50">
        <f>$G152*'ST1.4 OFMSW composition'!H$3</f>
        <v>8.7793512499609885E-2</v>
      </c>
      <c r="O152" s="22">
        <v>2012</v>
      </c>
      <c r="P152" s="18">
        <v>7996861</v>
      </c>
      <c r="Q152" s="25" t="s">
        <v>241</v>
      </c>
      <c r="R152" s="23" t="s">
        <v>241</v>
      </c>
      <c r="S152" s="23" t="s">
        <v>241</v>
      </c>
      <c r="T152" s="53" t="s">
        <v>241</v>
      </c>
      <c r="U152" s="53" t="s">
        <v>241</v>
      </c>
      <c r="V152" s="53" t="s">
        <v>241</v>
      </c>
      <c r="W152" s="53" t="s">
        <v>241</v>
      </c>
      <c r="X152" s="53" t="s">
        <v>241</v>
      </c>
      <c r="Y152" s="53" t="s">
        <v>241</v>
      </c>
      <c r="Z152" s="24">
        <v>2016</v>
      </c>
      <c r="AA152" s="25">
        <v>8373338</v>
      </c>
      <c r="AB152" s="25">
        <f t="shared" si="20"/>
        <v>4187087666.9000001</v>
      </c>
      <c r="AC152" s="23">
        <v>1.37</v>
      </c>
      <c r="AD152" s="50">
        <f>$AC152*'ST1.4 OFMSW composition'!B$6</f>
        <v>0.72610000000000008</v>
      </c>
      <c r="AE152" s="50">
        <f>$AC152*'ST1.4 OFMSW composition'!C$6</f>
        <v>6.6855999999999999E-2</v>
      </c>
      <c r="AF152" s="50">
        <f>$AC152*'ST1.4 OFMSW composition'!D$6</f>
        <v>0.12782099999999999</v>
      </c>
      <c r="AG152" s="50">
        <f>$AC152*'ST1.4 OFMSW composition'!E$6</f>
        <v>0.10576400000000001</v>
      </c>
      <c r="AH152" s="50">
        <f>$AC152*'ST1.4 OFMSW composition'!F$6</f>
        <v>8.1241000000000008E-2</v>
      </c>
      <c r="AI152" s="50">
        <f>$AC152*'ST1.4 OFMSW composition'!G$6</f>
        <v>0.21372000000000002</v>
      </c>
      <c r="AJ152" s="50">
        <f>$AC152*'ST1.4 OFMSW composition'!H$6</f>
        <v>6.0691000000000002E-2</v>
      </c>
      <c r="AK152" s="37">
        <v>2006</v>
      </c>
      <c r="AL152" s="37">
        <v>5490214</v>
      </c>
      <c r="AM152" s="37">
        <f t="shared" si="21"/>
        <v>5230252367.0999994</v>
      </c>
      <c r="AN152" s="21">
        <v>2.61</v>
      </c>
      <c r="AO152" s="21">
        <f>AN152*'ST1.4 OFMSW composition'!B$7</f>
        <v>0.93959999999999988</v>
      </c>
      <c r="AP152" s="50">
        <f>AO152*'ST1.4 OFMSW composition'!C$3</f>
        <v>4.5852479999999987E-2</v>
      </c>
      <c r="AQ152" s="50">
        <f>$AO152*('ST1.4 OFMSW composition'!D$3)</f>
        <v>8.7664679999999981E-2</v>
      </c>
      <c r="AR152" s="50">
        <f>$AO152*('ST1.4 OFMSW composition'!E$3)</f>
        <v>7.2537119999999997E-2</v>
      </c>
      <c r="AS152" s="50">
        <f>$AO152*('ST1.4 OFMSW composition'!F$3)</f>
        <v>5.5718279999999988E-2</v>
      </c>
      <c r="AT152" s="50">
        <f>$AO152*('ST1.4 OFMSW composition'!G$3)</f>
        <v>0.14657759999999997</v>
      </c>
      <c r="AU152" s="50">
        <f>$AO152*('ST1.4 OFMSW composition'!H$3)</f>
        <v>4.1624279999999993E-2</v>
      </c>
    </row>
    <row r="153" spans="1:47" x14ac:dyDescent="0.3">
      <c r="A153" s="19" t="s">
        <v>158</v>
      </c>
      <c r="B153" s="19" t="s">
        <v>167</v>
      </c>
      <c r="C153" s="48">
        <v>1</v>
      </c>
      <c r="D153" s="20">
        <v>2016</v>
      </c>
      <c r="E153" s="19">
        <v>45004645</v>
      </c>
      <c r="F153" s="19">
        <v>15242025000</v>
      </c>
      <c r="G153" s="21">
        <f t="shared" si="18"/>
        <v>0.92788139097063704</v>
      </c>
      <c r="H153" s="21">
        <f>G153*'ST1.4 OFMSW composition'!B$7</f>
        <v>0.33403730074942933</v>
      </c>
      <c r="I153" s="50">
        <f>$G153*'ST1.4 OFMSW composition'!C$3</f>
        <v>4.5280611879367084E-2</v>
      </c>
      <c r="J153" s="50">
        <f>$G153*'ST1.4 OFMSW composition'!D$3</f>
        <v>8.6571333777560433E-2</v>
      </c>
      <c r="K153" s="50">
        <f>$G153*'ST1.4 OFMSW composition'!E$3</f>
        <v>7.1632443382933189E-2</v>
      </c>
      <c r="L153" s="50">
        <f>$G153*'ST1.4 OFMSW composition'!F$3</f>
        <v>5.5023366484558772E-2</v>
      </c>
      <c r="M153" s="50">
        <f>$G153*'ST1.4 OFMSW composition'!G$3</f>
        <v>0.14474949699141937</v>
      </c>
      <c r="N153" s="50">
        <f>$G153*'ST1.4 OFMSW composition'!H$3</f>
        <v>4.1105145619999221E-2</v>
      </c>
      <c r="O153" s="22">
        <v>2012</v>
      </c>
      <c r="P153" s="18">
        <v>45593342</v>
      </c>
      <c r="Q153" s="25" t="s">
        <v>241</v>
      </c>
      <c r="R153" s="23" t="s">
        <v>241</v>
      </c>
      <c r="S153" s="23" t="s">
        <v>241</v>
      </c>
      <c r="T153" s="53" t="s">
        <v>241</v>
      </c>
      <c r="U153" s="53" t="s">
        <v>241</v>
      </c>
      <c r="V153" s="53" t="s">
        <v>241</v>
      </c>
      <c r="W153" s="53" t="s">
        <v>241</v>
      </c>
      <c r="X153" s="53" t="s">
        <v>241</v>
      </c>
      <c r="Y153" s="53" t="s">
        <v>241</v>
      </c>
      <c r="Z153" s="24">
        <v>2016</v>
      </c>
      <c r="AA153" s="25">
        <v>45004673</v>
      </c>
      <c r="AB153" s="25">
        <f t="shared" si="20"/>
        <v>27268331370.699997</v>
      </c>
      <c r="AC153" s="23">
        <v>1.66</v>
      </c>
      <c r="AD153" s="50">
        <f>$AC153*'ST1.4 OFMSW composition'!B$6</f>
        <v>0.87980000000000003</v>
      </c>
      <c r="AE153" s="50">
        <f>$AC153*'ST1.4 OFMSW composition'!C$6</f>
        <v>8.1007999999999983E-2</v>
      </c>
      <c r="AF153" s="50">
        <f>$AC153*'ST1.4 OFMSW composition'!D$6</f>
        <v>0.15487799999999999</v>
      </c>
      <c r="AG153" s="50">
        <f>$AC153*'ST1.4 OFMSW composition'!E$6</f>
        <v>0.12815199999999999</v>
      </c>
      <c r="AH153" s="50">
        <f>$AC153*'ST1.4 OFMSW composition'!F$6</f>
        <v>9.8437999999999998E-2</v>
      </c>
      <c r="AI153" s="50">
        <f>$AC153*'ST1.4 OFMSW composition'!G$6</f>
        <v>0.25895999999999997</v>
      </c>
      <c r="AJ153" s="50">
        <f>$AC153*'ST1.4 OFMSW composition'!H$6</f>
        <v>7.3537999999999992E-2</v>
      </c>
      <c r="AK153" s="37" t="s">
        <v>241</v>
      </c>
      <c r="AL153" s="37" t="s">
        <v>241</v>
      </c>
      <c r="AM153" s="37" t="s">
        <v>241</v>
      </c>
      <c r="AN153" s="38">
        <v>1.1000000000000001</v>
      </c>
      <c r="AO153" s="21">
        <f>AN153*'ST1.4 OFMSW composition'!B$7</f>
        <v>0.39600000000000002</v>
      </c>
      <c r="AP153" s="50">
        <f>AO153*'ST1.4 OFMSW composition'!C$3</f>
        <v>1.93248E-2</v>
      </c>
      <c r="AQ153" s="50">
        <f>$AO153*('ST1.4 OFMSW composition'!D$3)</f>
        <v>3.6946800000000002E-2</v>
      </c>
      <c r="AR153" s="50">
        <f>$AO153*('ST1.4 OFMSW composition'!E$3)</f>
        <v>3.0571200000000003E-2</v>
      </c>
      <c r="AS153" s="50">
        <f>$AO153*('ST1.4 OFMSW composition'!F$3)</f>
        <v>2.3482800000000002E-2</v>
      </c>
      <c r="AT153" s="50">
        <f>$AO153*('ST1.4 OFMSW composition'!G$3)</f>
        <v>6.1776000000000005E-2</v>
      </c>
      <c r="AU153" s="50">
        <f>$AO153*('ST1.4 OFMSW composition'!H$3)</f>
        <v>1.7542800000000001E-2</v>
      </c>
    </row>
    <row r="154" spans="1:47" x14ac:dyDescent="0.3">
      <c r="A154" s="19" t="s">
        <v>158</v>
      </c>
      <c r="B154" s="19" t="s">
        <v>168</v>
      </c>
      <c r="C154" s="48">
        <f>AVERAGE(1,0.99)</f>
        <v>0.995</v>
      </c>
      <c r="D154" s="20">
        <v>2015</v>
      </c>
      <c r="E154" s="19">
        <v>65128861</v>
      </c>
      <c r="F154" s="19">
        <v>31567000000</v>
      </c>
      <c r="G154" s="21">
        <f t="shared" ref="G154:G185" si="22">(F154/E154)/365</f>
        <v>1.327904867042728</v>
      </c>
      <c r="H154" s="21">
        <f>G154*'ST1.4 OFMSW composition'!B$7</f>
        <v>0.47804575213538208</v>
      </c>
      <c r="I154" s="50">
        <f>$G154*'ST1.4 OFMSW composition'!C$3</f>
        <v>6.4801757511685126E-2</v>
      </c>
      <c r="J154" s="50">
        <f>$G154*'ST1.4 OFMSW composition'!D$3</f>
        <v>0.12389352409508651</v>
      </c>
      <c r="K154" s="50">
        <f>$G154*'ST1.4 OFMSW composition'!E$3</f>
        <v>0.10251425573569861</v>
      </c>
      <c r="L154" s="50">
        <f>$G154*'ST1.4 OFMSW composition'!F$3</f>
        <v>7.8744758615633764E-2</v>
      </c>
      <c r="M154" s="50">
        <f>$G154*'ST1.4 OFMSW composition'!G$3</f>
        <v>0.20715315925866556</v>
      </c>
      <c r="N154" s="50">
        <f>$G154*'ST1.4 OFMSW composition'!H$3</f>
        <v>5.8826185609992851E-2</v>
      </c>
      <c r="O154" s="22">
        <v>2012</v>
      </c>
      <c r="P154" s="18">
        <v>63700215</v>
      </c>
      <c r="Q154" s="25" t="s">
        <v>241</v>
      </c>
      <c r="R154" s="23" t="s">
        <v>241</v>
      </c>
      <c r="S154" s="23" t="s">
        <v>241</v>
      </c>
      <c r="T154" s="53" t="s">
        <v>241</v>
      </c>
      <c r="U154" s="53" t="s">
        <v>241</v>
      </c>
      <c r="V154" s="53" t="s">
        <v>241</v>
      </c>
      <c r="W154" s="53" t="s">
        <v>241</v>
      </c>
      <c r="X154" s="53" t="s">
        <v>241</v>
      </c>
      <c r="Y154" s="53" t="s">
        <v>241</v>
      </c>
      <c r="Z154" s="24">
        <v>2016</v>
      </c>
      <c r="AA154" s="25">
        <v>65611593</v>
      </c>
      <c r="AB154" s="25">
        <f t="shared" si="20"/>
        <v>24666678388.350002</v>
      </c>
      <c r="AC154" s="23">
        <v>1.03</v>
      </c>
      <c r="AD154" s="50">
        <f>$AC154*'ST1.4 OFMSW composition'!B$6</f>
        <v>0.54590000000000005</v>
      </c>
      <c r="AE154" s="50">
        <f>$AC154*'ST1.4 OFMSW composition'!C$6</f>
        <v>5.0263999999999996E-2</v>
      </c>
      <c r="AF154" s="50">
        <f>$AC154*'ST1.4 OFMSW composition'!D$6</f>
        <v>9.609899999999999E-2</v>
      </c>
      <c r="AG154" s="50">
        <f>$AC154*'ST1.4 OFMSW composition'!E$6</f>
        <v>7.9516000000000003E-2</v>
      </c>
      <c r="AH154" s="50">
        <f>$AC154*'ST1.4 OFMSW composition'!F$6</f>
        <v>6.1079000000000001E-2</v>
      </c>
      <c r="AI154" s="50">
        <f>$AC154*'ST1.4 OFMSW composition'!G$6</f>
        <v>0.16068000000000002</v>
      </c>
      <c r="AJ154" s="50">
        <f>$AC154*'ST1.4 OFMSW composition'!H$6</f>
        <v>4.5629000000000003E-2</v>
      </c>
      <c r="AK154" s="37">
        <v>2006</v>
      </c>
      <c r="AL154" s="37">
        <v>54411080</v>
      </c>
      <c r="AM154" s="37">
        <f t="shared" ref="AM154:AM172" si="23">(AN154*AL154)*365</f>
        <v>35549479118</v>
      </c>
      <c r="AN154" s="21">
        <v>1.79</v>
      </c>
      <c r="AO154" s="21">
        <f>AN154*'ST1.4 OFMSW composition'!B$7</f>
        <v>0.64439999999999997</v>
      </c>
      <c r="AP154" s="50">
        <f>AO154*'ST1.4 OFMSW composition'!C$3</f>
        <v>3.1446719999999997E-2</v>
      </c>
      <c r="AQ154" s="50">
        <f>$AO154*('ST1.4 OFMSW composition'!D$3)</f>
        <v>6.0122519999999992E-2</v>
      </c>
      <c r="AR154" s="50">
        <f>$AO154*('ST1.4 OFMSW composition'!E$3)</f>
        <v>4.9747680000000002E-2</v>
      </c>
      <c r="AS154" s="50">
        <f>$AO154*('ST1.4 OFMSW composition'!F$3)</f>
        <v>3.8212919999999997E-2</v>
      </c>
      <c r="AT154" s="50">
        <f>$AO154*('ST1.4 OFMSW composition'!G$3)</f>
        <v>0.1005264</v>
      </c>
      <c r="AU154" s="50">
        <f>$AO154*('ST1.4 OFMSW composition'!H$3)</f>
        <v>2.854692E-2</v>
      </c>
    </row>
    <row r="155" spans="1:47" x14ac:dyDescent="0.3">
      <c r="A155" s="19" t="s">
        <v>169</v>
      </c>
      <c r="B155" s="19" t="s">
        <v>170</v>
      </c>
      <c r="C155" s="48">
        <f>AVERAGE(0.98,0.94,0.66)</f>
        <v>0.86</v>
      </c>
      <c r="D155" s="20">
        <v>2014</v>
      </c>
      <c r="E155" s="19">
        <v>42981515</v>
      </c>
      <c r="F155" s="19">
        <v>17910550000</v>
      </c>
      <c r="G155" s="21">
        <f t="shared" si="22"/>
        <v>1.1416535689819216</v>
      </c>
      <c r="H155" s="21">
        <f>G155*'ST1.4 OFMSW composition'!B$8</f>
        <v>0.59365985587059922</v>
      </c>
      <c r="I155" s="50">
        <f>$G155*'ST1.4 OFMSW composition'!C$3</f>
        <v>5.5712694166317772E-2</v>
      </c>
      <c r="J155" s="50">
        <f>$G155*'ST1.4 OFMSW composition'!D$3</f>
        <v>0.10651627798601328</v>
      </c>
      <c r="K155" s="50">
        <f>$G155*'ST1.4 OFMSW composition'!E$3</f>
        <v>8.8135655525404352E-2</v>
      </c>
      <c r="L155" s="50">
        <f>$G155*'ST1.4 OFMSW composition'!F$3</f>
        <v>6.7700056640627948E-2</v>
      </c>
      <c r="M155" s="50">
        <f>$G155*'ST1.4 OFMSW composition'!G$3</f>
        <v>0.17809795676117976</v>
      </c>
      <c r="N155" s="50">
        <f>$G155*'ST1.4 OFMSW composition'!H$3</f>
        <v>5.0575253105899123E-2</v>
      </c>
      <c r="O155" s="22">
        <v>2012</v>
      </c>
      <c r="P155" s="18">
        <v>41733271</v>
      </c>
      <c r="Q155" s="25" t="s">
        <v>241</v>
      </c>
      <c r="R155" s="23" t="s">
        <v>241</v>
      </c>
      <c r="S155" s="23" t="s">
        <v>241</v>
      </c>
      <c r="T155" s="53" t="s">
        <v>241</v>
      </c>
      <c r="U155" s="53" t="s">
        <v>241</v>
      </c>
      <c r="V155" s="53" t="s">
        <v>241</v>
      </c>
      <c r="W155" s="53" t="s">
        <v>241</v>
      </c>
      <c r="X155" s="53" t="s">
        <v>241</v>
      </c>
      <c r="Y155" s="53" t="s">
        <v>241</v>
      </c>
      <c r="Z155" s="24">
        <v>2016</v>
      </c>
      <c r="AA155" s="25">
        <v>43590368</v>
      </c>
      <c r="AB155" s="25">
        <f t="shared" si="20"/>
        <v>18297056968</v>
      </c>
      <c r="AC155" s="23">
        <v>1.1499999999999999</v>
      </c>
      <c r="AD155" s="50">
        <f>$AC155*'ST1.4 OFMSW composition'!B$7</f>
        <v>0.41399999999999998</v>
      </c>
      <c r="AE155" s="50">
        <f>$AC155*'ST1.4 OFMSW composition'!C$7</f>
        <v>5.6119999999999989E-2</v>
      </c>
      <c r="AF155" s="50">
        <f>$AC155*'ST1.4 OFMSW composition'!D$7</f>
        <v>0.10729499999999999</v>
      </c>
      <c r="AG155" s="50">
        <f>$AC155*'ST1.4 OFMSW composition'!E$7</f>
        <v>8.8779999999999998E-2</v>
      </c>
      <c r="AH155" s="50">
        <f>$AC155*'ST1.4 OFMSW composition'!F$7</f>
        <v>6.8194999999999992E-2</v>
      </c>
      <c r="AI155" s="50">
        <f>$AC155*'ST1.4 OFMSW composition'!G$7</f>
        <v>0.17939999999999998</v>
      </c>
      <c r="AJ155" s="50">
        <f>$AC155*'ST1.4 OFMSW composition'!H$7</f>
        <v>5.0944999999999997E-2</v>
      </c>
      <c r="AK155" s="37">
        <v>2001</v>
      </c>
      <c r="AL155" s="37">
        <v>33681145</v>
      </c>
      <c r="AM155" s="37">
        <f t="shared" si="23"/>
        <v>14998213868.5</v>
      </c>
      <c r="AN155" s="21">
        <v>1.22</v>
      </c>
      <c r="AO155" s="21">
        <f>AN155*'ST1.4 OFMSW composition'!B$8</f>
        <v>0.63439999999999996</v>
      </c>
      <c r="AP155" s="50">
        <f>AO155*'ST1.4 OFMSW composition'!C$3</f>
        <v>3.0958719999999995E-2</v>
      </c>
      <c r="AQ155" s="50">
        <f>$AO155*('ST1.4 OFMSW composition'!D$3)</f>
        <v>5.9189519999999995E-2</v>
      </c>
      <c r="AR155" s="50">
        <f>$AO155*('ST1.4 OFMSW composition'!E$3)</f>
        <v>4.8975680000000001E-2</v>
      </c>
      <c r="AS155" s="50">
        <f>$AO155*('ST1.4 OFMSW composition'!F$3)</f>
        <v>3.7619919999999994E-2</v>
      </c>
      <c r="AT155" s="50">
        <f>$AO155*('ST1.4 OFMSW composition'!G$3)</f>
        <v>9.8966399999999996E-2</v>
      </c>
      <c r="AU155" s="50">
        <f>$AO155*('ST1.4 OFMSW composition'!H$3)</f>
        <v>2.8103919999999998E-2</v>
      </c>
    </row>
    <row r="156" spans="1:47" x14ac:dyDescent="0.3">
      <c r="A156" s="19" t="s">
        <v>169</v>
      </c>
      <c r="B156" s="19" t="s">
        <v>171</v>
      </c>
      <c r="C156" s="48">
        <f>AVERAGE(0.66,0.58)</f>
        <v>0.62</v>
      </c>
      <c r="D156" s="20">
        <v>2015</v>
      </c>
      <c r="E156" s="19">
        <v>359288</v>
      </c>
      <c r="F156" s="19">
        <v>101379000</v>
      </c>
      <c r="G156" s="21">
        <f t="shared" si="22"/>
        <v>0.77305861852192903</v>
      </c>
      <c r="H156" s="21">
        <f>G156*'ST1.4 OFMSW composition'!B$8</f>
        <v>0.40199048163140311</v>
      </c>
      <c r="I156" s="50">
        <f>$G156*'ST1.4 OFMSW composition'!C$3</f>
        <v>3.7725260583870136E-2</v>
      </c>
      <c r="J156" s="50">
        <f>$G156*'ST1.4 OFMSW composition'!D$3</f>
        <v>7.2126369108095972E-2</v>
      </c>
      <c r="K156" s="50">
        <f>$G156*'ST1.4 OFMSW composition'!E$3</f>
        <v>5.9680125349892928E-2</v>
      </c>
      <c r="L156" s="50">
        <f>$G156*'ST1.4 OFMSW composition'!F$3</f>
        <v>4.5842376078350393E-2</v>
      </c>
      <c r="M156" s="50">
        <f>$G156*'ST1.4 OFMSW composition'!G$3</f>
        <v>0.12059714448942092</v>
      </c>
      <c r="N156" s="50">
        <f>$G156*'ST1.4 OFMSW composition'!H$3</f>
        <v>3.4246496800521456E-2</v>
      </c>
      <c r="O156" s="22">
        <v>2012</v>
      </c>
      <c r="P156" s="18">
        <v>338001</v>
      </c>
      <c r="Q156" s="25" t="s">
        <v>241</v>
      </c>
      <c r="R156" s="23" t="s">
        <v>241</v>
      </c>
      <c r="S156" s="23" t="s">
        <v>241</v>
      </c>
      <c r="T156" s="53" t="s">
        <v>241</v>
      </c>
      <c r="U156" s="53" t="s">
        <v>241</v>
      </c>
      <c r="V156" s="53" t="s">
        <v>241</v>
      </c>
      <c r="W156" s="53" t="s">
        <v>241</v>
      </c>
      <c r="X156" s="53" t="s">
        <v>241</v>
      </c>
      <c r="Y156" s="53" t="s">
        <v>241</v>
      </c>
      <c r="Z156" s="24">
        <v>2016</v>
      </c>
      <c r="AA156" s="25">
        <v>368399</v>
      </c>
      <c r="AB156" s="25">
        <f t="shared" si="20"/>
        <v>385916372.45000005</v>
      </c>
      <c r="AC156" s="23">
        <v>2.87</v>
      </c>
      <c r="AD156" s="50">
        <f>$AC156*'ST1.4 OFMSW composition'!B$7</f>
        <v>1.0331999999999999</v>
      </c>
      <c r="AE156" s="50">
        <f>$AC156*'ST1.4 OFMSW composition'!C$7</f>
        <v>0.14005599999999999</v>
      </c>
      <c r="AF156" s="50">
        <f>$AC156*'ST1.4 OFMSW composition'!D$7</f>
        <v>0.26777099999999998</v>
      </c>
      <c r="AG156" s="50">
        <f>$AC156*'ST1.4 OFMSW composition'!E$7</f>
        <v>0.22156400000000001</v>
      </c>
      <c r="AH156" s="50">
        <f>$AC156*'ST1.4 OFMSW composition'!F$7</f>
        <v>0.17019100000000001</v>
      </c>
      <c r="AI156" s="50">
        <f>$AC156*'ST1.4 OFMSW composition'!G$7</f>
        <v>0.44772000000000001</v>
      </c>
      <c r="AJ156" s="50">
        <f>$AC156*'ST1.4 OFMSW composition'!H$7</f>
        <v>0.127141</v>
      </c>
      <c r="AK156" s="37">
        <v>2001</v>
      </c>
      <c r="AL156" s="37">
        <v>124224</v>
      </c>
      <c r="AM156" s="37">
        <f t="shared" si="23"/>
        <v>130130851.2</v>
      </c>
      <c r="AN156" s="21">
        <v>2.87</v>
      </c>
      <c r="AO156" s="21">
        <f>AN156*'ST1.4 OFMSW composition'!B$8</f>
        <v>1.4924000000000002</v>
      </c>
      <c r="AP156" s="50">
        <f>AO156*'ST1.4 OFMSW composition'!C$3</f>
        <v>7.2829119999999997E-2</v>
      </c>
      <c r="AQ156" s="50">
        <f>$AO156*('ST1.4 OFMSW composition'!D$3)</f>
        <v>0.13924092000000002</v>
      </c>
      <c r="AR156" s="50">
        <f>$AO156*('ST1.4 OFMSW composition'!E$3)</f>
        <v>0.11521328000000002</v>
      </c>
      <c r="AS156" s="50">
        <f>$AO156*('ST1.4 OFMSW composition'!F$3)</f>
        <v>8.8499320000000006E-2</v>
      </c>
      <c r="AT156" s="50">
        <f>$AO156*('ST1.4 OFMSW composition'!G$3)</f>
        <v>0.23281440000000003</v>
      </c>
      <c r="AU156" s="50">
        <f>$AO156*('ST1.4 OFMSW composition'!H$3)</f>
        <v>6.6113320000000003E-2</v>
      </c>
    </row>
    <row r="157" spans="1:47" x14ac:dyDescent="0.3">
      <c r="A157" s="19" t="s">
        <v>169</v>
      </c>
      <c r="B157" s="19" t="s">
        <v>172</v>
      </c>
      <c r="C157" s="48">
        <v>0.9</v>
      </c>
      <c r="D157" s="20">
        <v>2015</v>
      </c>
      <c r="E157" s="19">
        <v>10724705</v>
      </c>
      <c r="F157" s="19">
        <v>2219052000</v>
      </c>
      <c r="G157" s="21">
        <f t="shared" si="22"/>
        <v>0.56687755239402349</v>
      </c>
      <c r="H157" s="21">
        <f>G157*'ST1.4 OFMSW composition'!B$8</f>
        <v>0.29477632724489222</v>
      </c>
      <c r="I157" s="50">
        <f>$G157*'ST1.4 OFMSW composition'!C$3</f>
        <v>2.7663624556828345E-2</v>
      </c>
      <c r="J157" s="50">
        <f>$G157*'ST1.4 OFMSW composition'!D$3</f>
        <v>5.2889675638362388E-2</v>
      </c>
      <c r="K157" s="50">
        <f>$G157*'ST1.4 OFMSW composition'!E$3</f>
        <v>4.3762947044818618E-2</v>
      </c>
      <c r="L157" s="50">
        <f>$G157*'ST1.4 OFMSW composition'!F$3</f>
        <v>3.3615838856965591E-2</v>
      </c>
      <c r="M157" s="50">
        <f>$G157*'ST1.4 OFMSW composition'!G$3</f>
        <v>8.8432898173467667E-2</v>
      </c>
      <c r="N157" s="50">
        <f>$G157*'ST1.4 OFMSW composition'!H$3</f>
        <v>2.5112675571055239E-2</v>
      </c>
      <c r="O157" s="22">
        <v>2012</v>
      </c>
      <c r="P157" s="18">
        <v>10377677</v>
      </c>
      <c r="Q157" s="25" t="s">
        <v>241</v>
      </c>
      <c r="R157" s="23" t="s">
        <v>241</v>
      </c>
      <c r="S157" s="23" t="s">
        <v>241</v>
      </c>
      <c r="T157" s="53" t="s">
        <v>241</v>
      </c>
      <c r="U157" s="53" t="s">
        <v>241</v>
      </c>
      <c r="V157" s="53" t="s">
        <v>241</v>
      </c>
      <c r="W157" s="53" t="s">
        <v>241</v>
      </c>
      <c r="X157" s="53" t="s">
        <v>241</v>
      </c>
      <c r="Y157" s="53" t="s">
        <v>241</v>
      </c>
      <c r="Z157" s="24">
        <v>2016</v>
      </c>
      <c r="AA157" s="25">
        <v>11031822</v>
      </c>
      <c r="AB157" s="25">
        <f t="shared" si="20"/>
        <v>1973041364.7</v>
      </c>
      <c r="AC157" s="23">
        <v>0.49</v>
      </c>
      <c r="AD157" s="50">
        <f>$AC157*'ST1.4 OFMSW composition'!B$7</f>
        <v>0.1764</v>
      </c>
      <c r="AE157" s="50">
        <f>$AC157*'ST1.4 OFMSW composition'!C$7</f>
        <v>2.3911999999999999E-2</v>
      </c>
      <c r="AF157" s="50">
        <f>$AC157*'ST1.4 OFMSW composition'!D$7</f>
        <v>4.5716999999999994E-2</v>
      </c>
      <c r="AG157" s="50">
        <f>$AC157*'ST1.4 OFMSW composition'!E$7</f>
        <v>3.7828000000000001E-2</v>
      </c>
      <c r="AH157" s="50">
        <f>$AC157*'ST1.4 OFMSW composition'!F$7</f>
        <v>2.9056999999999999E-2</v>
      </c>
      <c r="AI157" s="50">
        <f>$AC157*'ST1.4 OFMSW composition'!G$7</f>
        <v>7.6439999999999994E-2</v>
      </c>
      <c r="AJ157" s="50">
        <f>$AC157*'ST1.4 OFMSW composition'!H$7</f>
        <v>2.1707000000000001E-2</v>
      </c>
      <c r="AK157" s="37">
        <v>2003</v>
      </c>
      <c r="AL157" s="37">
        <v>5587410</v>
      </c>
      <c r="AM157" s="37">
        <f t="shared" si="23"/>
        <v>673003534.5</v>
      </c>
      <c r="AN157" s="21">
        <v>0.33</v>
      </c>
      <c r="AO157" s="21">
        <f>AN157*'ST1.4 OFMSW composition'!B$8</f>
        <v>0.1716</v>
      </c>
      <c r="AP157" s="50">
        <f>AO157*'ST1.4 OFMSW composition'!C$3</f>
        <v>8.374079999999999E-3</v>
      </c>
      <c r="AQ157" s="50">
        <f>$AO157*('ST1.4 OFMSW composition'!D$3)</f>
        <v>1.6010279999999998E-2</v>
      </c>
      <c r="AR157" s="50">
        <f>$AO157*('ST1.4 OFMSW composition'!E$3)</f>
        <v>1.324752E-2</v>
      </c>
      <c r="AS157" s="50">
        <f>$AO157*('ST1.4 OFMSW composition'!F$3)</f>
        <v>1.017588E-2</v>
      </c>
      <c r="AT157" s="50">
        <f>$AO157*('ST1.4 OFMSW composition'!G$3)</f>
        <v>2.6769600000000001E-2</v>
      </c>
      <c r="AU157" s="50">
        <f>$AO157*('ST1.4 OFMSW composition'!H$3)</f>
        <v>7.6018800000000001E-3</v>
      </c>
    </row>
    <row r="158" spans="1:47" x14ac:dyDescent="0.3">
      <c r="A158" s="19" t="s">
        <v>169</v>
      </c>
      <c r="B158" s="19" t="s">
        <v>173</v>
      </c>
      <c r="C158" s="48">
        <f>AVERAGE(1,1,0.98)</f>
        <v>0.99333333333333329</v>
      </c>
      <c r="D158" s="20">
        <v>2015</v>
      </c>
      <c r="E158" s="28">
        <v>206000000</v>
      </c>
      <c r="F158" s="19">
        <v>79889010000</v>
      </c>
      <c r="G158" s="21">
        <f t="shared" si="22"/>
        <v>1.0624951456310681</v>
      </c>
      <c r="H158" s="21">
        <f>G158*'ST1.4 OFMSW composition'!B$8</f>
        <v>0.55249747572815544</v>
      </c>
      <c r="I158" s="50">
        <f>$G158*'ST1.4 OFMSW composition'!C$3</f>
        <v>5.1849763106796121E-2</v>
      </c>
      <c r="J158" s="50">
        <f>$G158*'ST1.4 OFMSW composition'!D$3</f>
        <v>9.9130797087378639E-2</v>
      </c>
      <c r="K158" s="50">
        <f>$G158*'ST1.4 OFMSW composition'!E$3</f>
        <v>8.202462524271846E-2</v>
      </c>
      <c r="L158" s="50">
        <f>$G158*'ST1.4 OFMSW composition'!F$3</f>
        <v>6.3005962135922328E-2</v>
      </c>
      <c r="M158" s="50">
        <f>$G158*'ST1.4 OFMSW composition'!G$3</f>
        <v>0.16574924271844663</v>
      </c>
      <c r="N158" s="50">
        <f>$G158*'ST1.4 OFMSW composition'!H$3</f>
        <v>4.7068534951456312E-2</v>
      </c>
      <c r="O158" s="22">
        <v>2012</v>
      </c>
      <c r="P158" s="18">
        <v>199287292</v>
      </c>
      <c r="Q158" s="25" t="s">
        <v>241</v>
      </c>
      <c r="R158" s="23" t="s">
        <v>241</v>
      </c>
      <c r="S158" s="23" t="s">
        <v>241</v>
      </c>
      <c r="T158" s="53" t="s">
        <v>241</v>
      </c>
      <c r="U158" s="53" t="s">
        <v>241</v>
      </c>
      <c r="V158" s="53" t="s">
        <v>241</v>
      </c>
      <c r="W158" s="53" t="s">
        <v>241</v>
      </c>
      <c r="X158" s="53" t="s">
        <v>241</v>
      </c>
      <c r="Y158" s="53" t="s">
        <v>241</v>
      </c>
      <c r="Z158" s="24">
        <v>2016</v>
      </c>
      <c r="AA158" s="25">
        <v>206163056</v>
      </c>
      <c r="AB158" s="25">
        <f t="shared" si="20"/>
        <v>75249515440</v>
      </c>
      <c r="AC158" s="23">
        <v>1</v>
      </c>
      <c r="AD158" s="50">
        <f>$AC158*'ST1.4 OFMSW composition'!B$7</f>
        <v>0.36</v>
      </c>
      <c r="AE158" s="50">
        <f>$AC158*'ST1.4 OFMSW composition'!C$7</f>
        <v>4.8799999999999996E-2</v>
      </c>
      <c r="AF158" s="50">
        <f>$AC158*'ST1.4 OFMSW composition'!D$7</f>
        <v>9.3299999999999994E-2</v>
      </c>
      <c r="AG158" s="50">
        <f>$AC158*'ST1.4 OFMSW composition'!E$7</f>
        <v>7.7200000000000005E-2</v>
      </c>
      <c r="AH158" s="50">
        <f>$AC158*'ST1.4 OFMSW composition'!F$7</f>
        <v>5.9299999999999999E-2</v>
      </c>
      <c r="AI158" s="50">
        <f>$AC158*'ST1.4 OFMSW composition'!G$7</f>
        <v>0.156</v>
      </c>
      <c r="AJ158" s="50">
        <f>$AC158*'ST1.4 OFMSW composition'!H$7</f>
        <v>4.4299999999999999E-2</v>
      </c>
      <c r="AK158" s="37">
        <v>2001</v>
      </c>
      <c r="AL158" s="37">
        <v>144507175</v>
      </c>
      <c r="AM158" s="37">
        <f t="shared" si="23"/>
        <v>54327472441.25</v>
      </c>
      <c r="AN158" s="21">
        <v>1.03</v>
      </c>
      <c r="AO158" s="21">
        <f>AN158*'ST1.4 OFMSW composition'!B$8</f>
        <v>0.53560000000000008</v>
      </c>
      <c r="AP158" s="50">
        <f>AO158*'ST1.4 OFMSW composition'!C$3</f>
        <v>2.6137280000000002E-2</v>
      </c>
      <c r="AQ158" s="50">
        <f>$AO158*('ST1.4 OFMSW composition'!D$3)</f>
        <v>4.9971480000000006E-2</v>
      </c>
      <c r="AR158" s="50">
        <f>$AO158*('ST1.4 OFMSW composition'!E$3)</f>
        <v>4.1348320000000008E-2</v>
      </c>
      <c r="AS158" s="50">
        <f>$AO158*('ST1.4 OFMSW composition'!F$3)</f>
        <v>3.1761080000000004E-2</v>
      </c>
      <c r="AT158" s="50">
        <f>$AO158*('ST1.4 OFMSW composition'!G$3)</f>
        <v>8.3553600000000006E-2</v>
      </c>
      <c r="AU158" s="50">
        <f>$AO158*('ST1.4 OFMSW composition'!H$3)</f>
        <v>2.3727080000000005E-2</v>
      </c>
    </row>
    <row r="159" spans="1:47" x14ac:dyDescent="0.3">
      <c r="A159" s="19" t="s">
        <v>169</v>
      </c>
      <c r="B159" s="19" t="s">
        <v>174</v>
      </c>
      <c r="C159" s="48">
        <v>0.98</v>
      </c>
      <c r="D159" s="20">
        <v>2009</v>
      </c>
      <c r="E159" s="19">
        <v>17910000</v>
      </c>
      <c r="F159" s="19">
        <v>7530879000</v>
      </c>
      <c r="G159" s="21">
        <f t="shared" si="22"/>
        <v>1.1520125742869598</v>
      </c>
      <c r="H159" s="21">
        <f>G159*'ST1.4 OFMSW composition'!B$8</f>
        <v>0.59904653862921908</v>
      </c>
      <c r="I159" s="50">
        <f>$G159*'ST1.4 OFMSW composition'!C$3</f>
        <v>5.6218213625203635E-2</v>
      </c>
      <c r="J159" s="50">
        <f>$G159*'ST1.4 OFMSW composition'!D$3</f>
        <v>0.10748277318097334</v>
      </c>
      <c r="K159" s="50">
        <f>$G159*'ST1.4 OFMSW composition'!E$3</f>
        <v>8.8935370734953306E-2</v>
      </c>
      <c r="L159" s="50">
        <f>$G159*'ST1.4 OFMSW composition'!F$3</f>
        <v>6.8314345655216713E-2</v>
      </c>
      <c r="M159" s="50">
        <f>$G159*'ST1.4 OFMSW composition'!G$3</f>
        <v>0.17971396158876574</v>
      </c>
      <c r="N159" s="50">
        <f>$G159*'ST1.4 OFMSW composition'!H$3</f>
        <v>5.1034157040912319E-2</v>
      </c>
      <c r="O159" s="22">
        <v>2012</v>
      </c>
      <c r="P159" s="18">
        <v>17400359</v>
      </c>
      <c r="Q159" s="25" t="s">
        <v>241</v>
      </c>
      <c r="R159" s="23" t="s">
        <v>241</v>
      </c>
      <c r="S159" s="23" t="s">
        <v>241</v>
      </c>
      <c r="T159" s="53" t="s">
        <v>241</v>
      </c>
      <c r="U159" s="53" t="s">
        <v>241</v>
      </c>
      <c r="V159" s="53" t="s">
        <v>241</v>
      </c>
      <c r="W159" s="53" t="s">
        <v>241</v>
      </c>
      <c r="X159" s="53" t="s">
        <v>241</v>
      </c>
      <c r="Y159" s="53" t="s">
        <v>241</v>
      </c>
      <c r="Z159" s="24">
        <v>2016</v>
      </c>
      <c r="AA159" s="25">
        <v>18209072</v>
      </c>
      <c r="AB159" s="25">
        <f t="shared" si="20"/>
        <v>6912163731.1999998</v>
      </c>
      <c r="AC159" s="23">
        <v>1.04</v>
      </c>
      <c r="AD159" s="50">
        <f>$AC159*'ST1.4 OFMSW composition'!B$7</f>
        <v>0.37440000000000001</v>
      </c>
      <c r="AE159" s="50">
        <f>$AC159*'ST1.4 OFMSW composition'!C$7</f>
        <v>5.0751999999999999E-2</v>
      </c>
      <c r="AF159" s="50">
        <f>$AC159*'ST1.4 OFMSW composition'!D$7</f>
        <v>9.7031999999999993E-2</v>
      </c>
      <c r="AG159" s="50">
        <f>$AC159*'ST1.4 OFMSW composition'!E$7</f>
        <v>8.0288000000000012E-2</v>
      </c>
      <c r="AH159" s="50">
        <f>$AC159*'ST1.4 OFMSW composition'!F$7</f>
        <v>6.1671999999999998E-2</v>
      </c>
      <c r="AI159" s="50">
        <f>$AC159*'ST1.4 OFMSW composition'!G$7</f>
        <v>0.16224</v>
      </c>
      <c r="AJ159" s="50">
        <f>$AC159*'ST1.4 OFMSW composition'!H$7</f>
        <v>4.6072000000000002E-2</v>
      </c>
      <c r="AK159" s="37">
        <v>2001</v>
      </c>
      <c r="AL159" s="37">
        <v>13450282</v>
      </c>
      <c r="AM159" s="37">
        <f t="shared" si="23"/>
        <v>5302101164.4000006</v>
      </c>
      <c r="AN159" s="21">
        <v>1.08</v>
      </c>
      <c r="AO159" s="21">
        <f>AN159*'ST1.4 OFMSW composition'!B$8</f>
        <v>0.5616000000000001</v>
      </c>
      <c r="AP159" s="50">
        <f>AO159*'ST1.4 OFMSW composition'!C$3</f>
        <v>2.7406080000000003E-2</v>
      </c>
      <c r="AQ159" s="50">
        <f>$AO159*('ST1.4 OFMSW composition'!D$3)</f>
        <v>5.2397280000000004E-2</v>
      </c>
      <c r="AR159" s="50">
        <f>$AO159*('ST1.4 OFMSW composition'!E$3)</f>
        <v>4.3355520000000008E-2</v>
      </c>
      <c r="AS159" s="50">
        <f>$AO159*('ST1.4 OFMSW composition'!F$3)</f>
        <v>3.3302880000000007E-2</v>
      </c>
      <c r="AT159" s="50">
        <f>$AO159*('ST1.4 OFMSW composition'!G$3)</f>
        <v>8.760960000000001E-2</v>
      </c>
      <c r="AU159" s="50">
        <f>$AO159*('ST1.4 OFMSW composition'!H$3)</f>
        <v>2.4878880000000003E-2</v>
      </c>
    </row>
    <row r="160" spans="1:47" x14ac:dyDescent="0.3">
      <c r="A160" s="19" t="s">
        <v>169</v>
      </c>
      <c r="B160" s="19" t="s">
        <v>175</v>
      </c>
      <c r="C160" s="48">
        <f>AVERAGE(1,0.99,0.99)</f>
        <v>0.99333333333333329</v>
      </c>
      <c r="D160" s="20">
        <v>2011</v>
      </c>
      <c r="E160" s="19">
        <v>48653000</v>
      </c>
      <c r="F160" s="19">
        <v>13475241000</v>
      </c>
      <c r="G160" s="21">
        <f t="shared" si="22"/>
        <v>0.75881175864079675</v>
      </c>
      <c r="H160" s="21">
        <f>G160*'ST1.4 OFMSW composition'!B$8</f>
        <v>0.39458211449321434</v>
      </c>
      <c r="I160" s="50">
        <f>$G160*'ST1.4 OFMSW composition'!C$3</f>
        <v>3.7030013821670878E-2</v>
      </c>
      <c r="J160" s="50">
        <f>$G160*'ST1.4 OFMSW composition'!D$3</f>
        <v>7.0797137081186332E-2</v>
      </c>
      <c r="K160" s="50">
        <f>$G160*'ST1.4 OFMSW composition'!E$3</f>
        <v>5.858026776706951E-2</v>
      </c>
      <c r="L160" s="50">
        <f>$G160*'ST1.4 OFMSW composition'!F$3</f>
        <v>4.4997537287399247E-2</v>
      </c>
      <c r="M160" s="50">
        <f>$G160*'ST1.4 OFMSW composition'!G$3</f>
        <v>0.11837463434796429</v>
      </c>
      <c r="N160" s="50">
        <f>$G160*'ST1.4 OFMSW composition'!H$3</f>
        <v>3.3615360907787294E-2</v>
      </c>
      <c r="O160" s="22">
        <v>2012</v>
      </c>
      <c r="P160" s="18">
        <v>46075721</v>
      </c>
      <c r="Q160" s="25" t="s">
        <v>241</v>
      </c>
      <c r="R160" s="23" t="s">
        <v>241</v>
      </c>
      <c r="S160" s="23" t="s">
        <v>241</v>
      </c>
      <c r="T160" s="53" t="s">
        <v>241</v>
      </c>
      <c r="U160" s="53" t="s">
        <v>241</v>
      </c>
      <c r="V160" s="53" t="s">
        <v>241</v>
      </c>
      <c r="W160" s="53" t="s">
        <v>241</v>
      </c>
      <c r="X160" s="53" t="s">
        <v>241</v>
      </c>
      <c r="Y160" s="53" t="s">
        <v>241</v>
      </c>
      <c r="Z160" s="24">
        <v>2016</v>
      </c>
      <c r="AA160" s="25">
        <v>48175048</v>
      </c>
      <c r="AB160" s="25">
        <f t="shared" si="20"/>
        <v>10902013362.400002</v>
      </c>
      <c r="AC160" s="23">
        <v>0.62</v>
      </c>
      <c r="AD160" s="50">
        <f>$AC160*'ST1.4 OFMSW composition'!B$7</f>
        <v>0.22319999999999998</v>
      </c>
      <c r="AE160" s="50">
        <f>$AC160*'ST1.4 OFMSW composition'!C$7</f>
        <v>3.0255999999999998E-2</v>
      </c>
      <c r="AF160" s="50">
        <f>$AC160*'ST1.4 OFMSW composition'!D$7</f>
        <v>5.7845999999999995E-2</v>
      </c>
      <c r="AG160" s="50">
        <f>$AC160*'ST1.4 OFMSW composition'!E$7</f>
        <v>4.7864000000000004E-2</v>
      </c>
      <c r="AH160" s="50">
        <f>$AC160*'ST1.4 OFMSW composition'!F$7</f>
        <v>3.6766E-2</v>
      </c>
      <c r="AI160" s="50">
        <f>$AC160*'ST1.4 OFMSW composition'!G$7</f>
        <v>9.672E-2</v>
      </c>
      <c r="AJ160" s="50">
        <f>$AC160*'ST1.4 OFMSW composition'!H$7</f>
        <v>2.7466000000000001E-2</v>
      </c>
      <c r="AK160" s="37">
        <v>2001</v>
      </c>
      <c r="AL160" s="37">
        <v>29283628</v>
      </c>
      <c r="AM160" s="37">
        <f t="shared" si="23"/>
        <v>10154098009</v>
      </c>
      <c r="AN160" s="21">
        <v>0.95</v>
      </c>
      <c r="AO160" s="21">
        <f>AN160*'ST1.4 OFMSW composition'!B$8</f>
        <v>0.49399999999999999</v>
      </c>
      <c r="AP160" s="50">
        <f>AO160*'ST1.4 OFMSW composition'!C$3</f>
        <v>2.4107199999999999E-2</v>
      </c>
      <c r="AQ160" s="50">
        <f>$AO160*('ST1.4 OFMSW composition'!D$3)</f>
        <v>4.6090199999999998E-2</v>
      </c>
      <c r="AR160" s="50">
        <f>$AO160*('ST1.4 OFMSW composition'!E$3)</f>
        <v>3.8136799999999998E-2</v>
      </c>
      <c r="AS160" s="50">
        <f>$AO160*('ST1.4 OFMSW composition'!F$3)</f>
        <v>2.9294199999999999E-2</v>
      </c>
      <c r="AT160" s="50">
        <f>$AO160*('ST1.4 OFMSW composition'!G$3)</f>
        <v>7.7063999999999994E-2</v>
      </c>
      <c r="AU160" s="50">
        <f>$AO160*('ST1.4 OFMSW composition'!H$3)</f>
        <v>2.1884199999999999E-2</v>
      </c>
    </row>
    <row r="161" spans="1:47" x14ac:dyDescent="0.3">
      <c r="A161" s="19" t="s">
        <v>169</v>
      </c>
      <c r="B161" s="19" t="s">
        <v>176</v>
      </c>
      <c r="C161" s="48">
        <f>AVERAGE(1,1)</f>
        <v>1</v>
      </c>
      <c r="D161" s="20">
        <v>2014</v>
      </c>
      <c r="E161" s="19">
        <v>4857274</v>
      </c>
      <c r="F161" s="19">
        <v>1525982000</v>
      </c>
      <c r="G161" s="21">
        <f t="shared" si="22"/>
        <v>0.8607240610144139</v>
      </c>
      <c r="H161" s="21">
        <f>G161*'ST1.4 OFMSW composition'!B$8</f>
        <v>0.44757651172749524</v>
      </c>
      <c r="I161" s="50">
        <f>$G161*'ST1.4 OFMSW composition'!C$3</f>
        <v>4.2003334177503397E-2</v>
      </c>
      <c r="J161" s="50">
        <f>$G161*'ST1.4 OFMSW composition'!D$3</f>
        <v>8.0305554892644807E-2</v>
      </c>
      <c r="K161" s="50">
        <f>$G161*'ST1.4 OFMSW composition'!E$3</f>
        <v>6.6447897510312756E-2</v>
      </c>
      <c r="L161" s="50">
        <f>$G161*'ST1.4 OFMSW composition'!F$3</f>
        <v>5.104093681815474E-2</v>
      </c>
      <c r="M161" s="50">
        <f>$G161*'ST1.4 OFMSW composition'!G$3</f>
        <v>0.13427295351824856</v>
      </c>
      <c r="N161" s="50">
        <f>$G161*'ST1.4 OFMSW composition'!H$3</f>
        <v>3.8130075902938536E-2</v>
      </c>
      <c r="O161" s="22">
        <v>2012</v>
      </c>
      <c r="P161" s="18">
        <v>4688003</v>
      </c>
      <c r="Q161" s="25" t="s">
        <v>241</v>
      </c>
      <c r="R161" s="23" t="s">
        <v>241</v>
      </c>
      <c r="S161" s="23" t="s">
        <v>241</v>
      </c>
      <c r="T161" s="53" t="s">
        <v>241</v>
      </c>
      <c r="U161" s="53" t="s">
        <v>241</v>
      </c>
      <c r="V161" s="53" t="s">
        <v>241</v>
      </c>
      <c r="W161" s="53" t="s">
        <v>241</v>
      </c>
      <c r="X161" s="53" t="s">
        <v>241</v>
      </c>
      <c r="Y161" s="53" t="s">
        <v>241</v>
      </c>
      <c r="Z161" s="24">
        <v>2016</v>
      </c>
      <c r="AA161" s="25">
        <v>4899336</v>
      </c>
      <c r="AB161" s="25">
        <f t="shared" si="20"/>
        <v>1573666723.1999998</v>
      </c>
      <c r="AC161" s="23">
        <v>0.88</v>
      </c>
      <c r="AD161" s="50">
        <f>$AC161*'ST1.4 OFMSW composition'!B$7</f>
        <v>0.31679999999999997</v>
      </c>
      <c r="AE161" s="50">
        <f>$AC161*'ST1.4 OFMSW composition'!C$7</f>
        <v>4.2943999999999996E-2</v>
      </c>
      <c r="AF161" s="50">
        <f>$AC161*'ST1.4 OFMSW composition'!D$7</f>
        <v>8.2103999999999996E-2</v>
      </c>
      <c r="AG161" s="50">
        <f>$AC161*'ST1.4 OFMSW composition'!E$7</f>
        <v>6.793600000000001E-2</v>
      </c>
      <c r="AH161" s="50">
        <f>$AC161*'ST1.4 OFMSW composition'!F$7</f>
        <v>5.2184000000000001E-2</v>
      </c>
      <c r="AI161" s="50">
        <f>$AC161*'ST1.4 OFMSW composition'!G$7</f>
        <v>0.13728000000000001</v>
      </c>
      <c r="AJ161" s="50">
        <f>$AC161*'ST1.4 OFMSW composition'!H$7</f>
        <v>3.8983999999999998E-2</v>
      </c>
      <c r="AK161" s="37">
        <v>2001</v>
      </c>
      <c r="AL161" s="37">
        <v>2390195</v>
      </c>
      <c r="AM161" s="37">
        <f t="shared" si="23"/>
        <v>1186492798</v>
      </c>
      <c r="AN161" s="21">
        <v>1.36</v>
      </c>
      <c r="AO161" s="21">
        <f>AN161*'ST1.4 OFMSW composition'!B$8</f>
        <v>0.70720000000000005</v>
      </c>
      <c r="AP161" s="50">
        <f>AO161*'ST1.4 OFMSW composition'!C$3</f>
        <v>3.4511359999999998E-2</v>
      </c>
      <c r="AQ161" s="50">
        <f>$AO161*('ST1.4 OFMSW composition'!D$3)</f>
        <v>6.598176E-2</v>
      </c>
      <c r="AR161" s="50">
        <f>$AO161*('ST1.4 OFMSW composition'!E$3)</f>
        <v>5.4595840000000007E-2</v>
      </c>
      <c r="AS161" s="50">
        <f>$AO161*('ST1.4 OFMSW composition'!F$3)</f>
        <v>4.1936960000000002E-2</v>
      </c>
      <c r="AT161" s="50">
        <f>$AO161*('ST1.4 OFMSW composition'!G$3)</f>
        <v>0.11032320000000001</v>
      </c>
      <c r="AU161" s="50">
        <f>$AO161*('ST1.4 OFMSW composition'!H$3)</f>
        <v>3.1328960000000003E-2</v>
      </c>
    </row>
    <row r="162" spans="1:47" x14ac:dyDescent="0.3">
      <c r="A162" s="19" t="s">
        <v>169</v>
      </c>
      <c r="B162" s="19" t="s">
        <v>177</v>
      </c>
      <c r="C162" s="48">
        <v>0.96</v>
      </c>
      <c r="D162" s="20">
        <v>2015</v>
      </c>
      <c r="E162" s="19">
        <v>16144368</v>
      </c>
      <c r="F162" s="19">
        <v>5297211000</v>
      </c>
      <c r="G162" s="21">
        <f t="shared" si="22"/>
        <v>0.89894549289975734</v>
      </c>
      <c r="H162" s="21">
        <f>G162*'ST1.4 OFMSW composition'!B$8</f>
        <v>0.46745165630787383</v>
      </c>
      <c r="I162" s="50">
        <f>$G162*'ST1.4 OFMSW composition'!C$3</f>
        <v>4.3868540053508154E-2</v>
      </c>
      <c r="J162" s="50">
        <f>$G162*'ST1.4 OFMSW composition'!D$3</f>
        <v>8.3871614487547361E-2</v>
      </c>
      <c r="K162" s="50">
        <f>$G162*'ST1.4 OFMSW composition'!E$3</f>
        <v>6.9398592051861274E-2</v>
      </c>
      <c r="L162" s="50">
        <f>$G162*'ST1.4 OFMSW composition'!F$3</f>
        <v>5.3307467728955608E-2</v>
      </c>
      <c r="M162" s="50">
        <f>$G162*'ST1.4 OFMSW composition'!G$3</f>
        <v>0.14023549689236214</v>
      </c>
      <c r="N162" s="50">
        <f>$G162*'ST1.4 OFMSW composition'!H$3</f>
        <v>3.9823285335459251E-2</v>
      </c>
      <c r="O162" s="22">
        <v>2012</v>
      </c>
      <c r="P162" s="18">
        <v>15474099</v>
      </c>
      <c r="Q162" s="25" t="s">
        <v>241</v>
      </c>
      <c r="R162" s="23" t="s">
        <v>241</v>
      </c>
      <c r="S162" s="23" t="s">
        <v>241</v>
      </c>
      <c r="T162" s="53" t="s">
        <v>241</v>
      </c>
      <c r="U162" s="53" t="s">
        <v>241</v>
      </c>
      <c r="V162" s="53" t="s">
        <v>241</v>
      </c>
      <c r="W162" s="53" t="s">
        <v>241</v>
      </c>
      <c r="X162" s="53" t="s">
        <v>241</v>
      </c>
      <c r="Y162" s="53" t="s">
        <v>241</v>
      </c>
      <c r="Z162" s="24">
        <v>2016</v>
      </c>
      <c r="AA162" s="25">
        <v>16491116</v>
      </c>
      <c r="AB162" s="25">
        <f t="shared" si="20"/>
        <v>6621183074.000001</v>
      </c>
      <c r="AC162" s="23">
        <v>1.1000000000000001</v>
      </c>
      <c r="AD162" s="50">
        <f>$AC162*'ST1.4 OFMSW composition'!B$7</f>
        <v>0.39600000000000002</v>
      </c>
      <c r="AE162" s="50">
        <f>$AC162*'ST1.4 OFMSW composition'!C$7</f>
        <v>5.3679999999999999E-2</v>
      </c>
      <c r="AF162" s="50">
        <f>$AC162*'ST1.4 OFMSW composition'!D$7</f>
        <v>0.10263</v>
      </c>
      <c r="AG162" s="50">
        <f>$AC162*'ST1.4 OFMSW composition'!E$7</f>
        <v>8.4920000000000009E-2</v>
      </c>
      <c r="AH162" s="50">
        <f>$AC162*'ST1.4 OFMSW composition'!F$7</f>
        <v>6.523000000000001E-2</v>
      </c>
      <c r="AI162" s="50">
        <f>$AC162*'ST1.4 OFMSW composition'!G$7</f>
        <v>0.1716</v>
      </c>
      <c r="AJ162" s="50">
        <f>$AC162*'ST1.4 OFMSW composition'!H$7</f>
        <v>4.8730000000000002E-2</v>
      </c>
      <c r="AK162" s="37">
        <v>2001</v>
      </c>
      <c r="AL162" s="37">
        <v>7599288</v>
      </c>
      <c r="AM162" s="37">
        <f t="shared" si="23"/>
        <v>3134326335.5999999</v>
      </c>
      <c r="AN162" s="21">
        <v>1.1299999999999999</v>
      </c>
      <c r="AO162" s="21">
        <f>AN162*'ST1.4 OFMSW composition'!B$8</f>
        <v>0.58760000000000001</v>
      </c>
      <c r="AP162" s="50">
        <f>AO162*'ST1.4 OFMSW composition'!C$3</f>
        <v>2.867488E-2</v>
      </c>
      <c r="AQ162" s="50">
        <f>$AO162*('ST1.4 OFMSW composition'!D$3)</f>
        <v>5.4823079999999996E-2</v>
      </c>
      <c r="AR162" s="50">
        <f>$AO162*('ST1.4 OFMSW composition'!E$3)</f>
        <v>4.5362720000000002E-2</v>
      </c>
      <c r="AS162" s="50">
        <f>$AO162*('ST1.4 OFMSW composition'!F$3)</f>
        <v>3.4844680000000003E-2</v>
      </c>
      <c r="AT162" s="50">
        <f>$AO162*('ST1.4 OFMSW composition'!G$3)</f>
        <v>9.16656E-2</v>
      </c>
      <c r="AU162" s="50">
        <f>$AO162*('ST1.4 OFMSW composition'!H$3)</f>
        <v>2.603068E-2</v>
      </c>
    </row>
    <row r="163" spans="1:47" x14ac:dyDescent="0.3">
      <c r="A163" s="19" t="s">
        <v>169</v>
      </c>
      <c r="B163" s="19" t="s">
        <v>178</v>
      </c>
      <c r="C163" s="48">
        <v>0.65</v>
      </c>
      <c r="D163" s="20">
        <v>2010</v>
      </c>
      <c r="E163" s="19">
        <v>6164626</v>
      </c>
      <c r="F163" s="19">
        <v>1648996000</v>
      </c>
      <c r="G163" s="21">
        <f t="shared" si="22"/>
        <v>0.73285828860890712</v>
      </c>
      <c r="H163" s="21">
        <f>G163*'ST1.4 OFMSW composition'!B$8</f>
        <v>0.38108631007663174</v>
      </c>
      <c r="I163" s="50">
        <f>$G163*'ST1.4 OFMSW composition'!C$3</f>
        <v>3.5763484484114663E-2</v>
      </c>
      <c r="J163" s="50">
        <f>$G163*'ST1.4 OFMSW composition'!D$3</f>
        <v>6.8375678327211031E-2</v>
      </c>
      <c r="K163" s="50">
        <f>$G163*'ST1.4 OFMSW composition'!E$3</f>
        <v>5.657665988060763E-2</v>
      </c>
      <c r="L163" s="50">
        <f>$G163*'ST1.4 OFMSW composition'!F$3</f>
        <v>4.3458496514508192E-2</v>
      </c>
      <c r="M163" s="50">
        <f>$G163*'ST1.4 OFMSW composition'!G$3</f>
        <v>0.11432589302298951</v>
      </c>
      <c r="N163" s="50">
        <f>$G163*'ST1.4 OFMSW composition'!H$3</f>
        <v>3.2465622185374583E-2</v>
      </c>
      <c r="O163" s="22">
        <v>2012</v>
      </c>
      <c r="P163" s="18">
        <v>6237922</v>
      </c>
      <c r="Q163" s="25" t="s">
        <v>241</v>
      </c>
      <c r="R163" s="23" t="s">
        <v>241</v>
      </c>
      <c r="S163" s="23" t="s">
        <v>241</v>
      </c>
      <c r="T163" s="53" t="s">
        <v>241</v>
      </c>
      <c r="U163" s="53" t="s">
        <v>241</v>
      </c>
      <c r="V163" s="53" t="s">
        <v>241</v>
      </c>
      <c r="W163" s="53" t="s">
        <v>241</v>
      </c>
      <c r="X163" s="53" t="s">
        <v>241</v>
      </c>
      <c r="Y163" s="53" t="s">
        <v>241</v>
      </c>
      <c r="Z163" s="24">
        <v>2016</v>
      </c>
      <c r="AA163" s="25">
        <v>6356137</v>
      </c>
      <c r="AB163" s="25">
        <f t="shared" si="20"/>
        <v>3178386306.8500004</v>
      </c>
      <c r="AC163" s="26">
        <v>1.37</v>
      </c>
      <c r="AD163" s="50">
        <f>$AC163*'ST1.4 OFMSW composition'!B$7</f>
        <v>0.49320000000000003</v>
      </c>
      <c r="AE163" s="50">
        <f>$AC163*'ST1.4 OFMSW composition'!C$7</f>
        <v>6.6855999999999999E-2</v>
      </c>
      <c r="AF163" s="50">
        <f>$AC163*'ST1.4 OFMSW composition'!D$7</f>
        <v>0.12782099999999999</v>
      </c>
      <c r="AG163" s="50">
        <f>$AC163*'ST1.4 OFMSW composition'!E$7</f>
        <v>0.10576400000000001</v>
      </c>
      <c r="AH163" s="50">
        <f>$AC163*'ST1.4 OFMSW composition'!F$7</f>
        <v>8.1241000000000008E-2</v>
      </c>
      <c r="AI163" s="50">
        <f>$AC163*'ST1.4 OFMSW composition'!G$7</f>
        <v>0.21372000000000002</v>
      </c>
      <c r="AJ163" s="50">
        <f>$AC163*'ST1.4 OFMSW composition'!H$7</f>
        <v>6.0691000000000002E-2</v>
      </c>
      <c r="AK163" s="37">
        <v>2001</v>
      </c>
      <c r="AL163" s="37">
        <v>3504687</v>
      </c>
      <c r="AM163" s="37">
        <f t="shared" si="23"/>
        <v>1445508153.1499999</v>
      </c>
      <c r="AN163" s="21">
        <v>1.1299999999999999</v>
      </c>
      <c r="AO163" s="21">
        <f>AN163*'ST1.4 OFMSW composition'!B$8</f>
        <v>0.58760000000000001</v>
      </c>
      <c r="AP163" s="50">
        <f>AO163*'ST1.4 OFMSW composition'!C$3</f>
        <v>2.867488E-2</v>
      </c>
      <c r="AQ163" s="50">
        <f>$AO163*('ST1.4 OFMSW composition'!D$3)</f>
        <v>5.4823079999999996E-2</v>
      </c>
      <c r="AR163" s="50">
        <f>$AO163*('ST1.4 OFMSW composition'!E$3)</f>
        <v>4.5362720000000002E-2</v>
      </c>
      <c r="AS163" s="50">
        <f>$AO163*('ST1.4 OFMSW composition'!F$3)</f>
        <v>3.4844680000000003E-2</v>
      </c>
      <c r="AT163" s="50">
        <f>$AO163*('ST1.4 OFMSW composition'!G$3)</f>
        <v>9.16656E-2</v>
      </c>
      <c r="AU163" s="50">
        <f>$AO163*('ST1.4 OFMSW composition'!H$3)</f>
        <v>2.603068E-2</v>
      </c>
    </row>
    <row r="164" spans="1:47" x14ac:dyDescent="0.3">
      <c r="A164" s="19" t="s">
        <v>169</v>
      </c>
      <c r="B164" s="19" t="s">
        <v>179</v>
      </c>
      <c r="C164" s="48">
        <f>AVERAGE(0.85,0.13)</f>
        <v>0.49</v>
      </c>
      <c r="D164" s="20">
        <v>2015</v>
      </c>
      <c r="E164" s="19">
        <v>16252429</v>
      </c>
      <c r="F164" s="19">
        <v>2756741000</v>
      </c>
      <c r="G164" s="21">
        <f t="shared" si="22"/>
        <v>0.46471300188378922</v>
      </c>
      <c r="H164" s="21">
        <f>G164*'ST1.4 OFMSW composition'!B$8</f>
        <v>0.24165076097957042</v>
      </c>
      <c r="I164" s="50">
        <f>$G164*'ST1.4 OFMSW composition'!C$3</f>
        <v>2.2677994491928911E-2</v>
      </c>
      <c r="J164" s="50">
        <f>$G164*'ST1.4 OFMSW composition'!D$3</f>
        <v>4.3357723075757533E-2</v>
      </c>
      <c r="K164" s="50">
        <f>$G164*'ST1.4 OFMSW composition'!E$3</f>
        <v>3.5875843745428529E-2</v>
      </c>
      <c r="L164" s="50">
        <f>$G164*'ST1.4 OFMSW composition'!F$3</f>
        <v>2.7557481011708702E-2</v>
      </c>
      <c r="M164" s="50">
        <f>$G164*'ST1.4 OFMSW composition'!G$3</f>
        <v>7.2495228293871117E-2</v>
      </c>
      <c r="N164" s="50">
        <f>$G164*'ST1.4 OFMSW composition'!H$3</f>
        <v>2.0586785983451861E-2</v>
      </c>
      <c r="O164" s="22">
        <v>2012</v>
      </c>
      <c r="P164" s="18">
        <v>14781942</v>
      </c>
      <c r="Q164" s="25" t="s">
        <v>241</v>
      </c>
      <c r="R164" s="23" t="s">
        <v>241</v>
      </c>
      <c r="S164" s="23" t="s">
        <v>241</v>
      </c>
      <c r="T164" s="53" t="s">
        <v>241</v>
      </c>
      <c r="U164" s="53" t="s">
        <v>241</v>
      </c>
      <c r="V164" s="53" t="s">
        <v>241</v>
      </c>
      <c r="W164" s="53" t="s">
        <v>241</v>
      </c>
      <c r="X164" s="53" t="s">
        <v>241</v>
      </c>
      <c r="Y164" s="53" t="s">
        <v>241</v>
      </c>
      <c r="Z164" s="24">
        <v>2016</v>
      </c>
      <c r="AA164" s="25">
        <v>15827690</v>
      </c>
      <c r="AB164" s="23" t="s">
        <v>241</v>
      </c>
      <c r="AC164" s="23" t="s">
        <v>241</v>
      </c>
      <c r="AD164" s="53" t="s">
        <v>241</v>
      </c>
      <c r="AE164" s="53" t="s">
        <v>241</v>
      </c>
      <c r="AF164" s="53" t="s">
        <v>241</v>
      </c>
      <c r="AG164" s="53" t="s">
        <v>241</v>
      </c>
      <c r="AH164" s="53" t="s">
        <v>241</v>
      </c>
      <c r="AI164" s="53" t="s">
        <v>241</v>
      </c>
      <c r="AJ164" s="53" t="s">
        <v>241</v>
      </c>
      <c r="AK164" s="37">
        <v>2001</v>
      </c>
      <c r="AL164" s="37">
        <v>5237139</v>
      </c>
      <c r="AM164" s="37">
        <f t="shared" si="23"/>
        <v>3823111470</v>
      </c>
      <c r="AN164" s="21">
        <v>2</v>
      </c>
      <c r="AO164" s="21">
        <f>AN164*'ST1.4 OFMSW composition'!B$8</f>
        <v>1.04</v>
      </c>
      <c r="AP164" s="50">
        <f>AO164*'ST1.4 OFMSW composition'!C$3</f>
        <v>5.0751999999999999E-2</v>
      </c>
      <c r="AQ164" s="50">
        <f>$AO164*('ST1.4 OFMSW composition'!D$3)</f>
        <v>9.7031999999999993E-2</v>
      </c>
      <c r="AR164" s="50">
        <f>$AO164*('ST1.4 OFMSW composition'!E$3)</f>
        <v>8.0288000000000012E-2</v>
      </c>
      <c r="AS164" s="50">
        <f>$AO164*('ST1.4 OFMSW composition'!F$3)</f>
        <v>6.1671999999999998E-2</v>
      </c>
      <c r="AT164" s="50">
        <f>$AO164*('ST1.4 OFMSW composition'!G$3)</f>
        <v>0.16224</v>
      </c>
      <c r="AU164" s="50">
        <f>$AO164*('ST1.4 OFMSW composition'!H$3)</f>
        <v>4.6072000000000002E-2</v>
      </c>
    </row>
    <row r="165" spans="1:47" x14ac:dyDescent="0.3">
      <c r="A165" s="19" t="s">
        <v>169</v>
      </c>
      <c r="B165" s="19" t="s">
        <v>180</v>
      </c>
      <c r="C165" s="48">
        <v>0.84</v>
      </c>
      <c r="D165" s="20">
        <v>2010</v>
      </c>
      <c r="E165" s="19">
        <v>746556</v>
      </c>
      <c r="F165" s="19">
        <v>179252000</v>
      </c>
      <c r="G165" s="21">
        <f t="shared" si="22"/>
        <v>0.65782254762270176</v>
      </c>
      <c r="H165" s="21">
        <f>G165*'ST1.4 OFMSW composition'!B$8</f>
        <v>0.34206772476380493</v>
      </c>
      <c r="I165" s="50">
        <f>$G165*'ST1.4 OFMSW composition'!C$3</f>
        <v>3.210174032398784E-2</v>
      </c>
      <c r="J165" s="50">
        <f>$G165*'ST1.4 OFMSW composition'!D$3</f>
        <v>6.1374843693198067E-2</v>
      </c>
      <c r="K165" s="50">
        <f>$G165*'ST1.4 OFMSW composition'!E$3</f>
        <v>5.0783900676472579E-2</v>
      </c>
      <c r="L165" s="50">
        <f>$G165*'ST1.4 OFMSW composition'!F$3</f>
        <v>3.9008877074026213E-2</v>
      </c>
      <c r="M165" s="50">
        <f>$G165*'ST1.4 OFMSW composition'!G$3</f>
        <v>0.10262031742914147</v>
      </c>
      <c r="N165" s="50">
        <f>$G165*'ST1.4 OFMSW composition'!H$3</f>
        <v>2.9141538859685689E-2</v>
      </c>
      <c r="O165" s="22">
        <v>2012</v>
      </c>
      <c r="P165" s="18">
        <v>755388</v>
      </c>
      <c r="Q165" s="25" t="s">
        <v>241</v>
      </c>
      <c r="R165" s="23" t="s">
        <v>241</v>
      </c>
      <c r="S165" s="23" t="s">
        <v>241</v>
      </c>
      <c r="T165" s="53" t="s">
        <v>241</v>
      </c>
      <c r="U165" s="53" t="s">
        <v>241</v>
      </c>
      <c r="V165" s="53" t="s">
        <v>241</v>
      </c>
      <c r="W165" s="53" t="s">
        <v>241</v>
      </c>
      <c r="X165" s="53" t="s">
        <v>241</v>
      </c>
      <c r="Y165" s="53" t="s">
        <v>241</v>
      </c>
      <c r="Z165" s="24">
        <v>2016</v>
      </c>
      <c r="AA165" s="25">
        <v>771363</v>
      </c>
      <c r="AB165" s="23" t="s">
        <v>241</v>
      </c>
      <c r="AC165" s="23" t="s">
        <v>241</v>
      </c>
      <c r="AD165" s="53" t="s">
        <v>241</v>
      </c>
      <c r="AE165" s="53" t="s">
        <v>241</v>
      </c>
      <c r="AF165" s="53" t="s">
        <v>241</v>
      </c>
      <c r="AG165" s="53" t="s">
        <v>241</v>
      </c>
      <c r="AH165" s="53" t="s">
        <v>241</v>
      </c>
      <c r="AI165" s="53" t="s">
        <v>241</v>
      </c>
      <c r="AJ165" s="53" t="s">
        <v>241</v>
      </c>
      <c r="AK165" s="37">
        <v>2001</v>
      </c>
      <c r="AL165" s="37">
        <v>215946</v>
      </c>
      <c r="AM165" s="37">
        <f t="shared" si="23"/>
        <v>420112145.69999999</v>
      </c>
      <c r="AN165" s="21">
        <v>5.33</v>
      </c>
      <c r="AO165" s="21">
        <f>AN165*'ST1.4 OFMSW composition'!B$8</f>
        <v>2.7716000000000003</v>
      </c>
      <c r="AP165" s="50">
        <f>AO165*'ST1.4 OFMSW composition'!C$3</f>
        <v>0.13525408</v>
      </c>
      <c r="AQ165" s="50">
        <f>$AO165*('ST1.4 OFMSW composition'!D$3)</f>
        <v>0.25859028000000001</v>
      </c>
      <c r="AR165" s="50">
        <f>$AO165*('ST1.4 OFMSW composition'!E$3)</f>
        <v>0.21396752000000002</v>
      </c>
      <c r="AS165" s="50">
        <f>$AO165*('ST1.4 OFMSW composition'!F$3)</f>
        <v>0.16435588000000001</v>
      </c>
      <c r="AT165" s="50">
        <f>$AO165*('ST1.4 OFMSW composition'!G$3)</f>
        <v>0.43236960000000002</v>
      </c>
      <c r="AU165" s="50">
        <f>$AO165*('ST1.4 OFMSW composition'!H$3)</f>
        <v>0.12278188000000001</v>
      </c>
    </row>
    <row r="166" spans="1:47" x14ac:dyDescent="0.3">
      <c r="A166" s="19" t="s">
        <v>169</v>
      </c>
      <c r="B166" s="19" t="s">
        <v>181</v>
      </c>
      <c r="C166" s="48">
        <f>AVERAGE(0.97,0.59)</f>
        <v>0.78</v>
      </c>
      <c r="D166" s="20">
        <v>2016</v>
      </c>
      <c r="E166" s="19">
        <v>9112867</v>
      </c>
      <c r="F166" s="19">
        <v>2162028000</v>
      </c>
      <c r="G166" s="21">
        <f t="shared" si="22"/>
        <v>0.65000009147084492</v>
      </c>
      <c r="H166" s="21">
        <f>G166*'ST1.4 OFMSW composition'!B$8</f>
        <v>0.33800004756483937</v>
      </c>
      <c r="I166" s="50">
        <f>$G166*'ST1.4 OFMSW composition'!C$3</f>
        <v>3.1720004463777228E-2</v>
      </c>
      <c r="J166" s="50">
        <f>$G166*'ST1.4 OFMSW composition'!D$3</f>
        <v>6.0645008534229827E-2</v>
      </c>
      <c r="K166" s="50">
        <f>$G166*'ST1.4 OFMSW composition'!E$3</f>
        <v>5.018000706154923E-2</v>
      </c>
      <c r="L166" s="50">
        <f>$G166*'ST1.4 OFMSW composition'!F$3</f>
        <v>3.8545005424221103E-2</v>
      </c>
      <c r="M166" s="50">
        <f>$G166*'ST1.4 OFMSW composition'!G$3</f>
        <v>0.1014000142694518</v>
      </c>
      <c r="N166" s="50">
        <f>$G166*'ST1.4 OFMSW composition'!H$3</f>
        <v>2.8795004052158429E-2</v>
      </c>
      <c r="O166" s="22">
        <v>2012</v>
      </c>
      <c r="P166" s="18">
        <v>8640692</v>
      </c>
      <c r="Q166" s="25" t="s">
        <v>241</v>
      </c>
      <c r="R166" s="23" t="s">
        <v>241</v>
      </c>
      <c r="S166" s="23" t="s">
        <v>241</v>
      </c>
      <c r="T166" s="53" t="s">
        <v>241</v>
      </c>
      <c r="U166" s="53" t="s">
        <v>241</v>
      </c>
      <c r="V166" s="53" t="s">
        <v>241</v>
      </c>
      <c r="W166" s="53" t="s">
        <v>241</v>
      </c>
      <c r="X166" s="53" t="s">
        <v>241</v>
      </c>
      <c r="Y166" s="53" t="s">
        <v>241</v>
      </c>
      <c r="Z166" s="24">
        <v>2016</v>
      </c>
      <c r="AA166" s="25">
        <v>9270794</v>
      </c>
      <c r="AB166" s="25">
        <f>(AC166*AA166)*365</f>
        <v>3383839810</v>
      </c>
      <c r="AC166" s="23">
        <v>1</v>
      </c>
      <c r="AD166" s="50">
        <f>$AC166*'ST1.4 OFMSW composition'!B$7</f>
        <v>0.36</v>
      </c>
      <c r="AE166" s="50">
        <f>$AC166*'ST1.4 OFMSW composition'!C$7</f>
        <v>4.8799999999999996E-2</v>
      </c>
      <c r="AF166" s="50">
        <f>$AC166*'ST1.4 OFMSW composition'!D$7</f>
        <v>9.3299999999999994E-2</v>
      </c>
      <c r="AG166" s="50">
        <f>$AC166*'ST1.4 OFMSW composition'!E$7</f>
        <v>7.7200000000000005E-2</v>
      </c>
      <c r="AH166" s="50">
        <f>$AC166*'ST1.4 OFMSW composition'!F$7</f>
        <v>5.9299999999999999E-2</v>
      </c>
      <c r="AI166" s="50">
        <f>$AC166*'ST1.4 OFMSW composition'!G$7</f>
        <v>0.156</v>
      </c>
      <c r="AJ166" s="50">
        <f>$AC166*'ST1.4 OFMSW composition'!H$7</f>
        <v>4.4299999999999999E-2</v>
      </c>
      <c r="AK166" s="37">
        <v>2001</v>
      </c>
      <c r="AL166" s="37">
        <v>2832769</v>
      </c>
      <c r="AM166" s="37">
        <f t="shared" si="23"/>
        <v>1499242993.25</v>
      </c>
      <c r="AN166" s="21">
        <v>1.45</v>
      </c>
      <c r="AO166" s="21">
        <f>AN166*'ST1.4 OFMSW composition'!B$8</f>
        <v>0.754</v>
      </c>
      <c r="AP166" s="50">
        <f>AO166*'ST1.4 OFMSW composition'!C$3</f>
        <v>3.67952E-2</v>
      </c>
      <c r="AQ166" s="50">
        <f>$AO166*('ST1.4 OFMSW composition'!D$3)</f>
        <v>7.03482E-2</v>
      </c>
      <c r="AR166" s="50">
        <f>$AO166*('ST1.4 OFMSW composition'!E$3)</f>
        <v>5.8208800000000005E-2</v>
      </c>
      <c r="AS166" s="50">
        <f>$AO166*('ST1.4 OFMSW composition'!F$3)</f>
        <v>4.4712200000000001E-2</v>
      </c>
      <c r="AT166" s="50">
        <f>$AO166*('ST1.4 OFMSW composition'!G$3)</f>
        <v>0.11762400000000001</v>
      </c>
      <c r="AU166" s="50">
        <f>$AO166*('ST1.4 OFMSW composition'!H$3)</f>
        <v>3.34022E-2</v>
      </c>
    </row>
    <row r="167" spans="1:47" x14ac:dyDescent="0.3">
      <c r="A167" s="19" t="s">
        <v>169</v>
      </c>
      <c r="B167" s="19" t="s">
        <v>182</v>
      </c>
      <c r="C167" s="48">
        <f>AVERAGE(1,0.99,0.93)</f>
        <v>0.97333333333333327</v>
      </c>
      <c r="D167" s="20">
        <v>2015</v>
      </c>
      <c r="E167" s="28">
        <v>126000000</v>
      </c>
      <c r="F167" s="19">
        <v>53100000000</v>
      </c>
      <c r="G167" s="21">
        <f t="shared" si="22"/>
        <v>1.1545988258317026</v>
      </c>
      <c r="H167" s="21">
        <f>G167*'ST1.4 OFMSW composition'!B$8</f>
        <v>0.60039138943248538</v>
      </c>
      <c r="I167" s="50">
        <f>$G167*'ST1.4 OFMSW composition'!C$3</f>
        <v>5.634442270058708E-2</v>
      </c>
      <c r="J167" s="50">
        <f>$G167*'ST1.4 OFMSW composition'!D$3</f>
        <v>0.10772407045009784</v>
      </c>
      <c r="K167" s="50">
        <f>$G167*'ST1.4 OFMSW composition'!E$3</f>
        <v>8.9135029354207446E-2</v>
      </c>
      <c r="L167" s="50">
        <f>$G167*'ST1.4 OFMSW composition'!F$3</f>
        <v>6.8467710371819965E-2</v>
      </c>
      <c r="M167" s="50">
        <f>$G167*'ST1.4 OFMSW composition'!G$3</f>
        <v>0.18011741682974561</v>
      </c>
      <c r="N167" s="50">
        <f>$G167*'ST1.4 OFMSW composition'!H$3</f>
        <v>5.1148727984344423E-2</v>
      </c>
      <c r="O167" s="22">
        <v>2012</v>
      </c>
      <c r="P167" s="18">
        <v>117274156</v>
      </c>
      <c r="Q167" s="25" t="s">
        <v>241</v>
      </c>
      <c r="R167" s="23" t="s">
        <v>241</v>
      </c>
      <c r="S167" s="23" t="s">
        <v>241</v>
      </c>
      <c r="T167" s="53" t="s">
        <v>241</v>
      </c>
      <c r="U167" s="53" t="s">
        <v>241</v>
      </c>
      <c r="V167" s="53" t="s">
        <v>241</v>
      </c>
      <c r="W167" s="53" t="s">
        <v>241</v>
      </c>
      <c r="X167" s="53" t="s">
        <v>241</v>
      </c>
      <c r="Y167" s="53" t="s">
        <v>241</v>
      </c>
      <c r="Z167" s="24">
        <v>2016</v>
      </c>
      <c r="AA167" s="25">
        <v>123333379</v>
      </c>
      <c r="AB167" s="23" t="s">
        <v>241</v>
      </c>
      <c r="AC167" s="23" t="s">
        <v>241</v>
      </c>
      <c r="AD167" s="53" t="s">
        <v>241</v>
      </c>
      <c r="AE167" s="53" t="s">
        <v>241</v>
      </c>
      <c r="AF167" s="53" t="s">
        <v>241</v>
      </c>
      <c r="AG167" s="53" t="s">
        <v>241</v>
      </c>
      <c r="AH167" s="53" t="s">
        <v>241</v>
      </c>
      <c r="AI167" s="53" t="s">
        <v>241</v>
      </c>
      <c r="AJ167" s="53" t="s">
        <v>241</v>
      </c>
      <c r="AK167" s="37">
        <v>2006</v>
      </c>
      <c r="AL167" s="37">
        <v>79833562</v>
      </c>
      <c r="AM167" s="37">
        <f t="shared" si="23"/>
        <v>36132670161.199997</v>
      </c>
      <c r="AN167" s="21">
        <v>1.24</v>
      </c>
      <c r="AO167" s="21">
        <f>AN167*'ST1.4 OFMSW composition'!B$8</f>
        <v>0.64480000000000004</v>
      </c>
      <c r="AP167" s="50">
        <f>AO167*'ST1.4 OFMSW composition'!C$3</f>
        <v>3.1466239999999999E-2</v>
      </c>
      <c r="AQ167" s="50">
        <f>$AO167*('ST1.4 OFMSW composition'!D$3)</f>
        <v>6.0159839999999999E-2</v>
      </c>
      <c r="AR167" s="50">
        <f>$AO167*('ST1.4 OFMSW composition'!E$3)</f>
        <v>4.9778560000000006E-2</v>
      </c>
      <c r="AS167" s="50">
        <f>$AO167*('ST1.4 OFMSW composition'!F$3)</f>
        <v>3.8236640000000002E-2</v>
      </c>
      <c r="AT167" s="50">
        <f>$AO167*('ST1.4 OFMSW composition'!G$3)</f>
        <v>0.10058880000000001</v>
      </c>
      <c r="AU167" s="50">
        <f>$AO167*('ST1.4 OFMSW composition'!H$3)</f>
        <v>2.8564640000000002E-2</v>
      </c>
    </row>
    <row r="168" spans="1:47" x14ac:dyDescent="0.3">
      <c r="A168" s="19" t="s">
        <v>169</v>
      </c>
      <c r="B168" s="19" t="s">
        <v>183</v>
      </c>
      <c r="C168" s="48">
        <f>AVERAGE(0.82,0.24)</f>
        <v>0.53</v>
      </c>
      <c r="D168" s="20">
        <v>2010</v>
      </c>
      <c r="E168" s="19">
        <v>5737723</v>
      </c>
      <c r="F168" s="19">
        <v>1528816000</v>
      </c>
      <c r="G168" s="21">
        <f t="shared" si="22"/>
        <v>0.72999985992725158</v>
      </c>
      <c r="H168" s="21">
        <f>G168*'ST1.4 OFMSW composition'!B$8</f>
        <v>0.37959992716217084</v>
      </c>
      <c r="I168" s="50">
        <f>$G168*'ST1.4 OFMSW composition'!C$3</f>
        <v>3.5623993164449877E-2</v>
      </c>
      <c r="J168" s="50">
        <f>$G168*'ST1.4 OFMSW composition'!D$3</f>
        <v>6.8108986931212562E-2</v>
      </c>
      <c r="K168" s="50">
        <f>$G168*'ST1.4 OFMSW composition'!E$3</f>
        <v>5.6355989186383827E-2</v>
      </c>
      <c r="L168" s="50">
        <f>$G168*'ST1.4 OFMSW composition'!F$3</f>
        <v>4.3288991693686017E-2</v>
      </c>
      <c r="M168" s="50">
        <f>$G168*'ST1.4 OFMSW composition'!G$3</f>
        <v>0.11387997814865125</v>
      </c>
      <c r="N168" s="50">
        <f>$G168*'ST1.4 OFMSW composition'!H$3</f>
        <v>3.2338993794777247E-2</v>
      </c>
      <c r="O168" s="22">
        <v>2012</v>
      </c>
      <c r="P168" s="18">
        <v>5982530</v>
      </c>
      <c r="Q168" s="25" t="s">
        <v>241</v>
      </c>
      <c r="R168" s="23" t="s">
        <v>241</v>
      </c>
      <c r="S168" s="23" t="s">
        <v>241</v>
      </c>
      <c r="T168" s="53" t="s">
        <v>241</v>
      </c>
      <c r="U168" s="53" t="s">
        <v>241</v>
      </c>
      <c r="V168" s="53" t="s">
        <v>241</v>
      </c>
      <c r="W168" s="53" t="s">
        <v>241</v>
      </c>
      <c r="X168" s="53" t="s">
        <v>241</v>
      </c>
      <c r="Y168" s="53" t="s">
        <v>241</v>
      </c>
      <c r="Z168" s="24">
        <v>2016</v>
      </c>
      <c r="AA168" s="25">
        <v>6303970</v>
      </c>
      <c r="AB168" s="25">
        <f>(AC168*AA168)*365</f>
        <v>1127465034.5</v>
      </c>
      <c r="AC168" s="26">
        <v>0.49</v>
      </c>
      <c r="AD168" s="50">
        <f>$AC168*'ST1.4 OFMSW composition'!B$7</f>
        <v>0.1764</v>
      </c>
      <c r="AE168" s="50">
        <f>$AC168*'ST1.4 OFMSW composition'!C$7</f>
        <v>2.3911999999999999E-2</v>
      </c>
      <c r="AF168" s="50">
        <f>$AC168*'ST1.4 OFMSW composition'!D$7</f>
        <v>4.5716999999999994E-2</v>
      </c>
      <c r="AG168" s="50">
        <f>$AC168*'ST1.4 OFMSW composition'!E$7</f>
        <v>3.7828000000000001E-2</v>
      </c>
      <c r="AH168" s="50">
        <f>$AC168*'ST1.4 OFMSW composition'!F$7</f>
        <v>2.9056999999999999E-2</v>
      </c>
      <c r="AI168" s="50">
        <f>$AC168*'ST1.4 OFMSW composition'!G$7</f>
        <v>7.6439999999999994E-2</v>
      </c>
      <c r="AJ168" s="50">
        <f>$AC168*'ST1.4 OFMSW composition'!H$7</f>
        <v>2.1707000000000001E-2</v>
      </c>
      <c r="AK168" s="37">
        <v>2001</v>
      </c>
      <c r="AL168" s="37">
        <v>2848165</v>
      </c>
      <c r="AM168" s="37">
        <f t="shared" si="23"/>
        <v>1143538247.5000002</v>
      </c>
      <c r="AN168" s="21">
        <v>1.1000000000000001</v>
      </c>
      <c r="AO168" s="21">
        <f>AN168*'ST1.4 OFMSW composition'!B$8</f>
        <v>0.57200000000000006</v>
      </c>
      <c r="AP168" s="50">
        <f>AO168*'ST1.4 OFMSW composition'!C$3</f>
        <v>2.79136E-2</v>
      </c>
      <c r="AQ168" s="50">
        <f>$AO168*('ST1.4 OFMSW composition'!D$3)</f>
        <v>5.3367600000000001E-2</v>
      </c>
      <c r="AR168" s="50">
        <f>$AO168*('ST1.4 OFMSW composition'!E$3)</f>
        <v>4.4158400000000007E-2</v>
      </c>
      <c r="AS168" s="50">
        <f>$AO168*('ST1.4 OFMSW composition'!F$3)</f>
        <v>3.3919600000000001E-2</v>
      </c>
      <c r="AT168" s="50">
        <f>$AO168*('ST1.4 OFMSW composition'!G$3)</f>
        <v>8.9232000000000006E-2</v>
      </c>
      <c r="AU168" s="50">
        <f>$AO168*('ST1.4 OFMSW composition'!H$3)</f>
        <v>2.5339600000000004E-2</v>
      </c>
    </row>
    <row r="169" spans="1:47" x14ac:dyDescent="0.3">
      <c r="A169" s="19" t="s">
        <v>169</v>
      </c>
      <c r="B169" s="19" t="s">
        <v>184</v>
      </c>
      <c r="C169" s="48">
        <f>AVERAGE(0.84,0.75)</f>
        <v>0.79499999999999993</v>
      </c>
      <c r="D169" s="20">
        <v>2015</v>
      </c>
      <c r="E169" s="19">
        <v>3969249</v>
      </c>
      <c r="F169" s="19">
        <v>1472262000</v>
      </c>
      <c r="G169" s="21">
        <f t="shared" si="22"/>
        <v>1.0162110063006744</v>
      </c>
      <c r="H169" s="21">
        <f>G169*'ST1.4 OFMSW composition'!B$8</f>
        <v>0.52842972327635074</v>
      </c>
      <c r="I169" s="50">
        <f>$G169*'ST1.4 OFMSW composition'!C$3</f>
        <v>4.9591097107472906E-2</v>
      </c>
      <c r="J169" s="50">
        <f>$G169*'ST1.4 OFMSW composition'!D$3</f>
        <v>9.4812486887852918E-2</v>
      </c>
      <c r="K169" s="50">
        <f>$G169*'ST1.4 OFMSW composition'!E$3</f>
        <v>7.8451489686412065E-2</v>
      </c>
      <c r="L169" s="50">
        <f>$G169*'ST1.4 OFMSW composition'!F$3</f>
        <v>6.026131267362999E-2</v>
      </c>
      <c r="M169" s="50">
        <f>$G169*'ST1.4 OFMSW composition'!G$3</f>
        <v>0.15852891698290519</v>
      </c>
      <c r="N169" s="50">
        <f>$G169*'ST1.4 OFMSW composition'!H$3</f>
        <v>4.5018147579119878E-2</v>
      </c>
      <c r="O169" s="22">
        <v>2012</v>
      </c>
      <c r="P169" s="18">
        <v>3770635</v>
      </c>
      <c r="Q169" s="25" t="s">
        <v>241</v>
      </c>
      <c r="R169" s="23" t="s">
        <v>241</v>
      </c>
      <c r="S169" s="23" t="s">
        <v>241</v>
      </c>
      <c r="T169" s="53" t="s">
        <v>241</v>
      </c>
      <c r="U169" s="53" t="s">
        <v>241</v>
      </c>
      <c r="V169" s="53" t="s">
        <v>241</v>
      </c>
      <c r="W169" s="53" t="s">
        <v>241</v>
      </c>
      <c r="X169" s="53" t="s">
        <v>241</v>
      </c>
      <c r="Y169" s="53" t="s">
        <v>241</v>
      </c>
      <c r="Z169" s="24">
        <v>2016</v>
      </c>
      <c r="AA169" s="25">
        <v>4037073</v>
      </c>
      <c r="AB169" s="23" t="s">
        <v>241</v>
      </c>
      <c r="AC169" s="23" t="s">
        <v>241</v>
      </c>
      <c r="AD169" s="53" t="s">
        <v>241</v>
      </c>
      <c r="AE169" s="53" t="s">
        <v>241</v>
      </c>
      <c r="AF169" s="53" t="s">
        <v>241</v>
      </c>
      <c r="AG169" s="53" t="s">
        <v>241</v>
      </c>
      <c r="AH169" s="53" t="s">
        <v>241</v>
      </c>
      <c r="AI169" s="53" t="s">
        <v>241</v>
      </c>
      <c r="AJ169" s="53" t="s">
        <v>241</v>
      </c>
      <c r="AK169" s="37">
        <v>2001</v>
      </c>
      <c r="AL169" s="37">
        <v>2008299</v>
      </c>
      <c r="AM169" s="37">
        <f t="shared" si="23"/>
        <v>886965253.35000002</v>
      </c>
      <c r="AN169" s="21">
        <v>1.21</v>
      </c>
      <c r="AO169" s="21">
        <f>AN169*'ST1.4 OFMSW composition'!B$8</f>
        <v>0.62919999999999998</v>
      </c>
      <c r="AP169" s="50">
        <f>AO169*'ST1.4 OFMSW composition'!C$3</f>
        <v>3.0704959999999996E-2</v>
      </c>
      <c r="AQ169" s="50">
        <f>$AO169*('ST1.4 OFMSW composition'!D$3)</f>
        <v>5.8704359999999997E-2</v>
      </c>
      <c r="AR169" s="50">
        <f>$AO169*('ST1.4 OFMSW composition'!E$3)</f>
        <v>4.8574240000000005E-2</v>
      </c>
      <c r="AS169" s="50">
        <f>$AO169*('ST1.4 OFMSW composition'!F$3)</f>
        <v>3.7311560000000001E-2</v>
      </c>
      <c r="AT169" s="50">
        <f>$AO169*('ST1.4 OFMSW composition'!G$3)</f>
        <v>9.8155199999999998E-2</v>
      </c>
      <c r="AU169" s="50">
        <f>$AO169*('ST1.4 OFMSW composition'!H$3)</f>
        <v>2.7873559999999999E-2</v>
      </c>
    </row>
    <row r="170" spans="1:47" x14ac:dyDescent="0.3">
      <c r="A170" s="19" t="s">
        <v>169</v>
      </c>
      <c r="B170" s="19" t="s">
        <v>185</v>
      </c>
      <c r="C170" s="48">
        <f>AVERAGE(0.92,0.9,0.65)</f>
        <v>0.82333333333333336</v>
      </c>
      <c r="D170" s="20">
        <v>2015</v>
      </c>
      <c r="E170" s="19">
        <v>6639119</v>
      </c>
      <c r="F170" s="19">
        <v>1818501000</v>
      </c>
      <c r="G170" s="21">
        <f t="shared" si="22"/>
        <v>0.7504300676863821</v>
      </c>
      <c r="H170" s="21">
        <f>G170*'ST1.4 OFMSW composition'!B$8</f>
        <v>0.39022363519691872</v>
      </c>
      <c r="I170" s="50">
        <f>$G170*'ST1.4 OFMSW composition'!C$3</f>
        <v>3.6620987303095445E-2</v>
      </c>
      <c r="J170" s="50">
        <f>$G170*'ST1.4 OFMSW composition'!D$3</f>
        <v>7.001512531513944E-2</v>
      </c>
      <c r="K170" s="50">
        <f>$G170*'ST1.4 OFMSW composition'!E$3</f>
        <v>5.7933201225388704E-2</v>
      </c>
      <c r="L170" s="50">
        <f>$G170*'ST1.4 OFMSW composition'!F$3</f>
        <v>4.4500503013802456E-2</v>
      </c>
      <c r="M170" s="50">
        <f>$G170*'ST1.4 OFMSW composition'!G$3</f>
        <v>0.1170670905590756</v>
      </c>
      <c r="N170" s="50">
        <f>$G170*'ST1.4 OFMSW composition'!H$3</f>
        <v>3.3244051998506725E-2</v>
      </c>
      <c r="O170" s="22">
        <v>2012</v>
      </c>
      <c r="P170" s="18">
        <v>6421510</v>
      </c>
      <c r="Q170" s="25" t="s">
        <v>241</v>
      </c>
      <c r="R170" s="23" t="s">
        <v>241</v>
      </c>
      <c r="S170" s="23" t="s">
        <v>241</v>
      </c>
      <c r="T170" s="53" t="s">
        <v>241</v>
      </c>
      <c r="U170" s="53" t="s">
        <v>241</v>
      </c>
      <c r="V170" s="53" t="s">
        <v>241</v>
      </c>
      <c r="W170" s="53" t="s">
        <v>241</v>
      </c>
      <c r="X170" s="53" t="s">
        <v>241</v>
      </c>
      <c r="Y170" s="53" t="s">
        <v>241</v>
      </c>
      <c r="Z170" s="24">
        <v>2016</v>
      </c>
      <c r="AA170" s="25">
        <v>6777878</v>
      </c>
      <c r="AB170" s="25">
        <f>(AC170*AA170)*365</f>
        <v>1855444102.5</v>
      </c>
      <c r="AC170" s="23">
        <v>0.75</v>
      </c>
      <c r="AD170" s="50">
        <f>$AC170*'ST1.4 OFMSW composition'!B$7</f>
        <v>0.27</v>
      </c>
      <c r="AE170" s="50">
        <f>$AC170*'ST1.4 OFMSW composition'!C$7</f>
        <v>3.6599999999999994E-2</v>
      </c>
      <c r="AF170" s="50">
        <f>$AC170*'ST1.4 OFMSW composition'!D$7</f>
        <v>6.9974999999999996E-2</v>
      </c>
      <c r="AG170" s="50">
        <f>$AC170*'ST1.4 OFMSW composition'!E$7</f>
        <v>5.7900000000000007E-2</v>
      </c>
      <c r="AH170" s="50">
        <f>$AC170*'ST1.4 OFMSW composition'!F$7</f>
        <v>4.4475000000000001E-2</v>
      </c>
      <c r="AI170" s="50">
        <f>$AC170*'ST1.4 OFMSW composition'!G$7</f>
        <v>0.11699999999999999</v>
      </c>
      <c r="AJ170" s="50">
        <f>$AC170*'ST1.4 OFMSW composition'!H$7</f>
        <v>3.3224999999999998E-2</v>
      </c>
      <c r="AK170" s="37">
        <v>2001</v>
      </c>
      <c r="AL170" s="37">
        <v>3052320</v>
      </c>
      <c r="AM170" s="37">
        <f t="shared" si="23"/>
        <v>233960327.99999997</v>
      </c>
      <c r="AN170" s="21">
        <v>0.21</v>
      </c>
      <c r="AO170" s="21">
        <f>AN170*'ST1.4 OFMSW composition'!B$8</f>
        <v>0.10920000000000001</v>
      </c>
      <c r="AP170" s="50">
        <f>AO170*'ST1.4 OFMSW composition'!C$3</f>
        <v>5.3289599999999998E-3</v>
      </c>
      <c r="AQ170" s="50">
        <f>$AO170*('ST1.4 OFMSW composition'!D$3)</f>
        <v>1.018836E-2</v>
      </c>
      <c r="AR170" s="50">
        <f>$AO170*('ST1.4 OFMSW composition'!E$3)</f>
        <v>8.4302400000000003E-3</v>
      </c>
      <c r="AS170" s="50">
        <f>$AO170*('ST1.4 OFMSW composition'!F$3)</f>
        <v>6.47556E-3</v>
      </c>
      <c r="AT170" s="50">
        <f>$AO170*('ST1.4 OFMSW composition'!G$3)</f>
        <v>1.70352E-2</v>
      </c>
      <c r="AU170" s="50">
        <f>$AO170*('ST1.4 OFMSW composition'!H$3)</f>
        <v>4.8375600000000003E-3</v>
      </c>
    </row>
    <row r="171" spans="1:47" x14ac:dyDescent="0.3">
      <c r="A171" s="19" t="s">
        <v>169</v>
      </c>
      <c r="B171" s="19" t="s">
        <v>186</v>
      </c>
      <c r="C171" s="48">
        <v>0.84</v>
      </c>
      <c r="D171" s="20">
        <v>2014</v>
      </c>
      <c r="E171" s="19">
        <v>30973354</v>
      </c>
      <c r="F171" s="19">
        <v>8356711000</v>
      </c>
      <c r="G171" s="21">
        <f t="shared" si="22"/>
        <v>0.73918693565239935</v>
      </c>
      <c r="H171" s="21">
        <f>G171*'ST1.4 OFMSW composition'!B$8</f>
        <v>0.38437720653924767</v>
      </c>
      <c r="I171" s="50">
        <f>$G171*'ST1.4 OFMSW composition'!C$3</f>
        <v>3.6072322459837082E-2</v>
      </c>
      <c r="J171" s="50">
        <f>$G171*'ST1.4 OFMSW composition'!D$3</f>
        <v>6.8966141096368852E-2</v>
      </c>
      <c r="K171" s="50">
        <f>$G171*'ST1.4 OFMSW composition'!E$3</f>
        <v>5.7065231432365235E-2</v>
      </c>
      <c r="L171" s="50">
        <f>$G171*'ST1.4 OFMSW composition'!F$3</f>
        <v>4.3833785284187278E-2</v>
      </c>
      <c r="M171" s="50">
        <f>$G171*'ST1.4 OFMSW composition'!G$3</f>
        <v>0.1153131619617743</v>
      </c>
      <c r="N171" s="50">
        <f>$G171*'ST1.4 OFMSW composition'!H$3</f>
        <v>3.2745981249401292E-2</v>
      </c>
      <c r="O171" s="22">
        <v>2012</v>
      </c>
      <c r="P171" s="18">
        <v>29506790</v>
      </c>
      <c r="Q171" s="25" t="s">
        <v>241</v>
      </c>
      <c r="R171" s="23" t="s">
        <v>241</v>
      </c>
      <c r="S171" s="23" t="s">
        <v>241</v>
      </c>
      <c r="T171" s="53" t="s">
        <v>241</v>
      </c>
      <c r="U171" s="53" t="s">
        <v>241</v>
      </c>
      <c r="V171" s="53" t="s">
        <v>241</v>
      </c>
      <c r="W171" s="53" t="s">
        <v>241</v>
      </c>
      <c r="X171" s="53" t="s">
        <v>241</v>
      </c>
      <c r="Y171" s="53" t="s">
        <v>241</v>
      </c>
      <c r="Z171" s="24">
        <v>2016</v>
      </c>
      <c r="AA171" s="25">
        <v>30926036</v>
      </c>
      <c r="AB171" s="25">
        <f>(AC171*AA171)*365</f>
        <v>3837921067.5999999</v>
      </c>
      <c r="AC171" s="23">
        <v>0.34</v>
      </c>
      <c r="AD171" s="50">
        <f>$AC171*'ST1.4 OFMSW composition'!B$7</f>
        <v>0.12240000000000001</v>
      </c>
      <c r="AE171" s="50">
        <f>$AC171*'ST1.4 OFMSW composition'!C$7</f>
        <v>1.6591999999999999E-2</v>
      </c>
      <c r="AF171" s="50">
        <f>$AC171*'ST1.4 OFMSW composition'!D$7</f>
        <v>3.1722E-2</v>
      </c>
      <c r="AG171" s="50">
        <f>$AC171*'ST1.4 OFMSW composition'!E$7</f>
        <v>2.6248000000000004E-2</v>
      </c>
      <c r="AH171" s="50">
        <f>$AC171*'ST1.4 OFMSW composition'!F$7</f>
        <v>2.0161999999999999E-2</v>
      </c>
      <c r="AI171" s="50">
        <f>$AC171*'ST1.4 OFMSW composition'!G$7</f>
        <v>5.3040000000000004E-2</v>
      </c>
      <c r="AJ171" s="50">
        <f>$AC171*'ST1.4 OFMSW composition'!H$7</f>
        <v>1.5062000000000001E-2</v>
      </c>
      <c r="AK171" s="37">
        <v>2001</v>
      </c>
      <c r="AL171" s="37">
        <v>18678510</v>
      </c>
      <c r="AM171" s="37">
        <f t="shared" si="23"/>
        <v>6817656150</v>
      </c>
      <c r="AN171" s="21">
        <v>1</v>
      </c>
      <c r="AO171" s="21">
        <f>AN171*'ST1.4 OFMSW composition'!B$8</f>
        <v>0.52</v>
      </c>
      <c r="AP171" s="50">
        <f>AO171*'ST1.4 OFMSW composition'!C$3</f>
        <v>2.5375999999999999E-2</v>
      </c>
      <c r="AQ171" s="50">
        <f>$AO171*('ST1.4 OFMSW composition'!D$3)</f>
        <v>4.8515999999999997E-2</v>
      </c>
      <c r="AR171" s="50">
        <f>$AO171*('ST1.4 OFMSW composition'!E$3)</f>
        <v>4.0144000000000006E-2</v>
      </c>
      <c r="AS171" s="50">
        <f>$AO171*('ST1.4 OFMSW composition'!F$3)</f>
        <v>3.0835999999999999E-2</v>
      </c>
      <c r="AT171" s="50">
        <f>$AO171*('ST1.4 OFMSW composition'!G$3)</f>
        <v>8.1119999999999998E-2</v>
      </c>
      <c r="AU171" s="50">
        <f>$AO171*('ST1.4 OFMSW composition'!H$3)</f>
        <v>2.3036000000000001E-2</v>
      </c>
    </row>
    <row r="172" spans="1:47" x14ac:dyDescent="0.3">
      <c r="A172" s="19" t="s">
        <v>169</v>
      </c>
      <c r="B172" s="19" t="s">
        <v>187</v>
      </c>
      <c r="C172" s="48">
        <v>0.84</v>
      </c>
      <c r="D172" s="20">
        <v>2010</v>
      </c>
      <c r="E172" s="19">
        <v>526103</v>
      </c>
      <c r="F172" s="19">
        <v>78620000</v>
      </c>
      <c r="G172" s="21">
        <f t="shared" si="22"/>
        <v>0.40942032315720045</v>
      </c>
      <c r="H172" s="21">
        <f>G172*'ST1.4 OFMSW composition'!B$8</f>
        <v>0.21289856804174423</v>
      </c>
      <c r="I172" s="50">
        <f>$G172*'ST1.4 OFMSW composition'!C$3</f>
        <v>1.9979711770071379E-2</v>
      </c>
      <c r="J172" s="50">
        <f>$G172*'ST1.4 OFMSW composition'!D$3</f>
        <v>3.8198916150566802E-2</v>
      </c>
      <c r="K172" s="50">
        <f>$G172*'ST1.4 OFMSW composition'!E$3</f>
        <v>3.1607248947735873E-2</v>
      </c>
      <c r="L172" s="50">
        <f>$G172*'ST1.4 OFMSW composition'!F$3</f>
        <v>2.4278625163221986E-2</v>
      </c>
      <c r="M172" s="50">
        <f>$G172*'ST1.4 OFMSW composition'!G$3</f>
        <v>6.3869570412523266E-2</v>
      </c>
      <c r="N172" s="50">
        <f>$G172*'ST1.4 OFMSW composition'!H$3</f>
        <v>1.8137320315863979E-2</v>
      </c>
      <c r="O172" s="22">
        <v>2012</v>
      </c>
      <c r="P172" s="18">
        <v>541247</v>
      </c>
      <c r="Q172" s="25" t="s">
        <v>241</v>
      </c>
      <c r="R172" s="23" t="s">
        <v>241</v>
      </c>
      <c r="S172" s="23" t="s">
        <v>241</v>
      </c>
      <c r="T172" s="53" t="s">
        <v>241</v>
      </c>
      <c r="U172" s="53" t="s">
        <v>241</v>
      </c>
      <c r="V172" s="53" t="s">
        <v>241</v>
      </c>
      <c r="W172" s="53" t="s">
        <v>241</v>
      </c>
      <c r="X172" s="53" t="s">
        <v>241</v>
      </c>
      <c r="Y172" s="53" t="s">
        <v>241</v>
      </c>
      <c r="Z172" s="24">
        <v>2016</v>
      </c>
      <c r="AA172" s="25">
        <v>564883</v>
      </c>
      <c r="AB172" s="25">
        <f>(AC172*AA172)*365</f>
        <v>259789691.69999999</v>
      </c>
      <c r="AC172" s="23">
        <v>1.26</v>
      </c>
      <c r="AD172" s="50">
        <f>$AC172*'ST1.4 OFMSW composition'!B$7</f>
        <v>0.4536</v>
      </c>
      <c r="AE172" s="50">
        <f>$AC172*'ST1.4 OFMSW composition'!C$7</f>
        <v>6.1487999999999994E-2</v>
      </c>
      <c r="AF172" s="50">
        <f>$AC172*'ST1.4 OFMSW composition'!D$7</f>
        <v>0.117558</v>
      </c>
      <c r="AG172" s="50">
        <f>$AC172*'ST1.4 OFMSW composition'!E$7</f>
        <v>9.7272000000000011E-2</v>
      </c>
      <c r="AH172" s="50">
        <f>$AC172*'ST1.4 OFMSW composition'!F$7</f>
        <v>7.4717999999999993E-2</v>
      </c>
      <c r="AI172" s="50">
        <f>$AC172*'ST1.4 OFMSW composition'!G$7</f>
        <v>0.19656000000000001</v>
      </c>
      <c r="AJ172" s="50">
        <f>$AC172*'ST1.4 OFMSW composition'!H$7</f>
        <v>5.5818E-2</v>
      </c>
      <c r="AK172" s="37">
        <v>2001</v>
      </c>
      <c r="AL172" s="37">
        <v>343331</v>
      </c>
      <c r="AM172" s="37">
        <f t="shared" si="23"/>
        <v>170429508.40000001</v>
      </c>
      <c r="AN172" s="21">
        <v>1.36</v>
      </c>
      <c r="AO172" s="21">
        <f>AN172*'ST1.4 OFMSW composition'!B$8</f>
        <v>0.70720000000000005</v>
      </c>
      <c r="AP172" s="50">
        <f>AO172*'ST1.4 OFMSW composition'!C$3</f>
        <v>3.4511359999999998E-2</v>
      </c>
      <c r="AQ172" s="50">
        <f>$AO172*('ST1.4 OFMSW composition'!D$3)</f>
        <v>6.598176E-2</v>
      </c>
      <c r="AR172" s="50">
        <f>$AO172*('ST1.4 OFMSW composition'!E$3)</f>
        <v>5.4595840000000007E-2</v>
      </c>
      <c r="AS172" s="50">
        <f>$AO172*('ST1.4 OFMSW composition'!F$3)</f>
        <v>4.1936960000000002E-2</v>
      </c>
      <c r="AT172" s="50">
        <f>$AO172*('ST1.4 OFMSW composition'!G$3)</f>
        <v>0.11032320000000001</v>
      </c>
      <c r="AU172" s="50">
        <f>$AO172*('ST1.4 OFMSW composition'!H$3)</f>
        <v>3.1328960000000003E-2</v>
      </c>
    </row>
    <row r="173" spans="1:47" x14ac:dyDescent="0.3">
      <c r="A173" s="19" t="s">
        <v>169</v>
      </c>
      <c r="B173" s="19" t="s">
        <v>188</v>
      </c>
      <c r="C173" s="48">
        <v>1</v>
      </c>
      <c r="D173" s="20">
        <v>2015</v>
      </c>
      <c r="E173" s="19">
        <v>3431552</v>
      </c>
      <c r="F173" s="19">
        <v>1260140000</v>
      </c>
      <c r="G173" s="21">
        <f t="shared" si="22"/>
        <v>1.0060865626294992</v>
      </c>
      <c r="H173" s="21">
        <f>G173*'ST1.4 OFMSW composition'!B$8</f>
        <v>0.5231650125673396</v>
      </c>
      <c r="I173" s="50">
        <f>$G173*'ST1.4 OFMSW composition'!C$3</f>
        <v>4.9097024256319559E-2</v>
      </c>
      <c r="J173" s="50">
        <f>$G173*'ST1.4 OFMSW composition'!D$3</f>
        <v>9.3867876293332278E-2</v>
      </c>
      <c r="K173" s="50">
        <f>$G173*'ST1.4 OFMSW composition'!E$3</f>
        <v>7.7669882634997342E-2</v>
      </c>
      <c r="L173" s="50">
        <f>$G173*'ST1.4 OFMSW composition'!F$3</f>
        <v>5.9660933163929307E-2</v>
      </c>
      <c r="M173" s="50">
        <f>$G173*'ST1.4 OFMSW composition'!G$3</f>
        <v>0.15694950377020189</v>
      </c>
      <c r="N173" s="50">
        <f>$G173*'ST1.4 OFMSW composition'!H$3</f>
        <v>4.4569634724486815E-2</v>
      </c>
      <c r="O173" s="22">
        <v>2012</v>
      </c>
      <c r="P173" s="18">
        <v>3378975</v>
      </c>
      <c r="Q173" s="25" t="s">
        <v>241</v>
      </c>
      <c r="R173" s="23" t="s">
        <v>241</v>
      </c>
      <c r="S173" s="23" t="s">
        <v>241</v>
      </c>
      <c r="T173" s="53" t="s">
        <v>241</v>
      </c>
      <c r="U173" s="53" t="s">
        <v>241</v>
      </c>
      <c r="V173" s="53" t="s">
        <v>241</v>
      </c>
      <c r="W173" s="53" t="s">
        <v>241</v>
      </c>
      <c r="X173" s="53" t="s">
        <v>241</v>
      </c>
      <c r="Y173" s="53" t="s">
        <v>241</v>
      </c>
      <c r="Z173" s="24">
        <v>2016</v>
      </c>
      <c r="AA173" s="25">
        <v>3424139</v>
      </c>
      <c r="AB173" s="23" t="s">
        <v>241</v>
      </c>
      <c r="AC173" s="23" t="s">
        <v>241</v>
      </c>
      <c r="AD173" s="53" t="s">
        <v>241</v>
      </c>
      <c r="AE173" s="53" t="s">
        <v>241</v>
      </c>
      <c r="AF173" s="53" t="s">
        <v>241</v>
      </c>
      <c r="AG173" s="53" t="s">
        <v>241</v>
      </c>
      <c r="AH173" s="53" t="s">
        <v>241</v>
      </c>
      <c r="AI173" s="53" t="s">
        <v>241</v>
      </c>
      <c r="AJ173" s="53" t="s">
        <v>241</v>
      </c>
      <c r="AK173" s="37">
        <v>2001</v>
      </c>
      <c r="AL173" s="37" t="s">
        <v>241</v>
      </c>
      <c r="AM173" s="37" t="s">
        <v>241</v>
      </c>
      <c r="AN173" s="21">
        <v>0.11</v>
      </c>
      <c r="AO173" s="21">
        <f>AN173*'ST1.4 OFMSW composition'!B$8</f>
        <v>5.7200000000000001E-2</v>
      </c>
      <c r="AP173" s="50">
        <f>AO173*'ST1.4 OFMSW composition'!C$3</f>
        <v>2.7913599999999997E-3</v>
      </c>
      <c r="AQ173" s="50">
        <f>$AO173*('ST1.4 OFMSW composition'!D$3)</f>
        <v>5.3367599999999994E-3</v>
      </c>
      <c r="AR173" s="50">
        <f>$AO173*('ST1.4 OFMSW composition'!E$3)</f>
        <v>4.4158400000000007E-3</v>
      </c>
      <c r="AS173" s="50">
        <f>$AO173*('ST1.4 OFMSW composition'!F$3)</f>
        <v>3.3919599999999999E-3</v>
      </c>
      <c r="AT173" s="50">
        <f>$AO173*('ST1.4 OFMSW composition'!G$3)</f>
        <v>8.9232000000000009E-3</v>
      </c>
      <c r="AU173" s="50">
        <f>$AO173*('ST1.4 OFMSW composition'!H$3)</f>
        <v>2.53396E-3</v>
      </c>
    </row>
    <row r="174" spans="1:47" x14ac:dyDescent="0.3">
      <c r="A174" s="19" t="s">
        <v>169</v>
      </c>
      <c r="B174" s="19" t="s">
        <v>189</v>
      </c>
      <c r="C174" s="48">
        <v>1</v>
      </c>
      <c r="D174" s="20">
        <v>2012</v>
      </c>
      <c r="E174" s="19">
        <v>29893080</v>
      </c>
      <c r="F174" s="19">
        <v>9779093000</v>
      </c>
      <c r="G174" s="21">
        <f t="shared" si="22"/>
        <v>0.89626213212015471</v>
      </c>
      <c r="H174" s="21">
        <f>G174*'ST1.4 OFMSW composition'!B$8</f>
        <v>0.46605630870248044</v>
      </c>
      <c r="I174" s="50">
        <f>$G174*'ST1.4 OFMSW composition'!C$3</f>
        <v>4.3737592047463546E-2</v>
      </c>
      <c r="J174" s="50">
        <f>$G174*'ST1.4 OFMSW composition'!D$3</f>
        <v>8.3621256926810425E-2</v>
      </c>
      <c r="K174" s="50">
        <f>$G174*'ST1.4 OFMSW composition'!E$3</f>
        <v>6.9191436599675943E-2</v>
      </c>
      <c r="L174" s="50">
        <f>$G174*'ST1.4 OFMSW composition'!F$3</f>
        <v>5.3148344434725173E-2</v>
      </c>
      <c r="M174" s="50">
        <f>$G174*'ST1.4 OFMSW composition'!G$3</f>
        <v>0.13981689261074415</v>
      </c>
      <c r="N174" s="50">
        <f>$G174*'ST1.4 OFMSW composition'!H$3</f>
        <v>3.9704412452922853E-2</v>
      </c>
      <c r="O174" s="22">
        <v>2012</v>
      </c>
      <c r="P174" s="18">
        <v>29360827</v>
      </c>
      <c r="Q174" s="25" t="s">
        <v>241</v>
      </c>
      <c r="R174" s="23" t="s">
        <v>241</v>
      </c>
      <c r="S174" s="23" t="s">
        <v>241</v>
      </c>
      <c r="T174" s="53" t="s">
        <v>241</v>
      </c>
      <c r="U174" s="53" t="s">
        <v>241</v>
      </c>
      <c r="V174" s="53" t="s">
        <v>241</v>
      </c>
      <c r="W174" s="53" t="s">
        <v>241</v>
      </c>
      <c r="X174" s="53" t="s">
        <v>241</v>
      </c>
      <c r="Y174" s="53" t="s">
        <v>241</v>
      </c>
      <c r="Z174" s="24">
        <v>2016</v>
      </c>
      <c r="AA174" s="25">
        <v>29851249</v>
      </c>
      <c r="AB174" s="25">
        <f>(AC174*AA174)*365</f>
        <v>4467239412.8500004</v>
      </c>
      <c r="AC174" s="23">
        <v>0.41</v>
      </c>
      <c r="AD174" s="50">
        <f>$AC174*'ST1.4 OFMSW composition'!B$7</f>
        <v>0.14759999999999998</v>
      </c>
      <c r="AE174" s="50">
        <f>$AC174*'ST1.4 OFMSW composition'!C$7</f>
        <v>2.0007999999999998E-2</v>
      </c>
      <c r="AF174" s="50">
        <f>$AC174*'ST1.4 OFMSW composition'!D$7</f>
        <v>3.8252999999999995E-2</v>
      </c>
      <c r="AG174" s="50">
        <f>$AC174*'ST1.4 OFMSW composition'!E$7</f>
        <v>3.1652E-2</v>
      </c>
      <c r="AH174" s="50">
        <f>$AC174*'ST1.4 OFMSW composition'!F$7</f>
        <v>2.4312999999999998E-2</v>
      </c>
      <c r="AI174" s="50">
        <f>$AC174*'ST1.4 OFMSW composition'!G$7</f>
        <v>6.3960000000000003E-2</v>
      </c>
      <c r="AJ174" s="50">
        <f>$AC174*'ST1.4 OFMSW composition'!H$7</f>
        <v>1.8162999999999999E-2</v>
      </c>
      <c r="AK174" s="37">
        <v>2001</v>
      </c>
      <c r="AL174" s="37">
        <v>22342983</v>
      </c>
      <c r="AM174" s="37">
        <f>(AN174*AL174)*365</f>
        <v>9296915226.2999992</v>
      </c>
      <c r="AN174" s="21">
        <v>1.1399999999999999</v>
      </c>
      <c r="AO174" s="21">
        <f>AN174*'ST1.4 OFMSW composition'!B$8</f>
        <v>0.59279999999999999</v>
      </c>
      <c r="AP174" s="50">
        <f>AO174*'ST1.4 OFMSW composition'!C$3</f>
        <v>2.8928639999999999E-2</v>
      </c>
      <c r="AQ174" s="50">
        <f>$AO174*('ST1.4 OFMSW composition'!D$3)</f>
        <v>5.5308239999999995E-2</v>
      </c>
      <c r="AR174" s="50">
        <f>$AO174*('ST1.4 OFMSW composition'!E$3)</f>
        <v>4.5764160000000005E-2</v>
      </c>
      <c r="AS174" s="50">
        <f>$AO174*('ST1.4 OFMSW composition'!F$3)</f>
        <v>3.5153039999999997E-2</v>
      </c>
      <c r="AT174" s="50">
        <f>$AO174*('ST1.4 OFMSW composition'!G$3)</f>
        <v>9.2476799999999998E-2</v>
      </c>
      <c r="AU174" s="50">
        <f>$AO174*('ST1.4 OFMSW composition'!H$3)</f>
        <v>2.6261039999999999E-2</v>
      </c>
    </row>
    <row r="175" spans="1:47" x14ac:dyDescent="0.3">
      <c r="A175" s="19" t="s">
        <v>190</v>
      </c>
      <c r="B175" s="19" t="s">
        <v>191</v>
      </c>
      <c r="C175" s="48">
        <v>1</v>
      </c>
      <c r="D175" s="20">
        <v>2012</v>
      </c>
      <c r="E175" s="19">
        <v>64798</v>
      </c>
      <c r="F175" s="19">
        <v>82000000</v>
      </c>
      <c r="G175" s="21">
        <f t="shared" si="22"/>
        <v>3.4670442644306205</v>
      </c>
      <c r="H175" s="21">
        <f>G175*'ST1.4 OFMSW composition'!B$9</f>
        <v>0.97077239404057381</v>
      </c>
      <c r="I175" s="50">
        <f>$G175*'ST1.4 OFMSW composition'!C$3</f>
        <v>0.16919176010421427</v>
      </c>
      <c r="J175" s="50">
        <f>$G175*'ST1.4 OFMSW composition'!D$3</f>
        <v>0.32347522987137689</v>
      </c>
      <c r="K175" s="50">
        <f>$G175*'ST1.4 OFMSW composition'!E$3</f>
        <v>0.26765581721404391</v>
      </c>
      <c r="L175" s="50">
        <f>$G175*'ST1.4 OFMSW composition'!F$3</f>
        <v>0.2055957248807358</v>
      </c>
      <c r="M175" s="50">
        <f>$G175*'ST1.4 OFMSW composition'!G$3</f>
        <v>0.54085890525117675</v>
      </c>
      <c r="N175" s="50">
        <f>$G175*'ST1.4 OFMSW composition'!H$3</f>
        <v>0.15359006091427649</v>
      </c>
      <c r="O175" s="22">
        <v>2012</v>
      </c>
      <c r="P175" s="18">
        <v>64798</v>
      </c>
      <c r="Q175" s="25" t="s">
        <v>241</v>
      </c>
      <c r="R175" s="23" t="s">
        <v>241</v>
      </c>
      <c r="S175" s="23" t="s">
        <v>241</v>
      </c>
      <c r="T175" s="53" t="s">
        <v>241</v>
      </c>
      <c r="U175" s="53" t="s">
        <v>241</v>
      </c>
      <c r="V175" s="53" t="s">
        <v>241</v>
      </c>
      <c r="W175" s="53" t="s">
        <v>241</v>
      </c>
      <c r="X175" s="53" t="s">
        <v>241</v>
      </c>
      <c r="Y175" s="53" t="s">
        <v>241</v>
      </c>
      <c r="Z175" s="24">
        <v>2016</v>
      </c>
      <c r="AA175" s="25">
        <v>64554</v>
      </c>
      <c r="AB175" s="23" t="s">
        <v>241</v>
      </c>
      <c r="AC175" s="23" t="s">
        <v>241</v>
      </c>
      <c r="AD175" s="53" t="s">
        <v>241</v>
      </c>
      <c r="AE175" s="53" t="s">
        <v>241</v>
      </c>
      <c r="AF175" s="53" t="s">
        <v>241</v>
      </c>
      <c r="AG175" s="53" t="s">
        <v>241</v>
      </c>
      <c r="AH175" s="53" t="s">
        <v>241</v>
      </c>
      <c r="AI175" s="53" t="s">
        <v>241</v>
      </c>
      <c r="AJ175" s="53" t="s">
        <v>241</v>
      </c>
      <c r="AK175" s="37" t="s">
        <v>241</v>
      </c>
      <c r="AL175" s="37" t="s">
        <v>241</v>
      </c>
      <c r="AM175" s="37" t="s">
        <v>241</v>
      </c>
      <c r="AN175" s="38">
        <v>2.2000000000000002</v>
      </c>
      <c r="AO175" s="21">
        <f>AN175*'ST1.4 OFMSW composition'!B$9</f>
        <v>0.6160000000000001</v>
      </c>
      <c r="AP175" s="50">
        <f>AO175*'ST1.4 OFMSW composition'!C$3</f>
        <v>3.0060800000000002E-2</v>
      </c>
      <c r="AQ175" s="50">
        <f>$AO175*('ST1.4 OFMSW composition'!D$3)</f>
        <v>5.7472800000000004E-2</v>
      </c>
      <c r="AR175" s="50">
        <f>$AO175*('ST1.4 OFMSW composition'!E$3)</f>
        <v>4.7555200000000013E-2</v>
      </c>
      <c r="AS175" s="50">
        <f>$AO175*('ST1.4 OFMSW composition'!F$3)</f>
        <v>3.6528800000000007E-2</v>
      </c>
      <c r="AT175" s="50">
        <f>$AO175*('ST1.4 OFMSW composition'!G$3)</f>
        <v>9.6096000000000015E-2</v>
      </c>
      <c r="AU175" s="50">
        <f>$AO175*('ST1.4 OFMSW composition'!H$3)</f>
        <v>2.7288800000000005E-2</v>
      </c>
    </row>
    <row r="176" spans="1:47" x14ac:dyDescent="0.3">
      <c r="A176" s="19" t="s">
        <v>190</v>
      </c>
      <c r="B176" s="19" t="s">
        <v>192</v>
      </c>
      <c r="C176" s="48">
        <v>1</v>
      </c>
      <c r="D176" s="20">
        <v>2014</v>
      </c>
      <c r="E176" s="19">
        <v>35544564</v>
      </c>
      <c r="F176" s="19">
        <v>25103034000</v>
      </c>
      <c r="G176" s="21">
        <f t="shared" si="22"/>
        <v>1.9349072791113251</v>
      </c>
      <c r="H176" s="21">
        <f>G176*'ST1.4 OFMSW composition'!B$9</f>
        <v>0.54177403815117109</v>
      </c>
      <c r="I176" s="50">
        <f>$G176*'ST1.4 OFMSW composition'!C$3</f>
        <v>9.4423475220632658E-2</v>
      </c>
      <c r="J176" s="50">
        <f>$G176*'ST1.4 OFMSW composition'!D$3</f>
        <v>0.18052684914108663</v>
      </c>
      <c r="K176" s="50">
        <f>$G176*'ST1.4 OFMSW composition'!E$3</f>
        <v>0.14937484194739431</v>
      </c>
      <c r="L176" s="50">
        <f>$G176*'ST1.4 OFMSW composition'!F$3</f>
        <v>0.11474000165130158</v>
      </c>
      <c r="M176" s="50">
        <f>$G176*'ST1.4 OFMSW composition'!G$3</f>
        <v>0.30184553554136673</v>
      </c>
      <c r="N176" s="50">
        <f>$G176*'ST1.4 OFMSW composition'!H$3</f>
        <v>8.5716392464631697E-2</v>
      </c>
      <c r="O176" s="22">
        <v>2012</v>
      </c>
      <c r="P176" s="18">
        <v>34714222</v>
      </c>
      <c r="Q176" s="25" t="s">
        <v>241</v>
      </c>
      <c r="R176" s="23" t="s">
        <v>241</v>
      </c>
      <c r="S176" s="23" t="s">
        <v>241</v>
      </c>
      <c r="T176" s="53" t="s">
        <v>241</v>
      </c>
      <c r="U176" s="53" t="s">
        <v>241</v>
      </c>
      <c r="V176" s="53" t="s">
        <v>241</v>
      </c>
      <c r="W176" s="53" t="s">
        <v>241</v>
      </c>
      <c r="X176" s="53" t="s">
        <v>241</v>
      </c>
      <c r="Y176" s="53" t="s">
        <v>241</v>
      </c>
      <c r="Z176" s="24">
        <v>2016</v>
      </c>
      <c r="AA176" s="25">
        <v>36109487</v>
      </c>
      <c r="AB176" s="25">
        <f>(AC176*AA176)*365</f>
        <v>28073320668.150002</v>
      </c>
      <c r="AC176" s="23">
        <v>2.13</v>
      </c>
      <c r="AD176" s="50">
        <f>$AC176*'ST1.4 OFMSW composition'!B$8</f>
        <v>1.1075999999999999</v>
      </c>
      <c r="AE176" s="50">
        <f>$AC176*'ST1.4 OFMSW composition'!C$8</f>
        <v>0.10394399999999998</v>
      </c>
      <c r="AF176" s="50">
        <f>$AC176*'ST1.4 OFMSW composition'!D$8</f>
        <v>0.19872899999999999</v>
      </c>
      <c r="AG176" s="50">
        <f>$AC176*'ST1.4 OFMSW composition'!E$8</f>
        <v>0.164436</v>
      </c>
      <c r="AH176" s="50">
        <f>$AC176*'ST1.4 OFMSW composition'!F$8</f>
        <v>0.12630899999999998</v>
      </c>
      <c r="AI176" s="50">
        <f>$AC176*'ST1.4 OFMSW composition'!G$8</f>
        <v>0.33227999999999996</v>
      </c>
      <c r="AJ176" s="50">
        <f>$AC176*'ST1.4 OFMSW composition'!H$8</f>
        <v>9.4358999999999998E-2</v>
      </c>
      <c r="AK176" s="37">
        <v>1990</v>
      </c>
      <c r="AL176" s="37">
        <v>21287906</v>
      </c>
      <c r="AM176" s="37">
        <f>(AN176*AL176)*365</f>
        <v>18104299657.700001</v>
      </c>
      <c r="AN176" s="21">
        <v>2.33</v>
      </c>
      <c r="AO176" s="21">
        <f>AN176*'ST1.4 OFMSW composition'!B$9</f>
        <v>0.65240000000000009</v>
      </c>
      <c r="AP176" s="50">
        <f>AO176*'ST1.4 OFMSW composition'!C$3</f>
        <v>3.1837120000000003E-2</v>
      </c>
      <c r="AQ176" s="50">
        <f>$AO176*('ST1.4 OFMSW composition'!D$3)</f>
        <v>6.0868920000000007E-2</v>
      </c>
      <c r="AR176" s="50">
        <f>$AO176*('ST1.4 OFMSW composition'!E$3)</f>
        <v>5.0365280000000012E-2</v>
      </c>
      <c r="AS176" s="50">
        <f>$AO176*('ST1.4 OFMSW composition'!F$3)</f>
        <v>3.8687320000000004E-2</v>
      </c>
      <c r="AT176" s="50">
        <f>$AO176*('ST1.4 OFMSW composition'!G$3)</f>
        <v>0.10177440000000001</v>
      </c>
      <c r="AU176" s="50">
        <f>$AO176*('ST1.4 OFMSW composition'!H$3)</f>
        <v>2.8901320000000005E-2</v>
      </c>
    </row>
    <row r="177" spans="1:47" x14ac:dyDescent="0.3">
      <c r="A177" s="19" t="s">
        <v>190</v>
      </c>
      <c r="B177" s="19" t="s">
        <v>193</v>
      </c>
      <c r="C177" s="48">
        <v>1</v>
      </c>
      <c r="D177" s="20">
        <v>2014</v>
      </c>
      <c r="E177" s="28">
        <v>319000000</v>
      </c>
      <c r="F177" s="19">
        <v>258000000000</v>
      </c>
      <c r="G177" s="21">
        <f t="shared" si="22"/>
        <v>2.2158285738824235</v>
      </c>
      <c r="H177" s="21">
        <f>G177*'ST1.4 OFMSW composition'!B$9</f>
        <v>0.6204320006870786</v>
      </c>
      <c r="I177" s="50">
        <f>$G177*'ST1.4 OFMSW composition'!C$3</f>
        <v>0.10813243440546226</v>
      </c>
      <c r="J177" s="50">
        <f>$G177*'ST1.4 OFMSW composition'!D$3</f>
        <v>0.2067368059432301</v>
      </c>
      <c r="K177" s="50">
        <f>$G177*'ST1.4 OFMSW composition'!E$3</f>
        <v>0.17106196590372311</v>
      </c>
      <c r="L177" s="50">
        <f>$G177*'ST1.4 OFMSW composition'!F$3</f>
        <v>0.13139863443122771</v>
      </c>
      <c r="M177" s="50">
        <f>$G177*'ST1.4 OFMSW composition'!G$3</f>
        <v>0.34566925752565808</v>
      </c>
      <c r="N177" s="50">
        <f>$G177*'ST1.4 OFMSW composition'!H$3</f>
        <v>9.8161205822991357E-2</v>
      </c>
      <c r="O177" s="22">
        <v>2012</v>
      </c>
      <c r="P177" s="18">
        <v>313877662</v>
      </c>
      <c r="Q177" s="25" t="s">
        <v>241</v>
      </c>
      <c r="R177" s="23" t="s">
        <v>241</v>
      </c>
      <c r="S177" s="23" t="s">
        <v>241</v>
      </c>
      <c r="T177" s="53" t="s">
        <v>241</v>
      </c>
      <c r="U177" s="53" t="s">
        <v>241</v>
      </c>
      <c r="V177" s="53" t="s">
        <v>241</v>
      </c>
      <c r="W177" s="53" t="s">
        <v>241</v>
      </c>
      <c r="X177" s="53" t="s">
        <v>241</v>
      </c>
      <c r="Y177" s="53" t="s">
        <v>241</v>
      </c>
      <c r="Z177" s="24">
        <v>2016</v>
      </c>
      <c r="AA177" s="25">
        <v>323071755</v>
      </c>
      <c r="AB177" s="23" t="s">
        <v>241</v>
      </c>
      <c r="AC177" s="23" t="s">
        <v>241</v>
      </c>
      <c r="AD177" s="53" t="s">
        <v>241</v>
      </c>
      <c r="AE177" s="53" t="s">
        <v>241</v>
      </c>
      <c r="AF177" s="53" t="s">
        <v>241</v>
      </c>
      <c r="AG177" s="53" t="s">
        <v>241</v>
      </c>
      <c r="AH177" s="53" t="s">
        <v>241</v>
      </c>
      <c r="AI177" s="53" t="s">
        <v>241</v>
      </c>
      <c r="AJ177" s="53" t="s">
        <v>241</v>
      </c>
      <c r="AK177" s="37">
        <v>2006</v>
      </c>
      <c r="AL177" s="37">
        <v>241972393</v>
      </c>
      <c r="AM177" s="37">
        <f>(AN177*AL177)*365</f>
        <v>227865402488.10001</v>
      </c>
      <c r="AN177" s="21">
        <v>2.58</v>
      </c>
      <c r="AO177" s="21">
        <f>AN177*'ST1.4 OFMSW composition'!B$9</f>
        <v>0.72240000000000004</v>
      </c>
      <c r="AP177" s="50">
        <f>AO177*'ST1.4 OFMSW composition'!C$3</f>
        <v>3.5253119999999999E-2</v>
      </c>
      <c r="AQ177" s="50">
        <f>$AO177*('ST1.4 OFMSW composition'!D$3)</f>
        <v>6.7399920000000002E-2</v>
      </c>
      <c r="AR177" s="50">
        <f>$AO177*('ST1.4 OFMSW composition'!E$3)</f>
        <v>5.5769280000000004E-2</v>
      </c>
      <c r="AS177" s="50">
        <f>$AO177*('ST1.4 OFMSW composition'!F$3)</f>
        <v>4.2838319999999999E-2</v>
      </c>
      <c r="AT177" s="50">
        <f>$AO177*('ST1.4 OFMSW composition'!G$3)</f>
        <v>0.1126944</v>
      </c>
      <c r="AU177" s="50">
        <f>$AO177*('ST1.4 OFMSW composition'!H$3)</f>
        <v>3.2002320000000001E-2</v>
      </c>
    </row>
    <row r="178" spans="1:47" x14ac:dyDescent="0.3">
      <c r="A178" s="19" t="s">
        <v>194</v>
      </c>
      <c r="B178" s="19" t="s">
        <v>195</v>
      </c>
      <c r="C178" s="48">
        <v>0.71</v>
      </c>
      <c r="D178" s="20">
        <v>2016</v>
      </c>
      <c r="E178" s="19">
        <v>55599</v>
      </c>
      <c r="F178" s="19">
        <v>18989000</v>
      </c>
      <c r="G178" s="21">
        <f t="shared" si="22"/>
        <v>0.93571210874739796</v>
      </c>
      <c r="H178" s="21">
        <f>G178*'ST1.4 OFMSW composition'!B$10</f>
        <v>0.49592741763612097</v>
      </c>
      <c r="I178" s="50">
        <f>$G178*'ST1.4 OFMSW composition'!C$3</f>
        <v>4.5662750906873016E-2</v>
      </c>
      <c r="J178" s="50">
        <f>$G178*'ST1.4 OFMSW composition'!D$3</f>
        <v>8.7301939746132221E-2</v>
      </c>
      <c r="K178" s="50">
        <f>$G178*'ST1.4 OFMSW composition'!E$3</f>
        <v>7.2236974795299128E-2</v>
      </c>
      <c r="L178" s="50">
        <f>$G178*'ST1.4 OFMSW composition'!F$3</f>
        <v>5.5487728048720701E-2</v>
      </c>
      <c r="M178" s="50">
        <f>$G178*'ST1.4 OFMSW composition'!G$3</f>
        <v>0.14597108896459407</v>
      </c>
      <c r="N178" s="50">
        <f>$G178*'ST1.4 OFMSW composition'!H$3</f>
        <v>4.1452046417509728E-2</v>
      </c>
      <c r="O178" s="22">
        <v>2012</v>
      </c>
      <c r="P178" s="18">
        <v>55669</v>
      </c>
      <c r="Q178" s="25" t="s">
        <v>241</v>
      </c>
      <c r="R178" s="23" t="s">
        <v>241</v>
      </c>
      <c r="S178" s="23" t="s">
        <v>241</v>
      </c>
      <c r="T178" s="53" t="s">
        <v>241</v>
      </c>
      <c r="U178" s="53" t="s">
        <v>241</v>
      </c>
      <c r="V178" s="53" t="s">
        <v>241</v>
      </c>
      <c r="W178" s="53" t="s">
        <v>241</v>
      </c>
      <c r="X178" s="53" t="s">
        <v>241</v>
      </c>
      <c r="Y178" s="53" t="s">
        <v>241</v>
      </c>
      <c r="Z178" s="24">
        <v>2016</v>
      </c>
      <c r="AA178" s="25">
        <v>55739</v>
      </c>
      <c r="AB178" s="23" t="s">
        <v>241</v>
      </c>
      <c r="AC178" s="23" t="s">
        <v>241</v>
      </c>
      <c r="AD178" s="53" t="s">
        <v>241</v>
      </c>
      <c r="AE178" s="53" t="s">
        <v>241</v>
      </c>
      <c r="AF178" s="53" t="s">
        <v>241</v>
      </c>
      <c r="AG178" s="53" t="s">
        <v>241</v>
      </c>
      <c r="AH178" s="53" t="s">
        <v>241</v>
      </c>
      <c r="AI178" s="53" t="s">
        <v>241</v>
      </c>
      <c r="AJ178" s="53" t="s">
        <v>241</v>
      </c>
      <c r="AK178" s="37" t="s">
        <v>241</v>
      </c>
      <c r="AL178" s="37" t="s">
        <v>241</v>
      </c>
      <c r="AM178" s="37" t="s">
        <v>241</v>
      </c>
      <c r="AN178" s="38">
        <v>0.95</v>
      </c>
      <c r="AO178" s="21">
        <f>AN178*'ST1.4 OFMSW composition'!B$10</f>
        <v>0.50349999999999995</v>
      </c>
      <c r="AP178" s="50">
        <f>AO178*'ST1.4 OFMSW composition'!C$3</f>
        <v>2.4570799999999997E-2</v>
      </c>
      <c r="AQ178" s="50">
        <f>$AO178*('ST1.4 OFMSW composition'!D$3)</f>
        <v>4.6976549999999992E-2</v>
      </c>
      <c r="AR178" s="50">
        <f>$AO178*('ST1.4 OFMSW composition'!E$3)</f>
        <v>3.8870200000000001E-2</v>
      </c>
      <c r="AS178" s="50">
        <f>$AO178*('ST1.4 OFMSW composition'!F$3)</f>
        <v>2.9857549999999997E-2</v>
      </c>
      <c r="AT178" s="50">
        <f>$AO178*('ST1.4 OFMSW composition'!G$3)</f>
        <v>7.8545999999999991E-2</v>
      </c>
      <c r="AU178" s="50">
        <f>$AO178*('ST1.4 OFMSW composition'!H$3)</f>
        <v>2.2305049999999996E-2</v>
      </c>
    </row>
    <row r="179" spans="1:47" x14ac:dyDescent="0.3">
      <c r="A179" s="19" t="s">
        <v>194</v>
      </c>
      <c r="B179" s="19" t="s">
        <v>196</v>
      </c>
      <c r="C179" s="48">
        <v>0.71</v>
      </c>
      <c r="D179" s="20">
        <v>2015</v>
      </c>
      <c r="E179" s="19">
        <v>23789338</v>
      </c>
      <c r="F179" s="19">
        <v>13345000000</v>
      </c>
      <c r="G179" s="21">
        <f t="shared" si="22"/>
        <v>1.5368920243016615</v>
      </c>
      <c r="H179" s="21">
        <f>G179*'ST1.4 OFMSW composition'!B$10</f>
        <v>0.81455277287988059</v>
      </c>
      <c r="I179" s="50">
        <f>$G179*'ST1.4 OFMSW composition'!C$3</f>
        <v>7.5000330785921068E-2</v>
      </c>
      <c r="J179" s="50">
        <f>$G179*'ST1.4 OFMSW composition'!D$3</f>
        <v>0.14339202586734501</v>
      </c>
      <c r="K179" s="50">
        <f>$G179*'ST1.4 OFMSW composition'!E$3</f>
        <v>0.11864806427608827</v>
      </c>
      <c r="L179" s="50">
        <f>$G179*'ST1.4 OFMSW composition'!F$3</f>
        <v>9.1137697041088525E-2</v>
      </c>
      <c r="M179" s="50">
        <f>$G179*'ST1.4 OFMSW composition'!G$3</f>
        <v>0.23975515579105919</v>
      </c>
      <c r="N179" s="50">
        <f>$G179*'ST1.4 OFMSW composition'!H$3</f>
        <v>6.8084316676563603E-2</v>
      </c>
      <c r="O179" s="22">
        <v>2012</v>
      </c>
      <c r="P179" s="18">
        <v>22733465</v>
      </c>
      <c r="Q179" s="25" t="s">
        <v>241</v>
      </c>
      <c r="R179" s="23" t="s">
        <v>241</v>
      </c>
      <c r="S179" s="23" t="s">
        <v>241</v>
      </c>
      <c r="T179" s="53" t="s">
        <v>241</v>
      </c>
      <c r="U179" s="53" t="s">
        <v>241</v>
      </c>
      <c r="V179" s="53" t="s">
        <v>241</v>
      </c>
      <c r="W179" s="53" t="s">
        <v>241</v>
      </c>
      <c r="X179" s="53" t="s">
        <v>241</v>
      </c>
      <c r="Y179" s="53" t="s">
        <v>241</v>
      </c>
      <c r="Z179" s="24">
        <v>2016</v>
      </c>
      <c r="AA179" s="25">
        <v>24190907</v>
      </c>
      <c r="AB179" s="23" t="s">
        <v>241</v>
      </c>
      <c r="AC179" s="23" t="s">
        <v>241</v>
      </c>
      <c r="AD179" s="53" t="s">
        <v>241</v>
      </c>
      <c r="AE179" s="53" t="s">
        <v>241</v>
      </c>
      <c r="AF179" s="53" t="s">
        <v>241</v>
      </c>
      <c r="AG179" s="53" t="s">
        <v>241</v>
      </c>
      <c r="AH179" s="53" t="s">
        <v>241</v>
      </c>
      <c r="AI179" s="53" t="s">
        <v>241</v>
      </c>
      <c r="AJ179" s="53" t="s">
        <v>241</v>
      </c>
      <c r="AK179" s="37">
        <v>1999</v>
      </c>
      <c r="AL179" s="37">
        <v>16233664</v>
      </c>
      <c r="AM179" s="37">
        <f>(AN179*AL179)*365</f>
        <v>13213390812.799999</v>
      </c>
      <c r="AN179" s="21">
        <v>2.23</v>
      </c>
      <c r="AO179" s="21">
        <f>AN179*'ST1.4 OFMSW composition'!B$10</f>
        <v>1.1819</v>
      </c>
      <c r="AP179" s="50">
        <f>AO179*'ST1.4 OFMSW composition'!C$3</f>
        <v>5.7676719999999994E-2</v>
      </c>
      <c r="AQ179" s="50">
        <f>$AO179*('ST1.4 OFMSW composition'!D$3)</f>
        <v>0.11027126999999999</v>
      </c>
      <c r="AR179" s="50">
        <f>$AO179*('ST1.4 OFMSW composition'!E$3)</f>
        <v>9.1242680000000007E-2</v>
      </c>
      <c r="AS179" s="50">
        <f>$AO179*('ST1.4 OFMSW composition'!F$3)</f>
        <v>7.008666999999999E-2</v>
      </c>
      <c r="AT179" s="50">
        <f>$AO179*('ST1.4 OFMSW composition'!G$3)</f>
        <v>0.1843764</v>
      </c>
      <c r="AU179" s="50">
        <f>$AO179*('ST1.4 OFMSW composition'!H$3)</f>
        <v>5.2358169999999996E-2</v>
      </c>
    </row>
    <row r="180" spans="1:47" x14ac:dyDescent="0.3">
      <c r="A180" s="19" t="s">
        <v>194</v>
      </c>
      <c r="B180" s="19" t="s">
        <v>197</v>
      </c>
      <c r="C180" s="48">
        <v>1</v>
      </c>
      <c r="D180" s="20">
        <v>2011</v>
      </c>
      <c r="E180" s="19">
        <v>867086</v>
      </c>
      <c r="F180" s="19">
        <v>189390000</v>
      </c>
      <c r="G180" s="21">
        <f t="shared" si="22"/>
        <v>0.59841435835518864</v>
      </c>
      <c r="H180" s="21">
        <f>G180*'ST1.4 OFMSW composition'!B$10</f>
        <v>0.31715960992824999</v>
      </c>
      <c r="I180" s="50">
        <f>$G180*'ST1.4 OFMSW composition'!C$3</f>
        <v>2.9202620687733202E-2</v>
      </c>
      <c r="J180" s="50">
        <f>$G180*'ST1.4 OFMSW composition'!D$3</f>
        <v>5.5832059634539098E-2</v>
      </c>
      <c r="K180" s="50">
        <f>$G180*'ST1.4 OFMSW composition'!E$3</f>
        <v>4.6197588465020568E-2</v>
      </c>
      <c r="L180" s="50">
        <f>$G180*'ST1.4 OFMSW composition'!F$3</f>
        <v>3.5485971450462686E-2</v>
      </c>
      <c r="M180" s="50">
        <f>$G180*'ST1.4 OFMSW composition'!G$3</f>
        <v>9.3352639903409432E-2</v>
      </c>
      <c r="N180" s="50">
        <f>$G180*'ST1.4 OFMSW composition'!H$3</f>
        <v>2.6509756075134856E-2</v>
      </c>
      <c r="O180" s="22">
        <v>2012</v>
      </c>
      <c r="P180" s="18">
        <v>865065</v>
      </c>
      <c r="Q180" s="25" t="s">
        <v>241</v>
      </c>
      <c r="R180" s="23" t="s">
        <v>241</v>
      </c>
      <c r="S180" s="23" t="s">
        <v>241</v>
      </c>
      <c r="T180" s="53" t="s">
        <v>241</v>
      </c>
      <c r="U180" s="53" t="s">
        <v>241</v>
      </c>
      <c r="V180" s="53" t="s">
        <v>241</v>
      </c>
      <c r="W180" s="53" t="s">
        <v>241</v>
      </c>
      <c r="X180" s="53" t="s">
        <v>241</v>
      </c>
      <c r="Y180" s="53" t="s">
        <v>241</v>
      </c>
      <c r="Z180" s="24">
        <v>2016</v>
      </c>
      <c r="AA180" s="25">
        <v>872406</v>
      </c>
      <c r="AB180" s="23" t="s">
        <v>241</v>
      </c>
      <c r="AC180" s="23" t="s">
        <v>241</v>
      </c>
      <c r="AD180" s="53" t="s">
        <v>241</v>
      </c>
      <c r="AE180" s="53" t="s">
        <v>241</v>
      </c>
      <c r="AF180" s="53" t="s">
        <v>241</v>
      </c>
      <c r="AG180" s="53" t="s">
        <v>241</v>
      </c>
      <c r="AH180" s="53" t="s">
        <v>241</v>
      </c>
      <c r="AI180" s="53" t="s">
        <v>241</v>
      </c>
      <c r="AJ180" s="53" t="s">
        <v>241</v>
      </c>
      <c r="AK180" s="37">
        <v>1994</v>
      </c>
      <c r="AL180" s="37">
        <v>339328</v>
      </c>
      <c r="AM180" s="37">
        <f>(AN180*AL180)*365</f>
        <v>260094912.00000003</v>
      </c>
      <c r="AN180" s="21">
        <v>2.1</v>
      </c>
      <c r="AO180" s="21">
        <f>AN180*'ST1.4 OFMSW composition'!B$10</f>
        <v>1.1130000000000002</v>
      </c>
      <c r="AP180" s="50">
        <f>AO180*'ST1.4 OFMSW composition'!C$3</f>
        <v>5.4314400000000006E-2</v>
      </c>
      <c r="AQ180" s="50">
        <f>$AO180*('ST1.4 OFMSW composition'!D$3)</f>
        <v>0.10384290000000002</v>
      </c>
      <c r="AR180" s="50">
        <f>$AO180*('ST1.4 OFMSW composition'!E$3)</f>
        <v>8.5923600000000017E-2</v>
      </c>
      <c r="AS180" s="50">
        <f>$AO180*('ST1.4 OFMSW composition'!F$3)</f>
        <v>6.6000900000000015E-2</v>
      </c>
      <c r="AT180" s="50">
        <f>$AO180*('ST1.4 OFMSW composition'!G$3)</f>
        <v>0.17362800000000003</v>
      </c>
      <c r="AU180" s="50">
        <f>$AO180*('ST1.4 OFMSW composition'!H$3)</f>
        <v>4.9305900000000007E-2</v>
      </c>
    </row>
    <row r="181" spans="1:47" x14ac:dyDescent="0.3">
      <c r="A181" s="19" t="s">
        <v>194</v>
      </c>
      <c r="B181" s="19" t="s">
        <v>198</v>
      </c>
      <c r="C181" s="48">
        <v>0.71</v>
      </c>
      <c r="D181" s="20">
        <v>2013</v>
      </c>
      <c r="E181" s="19">
        <v>273528</v>
      </c>
      <c r="F181" s="19">
        <v>147000000</v>
      </c>
      <c r="G181" s="21">
        <f t="shared" si="22"/>
        <v>1.4723893935077843</v>
      </c>
      <c r="H181" s="21">
        <f>G181*'ST1.4 OFMSW composition'!B$10</f>
        <v>0.78036637855912572</v>
      </c>
      <c r="I181" s="50">
        <f>$G181*'ST1.4 OFMSW composition'!C$3</f>
        <v>7.1852602403179866E-2</v>
      </c>
      <c r="J181" s="50">
        <f>$G181*'ST1.4 OFMSW composition'!D$3</f>
        <v>0.13737393041427626</v>
      </c>
      <c r="K181" s="50">
        <f>$G181*'ST1.4 OFMSW composition'!E$3</f>
        <v>0.11366846117880096</v>
      </c>
      <c r="L181" s="50">
        <f>$G181*'ST1.4 OFMSW composition'!F$3</f>
        <v>8.7312691035011603E-2</v>
      </c>
      <c r="M181" s="50">
        <f>$G181*'ST1.4 OFMSW composition'!G$3</f>
        <v>0.22969274538721435</v>
      </c>
      <c r="N181" s="50">
        <f>$G181*'ST1.4 OFMSW composition'!H$3</f>
        <v>6.5226850132394848E-2</v>
      </c>
      <c r="O181" s="22">
        <v>2012</v>
      </c>
      <c r="P181" s="18">
        <v>268995</v>
      </c>
      <c r="Q181" s="25" t="s">
        <v>241</v>
      </c>
      <c r="R181" s="23" t="s">
        <v>241</v>
      </c>
      <c r="S181" s="23" t="s">
        <v>241</v>
      </c>
      <c r="T181" s="53" t="s">
        <v>241</v>
      </c>
      <c r="U181" s="53" t="s">
        <v>241</v>
      </c>
      <c r="V181" s="53" t="s">
        <v>241</v>
      </c>
      <c r="W181" s="53" t="s">
        <v>241</v>
      </c>
      <c r="X181" s="53" t="s">
        <v>241</v>
      </c>
      <c r="Y181" s="53" t="s">
        <v>241</v>
      </c>
      <c r="Z181" s="24">
        <v>2016</v>
      </c>
      <c r="AA181" s="25">
        <v>274576</v>
      </c>
      <c r="AB181" s="25">
        <f>(AC181*AA181)*365</f>
        <v>145319348</v>
      </c>
      <c r="AC181" s="23">
        <v>1.45</v>
      </c>
      <c r="AD181" s="50">
        <f>$AC181*'ST1.4 OFMSW composition'!B$9</f>
        <v>0.40600000000000003</v>
      </c>
      <c r="AE181" s="50">
        <f>$AC181*'ST1.4 OFMSW composition'!C$9</f>
        <v>7.075999999999999E-2</v>
      </c>
      <c r="AF181" s="50">
        <f>$AC181*'ST1.4 OFMSW composition'!D$9</f>
        <v>0.13528499999999999</v>
      </c>
      <c r="AG181" s="50">
        <f>$AC181*'ST1.4 OFMSW composition'!E$9</f>
        <v>0.11194</v>
      </c>
      <c r="AH181" s="50">
        <f>$AC181*'ST1.4 OFMSW composition'!F$9</f>
        <v>8.5984999999999992E-2</v>
      </c>
      <c r="AI181" s="50">
        <f>$AC181*'ST1.4 OFMSW composition'!G$9</f>
        <v>0.22619999999999998</v>
      </c>
      <c r="AJ181" s="50">
        <f>$AC181*'ST1.4 OFMSW composition'!H$9</f>
        <v>6.4235E-2</v>
      </c>
      <c r="AK181" s="37" t="s">
        <v>241</v>
      </c>
      <c r="AL181" s="37" t="s">
        <v>241</v>
      </c>
      <c r="AM181" s="37" t="s">
        <v>241</v>
      </c>
      <c r="AN181" s="38">
        <v>2.2000000000000002</v>
      </c>
      <c r="AO181" s="21">
        <f>AN181*'ST1.4 OFMSW composition'!B$10</f>
        <v>1.1660000000000001</v>
      </c>
      <c r="AP181" s="50">
        <f>AO181*'ST1.4 OFMSW composition'!C$3</f>
        <v>5.6900800000000001E-2</v>
      </c>
      <c r="AQ181" s="50">
        <f>$AO181*('ST1.4 OFMSW composition'!D$3)</f>
        <v>0.1087878</v>
      </c>
      <c r="AR181" s="50">
        <f>$AO181*('ST1.4 OFMSW composition'!E$3)</f>
        <v>9.0015200000000017E-2</v>
      </c>
      <c r="AS181" s="50">
        <f>$AO181*('ST1.4 OFMSW composition'!F$3)</f>
        <v>6.9143800000000005E-2</v>
      </c>
      <c r="AT181" s="50">
        <f>$AO181*('ST1.4 OFMSW composition'!G$3)</f>
        <v>0.18189600000000003</v>
      </c>
      <c r="AU181" s="50">
        <f>$AO181*('ST1.4 OFMSW composition'!H$3)</f>
        <v>5.1653800000000007E-2</v>
      </c>
    </row>
    <row r="182" spans="1:47" x14ac:dyDescent="0.3">
      <c r="A182" s="19" t="s">
        <v>194</v>
      </c>
      <c r="B182" s="19" t="s">
        <v>199</v>
      </c>
      <c r="C182" s="48">
        <v>0.38</v>
      </c>
      <c r="D182" s="20">
        <v>2016</v>
      </c>
      <c r="E182" s="19">
        <v>114395</v>
      </c>
      <c r="F182" s="19">
        <v>35724000</v>
      </c>
      <c r="G182" s="21">
        <f t="shared" si="22"/>
        <v>0.85557911274740794</v>
      </c>
      <c r="H182" s="21">
        <f>G182*'ST1.4 OFMSW composition'!B$10</f>
        <v>0.45345692975612623</v>
      </c>
      <c r="I182" s="50">
        <f>$G182*'ST1.4 OFMSW composition'!C$3</f>
        <v>4.1752260702073503E-2</v>
      </c>
      <c r="J182" s="50">
        <f>$G182*'ST1.4 OFMSW composition'!D$3</f>
        <v>7.9825531219333154E-2</v>
      </c>
      <c r="K182" s="50">
        <f>$G182*'ST1.4 OFMSW composition'!E$3</f>
        <v>6.6050707504099901E-2</v>
      </c>
      <c r="L182" s="50">
        <f>$G182*'ST1.4 OFMSW composition'!F$3</f>
        <v>5.0735841385921292E-2</v>
      </c>
      <c r="M182" s="50">
        <f>$G182*'ST1.4 OFMSW composition'!G$3</f>
        <v>0.13347034158859564</v>
      </c>
      <c r="N182" s="50">
        <f>$G182*'ST1.4 OFMSW composition'!H$3</f>
        <v>3.7902154694710172E-2</v>
      </c>
      <c r="O182" s="22">
        <v>2012</v>
      </c>
      <c r="P182" s="18">
        <v>106359</v>
      </c>
      <c r="Q182" s="25" t="s">
        <v>241</v>
      </c>
      <c r="R182" s="23" t="s">
        <v>241</v>
      </c>
      <c r="S182" s="23" t="s">
        <v>241</v>
      </c>
      <c r="T182" s="53" t="s">
        <v>241</v>
      </c>
      <c r="U182" s="53" t="s">
        <v>241</v>
      </c>
      <c r="V182" s="53" t="s">
        <v>241</v>
      </c>
      <c r="W182" s="53" t="s">
        <v>241</v>
      </c>
      <c r="X182" s="53" t="s">
        <v>241</v>
      </c>
      <c r="Y182" s="53" t="s">
        <v>241</v>
      </c>
      <c r="Z182" s="24">
        <v>2016</v>
      </c>
      <c r="AA182" s="25">
        <v>112529</v>
      </c>
      <c r="AB182" s="25">
        <f>(AC182*AA182)*365</f>
        <v>12321925.499999998</v>
      </c>
      <c r="AC182" s="26">
        <v>0.3</v>
      </c>
      <c r="AD182" s="50">
        <f>$AC182*'ST1.4 OFMSW composition'!B$9</f>
        <v>8.4000000000000005E-2</v>
      </c>
      <c r="AE182" s="50">
        <f>$AC182*'ST1.4 OFMSW composition'!C$9</f>
        <v>1.4639999999999999E-2</v>
      </c>
      <c r="AF182" s="50">
        <f>$AC182*'ST1.4 OFMSW composition'!D$9</f>
        <v>2.7989999999999998E-2</v>
      </c>
      <c r="AG182" s="50">
        <f>$AC182*'ST1.4 OFMSW composition'!E$9</f>
        <v>2.316E-2</v>
      </c>
      <c r="AH182" s="50">
        <f>$AC182*'ST1.4 OFMSW composition'!F$9</f>
        <v>1.779E-2</v>
      </c>
      <c r="AI182" s="50">
        <f>$AC182*'ST1.4 OFMSW composition'!G$9</f>
        <v>4.6800000000000001E-2</v>
      </c>
      <c r="AJ182" s="50">
        <f>$AC182*'ST1.4 OFMSW composition'!H$9</f>
        <v>1.329E-2</v>
      </c>
      <c r="AK182" s="37" t="s">
        <v>241</v>
      </c>
      <c r="AL182" s="37" t="s">
        <v>241</v>
      </c>
      <c r="AM182" s="37" t="s">
        <v>241</v>
      </c>
      <c r="AN182" s="38">
        <v>0.95</v>
      </c>
      <c r="AO182" s="21">
        <f>AN182*'ST1.4 OFMSW composition'!B$10</f>
        <v>0.50349999999999995</v>
      </c>
      <c r="AP182" s="50">
        <f>AO182*'ST1.4 OFMSW composition'!C$3</f>
        <v>2.4570799999999997E-2</v>
      </c>
      <c r="AQ182" s="50">
        <f>$AO182*('ST1.4 OFMSW composition'!D$3)</f>
        <v>4.6976549999999992E-2</v>
      </c>
      <c r="AR182" s="50">
        <f>$AO182*('ST1.4 OFMSW composition'!E$3)</f>
        <v>3.8870200000000001E-2</v>
      </c>
      <c r="AS182" s="50">
        <f>$AO182*('ST1.4 OFMSW composition'!F$3)</f>
        <v>2.9857549999999997E-2</v>
      </c>
      <c r="AT182" s="50">
        <f>$AO182*('ST1.4 OFMSW composition'!G$3)</f>
        <v>7.8545999999999991E-2</v>
      </c>
      <c r="AU182" s="50">
        <f>$AO182*('ST1.4 OFMSW composition'!H$3)</f>
        <v>2.2305049999999996E-2</v>
      </c>
    </row>
    <row r="183" spans="1:47" x14ac:dyDescent="0.3">
      <c r="A183" s="19" t="s">
        <v>194</v>
      </c>
      <c r="B183" s="19" t="s">
        <v>200</v>
      </c>
      <c r="C183" s="48">
        <v>0.66</v>
      </c>
      <c r="D183" s="20">
        <v>2013</v>
      </c>
      <c r="E183" s="19">
        <v>52793</v>
      </c>
      <c r="F183" s="19">
        <v>8614000</v>
      </c>
      <c r="G183" s="21">
        <f t="shared" si="22"/>
        <v>0.44702896217301535</v>
      </c>
      <c r="H183" s="21">
        <f>G183*'ST1.4 OFMSW composition'!B$10</f>
        <v>0.23692534995169814</v>
      </c>
      <c r="I183" s="50">
        <f>$G183*'ST1.4 OFMSW composition'!C$3</f>
        <v>2.1815013354043147E-2</v>
      </c>
      <c r="J183" s="50">
        <f>$G183*'ST1.4 OFMSW composition'!D$3</f>
        <v>4.1707802170742332E-2</v>
      </c>
      <c r="K183" s="50">
        <f>$G183*'ST1.4 OFMSW composition'!E$3</f>
        <v>3.4510635879756786E-2</v>
      </c>
      <c r="L183" s="50">
        <f>$G183*'ST1.4 OFMSW composition'!F$3</f>
        <v>2.6508817456859811E-2</v>
      </c>
      <c r="M183" s="50">
        <f>$G183*'ST1.4 OFMSW composition'!G$3</f>
        <v>6.9736518098990397E-2</v>
      </c>
      <c r="N183" s="50">
        <f>$G183*'ST1.4 OFMSW composition'!H$3</f>
        <v>1.9803383024264581E-2</v>
      </c>
      <c r="O183" s="22">
        <v>2012</v>
      </c>
      <c r="P183" s="18">
        <v>56712</v>
      </c>
      <c r="Q183" s="25" t="s">
        <v>241</v>
      </c>
      <c r="R183" s="23" t="s">
        <v>241</v>
      </c>
      <c r="S183" s="23" t="s">
        <v>241</v>
      </c>
      <c r="T183" s="53" t="s">
        <v>241</v>
      </c>
      <c r="U183" s="53" t="s">
        <v>241</v>
      </c>
      <c r="V183" s="53" t="s">
        <v>241</v>
      </c>
      <c r="W183" s="53" t="s">
        <v>241</v>
      </c>
      <c r="X183" s="53" t="s">
        <v>241</v>
      </c>
      <c r="Y183" s="53" t="s">
        <v>241</v>
      </c>
      <c r="Z183" s="24">
        <v>2016</v>
      </c>
      <c r="AA183" s="25">
        <v>57723</v>
      </c>
      <c r="AB183" s="25">
        <f>(AC183*AA183)*365</f>
        <v>10534447.5</v>
      </c>
      <c r="AC183" s="26">
        <v>0.5</v>
      </c>
      <c r="AD183" s="50">
        <f>$AC183*'ST1.4 OFMSW composition'!B$9</f>
        <v>0.14000000000000001</v>
      </c>
      <c r="AE183" s="50">
        <f>$AC183*'ST1.4 OFMSW composition'!C$9</f>
        <v>2.4399999999999998E-2</v>
      </c>
      <c r="AF183" s="50">
        <f>$AC183*'ST1.4 OFMSW composition'!D$9</f>
        <v>4.6649999999999997E-2</v>
      </c>
      <c r="AG183" s="50">
        <f>$AC183*'ST1.4 OFMSW composition'!E$9</f>
        <v>3.8600000000000002E-2</v>
      </c>
      <c r="AH183" s="50">
        <f>$AC183*'ST1.4 OFMSW composition'!F$9</f>
        <v>2.9649999999999999E-2</v>
      </c>
      <c r="AI183" s="50">
        <f>$AC183*'ST1.4 OFMSW composition'!G$9</f>
        <v>7.8E-2</v>
      </c>
      <c r="AJ183" s="50">
        <f>$AC183*'ST1.4 OFMSW composition'!H$9</f>
        <v>2.215E-2</v>
      </c>
      <c r="AK183" s="37" t="s">
        <v>241</v>
      </c>
      <c r="AL183" s="37" t="s">
        <v>241</v>
      </c>
      <c r="AM183" s="37" t="s">
        <v>241</v>
      </c>
      <c r="AN183" s="38">
        <v>0.95</v>
      </c>
      <c r="AO183" s="21">
        <f>AN183*'ST1.4 OFMSW composition'!B$10</f>
        <v>0.50349999999999995</v>
      </c>
      <c r="AP183" s="50">
        <f>AO183*'ST1.4 OFMSW composition'!C$3</f>
        <v>2.4570799999999997E-2</v>
      </c>
      <c r="AQ183" s="50">
        <f>$AO183*('ST1.4 OFMSW composition'!D$3)</f>
        <v>4.6976549999999992E-2</v>
      </c>
      <c r="AR183" s="50">
        <f>$AO183*('ST1.4 OFMSW composition'!E$3)</f>
        <v>3.8870200000000001E-2</v>
      </c>
      <c r="AS183" s="50">
        <f>$AO183*('ST1.4 OFMSW composition'!F$3)</f>
        <v>2.9857549999999997E-2</v>
      </c>
      <c r="AT183" s="50">
        <f>$AO183*('ST1.4 OFMSW composition'!G$3)</f>
        <v>7.8545999999999991E-2</v>
      </c>
      <c r="AU183" s="50">
        <f>$AO183*('ST1.4 OFMSW composition'!H$3)</f>
        <v>2.2305049999999996E-2</v>
      </c>
    </row>
    <row r="184" spans="1:47" x14ac:dyDescent="0.3">
      <c r="A184" s="19" t="s">
        <v>194</v>
      </c>
      <c r="B184" s="19" t="s">
        <v>201</v>
      </c>
      <c r="C184" s="48">
        <v>0.8</v>
      </c>
      <c r="D184" s="20">
        <v>2016</v>
      </c>
      <c r="E184" s="19">
        <v>104937</v>
      </c>
      <c r="F184" s="19">
        <v>26040000</v>
      </c>
      <c r="G184" s="21">
        <f t="shared" si="22"/>
        <v>0.67985997077698668</v>
      </c>
      <c r="H184" s="21">
        <f>G184*'ST1.4 OFMSW composition'!B$10</f>
        <v>0.36032578451180297</v>
      </c>
      <c r="I184" s="50">
        <f>$G184*'ST1.4 OFMSW composition'!C$3</f>
        <v>3.317716657391695E-2</v>
      </c>
      <c r="J184" s="50">
        <f>$G184*'ST1.4 OFMSW composition'!D$3</f>
        <v>6.3430935273492847E-2</v>
      </c>
      <c r="K184" s="50">
        <f>$G184*'ST1.4 OFMSW composition'!E$3</f>
        <v>5.2485189743983376E-2</v>
      </c>
      <c r="L184" s="50">
        <f>$G184*'ST1.4 OFMSW composition'!F$3</f>
        <v>4.0315696267075311E-2</v>
      </c>
      <c r="M184" s="50">
        <f>$G184*'ST1.4 OFMSW composition'!G$3</f>
        <v>0.10605815544120992</v>
      </c>
      <c r="N184" s="50">
        <f>$G184*'ST1.4 OFMSW composition'!H$3</f>
        <v>3.0117796705420509E-2</v>
      </c>
      <c r="O184" s="22">
        <v>2012</v>
      </c>
      <c r="P184" s="18">
        <v>104506</v>
      </c>
      <c r="Q184" s="25" t="s">
        <v>241</v>
      </c>
      <c r="R184" s="23" t="s">
        <v>241</v>
      </c>
      <c r="S184" s="23" t="s">
        <v>241</v>
      </c>
      <c r="T184" s="53" t="s">
        <v>241</v>
      </c>
      <c r="U184" s="53" t="s">
        <v>241</v>
      </c>
      <c r="V184" s="53" t="s">
        <v>241</v>
      </c>
      <c r="W184" s="53" t="s">
        <v>241</v>
      </c>
      <c r="X184" s="53" t="s">
        <v>241</v>
      </c>
      <c r="Y184" s="53" t="s">
        <v>241</v>
      </c>
      <c r="Z184" s="24">
        <v>2016</v>
      </c>
      <c r="AA184" s="25">
        <v>110215</v>
      </c>
      <c r="AB184" s="23" t="s">
        <v>241</v>
      </c>
      <c r="AC184" s="23" t="s">
        <v>241</v>
      </c>
      <c r="AD184" s="53" t="s">
        <v>241</v>
      </c>
      <c r="AE184" s="53" t="s">
        <v>241</v>
      </c>
      <c r="AF184" s="53" t="s">
        <v>241</v>
      </c>
      <c r="AG184" s="53" t="s">
        <v>241</v>
      </c>
      <c r="AH184" s="53" t="s">
        <v>241</v>
      </c>
      <c r="AI184" s="53" t="s">
        <v>241</v>
      </c>
      <c r="AJ184" s="53" t="s">
        <v>241</v>
      </c>
      <c r="AK184" s="37" t="s">
        <v>241</v>
      </c>
      <c r="AL184" s="37" t="s">
        <v>241</v>
      </c>
      <c r="AM184" s="37" t="s">
        <v>241</v>
      </c>
      <c r="AN184" s="38">
        <v>0.95</v>
      </c>
      <c r="AO184" s="21">
        <f>AN184*'ST1.4 OFMSW composition'!B$10</f>
        <v>0.50349999999999995</v>
      </c>
      <c r="AP184" s="50">
        <f>AO184*'ST1.4 OFMSW composition'!C$3</f>
        <v>2.4570799999999997E-2</v>
      </c>
      <c r="AQ184" s="50">
        <f>$AO184*('ST1.4 OFMSW composition'!D$3)</f>
        <v>4.6976549999999992E-2</v>
      </c>
      <c r="AR184" s="50">
        <f>$AO184*('ST1.4 OFMSW composition'!E$3)</f>
        <v>3.8870200000000001E-2</v>
      </c>
      <c r="AS184" s="50">
        <f>$AO184*('ST1.4 OFMSW composition'!F$3)</f>
        <v>2.9857549999999997E-2</v>
      </c>
      <c r="AT184" s="50">
        <f>$AO184*('ST1.4 OFMSW composition'!G$3)</f>
        <v>7.8545999999999991E-2</v>
      </c>
      <c r="AU184" s="50">
        <f>$AO184*('ST1.4 OFMSW composition'!H$3)</f>
        <v>2.2305049999999996E-2</v>
      </c>
    </row>
    <row r="185" spans="1:47" x14ac:dyDescent="0.3">
      <c r="A185" s="19" t="s">
        <v>194</v>
      </c>
      <c r="B185" s="19" t="s">
        <v>202</v>
      </c>
      <c r="C185" s="48">
        <v>0.71</v>
      </c>
      <c r="D185" s="20">
        <v>2016</v>
      </c>
      <c r="E185" s="19">
        <v>13049</v>
      </c>
      <c r="F185" s="19">
        <v>6192000</v>
      </c>
      <c r="G185" s="21">
        <f t="shared" si="22"/>
        <v>1.3000523842167089</v>
      </c>
      <c r="H185" s="21">
        <f>G185*'ST1.4 OFMSW composition'!B$10</f>
        <v>0.68902776363485574</v>
      </c>
      <c r="I185" s="50">
        <f>$G185*'ST1.4 OFMSW composition'!C$3</f>
        <v>6.3442556349775386E-2</v>
      </c>
      <c r="J185" s="50">
        <f>$G185*'ST1.4 OFMSW composition'!D$3</f>
        <v>0.12129488744741893</v>
      </c>
      <c r="K185" s="50">
        <f>$G185*'ST1.4 OFMSW composition'!E$3</f>
        <v>0.10036404406152993</v>
      </c>
      <c r="L185" s="50">
        <f>$G185*'ST1.4 OFMSW composition'!F$3</f>
        <v>7.7093106384050841E-2</v>
      </c>
      <c r="M185" s="50">
        <f>$G185*'ST1.4 OFMSW composition'!G$3</f>
        <v>0.20280817193780659</v>
      </c>
      <c r="N185" s="50">
        <f>$G185*'ST1.4 OFMSW composition'!H$3</f>
        <v>5.7592320620800205E-2</v>
      </c>
      <c r="O185" s="22">
        <v>2012</v>
      </c>
      <c r="P185" s="18">
        <v>10136</v>
      </c>
      <c r="Q185" s="25" t="s">
        <v>241</v>
      </c>
      <c r="R185" s="23" t="s">
        <v>241</v>
      </c>
      <c r="S185" s="23" t="s">
        <v>241</v>
      </c>
      <c r="T185" s="53" t="s">
        <v>241</v>
      </c>
      <c r="U185" s="53" t="s">
        <v>241</v>
      </c>
      <c r="V185" s="53" t="s">
        <v>241</v>
      </c>
      <c r="W185" s="53" t="s">
        <v>241</v>
      </c>
      <c r="X185" s="53" t="s">
        <v>241</v>
      </c>
      <c r="Y185" s="53" t="s">
        <v>241</v>
      </c>
      <c r="Z185" s="24">
        <v>2016</v>
      </c>
      <c r="AA185" s="25">
        <v>10474</v>
      </c>
      <c r="AB185" s="25">
        <f>(AC185*AA185)*365</f>
        <v>1223363.2000000002</v>
      </c>
      <c r="AC185" s="23">
        <v>0.32</v>
      </c>
      <c r="AD185" s="50">
        <f>$AC185*'ST1.4 OFMSW composition'!B$9</f>
        <v>8.9600000000000013E-2</v>
      </c>
      <c r="AE185" s="50">
        <f>$AC185*'ST1.4 OFMSW composition'!C$9</f>
        <v>1.5616E-2</v>
      </c>
      <c r="AF185" s="50">
        <f>$AC185*'ST1.4 OFMSW composition'!D$9</f>
        <v>2.9855999999999997E-2</v>
      </c>
      <c r="AG185" s="50">
        <f>$AC185*'ST1.4 OFMSW composition'!E$9</f>
        <v>2.4704000000000004E-2</v>
      </c>
      <c r="AH185" s="50">
        <f>$AC185*'ST1.4 OFMSW composition'!F$9</f>
        <v>1.8976E-2</v>
      </c>
      <c r="AI185" s="50">
        <f>$AC185*'ST1.4 OFMSW composition'!G$9</f>
        <v>4.9919999999999999E-2</v>
      </c>
      <c r="AJ185" s="50">
        <f>$AC185*'ST1.4 OFMSW composition'!H$9</f>
        <v>1.4175999999999999E-2</v>
      </c>
      <c r="AK185" s="37" t="s">
        <v>241</v>
      </c>
      <c r="AL185" s="37" t="s">
        <v>241</v>
      </c>
      <c r="AM185" s="37" t="s">
        <v>241</v>
      </c>
      <c r="AN185" s="38">
        <v>0.95</v>
      </c>
      <c r="AO185" s="21">
        <f>AN185*'ST1.4 OFMSW composition'!B$10</f>
        <v>0.50349999999999995</v>
      </c>
      <c r="AP185" s="50">
        <f>AO185*'ST1.4 OFMSW composition'!C$3</f>
        <v>2.4570799999999997E-2</v>
      </c>
      <c r="AQ185" s="50">
        <f>$AO185*('ST1.4 OFMSW composition'!D$3)</f>
        <v>4.6976549999999992E-2</v>
      </c>
      <c r="AR185" s="50">
        <f>$AO185*('ST1.4 OFMSW composition'!E$3)</f>
        <v>3.8870200000000001E-2</v>
      </c>
      <c r="AS185" s="50">
        <f>$AO185*('ST1.4 OFMSW composition'!F$3)</f>
        <v>2.9857549999999997E-2</v>
      </c>
      <c r="AT185" s="50">
        <f>$AO185*('ST1.4 OFMSW composition'!G$3)</f>
        <v>7.8545999999999991E-2</v>
      </c>
      <c r="AU185" s="50">
        <f>$AO185*('ST1.4 OFMSW composition'!H$3)</f>
        <v>2.2305049999999996E-2</v>
      </c>
    </row>
    <row r="186" spans="1:47" x14ac:dyDescent="0.3">
      <c r="A186" s="19" t="s">
        <v>194</v>
      </c>
      <c r="B186" s="19" t="s">
        <v>203</v>
      </c>
      <c r="C186" s="48">
        <v>0.71</v>
      </c>
      <c r="D186" s="20">
        <v>2016</v>
      </c>
      <c r="E186" s="19">
        <v>278000</v>
      </c>
      <c r="F186" s="19">
        <v>108157000</v>
      </c>
      <c r="G186" s="21">
        <f t="shared" ref="G186:G215" si="24">(F186/E186)/365</f>
        <v>1.0659012516014585</v>
      </c>
      <c r="H186" s="21">
        <f>G186*'ST1.4 OFMSW composition'!B$10</f>
        <v>0.56492766334877309</v>
      </c>
      <c r="I186" s="50">
        <f>$G186*'ST1.4 OFMSW composition'!C$3</f>
        <v>5.2015981078151176E-2</v>
      </c>
      <c r="J186" s="50">
        <f>$G186*'ST1.4 OFMSW composition'!D$3</f>
        <v>9.9448586774416078E-2</v>
      </c>
      <c r="K186" s="50">
        <f>$G186*'ST1.4 OFMSW composition'!E$3</f>
        <v>8.2287576623632605E-2</v>
      </c>
      <c r="L186" s="50">
        <f>$G186*'ST1.4 OFMSW composition'!F$3</f>
        <v>6.3207944219966491E-2</v>
      </c>
      <c r="M186" s="50">
        <f>$G186*'ST1.4 OFMSW composition'!G$3</f>
        <v>0.16628059524982752</v>
      </c>
      <c r="N186" s="50">
        <f>$G186*'ST1.4 OFMSW composition'!H$3</f>
        <v>4.721942544594461E-2</v>
      </c>
      <c r="O186" s="22">
        <v>2012</v>
      </c>
      <c r="P186" s="18">
        <v>259000</v>
      </c>
      <c r="Q186" s="25" t="s">
        <v>241</v>
      </c>
      <c r="R186" s="23" t="s">
        <v>241</v>
      </c>
      <c r="S186" s="23" t="s">
        <v>241</v>
      </c>
      <c r="T186" s="53" t="s">
        <v>241</v>
      </c>
      <c r="U186" s="53" t="s">
        <v>241</v>
      </c>
      <c r="V186" s="53" t="s">
        <v>241</v>
      </c>
      <c r="W186" s="53" t="s">
        <v>241</v>
      </c>
      <c r="X186" s="53" t="s">
        <v>241</v>
      </c>
      <c r="Y186" s="53" t="s">
        <v>241</v>
      </c>
      <c r="Z186" s="24">
        <v>2016</v>
      </c>
      <c r="AA186" s="25">
        <v>269350</v>
      </c>
      <c r="AB186" s="25">
        <f>(AC186*AA186)*365</f>
        <v>153367890</v>
      </c>
      <c r="AC186" s="23">
        <v>1.56</v>
      </c>
      <c r="AD186" s="50">
        <f>$AC186*'ST1.4 OFMSW composition'!B$9</f>
        <v>0.43680000000000008</v>
      </c>
      <c r="AE186" s="50">
        <f>$AC186*'ST1.4 OFMSW composition'!C$9</f>
        <v>7.6128000000000001E-2</v>
      </c>
      <c r="AF186" s="50">
        <f>$AC186*'ST1.4 OFMSW composition'!D$9</f>
        <v>0.14554799999999998</v>
      </c>
      <c r="AG186" s="50">
        <f>$AC186*'ST1.4 OFMSW composition'!E$9</f>
        <v>0.12043200000000001</v>
      </c>
      <c r="AH186" s="50">
        <f>$AC186*'ST1.4 OFMSW composition'!F$9</f>
        <v>9.2508000000000007E-2</v>
      </c>
      <c r="AI186" s="50">
        <f>$AC186*'ST1.4 OFMSW composition'!G$9</f>
        <v>0.24336000000000002</v>
      </c>
      <c r="AJ186" s="50">
        <f>$AC186*'ST1.4 OFMSW composition'!H$9</f>
        <v>6.9108000000000003E-2</v>
      </c>
      <c r="AK186" s="37" t="s">
        <v>241</v>
      </c>
      <c r="AL186" s="37" t="s">
        <v>241</v>
      </c>
      <c r="AM186" s="37" t="s">
        <v>241</v>
      </c>
      <c r="AN186" s="38">
        <v>2.2000000000000002</v>
      </c>
      <c r="AO186" s="21">
        <f>AN186*'ST1.4 OFMSW composition'!B$10</f>
        <v>1.1660000000000001</v>
      </c>
      <c r="AP186" s="50">
        <f>AO186*'ST1.4 OFMSW composition'!C$3</f>
        <v>5.6900800000000001E-2</v>
      </c>
      <c r="AQ186" s="50">
        <f>$AO186*('ST1.4 OFMSW composition'!D$3)</f>
        <v>0.1087878</v>
      </c>
      <c r="AR186" s="50">
        <f>$AO186*('ST1.4 OFMSW composition'!E$3)</f>
        <v>9.0015200000000017E-2</v>
      </c>
      <c r="AS186" s="50">
        <f>$AO186*('ST1.4 OFMSW composition'!F$3)</f>
        <v>6.9143800000000005E-2</v>
      </c>
      <c r="AT186" s="50">
        <f>$AO186*('ST1.4 OFMSW composition'!G$3)</f>
        <v>0.18189600000000003</v>
      </c>
      <c r="AU186" s="50">
        <f>$AO186*('ST1.4 OFMSW composition'!H$3)</f>
        <v>5.1653800000000007E-2</v>
      </c>
    </row>
    <row r="187" spans="1:47" x14ac:dyDescent="0.3">
      <c r="A187" s="19" t="s">
        <v>194</v>
      </c>
      <c r="B187" s="19" t="s">
        <v>204</v>
      </c>
      <c r="C187" s="48">
        <v>0.4</v>
      </c>
      <c r="D187" s="20">
        <v>2016</v>
      </c>
      <c r="E187" s="19">
        <v>4692700</v>
      </c>
      <c r="F187" s="19">
        <v>3405000000</v>
      </c>
      <c r="G187" s="21">
        <f t="shared" si="24"/>
        <v>1.9879317073939675</v>
      </c>
      <c r="H187" s="21">
        <f>G187*'ST1.4 OFMSW composition'!B$10</f>
        <v>1.0536038049188028</v>
      </c>
      <c r="I187" s="50">
        <f>$G187*'ST1.4 OFMSW composition'!C$3</f>
        <v>9.7011067320825609E-2</v>
      </c>
      <c r="J187" s="50">
        <f>$G187*'ST1.4 OFMSW composition'!D$3</f>
        <v>0.18547402829985715</v>
      </c>
      <c r="K187" s="50">
        <f>$G187*'ST1.4 OFMSW composition'!E$3</f>
        <v>0.15346832781081429</v>
      </c>
      <c r="L187" s="50">
        <f>$G187*'ST1.4 OFMSW composition'!F$3</f>
        <v>0.11788435024846228</v>
      </c>
      <c r="M187" s="50">
        <f>$G187*'ST1.4 OFMSW composition'!G$3</f>
        <v>0.31011734635345894</v>
      </c>
      <c r="N187" s="50">
        <f>$G187*'ST1.4 OFMSW composition'!H$3</f>
        <v>8.8065374637552762E-2</v>
      </c>
      <c r="O187" s="22">
        <v>2012</v>
      </c>
      <c r="P187" s="18">
        <v>4408100</v>
      </c>
      <c r="Q187" s="25" t="s">
        <v>241</v>
      </c>
      <c r="R187" s="23" t="s">
        <v>241</v>
      </c>
      <c r="S187" s="23" t="s">
        <v>241</v>
      </c>
      <c r="T187" s="53" t="s">
        <v>241</v>
      </c>
      <c r="U187" s="53" t="s">
        <v>241</v>
      </c>
      <c r="V187" s="53" t="s">
        <v>241</v>
      </c>
      <c r="W187" s="53" t="s">
        <v>241</v>
      </c>
      <c r="X187" s="53" t="s">
        <v>241</v>
      </c>
      <c r="Y187" s="53" t="s">
        <v>241</v>
      </c>
      <c r="Z187" s="24">
        <v>2016</v>
      </c>
      <c r="AA187" s="25">
        <v>4714100</v>
      </c>
      <c r="AB187" s="25">
        <f>(AC187*AA187)*365</f>
        <v>1892711150</v>
      </c>
      <c r="AC187" s="23">
        <v>1.1000000000000001</v>
      </c>
      <c r="AD187" s="50">
        <f>$AC187*'ST1.4 OFMSW composition'!B$9</f>
        <v>0.30800000000000005</v>
      </c>
      <c r="AE187" s="50">
        <f>$AC187*'ST1.4 OFMSW composition'!C$9</f>
        <v>5.3679999999999999E-2</v>
      </c>
      <c r="AF187" s="50">
        <f>$AC187*'ST1.4 OFMSW composition'!D$9</f>
        <v>0.10263</v>
      </c>
      <c r="AG187" s="50">
        <f>$AC187*'ST1.4 OFMSW composition'!E$9</f>
        <v>8.4920000000000009E-2</v>
      </c>
      <c r="AH187" s="50">
        <f>$AC187*'ST1.4 OFMSW composition'!F$9</f>
        <v>6.523000000000001E-2</v>
      </c>
      <c r="AI187" s="50">
        <f>$AC187*'ST1.4 OFMSW composition'!G$9</f>
        <v>0.1716</v>
      </c>
      <c r="AJ187" s="50">
        <f>$AC187*'ST1.4 OFMSW composition'!H$9</f>
        <v>4.8730000000000002E-2</v>
      </c>
      <c r="AK187" s="37">
        <v>2006</v>
      </c>
      <c r="AL187" s="37">
        <v>13197842</v>
      </c>
      <c r="AM187" s="37">
        <f>(AN187*AL187)*365</f>
        <v>17727341374.400002</v>
      </c>
      <c r="AN187" s="21">
        <v>3.68</v>
      </c>
      <c r="AO187" s="21">
        <f>AN187*'ST1.4 OFMSW composition'!B$10</f>
        <v>1.9504000000000001</v>
      </c>
      <c r="AP187" s="50">
        <f>AO187*'ST1.4 OFMSW composition'!C$3</f>
        <v>9.5179520000000004E-2</v>
      </c>
      <c r="AQ187" s="50">
        <f>$AO187*('ST1.4 OFMSW composition'!D$3)</f>
        <v>0.18197231999999999</v>
      </c>
      <c r="AR187" s="50">
        <f>$AO187*('ST1.4 OFMSW composition'!E$3)</f>
        <v>0.15057088000000002</v>
      </c>
      <c r="AS187" s="50">
        <f>$AO187*('ST1.4 OFMSW composition'!F$3)</f>
        <v>0.11565872000000001</v>
      </c>
      <c r="AT187" s="50">
        <f>$AO187*('ST1.4 OFMSW composition'!G$3)</f>
        <v>0.30426240000000004</v>
      </c>
      <c r="AU187" s="50">
        <f>$AO187*('ST1.4 OFMSW composition'!H$3)</f>
        <v>8.6402720000000002E-2</v>
      </c>
    </row>
    <row r="188" spans="1:47" x14ac:dyDescent="0.3">
      <c r="A188" s="19" t="s">
        <v>194</v>
      </c>
      <c r="B188" s="19" t="s">
        <v>205</v>
      </c>
      <c r="C188" s="48">
        <v>0.71</v>
      </c>
      <c r="D188" s="20">
        <v>2013</v>
      </c>
      <c r="E188" s="19">
        <v>54036</v>
      </c>
      <c r="F188" s="19">
        <v>32761000</v>
      </c>
      <c r="G188" s="21">
        <f t="shared" si="24"/>
        <v>1.6610438297350218</v>
      </c>
      <c r="H188" s="21">
        <f>G188*'ST1.4 OFMSW composition'!B$10</f>
        <v>0.88035322975956165</v>
      </c>
      <c r="I188" s="50">
        <f>$G188*'ST1.4 OFMSW composition'!C$3</f>
        <v>8.1058938891069063E-2</v>
      </c>
      <c r="J188" s="50">
        <f>$G188*'ST1.4 OFMSW composition'!D$3</f>
        <v>0.15497538931427754</v>
      </c>
      <c r="K188" s="50">
        <f>$G188*'ST1.4 OFMSW composition'!E$3</f>
        <v>0.12823258365554369</v>
      </c>
      <c r="L188" s="50">
        <f>$G188*'ST1.4 OFMSW composition'!F$3</f>
        <v>9.8499899103286798E-2</v>
      </c>
      <c r="M188" s="50">
        <f>$G188*'ST1.4 OFMSW composition'!G$3</f>
        <v>0.25912283743866343</v>
      </c>
      <c r="N188" s="50">
        <f>$G188*'ST1.4 OFMSW composition'!H$3</f>
        <v>7.3584241657261462E-2</v>
      </c>
      <c r="O188" s="22">
        <v>2012</v>
      </c>
      <c r="P188" s="18">
        <v>54306</v>
      </c>
      <c r="Q188" s="25" t="s">
        <v>241</v>
      </c>
      <c r="R188" s="23" t="s">
        <v>241</v>
      </c>
      <c r="S188" s="23" t="s">
        <v>241</v>
      </c>
      <c r="T188" s="53" t="s">
        <v>241</v>
      </c>
      <c r="U188" s="53" t="s">
        <v>241</v>
      </c>
      <c r="V188" s="53" t="s">
        <v>241</v>
      </c>
      <c r="W188" s="53" t="s">
        <v>241</v>
      </c>
      <c r="X188" s="53" t="s">
        <v>241</v>
      </c>
      <c r="Y188" s="53" t="s">
        <v>241</v>
      </c>
      <c r="Z188" s="24">
        <v>2016</v>
      </c>
      <c r="AA188" s="25">
        <v>56187</v>
      </c>
      <c r="AB188" s="25">
        <f>(AC188*AA188)*365</f>
        <v>26865814.050000001</v>
      </c>
      <c r="AC188" s="23">
        <v>1.31</v>
      </c>
      <c r="AD188" s="50">
        <f>$AC188*'ST1.4 OFMSW composition'!B$9</f>
        <v>0.36680000000000007</v>
      </c>
      <c r="AE188" s="50">
        <f>$AC188*'ST1.4 OFMSW composition'!C$9</f>
        <v>6.3927999999999999E-2</v>
      </c>
      <c r="AF188" s="50">
        <f>$AC188*'ST1.4 OFMSW composition'!D$9</f>
        <v>0.122223</v>
      </c>
      <c r="AG188" s="50">
        <f>$AC188*'ST1.4 OFMSW composition'!E$9</f>
        <v>0.10113200000000001</v>
      </c>
      <c r="AH188" s="50">
        <f>$AC188*'ST1.4 OFMSW composition'!F$9</f>
        <v>7.7683000000000002E-2</v>
      </c>
      <c r="AI188" s="50">
        <f>$AC188*'ST1.4 OFMSW composition'!G$9</f>
        <v>0.20436000000000001</v>
      </c>
      <c r="AJ188" s="50">
        <f>$AC188*'ST1.4 OFMSW composition'!H$9</f>
        <v>5.8033000000000001E-2</v>
      </c>
      <c r="AK188" s="37" t="s">
        <v>241</v>
      </c>
      <c r="AL188" s="37" t="s">
        <v>241</v>
      </c>
      <c r="AM188" s="37" t="s">
        <v>241</v>
      </c>
      <c r="AN188" s="38">
        <v>2.2000000000000002</v>
      </c>
      <c r="AO188" s="21">
        <f>AN188*'ST1.4 OFMSW composition'!B$10</f>
        <v>1.1660000000000001</v>
      </c>
      <c r="AP188" s="50">
        <f>AO188*'ST1.4 OFMSW composition'!C$3</f>
        <v>5.6900800000000001E-2</v>
      </c>
      <c r="AQ188" s="50">
        <f>$AO188*('ST1.4 OFMSW composition'!D$3)</f>
        <v>0.1087878</v>
      </c>
      <c r="AR188" s="50">
        <f>$AO188*('ST1.4 OFMSW composition'!E$3)</f>
        <v>9.0015200000000017E-2</v>
      </c>
      <c r="AS188" s="50">
        <f>$AO188*('ST1.4 OFMSW composition'!F$3)</f>
        <v>6.9143800000000005E-2</v>
      </c>
      <c r="AT188" s="50">
        <f>$AO188*('ST1.4 OFMSW composition'!G$3)</f>
        <v>0.18189600000000003</v>
      </c>
      <c r="AU188" s="50">
        <f>$AO188*('ST1.4 OFMSW composition'!H$3)</f>
        <v>5.1653800000000007E-2</v>
      </c>
    </row>
    <row r="189" spans="1:47" x14ac:dyDescent="0.3">
      <c r="A189" s="19" t="s">
        <v>194</v>
      </c>
      <c r="B189" s="19" t="s">
        <v>206</v>
      </c>
      <c r="C189" s="48">
        <v>0.71</v>
      </c>
      <c r="D189" s="20">
        <v>2016</v>
      </c>
      <c r="E189" s="19">
        <v>21503</v>
      </c>
      <c r="F189" s="19">
        <v>9427000</v>
      </c>
      <c r="G189" s="21">
        <f t="shared" si="24"/>
        <v>1.2011066948925253</v>
      </c>
      <c r="H189" s="21">
        <f>G189*'ST1.4 OFMSW composition'!B$10</f>
        <v>0.6365865482930384</v>
      </c>
      <c r="I189" s="50">
        <f>$G189*'ST1.4 OFMSW composition'!C$3</f>
        <v>5.8614006710755229E-2</v>
      </c>
      <c r="J189" s="50">
        <f>$G189*'ST1.4 OFMSW composition'!D$3</f>
        <v>0.11206325463347261</v>
      </c>
      <c r="K189" s="50">
        <f>$G189*'ST1.4 OFMSW composition'!E$3</f>
        <v>9.272543684570296E-2</v>
      </c>
      <c r="L189" s="50">
        <f>$G189*'ST1.4 OFMSW composition'!F$3</f>
        <v>7.1225627007126743E-2</v>
      </c>
      <c r="M189" s="50">
        <f>$G189*'ST1.4 OFMSW composition'!G$3</f>
        <v>0.18737264440323395</v>
      </c>
      <c r="N189" s="50">
        <f>$G189*'ST1.4 OFMSW composition'!H$3</f>
        <v>5.3209026583738869E-2</v>
      </c>
      <c r="O189" s="22">
        <v>2012</v>
      </c>
      <c r="P189" s="18">
        <v>17635</v>
      </c>
      <c r="Q189" s="25" t="s">
        <v>241</v>
      </c>
      <c r="R189" s="23" t="s">
        <v>241</v>
      </c>
      <c r="S189" s="23" t="s">
        <v>241</v>
      </c>
      <c r="T189" s="53" t="s">
        <v>241</v>
      </c>
      <c r="U189" s="53" t="s">
        <v>241</v>
      </c>
      <c r="V189" s="53" t="s">
        <v>241</v>
      </c>
      <c r="W189" s="53" t="s">
        <v>241</v>
      </c>
      <c r="X189" s="53" t="s">
        <v>241</v>
      </c>
      <c r="Y189" s="53" t="s">
        <v>241</v>
      </c>
      <c r="Z189" s="24">
        <v>2016</v>
      </c>
      <c r="AA189" s="25">
        <v>17718</v>
      </c>
      <c r="AB189" s="23" t="s">
        <v>241</v>
      </c>
      <c r="AC189" s="23" t="s">
        <v>241</v>
      </c>
      <c r="AD189" s="53" t="s">
        <v>241</v>
      </c>
      <c r="AE189" s="53" t="s">
        <v>241</v>
      </c>
      <c r="AF189" s="53" t="s">
        <v>241</v>
      </c>
      <c r="AG189" s="53" t="s">
        <v>241</v>
      </c>
      <c r="AH189" s="53" t="s">
        <v>241</v>
      </c>
      <c r="AI189" s="53" t="s">
        <v>241</v>
      </c>
      <c r="AJ189" s="53" t="s">
        <v>241</v>
      </c>
      <c r="AK189" s="37" t="s">
        <v>241</v>
      </c>
      <c r="AL189" s="37" t="s">
        <v>241</v>
      </c>
      <c r="AM189" s="37" t="s">
        <v>241</v>
      </c>
      <c r="AN189" s="38">
        <v>0.95</v>
      </c>
      <c r="AO189" s="21">
        <f>AN189*'ST1.4 OFMSW composition'!B$10</f>
        <v>0.50349999999999995</v>
      </c>
      <c r="AP189" s="50">
        <f>AO189*'ST1.4 OFMSW composition'!C$3</f>
        <v>2.4570799999999997E-2</v>
      </c>
      <c r="AQ189" s="50">
        <f>$AO189*('ST1.4 OFMSW composition'!D$3)</f>
        <v>4.6976549999999992E-2</v>
      </c>
      <c r="AR189" s="50">
        <f>$AO189*('ST1.4 OFMSW composition'!E$3)</f>
        <v>3.8870200000000001E-2</v>
      </c>
      <c r="AS189" s="50">
        <f>$AO189*('ST1.4 OFMSW composition'!F$3)</f>
        <v>2.9857549999999997E-2</v>
      </c>
      <c r="AT189" s="50">
        <f>$AO189*('ST1.4 OFMSW composition'!G$3)</f>
        <v>7.8545999999999991E-2</v>
      </c>
      <c r="AU189" s="50">
        <f>$AO189*('ST1.4 OFMSW composition'!H$3)</f>
        <v>2.2305049999999996E-2</v>
      </c>
    </row>
    <row r="190" spans="1:47" x14ac:dyDescent="0.3">
      <c r="A190" s="19" t="s">
        <v>194</v>
      </c>
      <c r="B190" s="19" t="s">
        <v>207</v>
      </c>
      <c r="C190" s="48">
        <v>0.63</v>
      </c>
      <c r="D190" s="20">
        <v>2014</v>
      </c>
      <c r="E190" s="19">
        <v>7755785</v>
      </c>
      <c r="F190" s="19">
        <v>1000000000</v>
      </c>
      <c r="G190" s="21">
        <f t="shared" si="24"/>
        <v>0.35324935224445503</v>
      </c>
      <c r="H190" s="21">
        <f>G190*'ST1.4 OFMSW composition'!B$10</f>
        <v>0.18722215668956119</v>
      </c>
      <c r="I190" s="50">
        <f>$G190*'ST1.4 OFMSW composition'!C$3</f>
        <v>1.7238568389529405E-2</v>
      </c>
      <c r="J190" s="50">
        <f>$G190*'ST1.4 OFMSW composition'!D$3</f>
        <v>3.2958164564407651E-2</v>
      </c>
      <c r="K190" s="50">
        <f>$G190*'ST1.4 OFMSW composition'!E$3</f>
        <v>2.727084999327193E-2</v>
      </c>
      <c r="L190" s="50">
        <f>$G190*'ST1.4 OFMSW composition'!F$3</f>
        <v>2.0947686588096183E-2</v>
      </c>
      <c r="M190" s="50">
        <f>$G190*'ST1.4 OFMSW composition'!G$3</f>
        <v>5.5106898950134986E-2</v>
      </c>
      <c r="N190" s="50">
        <f>$G190*'ST1.4 OFMSW composition'!H$3</f>
        <v>1.5648946304429357E-2</v>
      </c>
      <c r="O190" s="22">
        <v>2012</v>
      </c>
      <c r="P190" s="18">
        <v>7631003</v>
      </c>
      <c r="Q190" s="25" t="s">
        <v>241</v>
      </c>
      <c r="R190" s="23" t="s">
        <v>241</v>
      </c>
      <c r="S190" s="23" t="s">
        <v>241</v>
      </c>
      <c r="T190" s="53" t="s">
        <v>241</v>
      </c>
      <c r="U190" s="53" t="s">
        <v>241</v>
      </c>
      <c r="V190" s="53" t="s">
        <v>241</v>
      </c>
      <c r="W190" s="53" t="s">
        <v>241</v>
      </c>
      <c r="X190" s="53" t="s">
        <v>241</v>
      </c>
      <c r="Y190" s="53" t="s">
        <v>241</v>
      </c>
      <c r="Z190" s="24">
        <v>2016</v>
      </c>
      <c r="AA190" s="25">
        <v>8271766</v>
      </c>
      <c r="AB190" s="25">
        <f>(AC190*AA190)*365</f>
        <v>2838042914.5999999</v>
      </c>
      <c r="AC190" s="23">
        <v>0.94</v>
      </c>
      <c r="AD190" s="50">
        <f>$AC190*'ST1.4 OFMSW composition'!B$9</f>
        <v>0.26319999999999999</v>
      </c>
      <c r="AE190" s="50">
        <f>$AC190*'ST1.4 OFMSW composition'!C$9</f>
        <v>4.5871999999999996E-2</v>
      </c>
      <c r="AF190" s="50">
        <f>$AC190*'ST1.4 OFMSW composition'!D$9</f>
        <v>8.7701999999999988E-2</v>
      </c>
      <c r="AG190" s="50">
        <f>$AC190*'ST1.4 OFMSW composition'!E$9</f>
        <v>7.2567999999999994E-2</v>
      </c>
      <c r="AH190" s="50">
        <f>$AC190*'ST1.4 OFMSW composition'!F$9</f>
        <v>5.5741999999999993E-2</v>
      </c>
      <c r="AI190" s="50">
        <f>$AC190*'ST1.4 OFMSW composition'!G$9</f>
        <v>0.14663999999999999</v>
      </c>
      <c r="AJ190" s="50">
        <f>$AC190*'ST1.4 OFMSW composition'!H$9</f>
        <v>4.1641999999999998E-2</v>
      </c>
      <c r="AK190" s="37" t="s">
        <v>241</v>
      </c>
      <c r="AL190" s="37" t="s">
        <v>241</v>
      </c>
      <c r="AM190" s="37" t="s">
        <v>241</v>
      </c>
      <c r="AN190" s="38">
        <v>0.95</v>
      </c>
      <c r="AO190" s="21">
        <f>AN190*'ST1.4 OFMSW composition'!B$10</f>
        <v>0.50349999999999995</v>
      </c>
      <c r="AP190" s="50">
        <f>AO190*'ST1.4 OFMSW composition'!C$3</f>
        <v>2.4570799999999997E-2</v>
      </c>
      <c r="AQ190" s="50">
        <f>$AO190*('ST1.4 OFMSW composition'!D$3)</f>
        <v>4.6976549999999992E-2</v>
      </c>
      <c r="AR190" s="50">
        <f>$AO190*('ST1.4 OFMSW composition'!E$3)</f>
        <v>3.8870200000000001E-2</v>
      </c>
      <c r="AS190" s="50">
        <f>$AO190*('ST1.4 OFMSW composition'!F$3)</f>
        <v>2.9857549999999997E-2</v>
      </c>
      <c r="AT190" s="50">
        <f>$AO190*('ST1.4 OFMSW composition'!G$3)</f>
        <v>7.8545999999999991E-2</v>
      </c>
      <c r="AU190" s="50">
        <f>$AO190*('ST1.4 OFMSW composition'!H$3)</f>
        <v>2.2305049999999996E-2</v>
      </c>
    </row>
    <row r="191" spans="1:47" x14ac:dyDescent="0.3">
      <c r="A191" s="19" t="s">
        <v>194</v>
      </c>
      <c r="B191" s="19" t="s">
        <v>208</v>
      </c>
      <c r="C191" s="48">
        <v>0.97</v>
      </c>
      <c r="D191" s="20">
        <v>2011</v>
      </c>
      <c r="E191" s="19">
        <v>187665</v>
      </c>
      <c r="F191" s="19">
        <v>27399000</v>
      </c>
      <c r="G191" s="21">
        <f t="shared" si="24"/>
        <v>0.39999868608774963</v>
      </c>
      <c r="H191" s="21">
        <f>G191*'ST1.4 OFMSW composition'!B$10</f>
        <v>0.21199930362650732</v>
      </c>
      <c r="I191" s="50">
        <f>$G191*'ST1.4 OFMSW composition'!C$3</f>
        <v>1.9519935881082182E-2</v>
      </c>
      <c r="J191" s="50">
        <f>$G191*'ST1.4 OFMSW composition'!D$3</f>
        <v>3.7319877411987036E-2</v>
      </c>
      <c r="K191" s="50">
        <f>$G191*'ST1.4 OFMSW composition'!E$3</f>
        <v>3.0879898565974274E-2</v>
      </c>
      <c r="L191" s="50">
        <f>$G191*'ST1.4 OFMSW composition'!F$3</f>
        <v>2.3719922085003554E-2</v>
      </c>
      <c r="M191" s="50">
        <f>$G191*'ST1.4 OFMSW composition'!G$3</f>
        <v>6.239979502968894E-2</v>
      </c>
      <c r="N191" s="50">
        <f>$G191*'ST1.4 OFMSW composition'!H$3</f>
        <v>1.771994179368731E-2</v>
      </c>
      <c r="O191" s="22">
        <v>2012</v>
      </c>
      <c r="P191" s="18">
        <v>189089</v>
      </c>
      <c r="Q191" s="25" t="s">
        <v>241</v>
      </c>
      <c r="R191" s="23" t="s">
        <v>241</v>
      </c>
      <c r="S191" s="23" t="s">
        <v>241</v>
      </c>
      <c r="T191" s="53" t="s">
        <v>241</v>
      </c>
      <c r="U191" s="53" t="s">
        <v>241</v>
      </c>
      <c r="V191" s="53" t="s">
        <v>241</v>
      </c>
      <c r="W191" s="53" t="s">
        <v>241</v>
      </c>
      <c r="X191" s="53" t="s">
        <v>241</v>
      </c>
      <c r="Y191" s="53" t="s">
        <v>241</v>
      </c>
      <c r="Z191" s="24">
        <v>2016</v>
      </c>
      <c r="AA191" s="25">
        <v>194540</v>
      </c>
      <c r="AB191" s="23" t="s">
        <v>241</v>
      </c>
      <c r="AC191" s="23" t="s">
        <v>241</v>
      </c>
      <c r="AD191" s="53" t="s">
        <v>241</v>
      </c>
      <c r="AE191" s="53" t="s">
        <v>241</v>
      </c>
      <c r="AF191" s="53" t="s">
        <v>241</v>
      </c>
      <c r="AG191" s="53" t="s">
        <v>241</v>
      </c>
      <c r="AH191" s="53" t="s">
        <v>241</v>
      </c>
      <c r="AI191" s="53" t="s">
        <v>241</v>
      </c>
      <c r="AJ191" s="53" t="s">
        <v>241</v>
      </c>
      <c r="AK191" s="37" t="s">
        <v>241</v>
      </c>
      <c r="AL191" s="37" t="s">
        <v>241</v>
      </c>
      <c r="AM191" s="37" t="s">
        <v>241</v>
      </c>
      <c r="AN191" s="38">
        <v>0.95</v>
      </c>
      <c r="AO191" s="21">
        <f>AN191*'ST1.4 OFMSW composition'!B$10</f>
        <v>0.50349999999999995</v>
      </c>
      <c r="AP191" s="50">
        <f>AO191*'ST1.4 OFMSW composition'!C$3</f>
        <v>2.4570799999999997E-2</v>
      </c>
      <c r="AQ191" s="50">
        <f>$AO191*('ST1.4 OFMSW composition'!D$3)</f>
        <v>4.6976549999999992E-2</v>
      </c>
      <c r="AR191" s="50">
        <f>$AO191*('ST1.4 OFMSW composition'!E$3)</f>
        <v>3.8870200000000001E-2</v>
      </c>
      <c r="AS191" s="50">
        <f>$AO191*('ST1.4 OFMSW composition'!F$3)</f>
        <v>2.9857549999999997E-2</v>
      </c>
      <c r="AT191" s="50">
        <f>$AO191*('ST1.4 OFMSW composition'!G$3)</f>
        <v>7.8545999999999991E-2</v>
      </c>
      <c r="AU191" s="50">
        <f>$AO191*('ST1.4 OFMSW composition'!H$3)</f>
        <v>2.2305049999999996E-2</v>
      </c>
    </row>
    <row r="192" spans="1:47" x14ac:dyDescent="0.3">
      <c r="A192" s="19" t="s">
        <v>194</v>
      </c>
      <c r="B192" s="19" t="s">
        <v>209</v>
      </c>
      <c r="C192" s="48">
        <v>0.6</v>
      </c>
      <c r="D192" s="20">
        <v>2013</v>
      </c>
      <c r="E192" s="19">
        <v>563513</v>
      </c>
      <c r="F192" s="19">
        <v>179972000</v>
      </c>
      <c r="G192" s="21">
        <f t="shared" si="24"/>
        <v>0.87500017320406043</v>
      </c>
      <c r="H192" s="21">
        <f>G192*'ST1.4 OFMSW composition'!B$10</f>
        <v>0.46375009179815208</v>
      </c>
      <c r="I192" s="50">
        <f>$G192*'ST1.4 OFMSW composition'!C$3</f>
        <v>4.2700008452358149E-2</v>
      </c>
      <c r="J192" s="50">
        <f>$G192*'ST1.4 OFMSW composition'!D$3</f>
        <v>8.1637516159938833E-2</v>
      </c>
      <c r="K192" s="50">
        <f>$G192*'ST1.4 OFMSW composition'!E$3</f>
        <v>6.7550013371353468E-2</v>
      </c>
      <c r="L192" s="50">
        <f>$G192*'ST1.4 OFMSW composition'!F$3</f>
        <v>5.1887510271000782E-2</v>
      </c>
      <c r="M192" s="50">
        <f>$G192*'ST1.4 OFMSW composition'!G$3</f>
        <v>0.13650002701983344</v>
      </c>
      <c r="N192" s="50">
        <f>$G192*'ST1.4 OFMSW composition'!H$3</f>
        <v>3.8762507672939879E-2</v>
      </c>
      <c r="O192" s="22">
        <v>2012</v>
      </c>
      <c r="P192" s="18">
        <v>556066</v>
      </c>
      <c r="Q192" s="25" t="s">
        <v>241</v>
      </c>
      <c r="R192" s="23" t="s">
        <v>241</v>
      </c>
      <c r="S192" s="23" t="s">
        <v>241</v>
      </c>
      <c r="T192" s="53" t="s">
        <v>241</v>
      </c>
      <c r="U192" s="53" t="s">
        <v>241</v>
      </c>
      <c r="V192" s="53" t="s">
        <v>241</v>
      </c>
      <c r="W192" s="53" t="s">
        <v>241</v>
      </c>
      <c r="X192" s="53" t="s">
        <v>241</v>
      </c>
      <c r="Y192" s="53" t="s">
        <v>241</v>
      </c>
      <c r="Z192" s="24">
        <v>2016</v>
      </c>
      <c r="AA192" s="25">
        <v>619438</v>
      </c>
      <c r="AB192" s="23" t="s">
        <v>241</v>
      </c>
      <c r="AC192" s="23" t="s">
        <v>241</v>
      </c>
      <c r="AD192" s="53" t="s">
        <v>241</v>
      </c>
      <c r="AE192" s="53" t="s">
        <v>241</v>
      </c>
      <c r="AF192" s="53" t="s">
        <v>241</v>
      </c>
      <c r="AG192" s="53" t="s">
        <v>241</v>
      </c>
      <c r="AH192" s="53" t="s">
        <v>241</v>
      </c>
      <c r="AI192" s="53" t="s">
        <v>241</v>
      </c>
      <c r="AJ192" s="53" t="s">
        <v>241</v>
      </c>
      <c r="AK192" s="37">
        <v>1994</v>
      </c>
      <c r="AL192" s="37">
        <v>50992</v>
      </c>
      <c r="AM192" s="37">
        <f>(AN192*AL192)*365</f>
        <v>80031943.999999985</v>
      </c>
      <c r="AN192" s="21">
        <v>4.3</v>
      </c>
      <c r="AO192" s="21">
        <f>AN192*'ST1.4 OFMSW composition'!B$10</f>
        <v>2.2789999999999999</v>
      </c>
      <c r="AP192" s="50">
        <f>AO192*'ST1.4 OFMSW composition'!C$3</f>
        <v>0.11121519999999999</v>
      </c>
      <c r="AQ192" s="50">
        <f>$AO192*('ST1.4 OFMSW composition'!D$3)</f>
        <v>0.21263069999999998</v>
      </c>
      <c r="AR192" s="50">
        <f>$AO192*('ST1.4 OFMSW composition'!E$3)</f>
        <v>0.17593880000000001</v>
      </c>
      <c r="AS192" s="50">
        <f>$AO192*('ST1.4 OFMSW composition'!F$3)</f>
        <v>0.13514469999999998</v>
      </c>
      <c r="AT192" s="50">
        <f>$AO192*('ST1.4 OFMSW composition'!G$3)</f>
        <v>0.35552400000000001</v>
      </c>
      <c r="AU192" s="50">
        <f>$AO192*('ST1.4 OFMSW composition'!H$3)</f>
        <v>0.1009597</v>
      </c>
    </row>
    <row r="193" spans="1:47" x14ac:dyDescent="0.3">
      <c r="A193" s="19" t="s">
        <v>194</v>
      </c>
      <c r="B193" s="19" t="s">
        <v>210</v>
      </c>
      <c r="C193" s="48">
        <v>0.4</v>
      </c>
      <c r="D193" s="20">
        <v>2012</v>
      </c>
      <c r="E193" s="19">
        <v>104951</v>
      </c>
      <c r="F193" s="19">
        <v>17238000</v>
      </c>
      <c r="G193" s="21">
        <f t="shared" si="24"/>
        <v>0.44999473335436513</v>
      </c>
      <c r="H193" s="21">
        <f>G193*'ST1.4 OFMSW composition'!B$10</f>
        <v>0.23849720867781354</v>
      </c>
      <c r="I193" s="50">
        <f>$G193*'ST1.4 OFMSW composition'!C$3</f>
        <v>2.1959742987693015E-2</v>
      </c>
      <c r="J193" s="50">
        <f>$G193*'ST1.4 OFMSW composition'!D$3</f>
        <v>4.1984508621962263E-2</v>
      </c>
      <c r="K193" s="50">
        <f>$G193*'ST1.4 OFMSW composition'!E$3</f>
        <v>3.4739593414956992E-2</v>
      </c>
      <c r="L193" s="50">
        <f>$G193*'ST1.4 OFMSW composition'!F$3</f>
        <v>2.6684687687913853E-2</v>
      </c>
      <c r="M193" s="50">
        <f>$G193*'ST1.4 OFMSW composition'!G$3</f>
        <v>7.0199178403280965E-2</v>
      </c>
      <c r="N193" s="50">
        <f>$G193*'ST1.4 OFMSW composition'!H$3</f>
        <v>1.9934766687598374E-2</v>
      </c>
      <c r="O193" s="22">
        <v>2012</v>
      </c>
      <c r="P193" s="18">
        <v>102736</v>
      </c>
      <c r="Q193" s="25" t="s">
        <v>241</v>
      </c>
      <c r="R193" s="23" t="s">
        <v>241</v>
      </c>
      <c r="S193" s="23" t="s">
        <v>241</v>
      </c>
      <c r="T193" s="53" t="s">
        <v>241</v>
      </c>
      <c r="U193" s="53" t="s">
        <v>241</v>
      </c>
      <c r="V193" s="53" t="s">
        <v>241</v>
      </c>
      <c r="W193" s="53" t="s">
        <v>241</v>
      </c>
      <c r="X193" s="53" t="s">
        <v>241</v>
      </c>
      <c r="Y193" s="53" t="s">
        <v>241</v>
      </c>
      <c r="Z193" s="24">
        <v>2016</v>
      </c>
      <c r="AA193" s="25">
        <v>101143</v>
      </c>
      <c r="AB193" s="23" t="s">
        <v>241</v>
      </c>
      <c r="AC193" s="23" t="s">
        <v>241</v>
      </c>
      <c r="AD193" s="53" t="s">
        <v>241</v>
      </c>
      <c r="AE193" s="53" t="s">
        <v>241</v>
      </c>
      <c r="AF193" s="53" t="s">
        <v>241</v>
      </c>
      <c r="AG193" s="53" t="s">
        <v>241</v>
      </c>
      <c r="AH193" s="53" t="s">
        <v>241</v>
      </c>
      <c r="AI193" s="53" t="s">
        <v>241</v>
      </c>
      <c r="AJ193" s="53" t="s">
        <v>241</v>
      </c>
      <c r="AK193" s="37">
        <v>1994</v>
      </c>
      <c r="AL193" s="37">
        <v>22162</v>
      </c>
      <c r="AM193" s="37">
        <f>(AN193*AL193)*365</f>
        <v>30010672.300000001</v>
      </c>
      <c r="AN193" s="21">
        <v>3.71</v>
      </c>
      <c r="AO193" s="21">
        <f>AN193*'ST1.4 OFMSW composition'!B$10</f>
        <v>1.9663000000000002</v>
      </c>
      <c r="AP193" s="50">
        <f>AO193*'ST1.4 OFMSW composition'!C$3</f>
        <v>9.5955440000000003E-2</v>
      </c>
      <c r="AQ193" s="50">
        <f>$AO193*('ST1.4 OFMSW composition'!D$3)</f>
        <v>0.18345579000000001</v>
      </c>
      <c r="AR193" s="50">
        <f>$AO193*('ST1.4 OFMSW composition'!E$3)</f>
        <v>0.15179836000000002</v>
      </c>
      <c r="AS193" s="50">
        <f>$AO193*('ST1.4 OFMSW composition'!F$3)</f>
        <v>0.11660159</v>
      </c>
      <c r="AT193" s="50">
        <f>$AO193*('ST1.4 OFMSW composition'!G$3)</f>
        <v>0.30674280000000004</v>
      </c>
      <c r="AU193" s="50">
        <f>$AO193*('ST1.4 OFMSW composition'!H$3)</f>
        <v>8.7107090000000012E-2</v>
      </c>
    </row>
    <row r="194" spans="1:47" x14ac:dyDescent="0.3">
      <c r="A194" s="19" t="s">
        <v>194</v>
      </c>
      <c r="B194" s="19" t="s">
        <v>211</v>
      </c>
      <c r="C194" s="48">
        <v>0.8</v>
      </c>
      <c r="D194" s="20">
        <v>2016</v>
      </c>
      <c r="E194" s="19">
        <v>11097</v>
      </c>
      <c r="F194" s="19">
        <v>3989000</v>
      </c>
      <c r="G194" s="21">
        <f t="shared" si="24"/>
        <v>0.98483978762617563</v>
      </c>
      <c r="H194" s="21">
        <f>G194*'ST1.4 OFMSW composition'!B$10</f>
        <v>0.52196508744187309</v>
      </c>
      <c r="I194" s="50">
        <f>$G194*'ST1.4 OFMSW composition'!C$3</f>
        <v>4.806018163615737E-2</v>
      </c>
      <c r="J194" s="50">
        <f>$G194*'ST1.4 OFMSW composition'!D$3</f>
        <v>9.1885552185522176E-2</v>
      </c>
      <c r="K194" s="50">
        <f>$G194*'ST1.4 OFMSW composition'!E$3</f>
        <v>7.6029631604740758E-2</v>
      </c>
      <c r="L194" s="50">
        <f>$G194*'ST1.4 OFMSW composition'!F$3</f>
        <v>5.8400999406232217E-2</v>
      </c>
      <c r="M194" s="50">
        <f>$G194*'ST1.4 OFMSW composition'!G$3</f>
        <v>0.1536350068696834</v>
      </c>
      <c r="N194" s="50">
        <f>$G194*'ST1.4 OFMSW composition'!H$3</f>
        <v>4.3628402591839581E-2</v>
      </c>
      <c r="O194" s="22">
        <v>2012</v>
      </c>
      <c r="P194" s="18">
        <v>10744</v>
      </c>
      <c r="Q194" s="25" t="s">
        <v>241</v>
      </c>
      <c r="R194" s="23" t="s">
        <v>241</v>
      </c>
      <c r="S194" s="23" t="s">
        <v>241</v>
      </c>
      <c r="T194" s="53" t="s">
        <v>241</v>
      </c>
      <c r="U194" s="53" t="s">
        <v>241</v>
      </c>
      <c r="V194" s="53" t="s">
        <v>241</v>
      </c>
      <c r="W194" s="53" t="s">
        <v>241</v>
      </c>
      <c r="X194" s="53" t="s">
        <v>241</v>
      </c>
      <c r="Y194" s="53" t="s">
        <v>241</v>
      </c>
      <c r="Z194" s="24">
        <v>2016</v>
      </c>
      <c r="AA194" s="25">
        <v>11232</v>
      </c>
      <c r="AB194" s="25">
        <f>(AC194*AA194)*365</f>
        <v>1844856.0000000002</v>
      </c>
      <c r="AC194" s="23">
        <v>0.45</v>
      </c>
      <c r="AD194" s="50">
        <f>$AC194*'ST1.4 OFMSW composition'!B$9</f>
        <v>0.12600000000000003</v>
      </c>
      <c r="AE194" s="50">
        <f>$AC194*'ST1.4 OFMSW composition'!C$9</f>
        <v>2.196E-2</v>
      </c>
      <c r="AF194" s="50">
        <f>$AC194*'ST1.4 OFMSW composition'!D$9</f>
        <v>4.1985000000000001E-2</v>
      </c>
      <c r="AG194" s="50">
        <f>$AC194*'ST1.4 OFMSW composition'!E$9</f>
        <v>3.474E-2</v>
      </c>
      <c r="AH194" s="50">
        <f>$AC194*'ST1.4 OFMSW composition'!F$9</f>
        <v>2.6685E-2</v>
      </c>
      <c r="AI194" s="50">
        <f>$AC194*'ST1.4 OFMSW composition'!G$9</f>
        <v>7.0199999999999999E-2</v>
      </c>
      <c r="AJ194" s="50">
        <f>$AC194*'ST1.4 OFMSW composition'!H$9</f>
        <v>1.9935000000000001E-2</v>
      </c>
      <c r="AK194" s="37" t="s">
        <v>241</v>
      </c>
      <c r="AL194" s="37" t="s">
        <v>241</v>
      </c>
      <c r="AM194" s="37" t="s">
        <v>241</v>
      </c>
      <c r="AN194" s="38">
        <v>0.95</v>
      </c>
      <c r="AO194" s="21">
        <f>AN194*'ST1.4 OFMSW composition'!B$10</f>
        <v>0.50349999999999995</v>
      </c>
      <c r="AP194" s="50">
        <f>AO194*'ST1.4 OFMSW composition'!C$3</f>
        <v>2.4570799999999997E-2</v>
      </c>
      <c r="AQ194" s="50">
        <f>$AO194*('ST1.4 OFMSW composition'!D$3)</f>
        <v>4.6976549999999992E-2</v>
      </c>
      <c r="AR194" s="50">
        <f>$AO194*('ST1.4 OFMSW composition'!E$3)</f>
        <v>3.8870200000000001E-2</v>
      </c>
      <c r="AS194" s="50">
        <f>$AO194*('ST1.4 OFMSW composition'!F$3)</f>
        <v>2.9857549999999997E-2</v>
      </c>
      <c r="AT194" s="50">
        <f>$AO194*('ST1.4 OFMSW composition'!G$3)</f>
        <v>7.8545999999999991E-2</v>
      </c>
      <c r="AU194" s="50">
        <f>$AO194*('ST1.4 OFMSW composition'!H$3)</f>
        <v>2.2305049999999996E-2</v>
      </c>
    </row>
    <row r="195" spans="1:47" x14ac:dyDescent="0.3">
      <c r="A195" s="19" t="s">
        <v>194</v>
      </c>
      <c r="B195" s="19" t="s">
        <v>212</v>
      </c>
      <c r="C195" s="48">
        <v>0.71</v>
      </c>
      <c r="D195" s="20">
        <v>2016</v>
      </c>
      <c r="E195" s="19">
        <v>270402</v>
      </c>
      <c r="F195" s="19">
        <v>70225000</v>
      </c>
      <c r="G195" s="21">
        <f t="shared" si="24"/>
        <v>0.71152306667100329</v>
      </c>
      <c r="H195" s="21">
        <f>G195*'ST1.4 OFMSW composition'!B$10</f>
        <v>0.37710722533563179</v>
      </c>
      <c r="I195" s="50">
        <f>$G195*'ST1.4 OFMSW composition'!C$3</f>
        <v>3.472232565354496E-2</v>
      </c>
      <c r="J195" s="50">
        <f>$G195*'ST1.4 OFMSW composition'!D$3</f>
        <v>6.6385102120404604E-2</v>
      </c>
      <c r="K195" s="50">
        <f>$G195*'ST1.4 OFMSW composition'!E$3</f>
        <v>5.4929580747001459E-2</v>
      </c>
      <c r="L195" s="50">
        <f>$G195*'ST1.4 OFMSW composition'!F$3</f>
        <v>4.2193317853590491E-2</v>
      </c>
      <c r="M195" s="50">
        <f>$G195*'ST1.4 OFMSW composition'!G$3</f>
        <v>0.11099759840067651</v>
      </c>
      <c r="N195" s="50">
        <f>$G195*'ST1.4 OFMSW composition'!H$3</f>
        <v>3.1520471853525446E-2</v>
      </c>
      <c r="O195" s="22">
        <v>2012</v>
      </c>
      <c r="P195" s="18">
        <v>249505</v>
      </c>
      <c r="Q195" s="25" t="s">
        <v>241</v>
      </c>
      <c r="R195" s="23" t="s">
        <v>241</v>
      </c>
      <c r="S195" s="23" t="s">
        <v>241</v>
      </c>
      <c r="T195" s="53" t="s">
        <v>241</v>
      </c>
      <c r="U195" s="53" t="s">
        <v>241</v>
      </c>
      <c r="V195" s="53" t="s">
        <v>241</v>
      </c>
      <c r="W195" s="53" t="s">
        <v>241</v>
      </c>
      <c r="X195" s="53" t="s">
        <v>241</v>
      </c>
      <c r="Y195" s="53" t="s">
        <v>241</v>
      </c>
      <c r="Z195" s="24">
        <v>2016</v>
      </c>
      <c r="AA195" s="25">
        <v>278326</v>
      </c>
      <c r="AB195" s="25">
        <f>(AC195*AA195)*365</f>
        <v>87366531.399999991</v>
      </c>
      <c r="AC195" s="23">
        <v>0.86</v>
      </c>
      <c r="AD195" s="50">
        <f>$AC195*'ST1.4 OFMSW composition'!B$9</f>
        <v>0.24080000000000001</v>
      </c>
      <c r="AE195" s="50">
        <f>$AC195*'ST1.4 OFMSW composition'!C$9</f>
        <v>4.1967999999999998E-2</v>
      </c>
      <c r="AF195" s="50">
        <f>$AC195*'ST1.4 OFMSW composition'!D$9</f>
        <v>8.023799999999999E-2</v>
      </c>
      <c r="AG195" s="50">
        <f>$AC195*'ST1.4 OFMSW composition'!E$9</f>
        <v>6.6392000000000007E-2</v>
      </c>
      <c r="AH195" s="50">
        <f>$AC195*'ST1.4 OFMSW composition'!F$9</f>
        <v>5.0997999999999995E-2</v>
      </c>
      <c r="AI195" s="50">
        <f>$AC195*'ST1.4 OFMSW composition'!G$9</f>
        <v>0.13416</v>
      </c>
      <c r="AJ195" s="50">
        <f>$AC195*'ST1.4 OFMSW composition'!H$9</f>
        <v>3.8098E-2</v>
      </c>
      <c r="AK195" s="37">
        <v>1994</v>
      </c>
      <c r="AL195" s="37">
        <v>33430</v>
      </c>
      <c r="AM195" s="37">
        <f>(AN195*AL195)*365</f>
        <v>40022396</v>
      </c>
      <c r="AN195" s="21">
        <v>3.28</v>
      </c>
      <c r="AO195" s="21">
        <f>AN195*'ST1.4 OFMSW composition'!B$10</f>
        <v>1.7383999999999999</v>
      </c>
      <c r="AP195" s="50">
        <f>AO195*'ST1.4 OFMSW composition'!C$3</f>
        <v>8.4833919999999993E-2</v>
      </c>
      <c r="AQ195" s="50">
        <f>$AO195*('ST1.4 OFMSW composition'!D$3)</f>
        <v>0.16219271999999998</v>
      </c>
      <c r="AR195" s="50">
        <f>$AO195*('ST1.4 OFMSW composition'!E$3)</f>
        <v>0.13420448000000001</v>
      </c>
      <c r="AS195" s="50">
        <f>$AO195*('ST1.4 OFMSW composition'!F$3)</f>
        <v>0.10308711999999999</v>
      </c>
      <c r="AT195" s="50">
        <f>$AO195*('ST1.4 OFMSW composition'!G$3)</f>
        <v>0.2711904</v>
      </c>
      <c r="AU195" s="50">
        <f>$AO195*('ST1.4 OFMSW composition'!H$3)</f>
        <v>7.7011120000000002E-2</v>
      </c>
    </row>
    <row r="196" spans="1:47" x14ac:dyDescent="0.3">
      <c r="A196" s="19" t="s">
        <v>213</v>
      </c>
      <c r="B196" s="19" t="s">
        <v>214</v>
      </c>
      <c r="C196" s="48">
        <f>AVERAGE(0.95,0.95,0.95,0.95,0.75)</f>
        <v>0.90999999999999992</v>
      </c>
      <c r="D196" s="20">
        <v>2016</v>
      </c>
      <c r="E196" s="19">
        <v>34656032</v>
      </c>
      <c r="F196" s="19">
        <v>5628525000</v>
      </c>
      <c r="G196" s="21">
        <f t="shared" si="24"/>
        <v>0.4449619748260899</v>
      </c>
      <c r="H196" s="21">
        <f>G196*'ST1.4 OFMSW composition'!B$11</f>
        <v>0.25362832565087123</v>
      </c>
      <c r="I196" s="50">
        <f>$G196*'ST1.4 OFMSW composition'!C$3</f>
        <v>2.1714144371513186E-2</v>
      </c>
      <c r="J196" s="50">
        <f>$G196*'ST1.4 OFMSW composition'!D$3</f>
        <v>4.1514952251274183E-2</v>
      </c>
      <c r="K196" s="50">
        <f>$G196*'ST1.4 OFMSW composition'!E$3</f>
        <v>3.435106445657414E-2</v>
      </c>
      <c r="L196" s="50">
        <f>$G196*'ST1.4 OFMSW composition'!F$3</f>
        <v>2.638624510718713E-2</v>
      </c>
      <c r="M196" s="50">
        <f>$G196*'ST1.4 OFMSW composition'!G$3</f>
        <v>6.9414068072870025E-2</v>
      </c>
      <c r="N196" s="50">
        <f>$G196*'ST1.4 OFMSW composition'!H$3</f>
        <v>1.971181548479578E-2</v>
      </c>
      <c r="O196" s="22">
        <v>2012</v>
      </c>
      <c r="P196" s="18">
        <v>31161378</v>
      </c>
      <c r="Q196" s="25" t="s">
        <v>241</v>
      </c>
      <c r="R196" s="25" t="s">
        <v>241</v>
      </c>
      <c r="S196" s="23" t="s">
        <v>241</v>
      </c>
      <c r="T196" s="53" t="s">
        <v>241</v>
      </c>
      <c r="U196" s="53" t="s">
        <v>241</v>
      </c>
      <c r="V196" s="53" t="s">
        <v>241</v>
      </c>
      <c r="W196" s="53" t="s">
        <v>241</v>
      </c>
      <c r="X196" s="53" t="s">
        <v>241</v>
      </c>
      <c r="Y196" s="53" t="s">
        <v>241</v>
      </c>
      <c r="Z196" s="24">
        <v>2016</v>
      </c>
      <c r="AA196" s="25">
        <v>35383028</v>
      </c>
      <c r="AB196" s="23" t="s">
        <v>241</v>
      </c>
      <c r="AC196" s="23" t="s">
        <v>241</v>
      </c>
      <c r="AD196" s="53" t="s">
        <v>241</v>
      </c>
      <c r="AE196" s="53" t="s">
        <v>241</v>
      </c>
      <c r="AF196" s="53" t="s">
        <v>241</v>
      </c>
      <c r="AG196" s="53" t="s">
        <v>241</v>
      </c>
      <c r="AH196" s="53" t="s">
        <v>241</v>
      </c>
      <c r="AI196" s="53" t="s">
        <v>241</v>
      </c>
      <c r="AJ196" s="53" t="s">
        <v>241</v>
      </c>
      <c r="AK196" s="18" t="s">
        <v>241</v>
      </c>
      <c r="AL196" s="18" t="s">
        <v>241</v>
      </c>
      <c r="AM196" s="18" t="s">
        <v>241</v>
      </c>
      <c r="AN196" s="38">
        <v>0.45</v>
      </c>
      <c r="AO196" s="21">
        <f>AN196*'ST1.4 OFMSW composition'!B$11</f>
        <v>0.25650000000000001</v>
      </c>
      <c r="AP196" s="50">
        <f>AO196*'ST1.4 OFMSW composition'!C$3</f>
        <v>1.2517199999999999E-2</v>
      </c>
      <c r="AQ196" s="50">
        <f>$AO196*('ST1.4 OFMSW composition'!D$3)</f>
        <v>2.393145E-2</v>
      </c>
      <c r="AR196" s="50">
        <f>$AO196*('ST1.4 OFMSW composition'!E$3)</f>
        <v>1.9801800000000001E-2</v>
      </c>
      <c r="AS196" s="50">
        <f>$AO196*('ST1.4 OFMSW composition'!F$3)</f>
        <v>1.521045E-2</v>
      </c>
      <c r="AT196" s="50">
        <f>$AO196*('ST1.4 OFMSW composition'!G$3)</f>
        <v>4.0014000000000001E-2</v>
      </c>
      <c r="AU196" s="50">
        <f>$AO196*('ST1.4 OFMSW composition'!H$3)</f>
        <v>1.136295E-2</v>
      </c>
    </row>
    <row r="197" spans="1:47" x14ac:dyDescent="0.3">
      <c r="A197" s="19" t="s">
        <v>213</v>
      </c>
      <c r="B197" s="19" t="s">
        <v>215</v>
      </c>
      <c r="C197" s="48">
        <f>AVERAGE(0.72,0.6,0.45,0.42,0.32)</f>
        <v>0.502</v>
      </c>
      <c r="D197" s="20">
        <v>2012</v>
      </c>
      <c r="E197" s="28">
        <v>156000000</v>
      </c>
      <c r="F197" s="19">
        <v>14778497000</v>
      </c>
      <c r="G197" s="21">
        <f t="shared" si="24"/>
        <v>0.25954508254302772</v>
      </c>
      <c r="H197" s="21">
        <f>G197*'ST1.4 OFMSW composition'!B$11</f>
        <v>0.14794069704952578</v>
      </c>
      <c r="I197" s="50">
        <f>$G197*'ST1.4 OFMSW composition'!C$3</f>
        <v>1.2665800028099751E-2</v>
      </c>
      <c r="J197" s="50">
        <f>$G197*'ST1.4 OFMSW composition'!D$3</f>
        <v>2.4215556201264483E-2</v>
      </c>
      <c r="K197" s="50">
        <f>$G197*'ST1.4 OFMSW composition'!E$3</f>
        <v>2.0036880372321739E-2</v>
      </c>
      <c r="L197" s="50">
        <f>$G197*'ST1.4 OFMSW composition'!F$3</f>
        <v>1.5391023394801542E-2</v>
      </c>
      <c r="M197" s="50">
        <f>$G197*'ST1.4 OFMSW composition'!G$3</f>
        <v>4.0489032876712322E-2</v>
      </c>
      <c r="N197" s="50">
        <f>$G197*'ST1.4 OFMSW composition'!H$3</f>
        <v>1.1497847156656128E-2</v>
      </c>
      <c r="O197" s="22">
        <v>2012</v>
      </c>
      <c r="P197" s="18">
        <v>151005733</v>
      </c>
      <c r="Q197" s="25" t="s">
        <v>241</v>
      </c>
      <c r="R197" s="23" t="s">
        <v>241</v>
      </c>
      <c r="S197" s="23" t="s">
        <v>241</v>
      </c>
      <c r="T197" s="53" t="s">
        <v>241</v>
      </c>
      <c r="U197" s="53" t="s">
        <v>241</v>
      </c>
      <c r="V197" s="53" t="s">
        <v>241</v>
      </c>
      <c r="W197" s="53" t="s">
        <v>241</v>
      </c>
      <c r="X197" s="53" t="s">
        <v>241</v>
      </c>
      <c r="Y197" s="53" t="s">
        <v>241</v>
      </c>
      <c r="Z197" s="24">
        <v>2016</v>
      </c>
      <c r="AA197" s="25">
        <v>157977151</v>
      </c>
      <c r="AB197" s="25">
        <f>(AC197*AA197)*365</f>
        <v>23641280647.149998</v>
      </c>
      <c r="AC197" s="23">
        <v>0.41</v>
      </c>
      <c r="AD197" s="50">
        <f>$AC197*'ST1.4 OFMSW composition'!B$10</f>
        <v>0.21729999999999999</v>
      </c>
      <c r="AE197" s="50">
        <f>$AC197*'ST1.4 OFMSW composition'!C$10</f>
        <v>2.0007999999999998E-2</v>
      </c>
      <c r="AF197" s="50">
        <f>$AC197*'ST1.4 OFMSW composition'!D$10</f>
        <v>3.8252999999999995E-2</v>
      </c>
      <c r="AG197" s="50">
        <f>$AC197*'ST1.4 OFMSW composition'!E$10</f>
        <v>3.1652E-2</v>
      </c>
      <c r="AH197" s="50">
        <f>$AC197*'ST1.4 OFMSW composition'!F$10</f>
        <v>2.4312999999999998E-2</v>
      </c>
      <c r="AI197" s="50">
        <f>$AC197*'ST1.4 OFMSW composition'!G$10</f>
        <v>6.3960000000000003E-2</v>
      </c>
      <c r="AJ197" s="50">
        <f>$AC197*'ST1.4 OFMSW composition'!H$10</f>
        <v>1.8162999999999999E-2</v>
      </c>
      <c r="AK197" s="37">
        <v>2004</v>
      </c>
      <c r="AL197" s="37">
        <v>38103596</v>
      </c>
      <c r="AM197" s="37">
        <f>(AN197*AL197)*365</f>
        <v>5980359392.1999998</v>
      </c>
      <c r="AN197" s="21">
        <v>0.43</v>
      </c>
      <c r="AO197" s="21">
        <f>AN197*'ST1.4 OFMSW composition'!B$11</f>
        <v>0.24509999999999998</v>
      </c>
      <c r="AP197" s="50">
        <f>AO197*'ST1.4 OFMSW composition'!C$3</f>
        <v>1.1960879999999998E-2</v>
      </c>
      <c r="AQ197" s="50">
        <f>$AO197*('ST1.4 OFMSW composition'!D$3)</f>
        <v>2.2867829999999999E-2</v>
      </c>
      <c r="AR197" s="50">
        <f>$AO197*('ST1.4 OFMSW composition'!E$3)</f>
        <v>1.892172E-2</v>
      </c>
      <c r="AS197" s="50">
        <f>$AO197*('ST1.4 OFMSW composition'!F$3)</f>
        <v>1.4534429999999999E-2</v>
      </c>
      <c r="AT197" s="50">
        <f>$AO197*('ST1.4 OFMSW composition'!G$3)</f>
        <v>3.8235599999999995E-2</v>
      </c>
      <c r="AU197" s="50">
        <f>$AO197*('ST1.4 OFMSW composition'!H$3)</f>
        <v>1.0857929999999998E-2</v>
      </c>
    </row>
    <row r="198" spans="1:47" x14ac:dyDescent="0.3">
      <c r="A198" s="19" t="s">
        <v>213</v>
      </c>
      <c r="B198" s="19" t="s">
        <v>216</v>
      </c>
      <c r="C198" s="48">
        <f>AVERAGE(0.95,0.95)</f>
        <v>0.95</v>
      </c>
      <c r="D198" s="20">
        <v>2007</v>
      </c>
      <c r="E198" s="19">
        <v>686958</v>
      </c>
      <c r="F198" s="19">
        <v>111314000</v>
      </c>
      <c r="G198" s="21">
        <f t="shared" si="24"/>
        <v>0.44394251615629865</v>
      </c>
      <c r="H198" s="21">
        <f>G198*'ST1.4 OFMSW composition'!B$11</f>
        <v>0.2530472342090902</v>
      </c>
      <c r="I198" s="50">
        <f>$G198*'ST1.4 OFMSW composition'!C$3</f>
        <v>2.1664394788427372E-2</v>
      </c>
      <c r="J198" s="50">
        <f>$G198*'ST1.4 OFMSW composition'!D$3</f>
        <v>4.1419836757382658E-2</v>
      </c>
      <c r="K198" s="50">
        <f>$G198*'ST1.4 OFMSW composition'!E$3</f>
        <v>3.4272362247266257E-2</v>
      </c>
      <c r="L198" s="50">
        <f>$G198*'ST1.4 OFMSW composition'!F$3</f>
        <v>2.6325791208068508E-2</v>
      </c>
      <c r="M198" s="50">
        <f>$G198*'ST1.4 OFMSW composition'!G$3</f>
        <v>6.9255032520382592E-2</v>
      </c>
      <c r="N198" s="50">
        <f>$G198*'ST1.4 OFMSW composition'!H$3</f>
        <v>1.9666653465724031E-2</v>
      </c>
      <c r="O198" s="22">
        <v>2012</v>
      </c>
      <c r="P198" s="18">
        <v>701582</v>
      </c>
      <c r="Q198" s="25" t="s">
        <v>241</v>
      </c>
      <c r="R198" s="23" t="s">
        <v>241</v>
      </c>
      <c r="S198" s="23" t="s">
        <v>241</v>
      </c>
      <c r="T198" s="53" t="s">
        <v>241</v>
      </c>
      <c r="U198" s="53" t="s">
        <v>241</v>
      </c>
      <c r="V198" s="53" t="s">
        <v>241</v>
      </c>
      <c r="W198" s="53" t="s">
        <v>241</v>
      </c>
      <c r="X198" s="53" t="s">
        <v>241</v>
      </c>
      <c r="Y198" s="53" t="s">
        <v>241</v>
      </c>
      <c r="Z198" s="24">
        <v>2016</v>
      </c>
      <c r="AA198" s="25">
        <v>736706</v>
      </c>
      <c r="AB198" s="25">
        <f>(AC198*AA198)*365</f>
        <v>142515775.69999999</v>
      </c>
      <c r="AC198" s="23">
        <v>0.53</v>
      </c>
      <c r="AD198" s="50">
        <f>$AC198*'ST1.4 OFMSW composition'!B$10</f>
        <v>0.28090000000000004</v>
      </c>
      <c r="AE198" s="50">
        <f>$AC198*'ST1.4 OFMSW composition'!C$10</f>
        <v>2.5863999999999998E-2</v>
      </c>
      <c r="AF198" s="50">
        <f>$AC198*'ST1.4 OFMSW composition'!D$10</f>
        <v>4.9449E-2</v>
      </c>
      <c r="AG198" s="50">
        <f>$AC198*'ST1.4 OFMSW composition'!E$10</f>
        <v>4.0916000000000008E-2</v>
      </c>
      <c r="AH198" s="50">
        <f>$AC198*'ST1.4 OFMSW composition'!F$10</f>
        <v>3.1428999999999999E-2</v>
      </c>
      <c r="AI198" s="50">
        <f>$AC198*'ST1.4 OFMSW composition'!G$10</f>
        <v>8.2680000000000003E-2</v>
      </c>
      <c r="AJ198" s="50">
        <f>$AC198*'ST1.4 OFMSW composition'!H$10</f>
        <v>2.3479E-2</v>
      </c>
      <c r="AK198" s="37">
        <v>2007</v>
      </c>
      <c r="AL198" s="37">
        <v>225257</v>
      </c>
      <c r="AM198" s="37">
        <f>(AN198*AL198)*365</f>
        <v>120039455.3</v>
      </c>
      <c r="AN198" s="21">
        <v>1.46</v>
      </c>
      <c r="AO198" s="21">
        <f>AN198*'ST1.4 OFMSW composition'!B$11</f>
        <v>0.83219999999999994</v>
      </c>
      <c r="AP198" s="50">
        <f>AO198*'ST1.4 OFMSW composition'!C$3</f>
        <v>4.0611359999999992E-2</v>
      </c>
      <c r="AQ198" s="50">
        <f>$AO198*('ST1.4 OFMSW composition'!D$3)</f>
        <v>7.7644259999999993E-2</v>
      </c>
      <c r="AR198" s="50">
        <f>$AO198*('ST1.4 OFMSW composition'!E$3)</f>
        <v>6.4245839999999999E-2</v>
      </c>
      <c r="AS198" s="50">
        <f>$AO198*('ST1.4 OFMSW composition'!F$3)</f>
        <v>4.9349459999999998E-2</v>
      </c>
      <c r="AT198" s="50">
        <f>$AO198*('ST1.4 OFMSW composition'!G$3)</f>
        <v>0.1298232</v>
      </c>
      <c r="AU198" s="50">
        <f>$AO198*('ST1.4 OFMSW composition'!H$3)</f>
        <v>3.6866459999999997E-2</v>
      </c>
    </row>
    <row r="199" spans="1:47" x14ac:dyDescent="0.3">
      <c r="A199" s="19" t="s">
        <v>213</v>
      </c>
      <c r="B199" s="19" t="s">
        <v>217</v>
      </c>
      <c r="C199" s="48">
        <v>0.44</v>
      </c>
      <c r="D199" s="20">
        <v>2012</v>
      </c>
      <c r="E199" s="19">
        <v>159973</v>
      </c>
      <c r="F199" s="19">
        <v>141500000</v>
      </c>
      <c r="G199" s="21">
        <f t="shared" si="24"/>
        <v>2.4233541464916728</v>
      </c>
      <c r="H199" s="21">
        <f>G199*'ST1.4 OFMSW composition'!B$11</f>
        <v>1.3813118635002535</v>
      </c>
      <c r="I199" s="50">
        <f>$G199*'ST1.4 OFMSW composition'!C$3</f>
        <v>0.11825968234879362</v>
      </c>
      <c r="J199" s="50">
        <f>$G199*'ST1.4 OFMSW composition'!D$3</f>
        <v>0.22609894186767307</v>
      </c>
      <c r="K199" s="50">
        <f>$G199*'ST1.4 OFMSW composition'!E$3</f>
        <v>0.18708294010915716</v>
      </c>
      <c r="L199" s="50">
        <f>$G199*'ST1.4 OFMSW composition'!F$3</f>
        <v>0.1437049008869562</v>
      </c>
      <c r="M199" s="50">
        <f>$G199*'ST1.4 OFMSW composition'!G$3</f>
        <v>0.37804324685270096</v>
      </c>
      <c r="N199" s="50">
        <f>$G199*'ST1.4 OFMSW composition'!H$3</f>
        <v>0.1073545886895811</v>
      </c>
      <c r="O199" s="22">
        <v>2012</v>
      </c>
      <c r="P199" s="18">
        <v>159990</v>
      </c>
      <c r="Q199" s="25" t="s">
        <v>241</v>
      </c>
      <c r="R199" s="23" t="s">
        <v>241</v>
      </c>
      <c r="S199" s="23" t="s">
        <v>241</v>
      </c>
      <c r="T199" s="53" t="s">
        <v>241</v>
      </c>
      <c r="U199" s="53" t="s">
        <v>241</v>
      </c>
      <c r="V199" s="53" t="s">
        <v>241</v>
      </c>
      <c r="W199" s="53" t="s">
        <v>241</v>
      </c>
      <c r="X199" s="53" t="s">
        <v>241</v>
      </c>
      <c r="Y199" s="53" t="s">
        <v>241</v>
      </c>
      <c r="Z199" s="24">
        <v>2016</v>
      </c>
      <c r="AA199" s="25">
        <v>162948</v>
      </c>
      <c r="AB199" s="25">
        <f>(AC199*AA199)*365</f>
        <v>161180014.20000002</v>
      </c>
      <c r="AC199" s="23">
        <v>2.71</v>
      </c>
      <c r="AD199" s="50">
        <f>$AC199*'ST1.4 OFMSW composition'!B$10</f>
        <v>1.4363000000000001</v>
      </c>
      <c r="AE199" s="50">
        <f>$AC199*'ST1.4 OFMSW composition'!C$10</f>
        <v>0.13224799999999998</v>
      </c>
      <c r="AF199" s="50">
        <f>$AC199*'ST1.4 OFMSW composition'!D$10</f>
        <v>0.25284299999999998</v>
      </c>
      <c r="AG199" s="50">
        <f>$AC199*'ST1.4 OFMSW composition'!E$10</f>
        <v>0.20921200000000001</v>
      </c>
      <c r="AH199" s="50">
        <f>$AC199*'ST1.4 OFMSW composition'!F$10</f>
        <v>0.16070299999999998</v>
      </c>
      <c r="AI199" s="50">
        <f>$AC199*'ST1.4 OFMSW composition'!G$10</f>
        <v>0.42275999999999997</v>
      </c>
      <c r="AJ199" s="50">
        <f>$AC199*'ST1.4 OFMSW composition'!H$10</f>
        <v>0.12005299999999999</v>
      </c>
      <c r="AK199" s="37" t="s">
        <v>241</v>
      </c>
      <c r="AL199" s="37" t="s">
        <v>241</v>
      </c>
      <c r="AM199" s="37" t="s">
        <v>241</v>
      </c>
      <c r="AN199" s="38">
        <v>2.2000000000000002</v>
      </c>
      <c r="AO199" s="21">
        <f>AN199*'ST1.4 OFMSW composition'!B$11</f>
        <v>1.254</v>
      </c>
      <c r="AP199" s="50">
        <f>AO199*'ST1.4 OFMSW composition'!C$3</f>
        <v>6.1195199999999998E-2</v>
      </c>
      <c r="AQ199" s="50">
        <f>$AO199*('ST1.4 OFMSW composition'!D$3)</f>
        <v>0.1169982</v>
      </c>
      <c r="AR199" s="50">
        <f>$AO199*('ST1.4 OFMSW composition'!E$3)</f>
        <v>9.68088E-2</v>
      </c>
      <c r="AS199" s="50">
        <f>$AO199*('ST1.4 OFMSW composition'!F$3)</f>
        <v>7.4362200000000003E-2</v>
      </c>
      <c r="AT199" s="50">
        <f>$AO199*('ST1.4 OFMSW composition'!G$3)</f>
        <v>0.19562399999999999</v>
      </c>
      <c r="AU199" s="50">
        <f>$AO199*('ST1.4 OFMSW composition'!H$3)</f>
        <v>5.5552199999999996E-2</v>
      </c>
    </row>
    <row r="200" spans="1:47" x14ac:dyDescent="0.3">
      <c r="A200" s="19" t="s">
        <v>213</v>
      </c>
      <c r="B200" s="19" t="s">
        <v>218</v>
      </c>
      <c r="C200" s="48">
        <f>AVERAGE(1,1,1,1,1,1,1,1,1,1,1,1,1,0.99,0.98,0.98,0.97,0.97,0.97,0.97,0.97,0.96,0.96,0.92,0.91,0.9,0.9,0.9,0.89,0.88,0.88,0.87,0.86,0.85,0.85,0.85,0.84,0.79,0.77,0.75,0.71,0.65,0.65,0.6,0.48,0.29)</f>
        <v>0.88500000000000001</v>
      </c>
      <c r="D200" s="20">
        <v>2001</v>
      </c>
      <c r="E200" s="28">
        <v>1070000000</v>
      </c>
      <c r="F200" s="19">
        <v>168403240000</v>
      </c>
      <c r="G200" s="21">
        <f t="shared" si="24"/>
        <v>0.43119508385610034</v>
      </c>
      <c r="H200" s="21">
        <f>G200*'ST1.4 OFMSW composition'!B$11</f>
        <v>0.24578119779797716</v>
      </c>
      <c r="I200" s="50">
        <f>$G200*'ST1.4 OFMSW composition'!C$3</f>
        <v>2.1042320092177696E-2</v>
      </c>
      <c r="J200" s="50">
        <f>$G200*'ST1.4 OFMSW composition'!D$3</f>
        <v>4.0230501323774162E-2</v>
      </c>
      <c r="K200" s="50">
        <f>$G200*'ST1.4 OFMSW composition'!E$3</f>
        <v>3.3288260473690948E-2</v>
      </c>
      <c r="L200" s="50">
        <f>$G200*'ST1.4 OFMSW composition'!F$3</f>
        <v>2.5569868472666749E-2</v>
      </c>
      <c r="M200" s="50">
        <f>$G200*'ST1.4 OFMSW composition'!G$3</f>
        <v>6.7266433081551655E-2</v>
      </c>
      <c r="N200" s="50">
        <f>$G200*'ST1.4 OFMSW composition'!H$3</f>
        <v>1.9101942214825245E-2</v>
      </c>
      <c r="O200" s="22">
        <v>2012</v>
      </c>
      <c r="P200" s="18">
        <v>1265780243</v>
      </c>
      <c r="Q200" s="25" t="s">
        <v>241</v>
      </c>
      <c r="R200" s="23" t="s">
        <v>241</v>
      </c>
      <c r="S200" s="23" t="s">
        <v>241</v>
      </c>
      <c r="T200" s="53" t="s">
        <v>241</v>
      </c>
      <c r="U200" s="53" t="s">
        <v>241</v>
      </c>
      <c r="V200" s="53" t="s">
        <v>241</v>
      </c>
      <c r="W200" s="53" t="s">
        <v>241</v>
      </c>
      <c r="X200" s="53" t="s">
        <v>241</v>
      </c>
      <c r="Y200" s="53" t="s">
        <v>241</v>
      </c>
      <c r="Z200" s="24">
        <v>2016</v>
      </c>
      <c r="AA200" s="25">
        <v>1324517250</v>
      </c>
      <c r="AB200" s="23" t="s">
        <v>241</v>
      </c>
      <c r="AC200" s="23" t="s">
        <v>241</v>
      </c>
      <c r="AD200" s="53" t="s">
        <v>241</v>
      </c>
      <c r="AE200" s="53" t="s">
        <v>241</v>
      </c>
      <c r="AF200" s="53" t="s">
        <v>241</v>
      </c>
      <c r="AG200" s="53" t="s">
        <v>241</v>
      </c>
      <c r="AH200" s="53" t="s">
        <v>241</v>
      </c>
      <c r="AI200" s="53" t="s">
        <v>241</v>
      </c>
      <c r="AJ200" s="53" t="s">
        <v>241</v>
      </c>
      <c r="AK200" s="37">
        <v>2006</v>
      </c>
      <c r="AL200" s="37">
        <v>321623271</v>
      </c>
      <c r="AM200" s="37">
        <f t="shared" ref="AM200:AM205" si="25">(AN200*AL200)*365</f>
        <v>39913447931.099998</v>
      </c>
      <c r="AN200" s="21">
        <v>0.34</v>
      </c>
      <c r="AO200" s="21">
        <f>AN200*'ST1.4 OFMSW composition'!B$11</f>
        <v>0.1938</v>
      </c>
      <c r="AP200" s="50">
        <f>AO200*'ST1.4 OFMSW composition'!C$3</f>
        <v>9.4574399999999992E-3</v>
      </c>
      <c r="AQ200" s="50">
        <f>$AO200*('ST1.4 OFMSW composition'!D$3)</f>
        <v>1.808154E-2</v>
      </c>
      <c r="AR200" s="50">
        <f>$AO200*('ST1.4 OFMSW composition'!E$3)</f>
        <v>1.4961360000000002E-2</v>
      </c>
      <c r="AS200" s="50">
        <f>$AO200*('ST1.4 OFMSW composition'!F$3)</f>
        <v>1.149234E-2</v>
      </c>
      <c r="AT200" s="50">
        <f>$AO200*('ST1.4 OFMSW composition'!G$3)</f>
        <v>3.0232800000000001E-2</v>
      </c>
      <c r="AU200" s="50">
        <f>$AO200*('ST1.4 OFMSW composition'!H$3)</f>
        <v>8.5853400000000003E-3</v>
      </c>
    </row>
    <row r="201" spans="1:47" x14ac:dyDescent="0.3">
      <c r="A201" s="19" t="s">
        <v>213</v>
      </c>
      <c r="B201" s="19" t="s">
        <v>219</v>
      </c>
      <c r="C201" s="48">
        <v>1</v>
      </c>
      <c r="D201" s="20">
        <v>2015</v>
      </c>
      <c r="E201" s="19">
        <v>409163</v>
      </c>
      <c r="F201" s="19">
        <v>211506000</v>
      </c>
      <c r="G201" s="21">
        <f t="shared" si="24"/>
        <v>1.4162289677969047</v>
      </c>
      <c r="H201" s="21">
        <f>G201*'ST1.4 OFMSW composition'!B$11</f>
        <v>0.80725051164423556</v>
      </c>
      <c r="I201" s="50">
        <f>$G201*'ST1.4 OFMSW composition'!C$3</f>
        <v>6.9111973628488949E-2</v>
      </c>
      <c r="J201" s="50">
        <f>$G201*'ST1.4 OFMSW composition'!D$3</f>
        <v>0.1321341626954512</v>
      </c>
      <c r="K201" s="50">
        <f>$G201*'ST1.4 OFMSW composition'!E$3</f>
        <v>0.10933287631392105</v>
      </c>
      <c r="L201" s="50">
        <f>$G201*'ST1.4 OFMSW composition'!F$3</f>
        <v>8.3982377790356444E-2</v>
      </c>
      <c r="M201" s="50">
        <f>$G201*'ST1.4 OFMSW composition'!G$3</f>
        <v>0.22093171897631714</v>
      </c>
      <c r="N201" s="50">
        <f>$G201*'ST1.4 OFMSW composition'!H$3</f>
        <v>6.2738943273402875E-2</v>
      </c>
      <c r="O201" s="22">
        <v>2012</v>
      </c>
      <c r="P201" s="18">
        <v>397231</v>
      </c>
      <c r="Q201" s="25" t="s">
        <v>241</v>
      </c>
      <c r="R201" s="23" t="s">
        <v>241</v>
      </c>
      <c r="S201" s="23" t="s">
        <v>241</v>
      </c>
      <c r="T201" s="53" t="s">
        <v>241</v>
      </c>
      <c r="U201" s="53" t="s">
        <v>241</v>
      </c>
      <c r="V201" s="53" t="s">
        <v>241</v>
      </c>
      <c r="W201" s="53" t="s">
        <v>241</v>
      </c>
      <c r="X201" s="53" t="s">
        <v>241</v>
      </c>
      <c r="Y201" s="53" t="s">
        <v>241</v>
      </c>
      <c r="Z201" s="24">
        <v>2016</v>
      </c>
      <c r="AA201" s="25">
        <v>475505</v>
      </c>
      <c r="AB201" s="25">
        <f>(AC201*AA201)*365</f>
        <v>485966110</v>
      </c>
      <c r="AC201" s="23">
        <v>2.8</v>
      </c>
      <c r="AD201" s="50">
        <f>$AC201*'ST1.4 OFMSW composition'!B$10</f>
        <v>1.484</v>
      </c>
      <c r="AE201" s="50">
        <f>$AC201*'ST1.4 OFMSW composition'!C$10</f>
        <v>0.13663999999999998</v>
      </c>
      <c r="AF201" s="50">
        <f>$AC201*'ST1.4 OFMSW composition'!D$10</f>
        <v>0.26123999999999997</v>
      </c>
      <c r="AG201" s="50">
        <f>$AC201*'ST1.4 OFMSW composition'!E$10</f>
        <v>0.21615999999999999</v>
      </c>
      <c r="AH201" s="50">
        <f>$AC201*'ST1.4 OFMSW composition'!F$10</f>
        <v>0.16603999999999999</v>
      </c>
      <c r="AI201" s="50">
        <f>$AC201*'ST1.4 OFMSW composition'!G$10</f>
        <v>0.43679999999999997</v>
      </c>
      <c r="AJ201" s="50">
        <f>$AC201*'ST1.4 OFMSW composition'!H$10</f>
        <v>0.12403999999999998</v>
      </c>
      <c r="AK201" s="37">
        <v>1998</v>
      </c>
      <c r="AL201" s="37">
        <v>70816</v>
      </c>
      <c r="AM201" s="37">
        <f t="shared" si="25"/>
        <v>64102643.199999996</v>
      </c>
      <c r="AN201" s="21">
        <v>2.48</v>
      </c>
      <c r="AO201" s="21">
        <f>AN201*'ST1.4 OFMSW composition'!B$11</f>
        <v>1.4136</v>
      </c>
      <c r="AP201" s="50">
        <f>AO201*'ST1.4 OFMSW composition'!C$3</f>
        <v>6.8983679999999992E-2</v>
      </c>
      <c r="AQ201" s="50">
        <f>$AO201*('ST1.4 OFMSW composition'!D$3)</f>
        <v>0.13188887999999999</v>
      </c>
      <c r="AR201" s="50">
        <f>$AO201*('ST1.4 OFMSW composition'!E$3)</f>
        <v>0.10912992000000001</v>
      </c>
      <c r="AS201" s="50">
        <f>$AO201*('ST1.4 OFMSW composition'!F$3)</f>
        <v>8.3826479999999995E-2</v>
      </c>
      <c r="AT201" s="50">
        <f>$AO201*('ST1.4 OFMSW composition'!G$3)</f>
        <v>0.22052159999999998</v>
      </c>
      <c r="AU201" s="50">
        <f>$AO201*('ST1.4 OFMSW composition'!H$3)</f>
        <v>6.2622479999999994E-2</v>
      </c>
    </row>
    <row r="202" spans="1:47" x14ac:dyDescent="0.3">
      <c r="A202" s="19" t="s">
        <v>213</v>
      </c>
      <c r="B202" s="19" t="s">
        <v>220</v>
      </c>
      <c r="C202" s="48">
        <f>AVERAGE(0.87,0.87,0.86,0.81,0.71,0.6,0.43,0.39,0.25)</f>
        <v>0.6433333333333332</v>
      </c>
      <c r="D202" s="20">
        <v>2016</v>
      </c>
      <c r="E202" s="19">
        <v>28982771</v>
      </c>
      <c r="F202" s="19">
        <v>1768977000</v>
      </c>
      <c r="G202" s="21">
        <f t="shared" si="24"/>
        <v>0.16722046103759794</v>
      </c>
      <c r="H202" s="21">
        <f>G202*'ST1.4 OFMSW composition'!B$11</f>
        <v>9.5315662791430819E-2</v>
      </c>
      <c r="I202" s="50">
        <f>$G202*'ST1.4 OFMSW composition'!C$3</f>
        <v>8.1603584986347788E-3</v>
      </c>
      <c r="J202" s="50">
        <f>$G202*'ST1.4 OFMSW composition'!D$3</f>
        <v>1.5601669014807886E-2</v>
      </c>
      <c r="K202" s="50">
        <f>$G202*'ST1.4 OFMSW composition'!E$3</f>
        <v>1.2909419592102562E-2</v>
      </c>
      <c r="L202" s="50">
        <f>$G202*'ST1.4 OFMSW composition'!F$3</f>
        <v>9.9161733395295576E-3</v>
      </c>
      <c r="M202" s="50">
        <f>$G202*'ST1.4 OFMSW composition'!G$3</f>
        <v>2.6086391921865279E-2</v>
      </c>
      <c r="N202" s="50">
        <f>$G202*'ST1.4 OFMSW composition'!H$3</f>
        <v>7.4078664239655883E-3</v>
      </c>
      <c r="O202" s="22">
        <v>2012</v>
      </c>
      <c r="P202" s="18">
        <v>26989160</v>
      </c>
      <c r="Q202" s="25" t="s">
        <v>241</v>
      </c>
      <c r="R202" s="23" t="s">
        <v>241</v>
      </c>
      <c r="S202" s="23" t="s">
        <v>241</v>
      </c>
      <c r="T202" s="53" t="s">
        <v>241</v>
      </c>
      <c r="U202" s="53" t="s">
        <v>241</v>
      </c>
      <c r="V202" s="53" t="s">
        <v>241</v>
      </c>
      <c r="W202" s="53" t="s">
        <v>241</v>
      </c>
      <c r="X202" s="53" t="s">
        <v>241</v>
      </c>
      <c r="Y202" s="53" t="s">
        <v>241</v>
      </c>
      <c r="Z202" s="24">
        <v>2016</v>
      </c>
      <c r="AA202" s="25">
        <v>27263430</v>
      </c>
      <c r="AB202" s="23" t="s">
        <v>241</v>
      </c>
      <c r="AC202" s="23" t="s">
        <v>241</v>
      </c>
      <c r="AD202" s="53" t="s">
        <v>241</v>
      </c>
      <c r="AE202" s="53" t="s">
        <v>241</v>
      </c>
      <c r="AF202" s="53" t="s">
        <v>241</v>
      </c>
      <c r="AG202" s="53" t="s">
        <v>241</v>
      </c>
      <c r="AH202" s="53" t="s">
        <v>241</v>
      </c>
      <c r="AI202" s="53" t="s">
        <v>241</v>
      </c>
      <c r="AJ202" s="53" t="s">
        <v>241</v>
      </c>
      <c r="AK202" s="37">
        <v>2008</v>
      </c>
      <c r="AL202" s="37">
        <v>3464234</v>
      </c>
      <c r="AM202" s="37">
        <f t="shared" si="25"/>
        <v>151733449.19999999</v>
      </c>
      <c r="AN202" s="21">
        <v>0.12</v>
      </c>
      <c r="AO202" s="21">
        <f>AN202*'ST1.4 OFMSW composition'!B$11</f>
        <v>6.8399999999999989E-2</v>
      </c>
      <c r="AP202" s="50">
        <f>AO202*'ST1.4 OFMSW composition'!C$3</f>
        <v>3.337919999999999E-3</v>
      </c>
      <c r="AQ202" s="50">
        <f>$AO202*('ST1.4 OFMSW composition'!D$3)</f>
        <v>6.3817199999999987E-3</v>
      </c>
      <c r="AR202" s="50">
        <f>$AO202*('ST1.4 OFMSW composition'!E$3)</f>
        <v>5.2804799999999997E-3</v>
      </c>
      <c r="AS202" s="50">
        <f>$AO202*('ST1.4 OFMSW composition'!F$3)</f>
        <v>4.056119999999999E-3</v>
      </c>
      <c r="AT202" s="50">
        <f>$AO202*('ST1.4 OFMSW composition'!G$3)</f>
        <v>1.0670399999999998E-2</v>
      </c>
      <c r="AU202" s="50">
        <f>$AO202*('ST1.4 OFMSW composition'!H$3)</f>
        <v>3.0301199999999994E-3</v>
      </c>
    </row>
    <row r="203" spans="1:47" x14ac:dyDescent="0.3">
      <c r="A203" s="19" t="s">
        <v>213</v>
      </c>
      <c r="B203" s="19" t="s">
        <v>221</v>
      </c>
      <c r="C203" s="48">
        <f>AVERAGE(0.68,0.6,0.25)</f>
        <v>0.51</v>
      </c>
      <c r="D203" s="20">
        <v>2017</v>
      </c>
      <c r="E203" s="28">
        <v>193000000</v>
      </c>
      <c r="F203" s="19">
        <v>30760000000</v>
      </c>
      <c r="G203" s="21">
        <f t="shared" si="24"/>
        <v>0.43665270778621618</v>
      </c>
      <c r="H203" s="21">
        <f>G203*'ST1.4 OFMSW composition'!B$11</f>
        <v>0.2488920434381432</v>
      </c>
      <c r="I203" s="50">
        <f>$G203*'ST1.4 OFMSW composition'!C$3</f>
        <v>2.1308652139967348E-2</v>
      </c>
      <c r="J203" s="50">
        <f>$G203*'ST1.4 OFMSW composition'!D$3</f>
        <v>4.0739697636453964E-2</v>
      </c>
      <c r="K203" s="50">
        <f>$G203*'ST1.4 OFMSW composition'!E$3</f>
        <v>3.3709589041095889E-2</v>
      </c>
      <c r="L203" s="50">
        <f>$G203*'ST1.4 OFMSW composition'!F$3</f>
        <v>2.5893505571722618E-2</v>
      </c>
      <c r="M203" s="50">
        <f>$G203*'ST1.4 OFMSW composition'!G$3</f>
        <v>6.8117822414649726E-2</v>
      </c>
      <c r="N203" s="50">
        <f>$G203*'ST1.4 OFMSW composition'!H$3</f>
        <v>1.9343714954929377E-2</v>
      </c>
      <c r="O203" s="22">
        <v>2012</v>
      </c>
      <c r="P203" s="18">
        <v>187280125</v>
      </c>
      <c r="Q203" s="25" t="s">
        <v>241</v>
      </c>
      <c r="R203" s="23" t="s">
        <v>241</v>
      </c>
      <c r="S203" s="23" t="s">
        <v>241</v>
      </c>
      <c r="T203" s="53" t="s">
        <v>241</v>
      </c>
      <c r="U203" s="53" t="s">
        <v>241</v>
      </c>
      <c r="V203" s="53" t="s">
        <v>241</v>
      </c>
      <c r="W203" s="53" t="s">
        <v>241</v>
      </c>
      <c r="X203" s="53" t="s">
        <v>241</v>
      </c>
      <c r="Y203" s="53" t="s">
        <v>241</v>
      </c>
      <c r="Z203" s="24">
        <v>2016</v>
      </c>
      <c r="AA203" s="25">
        <v>203631356</v>
      </c>
      <c r="AB203" s="23" t="s">
        <v>241</v>
      </c>
      <c r="AC203" s="23" t="s">
        <v>241</v>
      </c>
      <c r="AD203" s="53" t="s">
        <v>241</v>
      </c>
      <c r="AE203" s="53" t="s">
        <v>241</v>
      </c>
      <c r="AF203" s="53" t="s">
        <v>241</v>
      </c>
      <c r="AG203" s="53" t="s">
        <v>241</v>
      </c>
      <c r="AH203" s="53" t="s">
        <v>241</v>
      </c>
      <c r="AI203" s="53" t="s">
        <v>241</v>
      </c>
      <c r="AJ203" s="53" t="s">
        <v>241</v>
      </c>
      <c r="AK203" s="37">
        <v>2009</v>
      </c>
      <c r="AL203" s="37">
        <v>60038941</v>
      </c>
      <c r="AM203" s="37">
        <f t="shared" si="25"/>
        <v>18407939310.599998</v>
      </c>
      <c r="AN203" s="21">
        <v>0.84</v>
      </c>
      <c r="AO203" s="21">
        <f>AN203*'ST1.4 OFMSW composition'!B$11</f>
        <v>0.47879999999999995</v>
      </c>
      <c r="AP203" s="50">
        <f>AO203*'ST1.4 OFMSW composition'!C$3</f>
        <v>2.3365439999999994E-2</v>
      </c>
      <c r="AQ203" s="50">
        <f>$AO203*('ST1.4 OFMSW composition'!D$3)</f>
        <v>4.4672039999999989E-2</v>
      </c>
      <c r="AR203" s="50">
        <f>$AO203*('ST1.4 OFMSW composition'!E$3)</f>
        <v>3.6963360000000001E-2</v>
      </c>
      <c r="AS203" s="50">
        <f>$AO203*('ST1.4 OFMSW composition'!F$3)</f>
        <v>2.8392839999999996E-2</v>
      </c>
      <c r="AT203" s="50">
        <f>$AO203*('ST1.4 OFMSW composition'!G$3)</f>
        <v>7.469279999999999E-2</v>
      </c>
      <c r="AU203" s="50">
        <f>$AO203*('ST1.4 OFMSW composition'!H$3)</f>
        <v>2.1210839999999998E-2</v>
      </c>
    </row>
    <row r="204" spans="1:47" x14ac:dyDescent="0.3">
      <c r="A204" s="19" t="s">
        <v>213</v>
      </c>
      <c r="B204" s="19" t="s">
        <v>222</v>
      </c>
      <c r="C204" s="48">
        <f>AVERAGE(1,0.96,0.93,0.93,0.81,0.66)</f>
        <v>0.88166666666666682</v>
      </c>
      <c r="D204" s="20">
        <v>2016</v>
      </c>
      <c r="E204" s="19">
        <v>21203000</v>
      </c>
      <c r="F204" s="19">
        <v>2631650000</v>
      </c>
      <c r="G204" s="21">
        <f t="shared" si="24"/>
        <v>0.34004621987454603</v>
      </c>
      <c r="H204" s="21">
        <f>G204*'ST1.4 OFMSW composition'!B$11</f>
        <v>0.19382634532849122</v>
      </c>
      <c r="I204" s="50">
        <f>$G204*'ST1.4 OFMSW composition'!C$3</f>
        <v>1.6594255529877845E-2</v>
      </c>
      <c r="J204" s="50">
        <f>$G204*'ST1.4 OFMSW composition'!D$3</f>
        <v>3.1726312314295145E-2</v>
      </c>
      <c r="K204" s="50">
        <f>$G204*'ST1.4 OFMSW composition'!E$3</f>
        <v>2.6251568174314954E-2</v>
      </c>
      <c r="L204" s="50">
        <f>$G204*'ST1.4 OFMSW composition'!F$3</f>
        <v>2.0164740838560579E-2</v>
      </c>
      <c r="M204" s="50">
        <f>$G204*'ST1.4 OFMSW composition'!G$3</f>
        <v>5.3047210300429179E-2</v>
      </c>
      <c r="N204" s="50">
        <f>$G204*'ST1.4 OFMSW composition'!H$3</f>
        <v>1.5064047540442389E-2</v>
      </c>
      <c r="O204" s="22">
        <v>2012</v>
      </c>
      <c r="P204" s="18">
        <v>20425000</v>
      </c>
      <c r="Q204" s="25" t="s">
        <v>241</v>
      </c>
      <c r="R204" s="23" t="s">
        <v>241</v>
      </c>
      <c r="S204" s="23" t="s">
        <v>241</v>
      </c>
      <c r="T204" s="53" t="s">
        <v>241</v>
      </c>
      <c r="U204" s="53" t="s">
        <v>241</v>
      </c>
      <c r="V204" s="53" t="s">
        <v>241</v>
      </c>
      <c r="W204" s="53" t="s">
        <v>241</v>
      </c>
      <c r="X204" s="53" t="s">
        <v>241</v>
      </c>
      <c r="Y204" s="53" t="s">
        <v>241</v>
      </c>
      <c r="Z204" s="24">
        <v>2016</v>
      </c>
      <c r="AA204" s="25">
        <v>21203000</v>
      </c>
      <c r="AB204" s="25">
        <f>(AC204*AA204)*365</f>
        <v>6113885050</v>
      </c>
      <c r="AC204" s="23">
        <v>0.79</v>
      </c>
      <c r="AD204" s="50">
        <f>$AC204*'ST1.4 OFMSW composition'!B$10</f>
        <v>0.41870000000000002</v>
      </c>
      <c r="AE204" s="50">
        <f>$AC204*'ST1.4 OFMSW composition'!C$10</f>
        <v>3.8551999999999996E-2</v>
      </c>
      <c r="AF204" s="50">
        <f>$AC204*'ST1.4 OFMSW composition'!D$10</f>
        <v>7.3706999999999995E-2</v>
      </c>
      <c r="AG204" s="50">
        <f>$AC204*'ST1.4 OFMSW composition'!E$10</f>
        <v>6.0988000000000007E-2</v>
      </c>
      <c r="AH204" s="50">
        <f>$AC204*'ST1.4 OFMSW composition'!F$10</f>
        <v>4.6847E-2</v>
      </c>
      <c r="AI204" s="50">
        <f>$AC204*'ST1.4 OFMSW composition'!G$10</f>
        <v>0.12324</v>
      </c>
      <c r="AJ204" s="50">
        <f>$AC204*'ST1.4 OFMSW composition'!H$10</f>
        <v>3.4997E-2</v>
      </c>
      <c r="AK204" s="37">
        <v>2003</v>
      </c>
      <c r="AL204" s="37">
        <v>2953410</v>
      </c>
      <c r="AM204" s="37">
        <f t="shared" si="25"/>
        <v>5497772714.999999</v>
      </c>
      <c r="AN204" s="21">
        <v>5.0999999999999996</v>
      </c>
      <c r="AO204" s="21">
        <f>AN204*'ST1.4 OFMSW composition'!B$11</f>
        <v>2.9069999999999996</v>
      </c>
      <c r="AP204" s="50">
        <f>AO204*'ST1.4 OFMSW composition'!C$3</f>
        <v>0.14186159999999998</v>
      </c>
      <c r="AQ204" s="50">
        <f>$AO204*('ST1.4 OFMSW composition'!D$3)</f>
        <v>0.27122309999999994</v>
      </c>
      <c r="AR204" s="50">
        <f>$AO204*('ST1.4 OFMSW composition'!E$3)</f>
        <v>0.22442039999999999</v>
      </c>
      <c r="AS204" s="50">
        <f>$AO204*('ST1.4 OFMSW composition'!F$3)</f>
        <v>0.17238509999999996</v>
      </c>
      <c r="AT204" s="50">
        <f>$AO204*('ST1.4 OFMSW composition'!G$3)</f>
        <v>0.45349199999999995</v>
      </c>
      <c r="AU204" s="50">
        <f>$AO204*('ST1.4 OFMSW composition'!H$3)</f>
        <v>0.12878009999999998</v>
      </c>
    </row>
    <row r="205" spans="1:47" x14ac:dyDescent="0.3">
      <c r="A205" s="19" t="s">
        <v>223</v>
      </c>
      <c r="B205" s="19" t="s">
        <v>224</v>
      </c>
      <c r="C205" s="48">
        <v>0.71</v>
      </c>
      <c r="D205" s="20">
        <v>2016</v>
      </c>
      <c r="E205" s="19">
        <v>423196</v>
      </c>
      <c r="F205" s="19">
        <v>216253000</v>
      </c>
      <c r="G205" s="21">
        <f t="shared" si="24"/>
        <v>1.3999989900725425</v>
      </c>
      <c r="H205" s="21">
        <f>G205*'ST1.4 OFMSW composition'!B$12</f>
        <v>0.79799942434134918</v>
      </c>
      <c r="I205" s="50">
        <f>$G205*'ST1.4 OFMSW composition'!C$3</f>
        <v>6.8319950715540062E-2</v>
      </c>
      <c r="J205" s="50">
        <f>$G205*'ST1.4 OFMSW composition'!D$3</f>
        <v>0.1306199057737682</v>
      </c>
      <c r="K205" s="50">
        <f>$G205*'ST1.4 OFMSW composition'!E$3</f>
        <v>0.10807992203360028</v>
      </c>
      <c r="L205" s="50">
        <f>$G205*'ST1.4 OFMSW composition'!F$3</f>
        <v>8.301994011130176E-2</v>
      </c>
      <c r="M205" s="50">
        <f>$G205*'ST1.4 OFMSW composition'!G$3</f>
        <v>0.21839984245131663</v>
      </c>
      <c r="N205" s="50">
        <f>$G205*'ST1.4 OFMSW composition'!H$3</f>
        <v>6.201995526021363E-2</v>
      </c>
      <c r="O205" s="22">
        <v>2012</v>
      </c>
      <c r="P205" s="18">
        <v>398997</v>
      </c>
      <c r="Q205" s="25" t="s">
        <v>241</v>
      </c>
      <c r="R205" s="23" t="s">
        <v>241</v>
      </c>
      <c r="S205" s="23" t="s">
        <v>241</v>
      </c>
      <c r="T205" s="53" t="s">
        <v>241</v>
      </c>
      <c r="U205" s="53" t="s">
        <v>241</v>
      </c>
      <c r="V205" s="53" t="s">
        <v>241</v>
      </c>
      <c r="W205" s="53" t="s">
        <v>241</v>
      </c>
      <c r="X205" s="53" t="s">
        <v>241</v>
      </c>
      <c r="Y205" s="53" t="s">
        <v>241</v>
      </c>
      <c r="Z205" s="24">
        <v>2016</v>
      </c>
      <c r="AA205" s="25">
        <v>419791</v>
      </c>
      <c r="AB205" s="25">
        <f>(AC205*AA205)*365</f>
        <v>214513200.99999997</v>
      </c>
      <c r="AC205" s="23">
        <v>1.4</v>
      </c>
      <c r="AD205" s="50">
        <f>$AC205*'ST1.4 OFMSW composition'!B$11</f>
        <v>0.79799999999999993</v>
      </c>
      <c r="AE205" s="50">
        <f>$AC205*'ST1.4 OFMSW composition'!C$11</f>
        <v>6.8319999999999992E-2</v>
      </c>
      <c r="AF205" s="50">
        <f>$AC205*'ST1.4 OFMSW composition'!D$11</f>
        <v>0.13061999999999999</v>
      </c>
      <c r="AG205" s="50">
        <f>$AC205*'ST1.4 OFMSW composition'!E$11</f>
        <v>0.10808</v>
      </c>
      <c r="AH205" s="50">
        <f>$AC205*'ST1.4 OFMSW composition'!F$11</f>
        <v>8.3019999999999997E-2</v>
      </c>
      <c r="AI205" s="50">
        <f>$AC205*'ST1.4 OFMSW composition'!G$11</f>
        <v>0.21839999999999998</v>
      </c>
      <c r="AJ205" s="50">
        <f>$AC205*'ST1.4 OFMSW composition'!H$11</f>
        <v>6.2019999999999992E-2</v>
      </c>
      <c r="AK205" s="37">
        <v>2006</v>
      </c>
      <c r="AL205" s="37">
        <v>282415</v>
      </c>
      <c r="AM205" s="37">
        <f t="shared" si="25"/>
        <v>89680883.25</v>
      </c>
      <c r="AN205" s="21">
        <v>0.87</v>
      </c>
      <c r="AO205" s="21">
        <f>AN205*'ST1.4 OFMSW composition'!B$12</f>
        <v>0.49589999999999995</v>
      </c>
      <c r="AP205" s="50">
        <f>AO205*'ST1.4 OFMSW composition'!C$3</f>
        <v>2.4199919999999996E-2</v>
      </c>
      <c r="AQ205" s="50">
        <f>$AO205*('ST1.4 OFMSW composition'!D$3)</f>
        <v>4.6267469999999991E-2</v>
      </c>
      <c r="AR205" s="50">
        <f>$AO205*('ST1.4 OFMSW composition'!E$3)</f>
        <v>3.8283480000000002E-2</v>
      </c>
      <c r="AS205" s="50">
        <f>$AO205*('ST1.4 OFMSW composition'!F$3)</f>
        <v>2.9406869999999998E-2</v>
      </c>
      <c r="AT205" s="50">
        <f>$AO205*('ST1.4 OFMSW composition'!G$3)</f>
        <v>7.7360399999999996E-2</v>
      </c>
      <c r="AU205" s="50">
        <f>$AO205*('ST1.4 OFMSW composition'!H$3)</f>
        <v>2.1968369999999997E-2</v>
      </c>
    </row>
    <row r="206" spans="1:47" x14ac:dyDescent="0.3">
      <c r="A206" s="19" t="s">
        <v>223</v>
      </c>
      <c r="B206" s="19" t="s">
        <v>225</v>
      </c>
      <c r="C206" s="48">
        <v>0.92</v>
      </c>
      <c r="D206" s="20">
        <v>2014</v>
      </c>
      <c r="E206" s="19">
        <v>15270790</v>
      </c>
      <c r="F206" s="19">
        <v>1089000000</v>
      </c>
      <c r="G206" s="21">
        <f t="shared" si="24"/>
        <v>0.19537703313552324</v>
      </c>
      <c r="H206" s="21">
        <f>G206*'ST1.4 OFMSW composition'!B$12</f>
        <v>0.11136490888724823</v>
      </c>
      <c r="I206" s="50">
        <f>$G206*'ST1.4 OFMSW composition'!C$3</f>
        <v>9.5343992170135328E-3</v>
      </c>
      <c r="J206" s="50">
        <f>$G206*'ST1.4 OFMSW composition'!D$3</f>
        <v>1.8228677191544317E-2</v>
      </c>
      <c r="K206" s="50">
        <f>$G206*'ST1.4 OFMSW composition'!E$3</f>
        <v>1.5083106958062396E-2</v>
      </c>
      <c r="L206" s="50">
        <f>$G206*'ST1.4 OFMSW composition'!F$3</f>
        <v>1.1585858064936528E-2</v>
      </c>
      <c r="M206" s="50">
        <f>$G206*'ST1.4 OFMSW composition'!G$3</f>
        <v>3.0478817169141626E-2</v>
      </c>
      <c r="N206" s="50">
        <f>$G206*'ST1.4 OFMSW composition'!H$3</f>
        <v>8.6552025679036797E-3</v>
      </c>
      <c r="O206" s="22">
        <v>2012</v>
      </c>
      <c r="P206" s="18">
        <v>14780454</v>
      </c>
      <c r="Q206" s="25" t="s">
        <v>241</v>
      </c>
      <c r="R206" s="23" t="s">
        <v>241</v>
      </c>
      <c r="S206" s="23" t="s">
        <v>241</v>
      </c>
      <c r="T206" s="53" t="s">
        <v>241</v>
      </c>
      <c r="U206" s="53" t="s">
        <v>241</v>
      </c>
      <c r="V206" s="53" t="s">
        <v>241</v>
      </c>
      <c r="W206" s="53" t="s">
        <v>241</v>
      </c>
      <c r="X206" s="53" t="s">
        <v>241</v>
      </c>
      <c r="Y206" s="53" t="s">
        <v>241</v>
      </c>
      <c r="Z206" s="24">
        <v>2016</v>
      </c>
      <c r="AA206" s="25">
        <v>15766290</v>
      </c>
      <c r="AB206" s="23" t="s">
        <v>241</v>
      </c>
      <c r="AC206" s="23" t="s">
        <v>241</v>
      </c>
      <c r="AD206" s="53" t="s">
        <v>241</v>
      </c>
      <c r="AE206" s="53" t="s">
        <v>241</v>
      </c>
      <c r="AF206" s="53" t="s">
        <v>241</v>
      </c>
      <c r="AG206" s="53" t="s">
        <v>241</v>
      </c>
      <c r="AH206" s="53" t="s">
        <v>241</v>
      </c>
      <c r="AI206" s="53" t="s">
        <v>241</v>
      </c>
      <c r="AJ206" s="53" t="s">
        <v>241</v>
      </c>
      <c r="AK206" s="37" t="s">
        <v>241</v>
      </c>
      <c r="AL206" s="37" t="s">
        <v>241</v>
      </c>
      <c r="AM206" s="37" t="s">
        <v>241</v>
      </c>
      <c r="AN206" s="38">
        <v>0.95</v>
      </c>
      <c r="AO206" s="21">
        <f>AN206*'ST1.4 OFMSW composition'!B$12</f>
        <v>0.54149999999999998</v>
      </c>
      <c r="AP206" s="50">
        <f>AO206*'ST1.4 OFMSW composition'!C$3</f>
        <v>2.6425199999999996E-2</v>
      </c>
      <c r="AQ206" s="50">
        <f>$AO206*('ST1.4 OFMSW composition'!D$3)</f>
        <v>5.0521949999999996E-2</v>
      </c>
      <c r="AR206" s="50">
        <f>$AO206*('ST1.4 OFMSW composition'!E$3)</f>
        <v>4.1803800000000002E-2</v>
      </c>
      <c r="AS206" s="50">
        <f>$AO206*('ST1.4 OFMSW composition'!F$3)</f>
        <v>3.2110949999999999E-2</v>
      </c>
      <c r="AT206" s="50">
        <f>$AO206*('ST1.4 OFMSW composition'!G$3)</f>
        <v>8.4473999999999994E-2</v>
      </c>
      <c r="AU206" s="50">
        <f>$AO206*('ST1.4 OFMSW composition'!H$3)</f>
        <v>2.3988449999999998E-2</v>
      </c>
    </row>
    <row r="207" spans="1:47" x14ac:dyDescent="0.3">
      <c r="A207" s="19" t="s">
        <v>223</v>
      </c>
      <c r="B207" s="19" t="s">
        <v>226</v>
      </c>
      <c r="C207" s="48">
        <v>0.8</v>
      </c>
      <c r="D207" s="20">
        <v>2016</v>
      </c>
      <c r="E207" s="28">
        <v>261000000</v>
      </c>
      <c r="F207" s="19">
        <v>65200000000</v>
      </c>
      <c r="G207" s="21">
        <f t="shared" si="24"/>
        <v>0.6844066551199286</v>
      </c>
      <c r="H207" s="21">
        <f>G207*'ST1.4 OFMSW composition'!B$12</f>
        <v>0.39011179341835928</v>
      </c>
      <c r="I207" s="50">
        <f>$G207*'ST1.4 OFMSW composition'!C$3</f>
        <v>3.3399044769852511E-2</v>
      </c>
      <c r="J207" s="50">
        <f>$G207*'ST1.4 OFMSW composition'!D$3</f>
        <v>6.3855140922689332E-2</v>
      </c>
      <c r="K207" s="50">
        <f>$G207*'ST1.4 OFMSW composition'!E$3</f>
        <v>5.2836193775258493E-2</v>
      </c>
      <c r="L207" s="50">
        <f>$G207*'ST1.4 OFMSW composition'!F$3</f>
        <v>4.0585314648611766E-2</v>
      </c>
      <c r="M207" s="50">
        <f>$G207*'ST1.4 OFMSW composition'!G$3</f>
        <v>0.10676743819870886</v>
      </c>
      <c r="N207" s="50">
        <f>$G207*'ST1.4 OFMSW composition'!H$3</f>
        <v>3.0319214821812837E-2</v>
      </c>
      <c r="O207" s="22">
        <v>2012</v>
      </c>
      <c r="P207" s="18">
        <v>248451714</v>
      </c>
      <c r="Q207" s="25" t="s">
        <v>241</v>
      </c>
      <c r="R207" s="23" t="s">
        <v>241</v>
      </c>
      <c r="S207" s="23" t="s">
        <v>241</v>
      </c>
      <c r="T207" s="53" t="s">
        <v>241</v>
      </c>
      <c r="U207" s="53" t="s">
        <v>241</v>
      </c>
      <c r="V207" s="53" t="s">
        <v>241</v>
      </c>
      <c r="W207" s="53" t="s">
        <v>241</v>
      </c>
      <c r="X207" s="53" t="s">
        <v>241</v>
      </c>
      <c r="Y207" s="53" t="s">
        <v>241</v>
      </c>
      <c r="Z207" s="24">
        <v>2016</v>
      </c>
      <c r="AA207" s="25">
        <v>261556386</v>
      </c>
      <c r="AB207" s="25">
        <f t="shared" ref="AB207:AB212" si="26">(AC207*AA207)*365</f>
        <v>35323189929.299995</v>
      </c>
      <c r="AC207" s="23">
        <v>0.37</v>
      </c>
      <c r="AD207" s="50">
        <f>$AC207*'ST1.4 OFMSW composition'!B$11</f>
        <v>0.21089999999999998</v>
      </c>
      <c r="AE207" s="50">
        <f>$AC207*'ST1.4 OFMSW composition'!C$11</f>
        <v>1.8055999999999999E-2</v>
      </c>
      <c r="AF207" s="50">
        <f>$AC207*'ST1.4 OFMSW composition'!D$11</f>
        <v>3.4520999999999996E-2</v>
      </c>
      <c r="AG207" s="50">
        <f>$AC207*'ST1.4 OFMSW composition'!E$11</f>
        <v>2.8564000000000003E-2</v>
      </c>
      <c r="AH207" s="50">
        <f>$AC207*'ST1.4 OFMSW composition'!F$11</f>
        <v>2.1940999999999999E-2</v>
      </c>
      <c r="AI207" s="50">
        <f>$AC207*'ST1.4 OFMSW composition'!G$11</f>
        <v>5.772E-2</v>
      </c>
      <c r="AJ207" s="50">
        <f>$AC207*'ST1.4 OFMSW composition'!H$11</f>
        <v>1.6390999999999999E-2</v>
      </c>
      <c r="AK207" s="37">
        <v>2008</v>
      </c>
      <c r="AL207" s="37">
        <v>117456698</v>
      </c>
      <c r="AM207" s="37">
        <f t="shared" ref="AM207:AM213" si="27">(AN207*AL207)*365</f>
        <v>22293281280.400002</v>
      </c>
      <c r="AN207" s="21">
        <v>0.52</v>
      </c>
      <c r="AO207" s="21">
        <f>AN207*'ST1.4 OFMSW composition'!B$12</f>
        <v>0.2964</v>
      </c>
      <c r="AP207" s="50">
        <f>AO207*'ST1.4 OFMSW composition'!C$3</f>
        <v>1.4464319999999999E-2</v>
      </c>
      <c r="AQ207" s="50">
        <f>$AO207*('ST1.4 OFMSW composition'!D$3)</f>
        <v>2.7654119999999997E-2</v>
      </c>
      <c r="AR207" s="50">
        <f>$AO207*('ST1.4 OFMSW composition'!E$3)</f>
        <v>2.2882080000000003E-2</v>
      </c>
      <c r="AS207" s="50">
        <f>$AO207*('ST1.4 OFMSW composition'!F$3)</f>
        <v>1.7576519999999998E-2</v>
      </c>
      <c r="AT207" s="50">
        <f>$AO207*('ST1.4 OFMSW composition'!G$3)</f>
        <v>4.6238399999999999E-2</v>
      </c>
      <c r="AU207" s="50">
        <f>$AO207*('ST1.4 OFMSW composition'!H$3)</f>
        <v>1.313052E-2</v>
      </c>
    </row>
    <row r="208" spans="1:47" x14ac:dyDescent="0.3">
      <c r="A208" s="19" t="s">
        <v>223</v>
      </c>
      <c r="B208" s="19" t="s">
        <v>227</v>
      </c>
      <c r="C208" s="48">
        <v>0.48</v>
      </c>
      <c r="D208" s="20">
        <v>2015</v>
      </c>
      <c r="E208" s="19">
        <v>6663967</v>
      </c>
      <c r="F208" s="19">
        <v>351900000</v>
      </c>
      <c r="G208" s="21">
        <f t="shared" si="24"/>
        <v>0.14467502450733863</v>
      </c>
      <c r="H208" s="21">
        <f>G208*'ST1.4 OFMSW composition'!B$12</f>
        <v>8.2464763969183008E-2</v>
      </c>
      <c r="I208" s="50">
        <f>$G208*'ST1.4 OFMSW composition'!C$3</f>
        <v>7.0601411959581245E-3</v>
      </c>
      <c r="J208" s="50">
        <f>$G208*'ST1.4 OFMSW composition'!D$3</f>
        <v>1.3498179786534694E-2</v>
      </c>
      <c r="K208" s="50">
        <f>$G208*'ST1.4 OFMSW composition'!E$3</f>
        <v>1.1168911891966542E-2</v>
      </c>
      <c r="L208" s="50">
        <f>$G208*'ST1.4 OFMSW composition'!F$3</f>
        <v>8.5792289532851812E-3</v>
      </c>
      <c r="M208" s="50">
        <f>$G208*'ST1.4 OFMSW composition'!G$3</f>
        <v>2.2569303823144825E-2</v>
      </c>
      <c r="N208" s="50">
        <f>$G208*'ST1.4 OFMSW composition'!H$3</f>
        <v>6.4091035856751015E-3</v>
      </c>
      <c r="O208" s="22">
        <v>2012</v>
      </c>
      <c r="P208" s="18">
        <v>6444527</v>
      </c>
      <c r="Q208" s="25" t="s">
        <v>241</v>
      </c>
      <c r="R208" s="23" t="s">
        <v>241</v>
      </c>
      <c r="S208" s="23" t="s">
        <v>241</v>
      </c>
      <c r="T208" s="53" t="s">
        <v>241</v>
      </c>
      <c r="U208" s="53" t="s">
        <v>241</v>
      </c>
      <c r="V208" s="53" t="s">
        <v>241</v>
      </c>
      <c r="W208" s="53" t="s">
        <v>241</v>
      </c>
      <c r="X208" s="53" t="s">
        <v>241</v>
      </c>
      <c r="Y208" s="53" t="s">
        <v>241</v>
      </c>
      <c r="Z208" s="24">
        <v>2016</v>
      </c>
      <c r="AA208" s="25">
        <v>6845848</v>
      </c>
      <c r="AB208" s="25">
        <f t="shared" si="26"/>
        <v>1599190092.8</v>
      </c>
      <c r="AC208" s="23">
        <v>0.64</v>
      </c>
      <c r="AD208" s="50">
        <f>$AC208*'ST1.4 OFMSW composition'!B$11</f>
        <v>0.36479999999999996</v>
      </c>
      <c r="AE208" s="50">
        <f>$AC208*'ST1.4 OFMSW composition'!C$11</f>
        <v>3.1231999999999999E-2</v>
      </c>
      <c r="AF208" s="50">
        <f>$AC208*'ST1.4 OFMSW composition'!D$11</f>
        <v>5.9711999999999994E-2</v>
      </c>
      <c r="AG208" s="50">
        <f>$AC208*'ST1.4 OFMSW composition'!E$11</f>
        <v>4.9408000000000007E-2</v>
      </c>
      <c r="AH208" s="50">
        <f>$AC208*'ST1.4 OFMSW composition'!F$11</f>
        <v>3.7952E-2</v>
      </c>
      <c r="AI208" s="50">
        <f>$AC208*'ST1.4 OFMSW composition'!G$11</f>
        <v>9.9839999999999998E-2</v>
      </c>
      <c r="AJ208" s="50">
        <f>$AC208*'ST1.4 OFMSW composition'!H$11</f>
        <v>2.8351999999999999E-2</v>
      </c>
      <c r="AK208" s="37">
        <v>2008</v>
      </c>
      <c r="AL208" s="37">
        <v>1916209</v>
      </c>
      <c r="AM208" s="37">
        <f t="shared" si="27"/>
        <v>489591399.49999994</v>
      </c>
      <c r="AN208" s="21">
        <v>0.7</v>
      </c>
      <c r="AO208" s="21">
        <f>AN208*'ST1.4 OFMSW composition'!B$12</f>
        <v>0.39899999999999997</v>
      </c>
      <c r="AP208" s="50">
        <f>AO208*'ST1.4 OFMSW composition'!C$3</f>
        <v>1.9471199999999998E-2</v>
      </c>
      <c r="AQ208" s="50">
        <f>$AO208*('ST1.4 OFMSW composition'!D$3)</f>
        <v>3.7226699999999995E-2</v>
      </c>
      <c r="AR208" s="50">
        <f>$AO208*('ST1.4 OFMSW composition'!E$3)</f>
        <v>3.0802799999999998E-2</v>
      </c>
      <c r="AS208" s="50">
        <f>$AO208*('ST1.4 OFMSW composition'!F$3)</f>
        <v>2.3660699999999996E-2</v>
      </c>
      <c r="AT208" s="50">
        <f>$AO208*('ST1.4 OFMSW composition'!G$3)</f>
        <v>6.2243999999999994E-2</v>
      </c>
      <c r="AU208" s="50">
        <f>$AO208*('ST1.4 OFMSW composition'!H$3)</f>
        <v>1.7675699999999999E-2</v>
      </c>
    </row>
    <row r="209" spans="1:47" x14ac:dyDescent="0.3">
      <c r="A209" s="19" t="s">
        <v>223</v>
      </c>
      <c r="B209" s="19" t="s">
        <v>228</v>
      </c>
      <c r="C209" s="48">
        <v>0.8</v>
      </c>
      <c r="D209" s="20">
        <v>2014</v>
      </c>
      <c r="E209" s="19">
        <v>30228017</v>
      </c>
      <c r="F209" s="19">
        <v>12982685000</v>
      </c>
      <c r="G209" s="21">
        <f t="shared" si="24"/>
        <v>1.176689823880938</v>
      </c>
      <c r="H209" s="21">
        <f>G209*'ST1.4 OFMSW composition'!B$12</f>
        <v>0.6707131996121346</v>
      </c>
      <c r="I209" s="50">
        <f>$G209*'ST1.4 OFMSW composition'!C$3</f>
        <v>5.742246340538977E-2</v>
      </c>
      <c r="J209" s="50">
        <f>$G209*'ST1.4 OFMSW composition'!D$3</f>
        <v>0.10978516056809151</v>
      </c>
      <c r="K209" s="50">
        <f>$G209*'ST1.4 OFMSW composition'!E$3</f>
        <v>9.0840454403608425E-2</v>
      </c>
      <c r="L209" s="50">
        <f>$G209*'ST1.4 OFMSW composition'!F$3</f>
        <v>6.9777706556139629E-2</v>
      </c>
      <c r="M209" s="50">
        <f>$G209*'ST1.4 OFMSW composition'!G$3</f>
        <v>0.18356361252542633</v>
      </c>
      <c r="N209" s="50">
        <f>$G209*'ST1.4 OFMSW composition'!H$3</f>
        <v>5.2127359197925556E-2</v>
      </c>
      <c r="O209" s="22">
        <v>2012</v>
      </c>
      <c r="P209" s="18">
        <v>29068189</v>
      </c>
      <c r="Q209" s="25" t="s">
        <v>241</v>
      </c>
      <c r="R209" s="23" t="s">
        <v>241</v>
      </c>
      <c r="S209" s="23" t="s">
        <v>241</v>
      </c>
      <c r="T209" s="53" t="s">
        <v>241</v>
      </c>
      <c r="U209" s="53" t="s">
        <v>241</v>
      </c>
      <c r="V209" s="53" t="s">
        <v>241</v>
      </c>
      <c r="W209" s="53" t="s">
        <v>241</v>
      </c>
      <c r="X209" s="53" t="s">
        <v>241</v>
      </c>
      <c r="Y209" s="53" t="s">
        <v>241</v>
      </c>
      <c r="Z209" s="24">
        <v>2016</v>
      </c>
      <c r="AA209" s="25">
        <v>30684652</v>
      </c>
      <c r="AB209" s="25">
        <f t="shared" si="26"/>
        <v>10079908182</v>
      </c>
      <c r="AC209" s="23">
        <v>0.9</v>
      </c>
      <c r="AD209" s="50">
        <f>$AC209*'ST1.4 OFMSW composition'!B$11</f>
        <v>0.51300000000000001</v>
      </c>
      <c r="AE209" s="50">
        <f>$AC209*'ST1.4 OFMSW composition'!C$11</f>
        <v>4.3920000000000001E-2</v>
      </c>
      <c r="AF209" s="50">
        <f>$AC209*'ST1.4 OFMSW composition'!D$11</f>
        <v>8.3970000000000003E-2</v>
      </c>
      <c r="AG209" s="50">
        <f>$AC209*'ST1.4 OFMSW composition'!E$11</f>
        <v>6.948E-2</v>
      </c>
      <c r="AH209" s="50">
        <f>$AC209*'ST1.4 OFMSW composition'!F$11</f>
        <v>5.3370000000000001E-2</v>
      </c>
      <c r="AI209" s="50">
        <f>$AC209*'ST1.4 OFMSW composition'!G$11</f>
        <v>0.1404</v>
      </c>
      <c r="AJ209" s="50">
        <f>$AC209*'ST1.4 OFMSW composition'!H$11</f>
        <v>3.9870000000000003E-2</v>
      </c>
      <c r="AK209" s="37">
        <v>2002</v>
      </c>
      <c r="AL209" s="37">
        <v>14429641</v>
      </c>
      <c r="AM209" s="37">
        <f t="shared" si="27"/>
        <v>8005564826.8000002</v>
      </c>
      <c r="AN209" s="21">
        <v>1.52</v>
      </c>
      <c r="AO209" s="21">
        <f>AN209*'ST1.4 OFMSW composition'!B$12</f>
        <v>0.86639999999999995</v>
      </c>
      <c r="AP209" s="50">
        <f>AO209*'ST1.4 OFMSW composition'!C$3</f>
        <v>4.2280319999999996E-2</v>
      </c>
      <c r="AQ209" s="50">
        <f>$AO209*('ST1.4 OFMSW composition'!D$3)</f>
        <v>8.0835119999999996E-2</v>
      </c>
      <c r="AR209" s="50">
        <f>$AO209*('ST1.4 OFMSW composition'!E$3)</f>
        <v>6.6886080000000001E-2</v>
      </c>
      <c r="AS209" s="50">
        <f>$AO209*('ST1.4 OFMSW composition'!F$3)</f>
        <v>5.1377519999999996E-2</v>
      </c>
      <c r="AT209" s="50">
        <f>$AO209*('ST1.4 OFMSW composition'!G$3)</f>
        <v>0.13515839999999998</v>
      </c>
      <c r="AU209" s="50">
        <f>$AO209*('ST1.4 OFMSW composition'!H$3)</f>
        <v>3.8381519999999995E-2</v>
      </c>
    </row>
    <row r="210" spans="1:47" x14ac:dyDescent="0.3">
      <c r="A210" s="19" t="s">
        <v>223</v>
      </c>
      <c r="B210" s="19" t="s">
        <v>229</v>
      </c>
      <c r="C210" s="48">
        <v>0.71</v>
      </c>
      <c r="D210" s="20">
        <v>2000</v>
      </c>
      <c r="E210" s="19">
        <v>46095462</v>
      </c>
      <c r="F210" s="19">
        <v>4677307000</v>
      </c>
      <c r="G210" s="21">
        <f t="shared" si="24"/>
        <v>0.2780000279859956</v>
      </c>
      <c r="H210" s="21">
        <f>G210*'ST1.4 OFMSW composition'!B$12</f>
        <v>0.15846001595201747</v>
      </c>
      <c r="I210" s="50">
        <f>$G210*'ST1.4 OFMSW composition'!C$3</f>
        <v>1.3566401365716584E-2</v>
      </c>
      <c r="J210" s="50">
        <f>$G210*'ST1.4 OFMSW composition'!D$3</f>
        <v>2.5937402611093389E-2</v>
      </c>
      <c r="K210" s="50">
        <f>$G210*'ST1.4 OFMSW composition'!E$3</f>
        <v>2.1461602160518862E-2</v>
      </c>
      <c r="L210" s="50">
        <f>$G210*'ST1.4 OFMSW composition'!F$3</f>
        <v>1.6485401659569538E-2</v>
      </c>
      <c r="M210" s="50">
        <f>$G210*'ST1.4 OFMSW composition'!G$3</f>
        <v>4.3368004365815317E-2</v>
      </c>
      <c r="N210" s="50">
        <f>$G210*'ST1.4 OFMSW composition'!H$3</f>
        <v>1.2315401239779604E-2</v>
      </c>
      <c r="O210" s="22">
        <v>2012</v>
      </c>
      <c r="P210" s="18">
        <v>51413703</v>
      </c>
      <c r="Q210" s="25" t="s">
        <v>241</v>
      </c>
      <c r="R210" s="23" t="s">
        <v>241</v>
      </c>
      <c r="S210" s="23" t="s">
        <v>241</v>
      </c>
      <c r="T210" s="53" t="s">
        <v>241</v>
      </c>
      <c r="U210" s="53" t="s">
        <v>241</v>
      </c>
      <c r="V210" s="53" t="s">
        <v>241</v>
      </c>
      <c r="W210" s="53" t="s">
        <v>241</v>
      </c>
      <c r="X210" s="53" t="s">
        <v>241</v>
      </c>
      <c r="Y210" s="53" t="s">
        <v>241</v>
      </c>
      <c r="Z210" s="24">
        <v>2016</v>
      </c>
      <c r="AA210" s="25">
        <v>53045199</v>
      </c>
      <c r="AB210" s="25">
        <f t="shared" si="26"/>
        <v>9680748817.5</v>
      </c>
      <c r="AC210" s="26">
        <v>0.5</v>
      </c>
      <c r="AD210" s="50">
        <f>$AC210*'ST1.4 OFMSW composition'!B$11</f>
        <v>0.28499999999999998</v>
      </c>
      <c r="AE210" s="50">
        <f>$AC210*'ST1.4 OFMSW composition'!C$11</f>
        <v>2.4399999999999998E-2</v>
      </c>
      <c r="AF210" s="50">
        <f>$AC210*'ST1.4 OFMSW composition'!D$11</f>
        <v>4.6649999999999997E-2</v>
      </c>
      <c r="AG210" s="50">
        <f>$AC210*'ST1.4 OFMSW composition'!E$11</f>
        <v>3.8600000000000002E-2</v>
      </c>
      <c r="AH210" s="50">
        <f>$AC210*'ST1.4 OFMSW composition'!F$11</f>
        <v>2.9649999999999999E-2</v>
      </c>
      <c r="AI210" s="50">
        <f>$AC210*'ST1.4 OFMSW composition'!G$11</f>
        <v>7.8E-2</v>
      </c>
      <c r="AJ210" s="50">
        <f>$AC210*'ST1.4 OFMSW composition'!H$11</f>
        <v>2.215E-2</v>
      </c>
      <c r="AK210" s="37">
        <v>2000</v>
      </c>
      <c r="AL210" s="37">
        <v>12847522</v>
      </c>
      <c r="AM210" s="37">
        <f t="shared" si="27"/>
        <v>2063312033.1999998</v>
      </c>
      <c r="AN210" s="21">
        <v>0.44</v>
      </c>
      <c r="AO210" s="21">
        <f>AN210*'ST1.4 OFMSW composition'!B$12</f>
        <v>0.25079999999999997</v>
      </c>
      <c r="AP210" s="50">
        <f>AO210*'ST1.4 OFMSW composition'!C$3</f>
        <v>1.2239039999999998E-2</v>
      </c>
      <c r="AQ210" s="50">
        <f>$AO210*('ST1.4 OFMSW composition'!D$3)</f>
        <v>2.3399639999999996E-2</v>
      </c>
      <c r="AR210" s="50">
        <f>$AO210*('ST1.4 OFMSW composition'!E$3)</f>
        <v>1.9361759999999999E-2</v>
      </c>
      <c r="AS210" s="50">
        <f>$AO210*('ST1.4 OFMSW composition'!F$3)</f>
        <v>1.4872439999999997E-2</v>
      </c>
      <c r="AT210" s="50">
        <f>$AO210*('ST1.4 OFMSW composition'!G$3)</f>
        <v>3.9124799999999994E-2</v>
      </c>
      <c r="AU210" s="50">
        <f>$AO210*('ST1.4 OFMSW composition'!H$3)</f>
        <v>1.1110439999999997E-2</v>
      </c>
    </row>
    <row r="211" spans="1:47" x14ac:dyDescent="0.3">
      <c r="A211" s="19" t="s">
        <v>223</v>
      </c>
      <c r="B211" s="19" t="s">
        <v>230</v>
      </c>
      <c r="C211" s="48">
        <v>1</v>
      </c>
      <c r="D211" s="20">
        <v>2016</v>
      </c>
      <c r="E211" s="28">
        <v>103000000</v>
      </c>
      <c r="F211" s="19">
        <v>14631923000</v>
      </c>
      <c r="G211" s="21">
        <f t="shared" si="24"/>
        <v>0.38919864343662725</v>
      </c>
      <c r="H211" s="21">
        <f>G211*'ST1.4 OFMSW composition'!B$12</f>
        <v>0.22184322675887752</v>
      </c>
      <c r="I211" s="50">
        <f>$G211*'ST1.4 OFMSW composition'!C$3</f>
        <v>1.8992893799707408E-2</v>
      </c>
      <c r="J211" s="50">
        <f>$G211*'ST1.4 OFMSW composition'!D$3</f>
        <v>3.6312233432637321E-2</v>
      </c>
      <c r="K211" s="50">
        <f>$G211*'ST1.4 OFMSW composition'!E$3</f>
        <v>3.0046135273307625E-2</v>
      </c>
      <c r="L211" s="50">
        <f>$G211*'ST1.4 OFMSW composition'!F$3</f>
        <v>2.3079479555791996E-2</v>
      </c>
      <c r="M211" s="50">
        <f>$G211*'ST1.4 OFMSW composition'!G$3</f>
        <v>6.0714988376113853E-2</v>
      </c>
      <c r="N211" s="50">
        <f>$G211*'ST1.4 OFMSW composition'!H$3</f>
        <v>1.7241499904242587E-2</v>
      </c>
      <c r="O211" s="22">
        <v>2012</v>
      </c>
      <c r="P211" s="18">
        <v>97212639</v>
      </c>
      <c r="Q211" s="25" t="s">
        <v>241</v>
      </c>
      <c r="R211" s="23" t="s">
        <v>241</v>
      </c>
      <c r="S211" s="23" t="s">
        <v>241</v>
      </c>
      <c r="T211" s="53" t="s">
        <v>241</v>
      </c>
      <c r="U211" s="53" t="s">
        <v>241</v>
      </c>
      <c r="V211" s="53" t="s">
        <v>241</v>
      </c>
      <c r="W211" s="53" t="s">
        <v>241</v>
      </c>
      <c r="X211" s="53" t="s">
        <v>241</v>
      </c>
      <c r="Y211" s="53" t="s">
        <v>241</v>
      </c>
      <c r="Z211" s="24">
        <v>2016</v>
      </c>
      <c r="AA211" s="25">
        <v>103663812</v>
      </c>
      <c r="AB211" s="25">
        <f t="shared" si="26"/>
        <v>32161697673</v>
      </c>
      <c r="AC211" s="23">
        <v>0.85</v>
      </c>
      <c r="AD211" s="50">
        <f>$AC211*'ST1.4 OFMSW composition'!B$11</f>
        <v>0.48449999999999993</v>
      </c>
      <c r="AE211" s="50">
        <f>$AC211*'ST1.4 OFMSW composition'!C$11</f>
        <v>4.1479999999999996E-2</v>
      </c>
      <c r="AF211" s="50">
        <f>$AC211*'ST1.4 OFMSW composition'!D$11</f>
        <v>7.9304999999999987E-2</v>
      </c>
      <c r="AG211" s="50">
        <f>$AC211*'ST1.4 OFMSW composition'!E$11</f>
        <v>6.5619999999999998E-2</v>
      </c>
      <c r="AH211" s="50">
        <f>$AC211*'ST1.4 OFMSW composition'!F$11</f>
        <v>5.0404999999999998E-2</v>
      </c>
      <c r="AI211" s="50">
        <f>$AC211*'ST1.4 OFMSW composition'!G$11</f>
        <v>0.1326</v>
      </c>
      <c r="AJ211" s="50">
        <f>$AC211*'ST1.4 OFMSW composition'!H$11</f>
        <v>3.7655000000000001E-2</v>
      </c>
      <c r="AK211" s="37">
        <v>2008</v>
      </c>
      <c r="AL211" s="37">
        <v>58654205</v>
      </c>
      <c r="AM211" s="37">
        <f t="shared" si="27"/>
        <v>10704392412.5</v>
      </c>
      <c r="AN211" s="21">
        <v>0.5</v>
      </c>
      <c r="AO211" s="21">
        <f>AN211*'ST1.4 OFMSW composition'!B$12</f>
        <v>0.28499999999999998</v>
      </c>
      <c r="AP211" s="50">
        <f>AO211*'ST1.4 OFMSW composition'!C$3</f>
        <v>1.3907999999999998E-2</v>
      </c>
      <c r="AQ211" s="50">
        <f>$AO211*('ST1.4 OFMSW composition'!D$3)</f>
        <v>2.6590499999999996E-2</v>
      </c>
      <c r="AR211" s="50">
        <f>$AO211*('ST1.4 OFMSW composition'!E$3)</f>
        <v>2.2002000000000001E-2</v>
      </c>
      <c r="AS211" s="50">
        <f>$AO211*('ST1.4 OFMSW composition'!F$3)</f>
        <v>1.6900499999999999E-2</v>
      </c>
      <c r="AT211" s="50">
        <f>$AO211*('ST1.4 OFMSW composition'!G$3)</f>
        <v>4.446E-2</v>
      </c>
      <c r="AU211" s="50">
        <f>$AO211*('ST1.4 OFMSW composition'!H$3)</f>
        <v>1.2625499999999998E-2</v>
      </c>
    </row>
    <row r="212" spans="1:47" x14ac:dyDescent="0.3">
      <c r="A212" s="19" t="s">
        <v>223</v>
      </c>
      <c r="B212" s="19" t="s">
        <v>231</v>
      </c>
      <c r="C212" s="48">
        <v>0.71</v>
      </c>
      <c r="D212" s="20">
        <v>2017</v>
      </c>
      <c r="E212" s="19">
        <v>5607283</v>
      </c>
      <c r="F212" s="19">
        <v>7704300000</v>
      </c>
      <c r="G212" s="21">
        <f t="shared" si="24"/>
        <v>3.7643313584987084</v>
      </c>
      <c r="H212" s="21">
        <f>G212*'ST1.4 OFMSW composition'!B$12</f>
        <v>2.1456688743442638</v>
      </c>
      <c r="I212" s="50">
        <f>$G212*'ST1.4 OFMSW composition'!C$3</f>
        <v>0.18369937029473696</v>
      </c>
      <c r="J212" s="50">
        <f>$G212*'ST1.4 OFMSW composition'!D$3</f>
        <v>0.35121211574792949</v>
      </c>
      <c r="K212" s="50">
        <f>$G212*'ST1.4 OFMSW composition'!E$3</f>
        <v>0.2906063808761003</v>
      </c>
      <c r="L212" s="50">
        <f>$G212*'ST1.4 OFMSW composition'!F$3</f>
        <v>0.2232248495589734</v>
      </c>
      <c r="M212" s="50">
        <f>$G212*'ST1.4 OFMSW composition'!G$3</f>
        <v>0.5872356919257985</v>
      </c>
      <c r="N212" s="50">
        <f>$G212*'ST1.4 OFMSW composition'!H$3</f>
        <v>0.16675987918149277</v>
      </c>
      <c r="O212" s="22">
        <v>2012</v>
      </c>
      <c r="P212" s="18">
        <v>5312437</v>
      </c>
      <c r="Q212" s="25" t="s">
        <v>241</v>
      </c>
      <c r="R212" s="23" t="s">
        <v>241</v>
      </c>
      <c r="S212" s="23" t="s">
        <v>241</v>
      </c>
      <c r="T212" s="53" t="s">
        <v>241</v>
      </c>
      <c r="U212" s="53" t="s">
        <v>241</v>
      </c>
      <c r="V212" s="53" t="s">
        <v>241</v>
      </c>
      <c r="W212" s="53" t="s">
        <v>241</v>
      </c>
      <c r="X212" s="53" t="s">
        <v>241</v>
      </c>
      <c r="Y212" s="53" t="s">
        <v>241</v>
      </c>
      <c r="Z212" s="24">
        <v>2016</v>
      </c>
      <c r="AA212" s="25">
        <v>5607283</v>
      </c>
      <c r="AB212" s="25">
        <f t="shared" si="26"/>
        <v>1739659550.75</v>
      </c>
      <c r="AC212" s="23">
        <v>0.85</v>
      </c>
      <c r="AD212" s="50">
        <f>$AC212*'ST1.4 OFMSW composition'!B$11</f>
        <v>0.48449999999999993</v>
      </c>
      <c r="AE212" s="50">
        <f>$AC212*'ST1.4 OFMSW composition'!C$11</f>
        <v>4.1479999999999996E-2</v>
      </c>
      <c r="AF212" s="50">
        <f>$AC212*'ST1.4 OFMSW composition'!D$11</f>
        <v>7.9304999999999987E-2</v>
      </c>
      <c r="AG212" s="50">
        <f>$AC212*'ST1.4 OFMSW composition'!E$11</f>
        <v>6.5619999999999998E-2</v>
      </c>
      <c r="AH212" s="50">
        <f>$AC212*'ST1.4 OFMSW composition'!F$11</f>
        <v>5.0404999999999998E-2</v>
      </c>
      <c r="AI212" s="50">
        <f>$AC212*'ST1.4 OFMSW composition'!G$11</f>
        <v>0.1326</v>
      </c>
      <c r="AJ212" s="50">
        <f>$AC212*'ST1.4 OFMSW composition'!H$11</f>
        <v>3.7655000000000001E-2</v>
      </c>
      <c r="AK212" s="37">
        <v>2008</v>
      </c>
      <c r="AL212" s="37">
        <v>4839400</v>
      </c>
      <c r="AM212" s="37">
        <f t="shared" si="27"/>
        <v>2631907690</v>
      </c>
      <c r="AN212" s="21">
        <v>1.49</v>
      </c>
      <c r="AO212" s="21">
        <f>AN212*'ST1.4 OFMSW composition'!B$12</f>
        <v>0.84929999999999994</v>
      </c>
      <c r="AP212" s="50">
        <f>AO212*'ST1.4 OFMSW composition'!C$3</f>
        <v>4.1445839999999991E-2</v>
      </c>
      <c r="AQ212" s="50">
        <f>$AO212*('ST1.4 OFMSW composition'!D$3)</f>
        <v>7.9239689999999988E-2</v>
      </c>
      <c r="AR212" s="50">
        <f>$AO212*('ST1.4 OFMSW composition'!E$3)</f>
        <v>6.5565960000000006E-2</v>
      </c>
      <c r="AS212" s="50">
        <f>$AO212*('ST1.4 OFMSW composition'!F$3)</f>
        <v>5.0363489999999997E-2</v>
      </c>
      <c r="AT212" s="50">
        <f>$AO212*('ST1.4 OFMSW composition'!G$3)</f>
        <v>0.13249079999999999</v>
      </c>
      <c r="AU212" s="50">
        <f>$AO212*('ST1.4 OFMSW composition'!H$3)</f>
        <v>3.7623989999999996E-2</v>
      </c>
    </row>
    <row r="213" spans="1:47" x14ac:dyDescent="0.3">
      <c r="A213" s="19" t="s">
        <v>223</v>
      </c>
      <c r="B213" s="19" t="s">
        <v>232</v>
      </c>
      <c r="C213" s="48">
        <v>1</v>
      </c>
      <c r="D213" s="20">
        <v>2015</v>
      </c>
      <c r="E213" s="19">
        <v>68657600</v>
      </c>
      <c r="F213" s="19">
        <v>26853366000</v>
      </c>
      <c r="G213" s="21">
        <f t="shared" si="24"/>
        <v>1.07156186282982</v>
      </c>
      <c r="H213" s="21">
        <f>G213*'ST1.4 OFMSW composition'!B$12</f>
        <v>0.61079026181299734</v>
      </c>
      <c r="I213" s="50">
        <f>$G213*'ST1.4 OFMSW composition'!C$3</f>
        <v>5.2292218906095214E-2</v>
      </c>
      <c r="J213" s="50">
        <f>$G213*'ST1.4 OFMSW composition'!D$3</f>
        <v>9.9976721802022203E-2</v>
      </c>
      <c r="K213" s="50">
        <f>$G213*'ST1.4 OFMSW composition'!E$3</f>
        <v>8.2724575810462109E-2</v>
      </c>
      <c r="L213" s="50">
        <f>$G213*'ST1.4 OFMSW composition'!F$3</f>
        <v>6.3543618465808333E-2</v>
      </c>
      <c r="M213" s="50">
        <f>$G213*'ST1.4 OFMSW composition'!G$3</f>
        <v>0.16716365060145191</v>
      </c>
      <c r="N213" s="50">
        <f>$G213*'ST1.4 OFMSW composition'!H$3</f>
        <v>4.7470190523361024E-2</v>
      </c>
      <c r="O213" s="22">
        <v>2012</v>
      </c>
      <c r="P213" s="18">
        <v>67835969</v>
      </c>
      <c r="Q213" s="25" t="s">
        <v>241</v>
      </c>
      <c r="R213" s="23" t="s">
        <v>241</v>
      </c>
      <c r="S213" s="23" t="s">
        <v>241</v>
      </c>
      <c r="T213" s="53" t="s">
        <v>241</v>
      </c>
      <c r="U213" s="53" t="s">
        <v>241</v>
      </c>
      <c r="V213" s="53" t="s">
        <v>241</v>
      </c>
      <c r="W213" s="53" t="s">
        <v>241</v>
      </c>
      <c r="X213" s="53" t="s">
        <v>241</v>
      </c>
      <c r="Y213" s="53" t="s">
        <v>241</v>
      </c>
      <c r="Z213" s="24">
        <v>2016</v>
      </c>
      <c r="AA213" s="25">
        <v>68971313</v>
      </c>
      <c r="AB213" s="23" t="s">
        <v>241</v>
      </c>
      <c r="AC213" s="23" t="s">
        <v>241</v>
      </c>
      <c r="AD213" s="53" t="s">
        <v>241</v>
      </c>
      <c r="AE213" s="53" t="s">
        <v>241</v>
      </c>
      <c r="AF213" s="53" t="s">
        <v>241</v>
      </c>
      <c r="AG213" s="53" t="s">
        <v>241</v>
      </c>
      <c r="AH213" s="53" t="s">
        <v>241</v>
      </c>
      <c r="AI213" s="53" t="s">
        <v>241</v>
      </c>
      <c r="AJ213" s="53" t="s">
        <v>241</v>
      </c>
      <c r="AK213" s="37">
        <v>2008</v>
      </c>
      <c r="AL213" s="37">
        <v>22453143</v>
      </c>
      <c r="AM213" s="37">
        <f t="shared" si="27"/>
        <v>14423899063.200001</v>
      </c>
      <c r="AN213" s="21">
        <v>1.76</v>
      </c>
      <c r="AO213" s="21">
        <f>AN213*'ST1.4 OFMSW composition'!B$12</f>
        <v>1.0031999999999999</v>
      </c>
      <c r="AP213" s="50">
        <f>AO213*'ST1.4 OFMSW composition'!C$3</f>
        <v>4.8956159999999992E-2</v>
      </c>
      <c r="AQ213" s="50">
        <f>$AO213*('ST1.4 OFMSW composition'!D$3)</f>
        <v>9.3598559999999983E-2</v>
      </c>
      <c r="AR213" s="50">
        <f>$AO213*('ST1.4 OFMSW composition'!E$3)</f>
        <v>7.7447039999999995E-2</v>
      </c>
      <c r="AS213" s="50">
        <f>$AO213*('ST1.4 OFMSW composition'!F$3)</f>
        <v>5.9489759999999989E-2</v>
      </c>
      <c r="AT213" s="50">
        <f>$AO213*('ST1.4 OFMSW composition'!G$3)</f>
        <v>0.15649919999999998</v>
      </c>
      <c r="AU213" s="50">
        <f>$AO213*('ST1.4 OFMSW composition'!H$3)</f>
        <v>4.444175999999999E-2</v>
      </c>
    </row>
    <row r="214" spans="1:47" x14ac:dyDescent="0.3">
      <c r="A214" s="19" t="s">
        <v>223</v>
      </c>
      <c r="B214" s="19" t="s">
        <v>233</v>
      </c>
      <c r="C214" s="48">
        <v>0.71</v>
      </c>
      <c r="D214" s="20">
        <v>2016</v>
      </c>
      <c r="E214" s="19">
        <v>1268671</v>
      </c>
      <c r="F214" s="19">
        <v>63875000</v>
      </c>
      <c r="G214" s="21">
        <f t="shared" si="24"/>
        <v>0.1379396234327103</v>
      </c>
      <c r="H214" s="21">
        <f>G214*'ST1.4 OFMSW composition'!B$12</f>
        <v>7.8625585356644864E-2</v>
      </c>
      <c r="I214" s="50">
        <f>$G214*'ST1.4 OFMSW composition'!C$3</f>
        <v>6.7314536235162621E-3</v>
      </c>
      <c r="J214" s="50">
        <f>$G214*'ST1.4 OFMSW composition'!D$3</f>
        <v>1.286976686627187E-2</v>
      </c>
      <c r="K214" s="50">
        <f>$G214*'ST1.4 OFMSW composition'!E$3</f>
        <v>1.0648938929005236E-2</v>
      </c>
      <c r="L214" s="50">
        <f>$G214*'ST1.4 OFMSW composition'!F$3</f>
        <v>8.1798196695597198E-3</v>
      </c>
      <c r="M214" s="50">
        <f>$G214*'ST1.4 OFMSW composition'!G$3</f>
        <v>2.1518581255502805E-2</v>
      </c>
      <c r="N214" s="50">
        <f>$G214*'ST1.4 OFMSW composition'!H$3</f>
        <v>6.1107253180690659E-3</v>
      </c>
      <c r="O214" s="22">
        <v>2012</v>
      </c>
      <c r="P214" s="18">
        <v>1133002</v>
      </c>
      <c r="Q214" s="25" t="s">
        <v>241</v>
      </c>
      <c r="R214" s="23" t="s">
        <v>241</v>
      </c>
      <c r="S214" s="23" t="s">
        <v>241</v>
      </c>
      <c r="T214" s="53" t="s">
        <v>241</v>
      </c>
      <c r="U214" s="53" t="s">
        <v>241</v>
      </c>
      <c r="V214" s="53" t="s">
        <v>241</v>
      </c>
      <c r="W214" s="53" t="s">
        <v>241</v>
      </c>
      <c r="X214" s="53" t="s">
        <v>241</v>
      </c>
      <c r="Y214" s="53" t="s">
        <v>241</v>
      </c>
      <c r="Z214" s="24">
        <v>2016</v>
      </c>
      <c r="AA214" s="25">
        <v>1219289</v>
      </c>
      <c r="AB214" s="25">
        <f>(AC214*AA214)*365</f>
        <v>231421052.20000002</v>
      </c>
      <c r="AC214" s="23">
        <v>0.52</v>
      </c>
      <c r="AD214" s="50">
        <f>$AC214*'ST1.4 OFMSW composition'!B$11</f>
        <v>0.2964</v>
      </c>
      <c r="AE214" s="50">
        <f>$AC214*'ST1.4 OFMSW composition'!C$11</f>
        <v>2.5375999999999999E-2</v>
      </c>
      <c r="AF214" s="50">
        <f>$AC214*'ST1.4 OFMSW composition'!D$11</f>
        <v>4.8515999999999997E-2</v>
      </c>
      <c r="AG214" s="50">
        <f>$AC214*'ST1.4 OFMSW composition'!E$11</f>
        <v>4.0144000000000006E-2</v>
      </c>
      <c r="AH214" s="50">
        <f>$AC214*'ST1.4 OFMSW composition'!F$11</f>
        <v>3.0835999999999999E-2</v>
      </c>
      <c r="AI214" s="50">
        <f>$AC214*'ST1.4 OFMSW composition'!G$11</f>
        <v>8.1119999999999998E-2</v>
      </c>
      <c r="AJ214" s="50">
        <f>$AC214*'ST1.4 OFMSW composition'!H$11</f>
        <v>2.3036000000000001E-2</v>
      </c>
      <c r="AK214" s="37" t="s">
        <v>241</v>
      </c>
      <c r="AL214" s="37" t="s">
        <v>241</v>
      </c>
      <c r="AM214" s="37" t="s">
        <v>241</v>
      </c>
      <c r="AN214" s="38">
        <v>0.95</v>
      </c>
      <c r="AO214" s="21">
        <f>AN214*'ST1.4 OFMSW composition'!B$12</f>
        <v>0.54149999999999998</v>
      </c>
      <c r="AP214" s="50">
        <f>AO214*'ST1.4 OFMSW composition'!C$3</f>
        <v>2.6425199999999996E-2</v>
      </c>
      <c r="AQ214" s="50">
        <f>$AO214*('ST1.4 OFMSW composition'!D$3)</f>
        <v>5.0521949999999996E-2</v>
      </c>
      <c r="AR214" s="50">
        <f>$AO214*('ST1.4 OFMSW composition'!E$3)</f>
        <v>4.1803800000000002E-2</v>
      </c>
      <c r="AS214" s="50">
        <f>$AO214*('ST1.4 OFMSW composition'!F$3)</f>
        <v>3.2110949999999999E-2</v>
      </c>
      <c r="AT214" s="50">
        <f>$AO214*('ST1.4 OFMSW composition'!G$3)</f>
        <v>8.4473999999999994E-2</v>
      </c>
      <c r="AU214" s="50">
        <f>$AO214*('ST1.4 OFMSW composition'!H$3)</f>
        <v>2.3988449999999998E-2</v>
      </c>
    </row>
    <row r="215" spans="1:47" x14ac:dyDescent="0.3">
      <c r="A215" s="19" t="s">
        <v>223</v>
      </c>
      <c r="B215" s="19" t="s">
        <v>234</v>
      </c>
      <c r="C215" s="48">
        <v>0.97</v>
      </c>
      <c r="D215" s="20">
        <v>2010</v>
      </c>
      <c r="E215" s="19">
        <v>86932500</v>
      </c>
      <c r="F215" s="19">
        <v>9570300000</v>
      </c>
      <c r="G215" s="21">
        <f t="shared" si="24"/>
        <v>0.30161332067983782</v>
      </c>
      <c r="H215" s="21">
        <f>G215*'ST1.4 OFMSW composition'!B$12</f>
        <v>0.17191959278750754</v>
      </c>
      <c r="I215" s="50">
        <f>$G215*'ST1.4 OFMSW composition'!C$3</f>
        <v>1.4718730049176084E-2</v>
      </c>
      <c r="J215" s="50">
        <f>$G215*'ST1.4 OFMSW composition'!D$3</f>
        <v>2.8140522819428866E-2</v>
      </c>
      <c r="K215" s="50">
        <f>$G215*'ST1.4 OFMSW composition'!E$3</f>
        <v>2.328454835648348E-2</v>
      </c>
      <c r="L215" s="50">
        <f>$G215*'ST1.4 OFMSW composition'!F$3</f>
        <v>1.7885669916314382E-2</v>
      </c>
      <c r="M215" s="50">
        <f>$G215*'ST1.4 OFMSW composition'!G$3</f>
        <v>4.70516780260547E-2</v>
      </c>
      <c r="N215" s="50">
        <f>$G215*'ST1.4 OFMSW composition'!H$3</f>
        <v>1.3361470106116815E-2</v>
      </c>
      <c r="O215" s="22">
        <v>2012</v>
      </c>
      <c r="P215" s="18">
        <v>89801926</v>
      </c>
      <c r="Q215" s="25" t="s">
        <v>241</v>
      </c>
      <c r="R215" s="23" t="s">
        <v>241</v>
      </c>
      <c r="S215" s="23" t="s">
        <v>241</v>
      </c>
      <c r="T215" s="53" t="s">
        <v>241</v>
      </c>
      <c r="U215" s="53" t="s">
        <v>241</v>
      </c>
      <c r="V215" s="53" t="s">
        <v>241</v>
      </c>
      <c r="W215" s="53" t="s">
        <v>241</v>
      </c>
      <c r="X215" s="53" t="s">
        <v>241</v>
      </c>
      <c r="Y215" s="53" t="s">
        <v>241</v>
      </c>
      <c r="Z215" s="24">
        <v>2016</v>
      </c>
      <c r="AA215" s="25">
        <v>93640435</v>
      </c>
      <c r="AB215" s="23" t="s">
        <v>241</v>
      </c>
      <c r="AC215" s="23" t="s">
        <v>241</v>
      </c>
      <c r="AD215" s="53" t="s">
        <v>241</v>
      </c>
      <c r="AE215" s="53" t="s">
        <v>241</v>
      </c>
      <c r="AF215" s="53" t="s">
        <v>241</v>
      </c>
      <c r="AG215" s="53" t="s">
        <v>241</v>
      </c>
      <c r="AH215" s="53" t="s">
        <v>241</v>
      </c>
      <c r="AI215" s="53" t="s">
        <v>241</v>
      </c>
      <c r="AJ215" s="53" t="s">
        <v>241</v>
      </c>
      <c r="AK215" s="37">
        <v>2004</v>
      </c>
      <c r="AL215" s="37">
        <v>24001081</v>
      </c>
      <c r="AM215" s="37">
        <f>(AN215*AL215)*365</f>
        <v>12790176064.9</v>
      </c>
      <c r="AN215" s="21">
        <v>1.46</v>
      </c>
      <c r="AO215" s="21">
        <f>AN215*'ST1.4 OFMSW composition'!B$12</f>
        <v>0.83219999999999994</v>
      </c>
      <c r="AP215" s="50">
        <f>AO215*'ST1.4 OFMSW composition'!C$3</f>
        <v>4.0611359999999992E-2</v>
      </c>
      <c r="AQ215" s="50">
        <f>$AO215*('ST1.4 OFMSW composition'!D$3)</f>
        <v>7.7644259999999993E-2</v>
      </c>
      <c r="AR215" s="50">
        <f>$AO215*('ST1.4 OFMSW composition'!E$3)</f>
        <v>6.4245839999999999E-2</v>
      </c>
      <c r="AS215" s="50">
        <f>$AO215*('ST1.4 OFMSW composition'!F$3)</f>
        <v>4.9349459999999998E-2</v>
      </c>
      <c r="AT215" s="50">
        <f>$AO215*('ST1.4 OFMSW composition'!G$3)</f>
        <v>0.1298232</v>
      </c>
      <c r="AU215" s="50">
        <f>$AO215*('ST1.4 OFMSW composition'!H$3)</f>
        <v>3.6866459999999997E-2</v>
      </c>
    </row>
  </sheetData>
  <sortState xmlns:xlrd2="http://schemas.microsoft.com/office/spreadsheetml/2017/richdata2" ref="A3:AU215">
    <sortCondition ref="A3:A215"/>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D926F6-B0C5-45AC-AA89-416F601EB9F9}">
  <dimension ref="A1:AT216"/>
  <sheetViews>
    <sheetView workbookViewId="0">
      <pane ySplit="1" topLeftCell="A209" activePane="bottomLeft" state="frozen"/>
      <selection pane="bottomLeft" activeCell="AS217" sqref="AS217"/>
    </sheetView>
  </sheetViews>
  <sheetFormatPr defaultRowHeight="14.4" x14ac:dyDescent="0.3"/>
  <cols>
    <col min="1" max="1" width="17.33203125" style="25" bestFit="1" customWidth="1"/>
    <col min="2" max="2" width="33.44140625" style="25" customWidth="1"/>
    <col min="3" max="3" width="7.21875" style="18" customWidth="1"/>
    <col min="4" max="4" width="4.5546875" style="18" customWidth="1"/>
    <col min="5" max="6" width="9.6640625" style="18" customWidth="1"/>
    <col min="7" max="7" width="8.5546875" style="18" customWidth="1"/>
    <col min="8" max="8" width="4.5546875" style="18" customWidth="1"/>
    <col min="9" max="9" width="9.6640625" style="18" customWidth="1"/>
    <col min="10" max="10" width="9.5546875" style="18" customWidth="1"/>
    <col min="11" max="11" width="8.6640625" style="18" customWidth="1"/>
    <col min="12" max="12" width="6.5546875" style="18" customWidth="1"/>
    <col min="13" max="13" width="9.6640625" style="18" customWidth="1"/>
    <col min="14" max="14" width="9.5546875" style="18" customWidth="1"/>
    <col min="15" max="15" width="13.88671875" style="18" customWidth="1"/>
    <col min="16" max="16" width="6.5546875" style="18" customWidth="1"/>
    <col min="17" max="17" width="9.6640625" style="18" customWidth="1"/>
    <col min="18" max="18" width="9.5546875" style="18" customWidth="1"/>
    <col min="19" max="19" width="8.21875" style="18" customWidth="1"/>
    <col min="20" max="20" width="6.5546875" style="18" customWidth="1"/>
    <col min="21" max="21" width="9.6640625" style="18" customWidth="1"/>
    <col min="22" max="22" width="9.5546875" style="18" customWidth="1"/>
    <col min="23" max="23" width="7.77734375" style="18" customWidth="1"/>
    <col min="24" max="24" width="6.5546875" style="18" customWidth="1"/>
    <col min="25" max="25" width="9.6640625" style="18" customWidth="1"/>
    <col min="26" max="26" width="9.5546875" style="18" customWidth="1"/>
    <col min="27" max="27" width="11.88671875" style="18" customWidth="1"/>
    <col min="28" max="28" width="6.5546875" style="18" customWidth="1"/>
    <col min="29" max="29" width="9.6640625" style="18" customWidth="1"/>
    <col min="30" max="30" width="9.5546875" style="18" customWidth="1"/>
    <col min="31" max="31" width="8.109375" style="18" customWidth="1"/>
    <col min="32" max="32" width="6.5546875" style="18" customWidth="1"/>
    <col min="33" max="33" width="9.6640625" style="18" customWidth="1"/>
    <col min="34" max="34" width="9.5546875" style="18" customWidth="1"/>
    <col min="35" max="35" width="11.88671875" style="18" customWidth="1"/>
    <col min="36" max="36" width="6.5546875" style="18" customWidth="1"/>
    <col min="37" max="37" width="9.6640625" style="18" customWidth="1"/>
    <col min="38" max="38" width="9.5546875" style="18" customWidth="1"/>
    <col min="39" max="39" width="18.6640625" style="18" customWidth="1"/>
    <col min="40" max="40" width="6.5546875" style="18" customWidth="1"/>
    <col min="41" max="41" width="9.6640625" style="18" customWidth="1"/>
    <col min="42" max="42" width="9.5546875" style="18" customWidth="1"/>
    <col min="43" max="43" width="12.44140625" style="18" customWidth="1"/>
    <col min="44" max="44" width="6.5546875" style="18" customWidth="1"/>
    <col min="45" max="45" width="9.6640625" style="18" customWidth="1"/>
    <col min="46" max="46" width="9.5546875" style="18" customWidth="1"/>
    <col min="47" max="16384" width="8.88671875" style="18"/>
  </cols>
  <sheetData>
    <row r="1" spans="1:46" x14ac:dyDescent="0.3">
      <c r="A1" s="30"/>
      <c r="B1" s="6"/>
      <c r="C1" s="40" t="s">
        <v>255</v>
      </c>
      <c r="D1" s="6"/>
      <c r="E1" s="11"/>
      <c r="F1" s="11"/>
      <c r="G1" s="40" t="s">
        <v>263</v>
      </c>
      <c r="K1" s="6" t="s">
        <v>285</v>
      </c>
      <c r="O1" s="6" t="s">
        <v>286</v>
      </c>
      <c r="S1" s="6" t="s">
        <v>287</v>
      </c>
      <c r="W1" s="6" t="s">
        <v>288</v>
      </c>
      <c r="AA1" s="6" t="s">
        <v>289</v>
      </c>
      <c r="AE1" s="6" t="s">
        <v>290</v>
      </c>
      <c r="AI1" s="6" t="s">
        <v>295</v>
      </c>
      <c r="AM1" s="6" t="s">
        <v>296</v>
      </c>
      <c r="AQ1" s="6" t="s">
        <v>297</v>
      </c>
    </row>
    <row r="2" spans="1:46" s="42" customFormat="1" x14ac:dyDescent="0.3">
      <c r="A2" s="12" t="s">
        <v>10</v>
      </c>
      <c r="B2" s="13" t="s">
        <v>11</v>
      </c>
      <c r="C2" s="17" t="s">
        <v>246</v>
      </c>
      <c r="D2" s="41" t="s">
        <v>267</v>
      </c>
      <c r="E2" s="12" t="s">
        <v>249</v>
      </c>
      <c r="F2" s="12" t="s">
        <v>248</v>
      </c>
      <c r="G2" s="17" t="s">
        <v>246</v>
      </c>
      <c r="H2" s="41" t="s">
        <v>267</v>
      </c>
      <c r="I2" s="12" t="s">
        <v>249</v>
      </c>
      <c r="J2" s="12" t="s">
        <v>248</v>
      </c>
      <c r="K2" s="17" t="s">
        <v>246</v>
      </c>
      <c r="L2" s="41" t="s">
        <v>267</v>
      </c>
      <c r="M2" s="12" t="s">
        <v>249</v>
      </c>
      <c r="N2" s="12" t="s">
        <v>248</v>
      </c>
      <c r="O2" s="17" t="s">
        <v>246</v>
      </c>
      <c r="P2" s="41" t="s">
        <v>267</v>
      </c>
      <c r="Q2" s="12" t="s">
        <v>249</v>
      </c>
      <c r="R2" s="12" t="s">
        <v>248</v>
      </c>
      <c r="S2" s="17" t="s">
        <v>246</v>
      </c>
      <c r="T2" s="41" t="s">
        <v>267</v>
      </c>
      <c r="U2" s="12" t="s">
        <v>249</v>
      </c>
      <c r="V2" s="12" t="s">
        <v>248</v>
      </c>
      <c r="W2" s="17" t="s">
        <v>246</v>
      </c>
      <c r="X2" s="41" t="s">
        <v>267</v>
      </c>
      <c r="Y2" s="12" t="s">
        <v>249</v>
      </c>
      <c r="Z2" s="12" t="s">
        <v>248</v>
      </c>
      <c r="AA2" s="17" t="s">
        <v>246</v>
      </c>
      <c r="AB2" s="41" t="s">
        <v>267</v>
      </c>
      <c r="AC2" s="12" t="s">
        <v>249</v>
      </c>
      <c r="AD2" s="12" t="s">
        <v>248</v>
      </c>
      <c r="AE2" s="17" t="s">
        <v>246</v>
      </c>
      <c r="AF2" s="41" t="s">
        <v>267</v>
      </c>
      <c r="AG2" s="12" t="s">
        <v>249</v>
      </c>
      <c r="AH2" s="12" t="s">
        <v>248</v>
      </c>
      <c r="AI2" s="17" t="s">
        <v>246</v>
      </c>
      <c r="AJ2" s="41" t="s">
        <v>267</v>
      </c>
      <c r="AK2" s="12" t="s">
        <v>249</v>
      </c>
      <c r="AL2" s="12" t="s">
        <v>248</v>
      </c>
      <c r="AM2" s="17" t="s">
        <v>246</v>
      </c>
      <c r="AN2" s="41" t="s">
        <v>267</v>
      </c>
      <c r="AO2" s="12" t="s">
        <v>249</v>
      </c>
      <c r="AP2" s="12" t="s">
        <v>248</v>
      </c>
      <c r="AQ2" s="17" t="s">
        <v>246</v>
      </c>
      <c r="AR2" s="41" t="s">
        <v>267</v>
      </c>
      <c r="AS2" s="12" t="s">
        <v>249</v>
      </c>
      <c r="AT2" s="12" t="s">
        <v>248</v>
      </c>
    </row>
    <row r="3" spans="1:46" x14ac:dyDescent="0.3">
      <c r="A3" s="19" t="s">
        <v>13</v>
      </c>
      <c r="B3" s="19" t="s">
        <v>14</v>
      </c>
      <c r="C3" s="27">
        <f>AVERAGE('ST1.1 Detailed MSW by country'!G3,'ST1.1 Detailed MSW by country'!R3,'ST1.1 Detailed MSW by country'!AC3,'ST1.1 Detailed MSW by country'!AN3)</f>
        <v>1.0135977756262693</v>
      </c>
      <c r="D3" s="21">
        <f>STDEVA('ST1.1 Detailed MSW by country'!G3,'ST1.1 Detailed MSW by country'!R3,'ST1.1 Detailed MSW by country'!AC3,'ST1.1 Detailed MSW by country'!AN3)</f>
        <v>0.22726194674056197</v>
      </c>
      <c r="E3" s="21">
        <f>MIN('ST1.1 Detailed MSW by country'!G3,'ST1.1 Detailed MSW by country'!R3,'ST1.1 Detailed MSW by country'!AC3,'ST1.1 Detailed MSW by country'!AN3)</f>
        <v>0.79918663189110162</v>
      </c>
      <c r="F3" s="21">
        <f>MAX('ST1.1 Detailed MSW by country'!G3,'ST1.1 Detailed MSW by country'!R3,'ST1.1 Detailed MSW by country'!AC3,'ST1.1 Detailed MSW by country'!AN3)</f>
        <v>1.21</v>
      </c>
      <c r="G3" s="21">
        <f>AVERAGE('ST1.1 Detailed MSW by country'!H3,'ST1.1 Detailed MSW by country'!S3,'ST1.1 Detailed MSW by country'!AD3,'ST1.1 Detailed MSW by country'!AO3)</f>
        <v>0.51693486556939727</v>
      </c>
      <c r="H3" s="21">
        <f>STDEVA('ST1.1 Detailed MSW by country'!H3,'ST1.1 Detailed MSW by country'!S3,'ST1.1 Detailed MSW by country'!AD3,'ST1.1 Detailed MSW by country'!AO3)</f>
        <v>0.11590359283768686</v>
      </c>
      <c r="I3" s="21">
        <f>MIN('ST1.1 Detailed MSW by country'!H3,'ST1.1 Detailed MSW by country'!S3,'ST1.1 Detailed MSW by country'!AD3,'ST1.1 Detailed MSW by country'!AO3)</f>
        <v>0.40758518226446183</v>
      </c>
      <c r="J3" s="21">
        <f>MAX('ST1.1 Detailed MSW by country'!H3,'ST1.1 Detailed MSW by country'!S3,'ST1.1 Detailed MSW by country'!AD3,'ST1.1 Detailed MSW by country'!AO3)</f>
        <v>0.61709999999999998</v>
      </c>
      <c r="K3" s="50">
        <f>AVERAGE('ST1.1 Detailed MSW by country'!AP3,'ST1.1 Detailed MSW by country'!AE3,'ST1.1 Detailed MSW by country'!T3,'ST1.1 Detailed MSW by country'!I3)</f>
        <v>4.2230191450561935E-2</v>
      </c>
      <c r="L3" s="50">
        <f>STDEVA('ST1.1 Detailed MSW by country'!AP3,'ST1.1 Detailed MSW by country'!AE3,'ST1.1 Detailed MSW by country'!T3,'ST1.1 Detailed MSW by country'!I3)</f>
        <v>1.2141234283327021E-2</v>
      </c>
      <c r="M3" s="50">
        <f>MIN('ST1.1 Detailed MSW by country'!AP3,'ST1.1 Detailed MSW by country'!AE3,'ST1.1 Detailed MSW by country'!T3,'ST1.1 Detailed MSW by country'!I3)</f>
        <v>3.0114479999999996E-2</v>
      </c>
      <c r="N3" s="50">
        <f>MAX('ST1.1 Detailed MSW by country'!AP3,'ST1.1 Detailed MSW by country'!AE3,'ST1.1 Detailed MSW by country'!T3,'ST1.1 Detailed MSW by country'!I3)</f>
        <v>5.9047999999999996E-2</v>
      </c>
      <c r="O3" s="50">
        <f>AVERAGE('ST1.1 Detailed MSW by country'!AQ3,'ST1.1 Detailed MSW by country'!AF3,'ST1.1 Detailed MSW by country'!U3,'ST1.1 Detailed MSW by country'!J3)</f>
        <v>8.0739279965930916E-2</v>
      </c>
      <c r="P3" s="50">
        <f>STDEVA('ST1.1 Detailed MSW by country'!AQ3,'ST1.1 Detailed MSW by country'!AF3,'ST1.1 Detailed MSW by country'!U3,'ST1.1 Detailed MSW by country'!J3)</f>
        <v>2.3212646693328096E-2</v>
      </c>
      <c r="Q3" s="50">
        <f>MIN('ST1.1 Detailed MSW by country'!AQ3,'ST1.1 Detailed MSW by country'!AF3,'ST1.1 Detailed MSW by country'!U3,'ST1.1 Detailed MSW by country'!J3)</f>
        <v>5.7575429999999997E-2</v>
      </c>
      <c r="R3" s="50">
        <f>MAX('ST1.1 Detailed MSW by country'!AQ3,'ST1.1 Detailed MSW by country'!AF3,'ST1.1 Detailed MSW by country'!U3,'ST1.1 Detailed MSW by country'!J3)</f>
        <v>0.11289299999999999</v>
      </c>
      <c r="S3" s="50">
        <f>AVERAGE('ST1.1 Detailed MSW by country'!AR3,'ST1.1 Detailed MSW by country'!AG3,'ST1.1 Detailed MSW by country'!V3,'ST1.1 Detailed MSW by country'!K3)</f>
        <v>6.6806778278347995E-2</v>
      </c>
      <c r="T3" s="50">
        <f>STDEVA('ST1.1 Detailed MSW by country'!AR3,'ST1.1 Detailed MSW by country'!AG3,'ST1.1 Detailed MSW by country'!V3,'ST1.1 Detailed MSW by country'!K3)</f>
        <v>1.9207034562968139E-2</v>
      </c>
      <c r="U3" s="50">
        <f>MIN('ST1.1 Detailed MSW by country'!AR3,'ST1.1 Detailed MSW by country'!AG3,'ST1.1 Detailed MSW by country'!V3,'ST1.1 Detailed MSW by country'!K3)</f>
        <v>4.7640120000000001E-2</v>
      </c>
      <c r="V3" s="50">
        <f>MAX('ST1.1 Detailed MSW by country'!AR3,'ST1.1 Detailed MSW by country'!AG3,'ST1.1 Detailed MSW by country'!V3,'ST1.1 Detailed MSW by country'!K3)</f>
        <v>9.3412000000000009E-2</v>
      </c>
      <c r="W3" s="50">
        <f>AVERAGE('ST1.1 Detailed MSW by country'!AS3,'ST1.1 Detailed MSW by country'!AH3,'ST1.1 Detailed MSW by country'!W3,'ST1.1 Detailed MSW by country'!L3)</f>
        <v>5.1316605594637764E-2</v>
      </c>
      <c r="X3" s="50">
        <f>STDEVA('ST1.1 Detailed MSW by country'!AS3,'ST1.1 Detailed MSW by country'!AH3,'ST1.1 Detailed MSW by country'!W3,'ST1.1 Detailed MSW by country'!L3)</f>
        <v>1.4753590020518289E-2</v>
      </c>
      <c r="Y3" s="50">
        <f>MIN('ST1.1 Detailed MSW by country'!AS3,'ST1.1 Detailed MSW by country'!AH3,'ST1.1 Detailed MSW by country'!W3,'ST1.1 Detailed MSW by country'!L3)</f>
        <v>3.659403E-2</v>
      </c>
      <c r="Z3" s="50">
        <f>MAX('ST1.1 Detailed MSW by country'!AS3,'ST1.1 Detailed MSW by country'!AH3,'ST1.1 Detailed MSW by country'!W3,'ST1.1 Detailed MSW by country'!L3)</f>
        <v>7.1752999999999997E-2</v>
      </c>
      <c r="AA3" s="50">
        <f>AVERAGE('ST1.1 Detailed MSW by country'!AT3,'ST1.1 Detailed MSW by country'!AI3,'ST1.1 Detailed MSW by country'!X3,'ST1.1 Detailed MSW by country'!M3)</f>
        <v>0.13499815299769802</v>
      </c>
      <c r="AB3" s="50">
        <f>STDEVA('ST1.1 Detailed MSW by country'!AT3,'ST1.1 Detailed MSW by country'!AI3,'ST1.1 Detailed MSW by country'!X3,'ST1.1 Detailed MSW by country'!M3)</f>
        <v>3.8812142381127283E-2</v>
      </c>
      <c r="AC3" s="50">
        <f>MIN('ST1.1 Detailed MSW by country'!AT3,'ST1.1 Detailed MSW by country'!AI3,'ST1.1 Detailed MSW by country'!X3,'ST1.1 Detailed MSW by country'!M3)</f>
        <v>9.6267599999999995E-2</v>
      </c>
      <c r="AD3" s="50">
        <f>MAX('ST1.1 Detailed MSW by country'!AT3,'ST1.1 Detailed MSW by country'!AI3,'ST1.1 Detailed MSW by country'!X3,'ST1.1 Detailed MSW by country'!M3)</f>
        <v>0.18875999999999998</v>
      </c>
      <c r="AE3" s="50">
        <f>AVERAGE('ST1.1 Detailed MSW by country'!AU3,'ST1.1 Detailed MSW by country'!AJ3,'ST1.1 Detailed MSW by country'!Y3,'ST1.1 Detailed MSW by country'!N3)</f>
        <v>3.8336013960243727E-2</v>
      </c>
      <c r="AF3" s="50">
        <f>STDEVA('ST1.1 Detailed MSW by country'!AU3,'ST1.1 Detailed MSW by country'!AJ3,'ST1.1 Detailed MSW by country'!Y3,'ST1.1 Detailed MSW by country'!N3)</f>
        <v>1.1021653253102191E-2</v>
      </c>
      <c r="AG3" s="50">
        <f>MIN('ST1.1 Detailed MSW by country'!AU3,'ST1.1 Detailed MSW by country'!AJ3,'ST1.1 Detailed MSW by country'!Y3,'ST1.1 Detailed MSW by country'!N3)</f>
        <v>2.7337529999999999E-2</v>
      </c>
      <c r="AH3" s="50">
        <f>MAX('ST1.1 Detailed MSW by country'!AU3,'ST1.1 Detailed MSW by country'!AJ3,'ST1.1 Detailed MSW by country'!Y3,'ST1.1 Detailed MSW by country'!N3)</f>
        <v>5.3602999999999998E-2</v>
      </c>
      <c r="AI3" s="50">
        <f>AVERAGE('ST1.1 Detailed MSW by country'!I3,'ST1.1 Detailed MSW by country'!L3,'ST1.1 Detailed MSW by country'!T3,'ST1.1 Detailed MSW by country'!W3,'ST1.1 Detailed MSW by country'!AE3,'ST1.1 Detailed MSW by country'!AH3,'ST1.1 Detailed MSW by country'!AP3,'ST1.1 Detailed MSW by country'!AS3)</f>
        <v>4.6773398522599853E-2</v>
      </c>
      <c r="AJ3" s="50">
        <f>STDEVA('ST1.1 Detailed MSW by country'!I3,'ST1.1 Detailed MSW by country'!L3,'ST1.1 Detailed MSW by country'!T3,'ST1.1 Detailed MSW by country'!W3,'ST1.1 Detailed MSW by country'!AE3,'ST1.1 Detailed MSW by country'!AH3,'ST1.1 Detailed MSW by country'!AP3,'ST1.1 Detailed MSW by country'!AS3)</f>
        <v>1.3418323342375818E-2</v>
      </c>
      <c r="AK3" s="50">
        <f>MIN('ST1.1 Detailed MSW by country'!I3,'ST1.1 Detailed MSW by country'!L3,'ST1.1 Detailed MSW by country'!T3,'ST1.1 Detailed MSW by country'!W3,'ST1.1 Detailed MSW by country'!AE3,'ST1.1 Detailed MSW by country'!AH3,'ST1.1 Detailed MSW by country'!AP3,'ST1.1 Detailed MSW by country'!AS3)</f>
        <v>3.0114479999999996E-2</v>
      </c>
      <c r="AL3" s="50">
        <f>MAX('ST1.1 Detailed MSW by country'!I3,'ST1.1 Detailed MSW by country'!L3,'ST1.1 Detailed MSW by country'!T3,'ST1.1 Detailed MSW by country'!W3,'ST1.1 Detailed MSW by country'!AE3,'ST1.1 Detailed MSW by country'!AH3,'ST1.1 Detailed MSW by country'!AP3,'ST1.1 Detailed MSW by country'!AS3)</f>
        <v>7.1752999999999997E-2</v>
      </c>
      <c r="AM3" s="50">
        <f>AVERAGE('ST1.1 Detailed MSW by country'!J3,'ST1.1 Detailed MSW by country'!M3,'ST1.1 Detailed MSW by country'!U3,'ST1.1 Detailed MSW by country'!X3,'ST1.1 Detailed MSW by country'!AF3,'ST1.1 Detailed MSW by country'!AI3,'ST1.1 Detailed MSW by country'!AQ3,'ST1.1 Detailed MSW by country'!AT3)</f>
        <v>0.10786871648181445</v>
      </c>
      <c r="AN3" s="50">
        <f>STDEVA('ST1.1 Detailed MSW by country'!J3,'ST1.1 Detailed MSW by country'!M3,'ST1.1 Detailed MSW by country'!U3,'ST1.1 Detailed MSW by country'!X3,'ST1.1 Detailed MSW by country'!AF3,'ST1.1 Detailed MSW by country'!AI3,'ST1.1 Detailed MSW by country'!AQ3,'ST1.1 Detailed MSW by country'!AT3)</f>
        <v>4.1444763056250715E-2</v>
      </c>
      <c r="AO3" s="50">
        <f>MIN('ST1.1 Detailed MSW by country'!J3,'ST1.1 Detailed MSW by country'!M3,'ST1.1 Detailed MSW by country'!U3,'ST1.1 Detailed MSW by country'!X3,'ST1.1 Detailed MSW by country'!AF3,'ST1.1 Detailed MSW by country'!AI3,'ST1.1 Detailed MSW by country'!AQ3,'ST1.1 Detailed MSW by country'!AT3)</f>
        <v>5.7575429999999997E-2</v>
      </c>
      <c r="AP3" s="50">
        <f>MAX('ST1.1 Detailed MSW by country'!J3,'ST1.1 Detailed MSW by country'!M3,'ST1.1 Detailed MSW by country'!U3,'ST1.1 Detailed MSW by country'!X3,'ST1.1 Detailed MSW by country'!AF3,'ST1.1 Detailed MSW by country'!AI3,'ST1.1 Detailed MSW by country'!AQ3,'ST1.1 Detailed MSW by country'!AT3)</f>
        <v>0.18875999999999998</v>
      </c>
      <c r="AQ3" s="50">
        <f>AVERAGE('ST1.1 Detailed MSW by country'!K3,'ST1.1 Detailed MSW by country'!N3,'ST1.1 Detailed MSW by country'!V3,'ST1.1 Detailed MSW by country'!Y3,'ST1.1 Detailed MSW by country'!AG3,'ST1.1 Detailed MSW by country'!AJ3,'ST1.1 Detailed MSW by country'!AR3,'ST1.1 Detailed MSW by country'!AU3)</f>
        <v>5.2571396119295864E-2</v>
      </c>
      <c r="AR3" s="50">
        <f>STDEVA('ST1.1 Detailed MSW by country'!K3,'ST1.1 Detailed MSW by country'!N3,'ST1.1 Detailed MSW by country'!V3,'ST1.1 Detailed MSW by country'!Y3,'ST1.1 Detailed MSW by country'!AG3,'ST1.1 Detailed MSW by country'!AJ3,'ST1.1 Detailed MSW by country'!AR3,'ST1.1 Detailed MSW by country'!AU3)</f>
        <v>2.1018121069747979E-2</v>
      </c>
      <c r="AS3" s="50">
        <f>MIN('ST1.1 Detailed MSW by country'!K3,'ST1.1 Detailed MSW by country'!N3,'ST1.1 Detailed MSW by country'!V3,'ST1.1 Detailed MSW by country'!Y3,'ST1.1 Detailed MSW by country'!AG3,'ST1.1 Detailed MSW by country'!AJ3,'ST1.1 Detailed MSW by country'!AR3,'ST1.1 Detailed MSW by country'!AU3)</f>
        <v>2.7337529999999999E-2</v>
      </c>
      <c r="AT3" s="50">
        <f>MAX('ST1.1 Detailed MSW by country'!K3,'ST1.1 Detailed MSW by country'!N3,'ST1.1 Detailed MSW by country'!V3,'ST1.1 Detailed MSW by country'!Y3,'ST1.1 Detailed MSW by country'!AG3,'ST1.1 Detailed MSW by country'!AJ3,'ST1.1 Detailed MSW by country'!AR3,'ST1.1 Detailed MSW by country'!AU3)</f>
        <v>9.3412000000000009E-2</v>
      </c>
    </row>
    <row r="4" spans="1:46" x14ac:dyDescent="0.3">
      <c r="A4" s="19" t="s">
        <v>13</v>
      </c>
      <c r="B4" s="19" t="s">
        <v>15</v>
      </c>
      <c r="C4" s="27">
        <f>AVERAGE('ST1.1 Detailed MSW by country'!G4,'ST1.1 Detailed MSW by country'!R4,'ST1.1 Detailed MSW by country'!AC4,'ST1.1 Detailed MSW by country'!AN4)</f>
        <v>0.4129962170486644</v>
      </c>
      <c r="D4" s="21">
        <f>STDEVA('ST1.1 Detailed MSW by country'!G4,'ST1.1 Detailed MSW by country'!R4,'ST1.1 Detailed MSW by country'!AC4,'ST1.1 Detailed MSW by country'!AN4)</f>
        <v>0.12104200172641556</v>
      </c>
      <c r="E4" s="21">
        <f>MIN('ST1.1 Detailed MSW by country'!G4,'ST1.1 Detailed MSW by country'!R4,'ST1.1 Detailed MSW by country'!AC4,'ST1.1 Detailed MSW by country'!AN4)</f>
        <v>0.23198482288944927</v>
      </c>
      <c r="F4" s="21">
        <f>MAX('ST1.1 Detailed MSW by country'!G4,'ST1.1 Detailed MSW by country'!R4,'ST1.1 Detailed MSW by country'!AC4,'ST1.1 Detailed MSW by country'!AN4)</f>
        <v>0.48</v>
      </c>
      <c r="G4" s="21">
        <f>AVERAGE('ST1.1 Detailed MSW by country'!H4,'ST1.1 Detailed MSW by country'!S4,'ST1.1 Detailed MSW by country'!AD4,'ST1.1 Detailed MSW by country'!AO4)</f>
        <v>0.21062807069481884</v>
      </c>
      <c r="H4" s="21">
        <f>STDEVA('ST1.1 Detailed MSW by country'!H4,'ST1.1 Detailed MSW by country'!S4,'ST1.1 Detailed MSW by country'!AD4,'ST1.1 Detailed MSW by country'!AO4)</f>
        <v>6.173142088047192E-2</v>
      </c>
      <c r="I4" s="21">
        <f>MIN('ST1.1 Detailed MSW by country'!H4,'ST1.1 Detailed MSW by country'!S4,'ST1.1 Detailed MSW by country'!AD4,'ST1.1 Detailed MSW by country'!AO4)</f>
        <v>0.11831225967361914</v>
      </c>
      <c r="J4" s="21">
        <f>MAX('ST1.1 Detailed MSW by country'!H4,'ST1.1 Detailed MSW by country'!S4,'ST1.1 Detailed MSW by country'!AD4,'ST1.1 Detailed MSW by country'!AO4)</f>
        <v>0.24479999999999999</v>
      </c>
      <c r="K4" s="50">
        <f>AVERAGE('ST1.1 Detailed MSW by country'!AP4,'ST1.1 Detailed MSW by country'!AE4,'ST1.1 Detailed MSW by country'!T4,'ST1.1 Detailed MSW by country'!I4)</f>
        <v>1.7284775391974819E-2</v>
      </c>
      <c r="L4" s="50">
        <f>STDEVA('ST1.1 Detailed MSW by country'!AP4,'ST1.1 Detailed MSW by country'!AE4,'ST1.1 Detailed MSW by country'!T4,'ST1.1 Detailed MSW by country'!I4)</f>
        <v>6.5426101971340234E-3</v>
      </c>
      <c r="M4" s="50">
        <f>MIN('ST1.1 Detailed MSW by country'!AP4,'ST1.1 Detailed MSW by country'!AE4,'ST1.1 Detailed MSW by country'!T4,'ST1.1 Detailed MSW by country'!I4)</f>
        <v>1.1320859357005124E-2</v>
      </c>
      <c r="N4" s="50">
        <f>MAX('ST1.1 Detailed MSW by country'!AP4,'ST1.1 Detailed MSW by country'!AE4,'ST1.1 Detailed MSW by country'!T4,'ST1.1 Detailed MSW by country'!I4)</f>
        <v>2.3423999999999997E-2</v>
      </c>
      <c r="O4" s="50">
        <f>AVERAGE('ST1.1 Detailed MSW by country'!AQ4,'ST1.1 Detailed MSW by country'!AF4,'ST1.1 Detailed MSW by country'!U4,'ST1.1 Detailed MSW by country'!J4)</f>
        <v>3.3046507050640384E-2</v>
      </c>
      <c r="P4" s="50">
        <f>STDEVA('ST1.1 Detailed MSW by country'!AQ4,'ST1.1 Detailed MSW by country'!AF4,'ST1.1 Detailed MSW by country'!U4,'ST1.1 Detailed MSW by country'!J4)</f>
        <v>1.2508719905586149E-2</v>
      </c>
      <c r="Q4" s="50">
        <f>MIN('ST1.1 Detailed MSW by country'!AQ4,'ST1.1 Detailed MSW by country'!AF4,'ST1.1 Detailed MSW by country'!U4,'ST1.1 Detailed MSW by country'!J4)</f>
        <v>2.1644183975585617E-2</v>
      </c>
      <c r="R4" s="50">
        <f>MAX('ST1.1 Detailed MSW by country'!AQ4,'ST1.1 Detailed MSW by country'!AF4,'ST1.1 Detailed MSW by country'!U4,'ST1.1 Detailed MSW by country'!J4)</f>
        <v>4.4783999999999997E-2</v>
      </c>
      <c r="S4" s="50">
        <f>AVERAGE('ST1.1 Detailed MSW by country'!AR4,'ST1.1 Detailed MSW by country'!AG4,'ST1.1 Detailed MSW by country'!V4,'ST1.1 Detailed MSW by country'!K4)</f>
        <v>2.734394795615689E-2</v>
      </c>
      <c r="T4" s="50">
        <f>STDEVA('ST1.1 Detailed MSW by country'!AR4,'ST1.1 Detailed MSW by country'!AG4,'ST1.1 Detailed MSW by country'!V4,'ST1.1 Detailed MSW by country'!K4)</f>
        <v>1.0350194820056283E-2</v>
      </c>
      <c r="U4" s="50">
        <f>MIN('ST1.1 Detailed MSW by country'!AR4,'ST1.1 Detailed MSW by country'!AG4,'ST1.1 Detailed MSW by country'!V4,'ST1.1 Detailed MSW by country'!K4)</f>
        <v>1.7909228327065485E-2</v>
      </c>
      <c r="V4" s="50">
        <f>MAX('ST1.1 Detailed MSW by country'!AR4,'ST1.1 Detailed MSW by country'!AG4,'ST1.1 Detailed MSW by country'!V4,'ST1.1 Detailed MSW by country'!K4)</f>
        <v>3.7055999999999999E-2</v>
      </c>
      <c r="W4" s="50">
        <f>AVERAGE('ST1.1 Detailed MSW by country'!AS4,'ST1.1 Detailed MSW by country'!AH4,'ST1.1 Detailed MSW by country'!W4,'ST1.1 Detailed MSW by country'!L4)</f>
        <v>2.10038356709858E-2</v>
      </c>
      <c r="X4" s="50">
        <f>STDEVA('ST1.1 Detailed MSW by country'!AS4,'ST1.1 Detailed MSW by country'!AH4,'ST1.1 Detailed MSW by country'!W4,'ST1.1 Detailed MSW by country'!L4)</f>
        <v>7.9503439485665399E-3</v>
      </c>
      <c r="Y4" s="50">
        <f>MIN('ST1.1 Detailed MSW by country'!AS4,'ST1.1 Detailed MSW by country'!AH4,'ST1.1 Detailed MSW by country'!W4,'ST1.1 Detailed MSW by country'!L4)</f>
        <v>1.3756699997344341E-2</v>
      </c>
      <c r="Z4" s="50">
        <f>MAX('ST1.1 Detailed MSW by country'!AS4,'ST1.1 Detailed MSW by country'!AH4,'ST1.1 Detailed MSW by country'!W4,'ST1.1 Detailed MSW by country'!L4)</f>
        <v>2.8464E-2</v>
      </c>
      <c r="AA4" s="50">
        <f>AVERAGE('ST1.1 Detailed MSW by country'!AT4,'ST1.1 Detailed MSW by country'!AI4,'ST1.1 Detailed MSW by country'!X4,'ST1.1 Detailed MSW by country'!M4)</f>
        <v>5.5254609859591644E-2</v>
      </c>
      <c r="AB4" s="50">
        <f>STDEVA('ST1.1 Detailed MSW by country'!AT4,'ST1.1 Detailed MSW by country'!AI4,'ST1.1 Detailed MSW by country'!X4,'ST1.1 Detailed MSW by country'!M4)</f>
        <v>2.0914901449854646E-2</v>
      </c>
      <c r="AC4" s="50">
        <f>MIN('ST1.1 Detailed MSW by country'!AT4,'ST1.1 Detailed MSW by country'!AI4,'ST1.1 Detailed MSW by country'!X4,'ST1.1 Detailed MSW by country'!M4)</f>
        <v>3.6189632370754087E-2</v>
      </c>
      <c r="AD4" s="50">
        <f>MAX('ST1.1 Detailed MSW by country'!AT4,'ST1.1 Detailed MSW by country'!AI4,'ST1.1 Detailed MSW by country'!X4,'ST1.1 Detailed MSW by country'!M4)</f>
        <v>7.4880000000000002E-2</v>
      </c>
      <c r="AE4" s="50">
        <f>AVERAGE('ST1.1 Detailed MSW by country'!AU4,'ST1.1 Detailed MSW by country'!AJ4,'ST1.1 Detailed MSW by country'!Y4,'ST1.1 Detailed MSW by country'!N4)</f>
        <v>1.5690892415255831E-2</v>
      </c>
      <c r="AF4" s="50">
        <f>STDEVA('ST1.1 Detailed MSW by country'!AU4,'ST1.1 Detailed MSW by country'!AJ4,'ST1.1 Detailed MSW by country'!Y4,'ST1.1 Detailed MSW by country'!N4)</f>
        <v>5.9392957322343745E-3</v>
      </c>
      <c r="AG4" s="50">
        <f>MIN('ST1.1 Detailed MSW by country'!AU4,'ST1.1 Detailed MSW by country'!AJ4,'ST1.1 Detailed MSW by country'!Y4,'ST1.1 Detailed MSW by country'!N4)</f>
        <v>1.0276927654002602E-2</v>
      </c>
      <c r="AH4" s="50">
        <f>MAX('ST1.1 Detailed MSW by country'!AU4,'ST1.1 Detailed MSW by country'!AJ4,'ST1.1 Detailed MSW by country'!Y4,'ST1.1 Detailed MSW by country'!N4)</f>
        <v>2.1263999999999998E-2</v>
      </c>
      <c r="AI4" s="50">
        <f>AVERAGE('ST1.1 Detailed MSW by country'!I4,'ST1.1 Detailed MSW by country'!L4,'ST1.1 Detailed MSW by country'!T4,'ST1.1 Detailed MSW by country'!W4,'ST1.1 Detailed MSW by country'!AE4,'ST1.1 Detailed MSW by country'!AH4,'ST1.1 Detailed MSW by country'!AP4,'ST1.1 Detailed MSW by country'!AS4)</f>
        <v>1.9144305531480308E-2</v>
      </c>
      <c r="AJ4" s="50">
        <f>STDEVA('ST1.1 Detailed MSW by country'!I4,'ST1.1 Detailed MSW by country'!L4,'ST1.1 Detailed MSW by country'!T4,'ST1.1 Detailed MSW by country'!W4,'ST1.1 Detailed MSW by country'!AE4,'ST1.1 Detailed MSW by country'!AH4,'ST1.1 Detailed MSW by country'!AP4,'ST1.1 Detailed MSW by country'!AS4)</f>
        <v>7.0275373658028554E-3</v>
      </c>
      <c r="AK4" s="50">
        <f>MIN('ST1.1 Detailed MSW by country'!I4,'ST1.1 Detailed MSW by country'!L4,'ST1.1 Detailed MSW by country'!T4,'ST1.1 Detailed MSW by country'!W4,'ST1.1 Detailed MSW by country'!AE4,'ST1.1 Detailed MSW by country'!AH4,'ST1.1 Detailed MSW by country'!AP4,'ST1.1 Detailed MSW by country'!AS4)</f>
        <v>1.1320859357005124E-2</v>
      </c>
      <c r="AL4" s="50">
        <f>MAX('ST1.1 Detailed MSW by country'!I4,'ST1.1 Detailed MSW by country'!L4,'ST1.1 Detailed MSW by country'!T4,'ST1.1 Detailed MSW by country'!W4,'ST1.1 Detailed MSW by country'!AE4,'ST1.1 Detailed MSW by country'!AH4,'ST1.1 Detailed MSW by country'!AP4,'ST1.1 Detailed MSW by country'!AS4)</f>
        <v>2.8464E-2</v>
      </c>
      <c r="AM4" s="50">
        <f>AVERAGE('ST1.1 Detailed MSW by country'!J4,'ST1.1 Detailed MSW by country'!M4,'ST1.1 Detailed MSW by country'!U4,'ST1.1 Detailed MSW by country'!X4,'ST1.1 Detailed MSW by country'!AF4,'ST1.1 Detailed MSW by country'!AI4,'ST1.1 Detailed MSW by country'!AQ4,'ST1.1 Detailed MSW by country'!AT4)</f>
        <v>4.4150558455116007E-2</v>
      </c>
      <c r="AN4" s="50">
        <f>STDEVA('ST1.1 Detailed MSW by country'!J4,'ST1.1 Detailed MSW by country'!M4,'ST1.1 Detailed MSW by country'!U4,'ST1.1 Detailed MSW by country'!X4,'ST1.1 Detailed MSW by country'!AF4,'ST1.1 Detailed MSW by country'!AI4,'ST1.1 Detailed MSW by country'!AQ4,'ST1.1 Detailed MSW by country'!AT4)</f>
        <v>1.9885756531269613E-2</v>
      </c>
      <c r="AO4" s="50">
        <f>MIN('ST1.1 Detailed MSW by country'!J4,'ST1.1 Detailed MSW by country'!M4,'ST1.1 Detailed MSW by country'!U4,'ST1.1 Detailed MSW by country'!X4,'ST1.1 Detailed MSW by country'!AF4,'ST1.1 Detailed MSW by country'!AI4,'ST1.1 Detailed MSW by country'!AQ4,'ST1.1 Detailed MSW by country'!AT4)</f>
        <v>2.1644183975585617E-2</v>
      </c>
      <c r="AP4" s="50">
        <f>MAX('ST1.1 Detailed MSW by country'!J4,'ST1.1 Detailed MSW by country'!M4,'ST1.1 Detailed MSW by country'!U4,'ST1.1 Detailed MSW by country'!X4,'ST1.1 Detailed MSW by country'!AF4,'ST1.1 Detailed MSW by country'!AI4,'ST1.1 Detailed MSW by country'!AQ4,'ST1.1 Detailed MSW by country'!AT4)</f>
        <v>7.4880000000000002E-2</v>
      </c>
      <c r="AQ4" s="50">
        <f>AVERAGE('ST1.1 Detailed MSW by country'!K4,'ST1.1 Detailed MSW by country'!N4,'ST1.1 Detailed MSW by country'!V4,'ST1.1 Detailed MSW by country'!Y4,'ST1.1 Detailed MSW by country'!AG4,'ST1.1 Detailed MSW by country'!AJ4,'ST1.1 Detailed MSW by country'!AR4,'ST1.1 Detailed MSW by country'!AU4)</f>
        <v>2.1517420185706362E-2</v>
      </c>
      <c r="AR4" s="50">
        <f>STDEVA('ST1.1 Detailed MSW by country'!K4,'ST1.1 Detailed MSW by country'!N4,'ST1.1 Detailed MSW by country'!V4,'ST1.1 Detailed MSW by country'!Y4,'ST1.1 Detailed MSW by country'!AG4,'ST1.1 Detailed MSW by country'!AJ4,'ST1.1 Detailed MSW by country'!AR4,'ST1.1 Detailed MSW by country'!AU4)</f>
        <v>9.9913727549808869E-3</v>
      </c>
      <c r="AS4" s="50">
        <f>MIN('ST1.1 Detailed MSW by country'!K4,'ST1.1 Detailed MSW by country'!N4,'ST1.1 Detailed MSW by country'!V4,'ST1.1 Detailed MSW by country'!Y4,'ST1.1 Detailed MSW by country'!AG4,'ST1.1 Detailed MSW by country'!AJ4,'ST1.1 Detailed MSW by country'!AR4,'ST1.1 Detailed MSW by country'!AU4)</f>
        <v>1.0276927654002602E-2</v>
      </c>
      <c r="AT4" s="50">
        <f>MAX('ST1.1 Detailed MSW by country'!K4,'ST1.1 Detailed MSW by country'!N4,'ST1.1 Detailed MSW by country'!V4,'ST1.1 Detailed MSW by country'!Y4,'ST1.1 Detailed MSW by country'!AG4,'ST1.1 Detailed MSW by country'!AJ4,'ST1.1 Detailed MSW by country'!AR4,'ST1.1 Detailed MSW by country'!AU4)</f>
        <v>3.7055999999999999E-2</v>
      </c>
    </row>
    <row r="5" spans="1:46" x14ac:dyDescent="0.3">
      <c r="A5" s="19" t="s">
        <v>13</v>
      </c>
      <c r="B5" s="19" t="s">
        <v>16</v>
      </c>
      <c r="C5" s="27">
        <f>AVERAGE('ST1.1 Detailed MSW by country'!G5,'ST1.1 Detailed MSW by country'!R5,'ST1.1 Detailed MSW by country'!AC5,'ST1.1 Detailed MSW by country'!AN5)</f>
        <v>0.41084114597495525</v>
      </c>
      <c r="D5" s="21">
        <f>STDEVA('ST1.1 Detailed MSW by country'!G5,'ST1.1 Detailed MSW by country'!R5,'ST1.1 Detailed MSW by country'!AC5,'ST1.1 Detailed MSW by country'!AN5)</f>
        <v>0.15664129635264223</v>
      </c>
      <c r="E5" s="21">
        <f>MIN('ST1.1 Detailed MSW by country'!G5,'ST1.1 Detailed MSW by country'!R5,'ST1.1 Detailed MSW by country'!AC5,'ST1.1 Detailed MSW by country'!AN5)</f>
        <v>0.22302460329421248</v>
      </c>
      <c r="F5" s="21">
        <f>MAX('ST1.1 Detailed MSW by country'!G5,'ST1.1 Detailed MSW by country'!R5,'ST1.1 Detailed MSW by country'!AC5,'ST1.1 Detailed MSW by country'!AN5)</f>
        <v>0.54</v>
      </c>
      <c r="G5" s="21">
        <f>AVERAGE('ST1.1 Detailed MSW by country'!H5,'ST1.1 Detailed MSW by country'!S5,'ST1.1 Detailed MSW by country'!AD5,'ST1.1 Detailed MSW by country'!AO5)</f>
        <v>0.20952898444722723</v>
      </c>
      <c r="H5" s="21">
        <f>STDEVA('ST1.1 Detailed MSW by country'!H5,'ST1.1 Detailed MSW by country'!S5,'ST1.1 Detailed MSW by country'!AD5,'ST1.1 Detailed MSW by country'!AO5)</f>
        <v>7.9887061139847476E-2</v>
      </c>
      <c r="I5" s="21">
        <f>MIN('ST1.1 Detailed MSW by country'!H5,'ST1.1 Detailed MSW by country'!S5,'ST1.1 Detailed MSW by country'!AD5,'ST1.1 Detailed MSW by country'!AO5)</f>
        <v>0.11374254768004836</v>
      </c>
      <c r="J5" s="21">
        <f>MAX('ST1.1 Detailed MSW by country'!H5,'ST1.1 Detailed MSW by country'!S5,'ST1.1 Detailed MSW by country'!AD5,'ST1.1 Detailed MSW by country'!AO5)</f>
        <v>0.27540000000000003</v>
      </c>
      <c r="K5" s="50">
        <f>AVERAGE('ST1.1 Detailed MSW by country'!AP5,'ST1.1 Detailed MSW by country'!AE5,'ST1.1 Detailed MSW by country'!T5,'ST1.1 Detailed MSW by country'!I5)</f>
        <v>1.6820927923577814E-2</v>
      </c>
      <c r="L5" s="50">
        <f>STDEVA('ST1.1 Detailed MSW by country'!AP5,'ST1.1 Detailed MSW by country'!AE5,'ST1.1 Detailed MSW by country'!T5,'ST1.1 Detailed MSW by country'!I5)</f>
        <v>6.7718091300450105E-3</v>
      </c>
      <c r="M5" s="50">
        <f>MIN('ST1.1 Detailed MSW by country'!AP5,'ST1.1 Detailed MSW by country'!AE5,'ST1.1 Detailed MSW by country'!T5,'ST1.1 Detailed MSW by country'!I5)</f>
        <v>1.0883600640757569E-2</v>
      </c>
      <c r="N5" s="50">
        <f>MAX('ST1.1 Detailed MSW by country'!AP5,'ST1.1 Detailed MSW by country'!AE5,'ST1.1 Detailed MSW by country'!T5,'ST1.1 Detailed MSW by country'!I5)</f>
        <v>2.6352E-2</v>
      </c>
      <c r="O5" s="50">
        <f>AVERAGE('ST1.1 Detailed MSW by country'!AQ5,'ST1.1 Detailed MSW by country'!AF5,'ST1.1 Detailed MSW by country'!U5,'ST1.1 Detailed MSW by country'!J5)</f>
        <v>3.2159683919463326E-2</v>
      </c>
      <c r="P5" s="50">
        <f>STDEVA('ST1.1 Detailed MSW by country'!AQ5,'ST1.1 Detailed MSW by country'!AF5,'ST1.1 Detailed MSW by country'!U5,'ST1.1 Detailed MSW by country'!J5)</f>
        <v>1.294692196379507E-2</v>
      </c>
      <c r="Q5" s="50">
        <f>MIN('ST1.1 Detailed MSW by country'!AQ5,'ST1.1 Detailed MSW by country'!AF5,'ST1.1 Detailed MSW by country'!U5,'ST1.1 Detailed MSW by country'!J5)</f>
        <v>2.0808195487350023E-2</v>
      </c>
      <c r="R5" s="50">
        <f>MAX('ST1.1 Detailed MSW by country'!AQ5,'ST1.1 Detailed MSW by country'!AF5,'ST1.1 Detailed MSW by country'!U5,'ST1.1 Detailed MSW by country'!J5)</f>
        <v>5.0382000000000003E-2</v>
      </c>
      <c r="S5" s="50">
        <f>AVERAGE('ST1.1 Detailed MSW by country'!AR5,'ST1.1 Detailed MSW by country'!AG5,'ST1.1 Detailed MSW by country'!V5,'ST1.1 Detailed MSW by country'!K5)</f>
        <v>2.6610156469266549E-2</v>
      </c>
      <c r="T5" s="50">
        <f>STDEVA('ST1.1 Detailed MSW by country'!AR5,'ST1.1 Detailed MSW by country'!AG5,'ST1.1 Detailed MSW by country'!V5,'ST1.1 Detailed MSW by country'!K5)</f>
        <v>1.0712780017202352E-2</v>
      </c>
      <c r="U5" s="50">
        <f>MIN('ST1.1 Detailed MSW by country'!AR5,'ST1.1 Detailed MSW by country'!AG5,'ST1.1 Detailed MSW by country'!V5,'ST1.1 Detailed MSW by country'!K5)</f>
        <v>1.7217499374313203E-2</v>
      </c>
      <c r="V5" s="50">
        <f>MAX('ST1.1 Detailed MSW by country'!AR5,'ST1.1 Detailed MSW by country'!AG5,'ST1.1 Detailed MSW by country'!V5,'ST1.1 Detailed MSW by country'!K5)</f>
        <v>4.1688000000000003E-2</v>
      </c>
      <c r="W5" s="50">
        <f>AVERAGE('ST1.1 Detailed MSW by country'!AS5,'ST1.1 Detailed MSW by country'!AH5,'ST1.1 Detailed MSW by country'!W5,'ST1.1 Detailed MSW by country'!L5)</f>
        <v>2.0440184956314847E-2</v>
      </c>
      <c r="X5" s="50">
        <f>STDEVA('ST1.1 Detailed MSW by country'!AS5,'ST1.1 Detailed MSW by country'!AH5,'ST1.1 Detailed MSW by country'!W5,'ST1.1 Detailed MSW by country'!L5)</f>
        <v>8.228858225648953E-3</v>
      </c>
      <c r="Y5" s="50">
        <f>MIN('ST1.1 Detailed MSW by country'!AS5,'ST1.1 Detailed MSW by country'!AH5,'ST1.1 Detailed MSW by country'!W5,'ST1.1 Detailed MSW by country'!L5)</f>
        <v>1.3225358975346799E-2</v>
      </c>
      <c r="Z5" s="50">
        <f>MAX('ST1.1 Detailed MSW by country'!AS5,'ST1.1 Detailed MSW by country'!AH5,'ST1.1 Detailed MSW by country'!W5,'ST1.1 Detailed MSW by country'!L5)</f>
        <v>3.2022000000000002E-2</v>
      </c>
      <c r="AA5" s="50">
        <f>AVERAGE('ST1.1 Detailed MSW by country'!AT5,'ST1.1 Detailed MSW by country'!AI5,'ST1.1 Detailed MSW by country'!X5,'ST1.1 Detailed MSW by country'!M5)</f>
        <v>5.3771818772093027E-2</v>
      </c>
      <c r="AB5" s="50">
        <f>STDEVA('ST1.1 Detailed MSW by country'!AT5,'ST1.1 Detailed MSW by country'!AI5,'ST1.1 Detailed MSW by country'!X5,'ST1.1 Detailed MSW by country'!M5)</f>
        <v>2.1647586563258624E-2</v>
      </c>
      <c r="AC5" s="50">
        <f>MIN('ST1.1 Detailed MSW by country'!AT5,'ST1.1 Detailed MSW by country'!AI5,'ST1.1 Detailed MSW by country'!X5,'ST1.1 Detailed MSW by country'!M5)</f>
        <v>3.4791838113897147E-2</v>
      </c>
      <c r="AD5" s="50">
        <f>MAX('ST1.1 Detailed MSW by country'!AT5,'ST1.1 Detailed MSW by country'!AI5,'ST1.1 Detailed MSW by country'!X5,'ST1.1 Detailed MSW by country'!M5)</f>
        <v>8.4240000000000009E-2</v>
      </c>
      <c r="AE5" s="50">
        <f>AVERAGE('ST1.1 Detailed MSW by country'!AU5,'ST1.1 Detailed MSW by country'!AJ5,'ST1.1 Detailed MSW by country'!Y5,'ST1.1 Detailed MSW by country'!N5)</f>
        <v>1.5269817766690518E-2</v>
      </c>
      <c r="AF5" s="50">
        <f>STDEVA('ST1.1 Detailed MSW by country'!AU5,'ST1.1 Detailed MSW by country'!AJ5,'ST1.1 Detailed MSW by country'!Y5,'ST1.1 Detailed MSW by country'!N5)</f>
        <v>6.1473595176433247E-3</v>
      </c>
      <c r="AG5" s="50">
        <f>MIN('ST1.1 Detailed MSW by country'!AU5,'ST1.1 Detailed MSW by country'!AJ5,'ST1.1 Detailed MSW by country'!Y5,'ST1.1 Detailed MSW by country'!N5)</f>
        <v>9.8799899259336132E-3</v>
      </c>
      <c r="AH5" s="50">
        <f>MAX('ST1.1 Detailed MSW by country'!AU5,'ST1.1 Detailed MSW by country'!AJ5,'ST1.1 Detailed MSW by country'!Y5,'ST1.1 Detailed MSW by country'!N5)</f>
        <v>2.3922000000000002E-2</v>
      </c>
      <c r="AI5" s="50">
        <f>AVERAGE('ST1.1 Detailed MSW by country'!I5,'ST1.1 Detailed MSW by country'!L5,'ST1.1 Detailed MSW by country'!T5,'ST1.1 Detailed MSW by country'!W5,'ST1.1 Detailed MSW by country'!AE5,'ST1.1 Detailed MSW by country'!AH5,'ST1.1 Detailed MSW by country'!AP5,'ST1.1 Detailed MSW by country'!AS5)</f>
        <v>1.8630556439946332E-2</v>
      </c>
      <c r="AJ5" s="50">
        <f>STDEVA('ST1.1 Detailed MSW by country'!I5,'ST1.1 Detailed MSW by country'!L5,'ST1.1 Detailed MSW by country'!T5,'ST1.1 Detailed MSW by country'!W5,'ST1.1 Detailed MSW by country'!AE5,'ST1.1 Detailed MSW by country'!AH5,'ST1.1 Detailed MSW by country'!AP5,'ST1.1 Detailed MSW by country'!AS5)</f>
        <v>7.2398950536277703E-3</v>
      </c>
      <c r="AK5" s="50">
        <f>MIN('ST1.1 Detailed MSW by country'!I5,'ST1.1 Detailed MSW by country'!L5,'ST1.1 Detailed MSW by country'!T5,'ST1.1 Detailed MSW by country'!W5,'ST1.1 Detailed MSW by country'!AE5,'ST1.1 Detailed MSW by country'!AH5,'ST1.1 Detailed MSW by country'!AP5,'ST1.1 Detailed MSW by country'!AS5)</f>
        <v>1.0883600640757569E-2</v>
      </c>
      <c r="AL5" s="50">
        <f>MAX('ST1.1 Detailed MSW by country'!I5,'ST1.1 Detailed MSW by country'!L5,'ST1.1 Detailed MSW by country'!T5,'ST1.1 Detailed MSW by country'!W5,'ST1.1 Detailed MSW by country'!AE5,'ST1.1 Detailed MSW by country'!AH5,'ST1.1 Detailed MSW by country'!AP5,'ST1.1 Detailed MSW by country'!AS5)</f>
        <v>3.2022000000000002E-2</v>
      </c>
      <c r="AM5" s="50">
        <f>AVERAGE('ST1.1 Detailed MSW by country'!J5,'ST1.1 Detailed MSW by country'!M5,'ST1.1 Detailed MSW by country'!U5,'ST1.1 Detailed MSW by country'!X5,'ST1.1 Detailed MSW by country'!AF5,'ST1.1 Detailed MSW by country'!AI5,'ST1.1 Detailed MSW by country'!AQ5,'ST1.1 Detailed MSW by country'!AT5)</f>
        <v>4.296575134577818E-2</v>
      </c>
      <c r="AN5" s="50">
        <f>STDEVA('ST1.1 Detailed MSW by country'!J5,'ST1.1 Detailed MSW by country'!M5,'ST1.1 Detailed MSW by country'!U5,'ST1.1 Detailed MSW by country'!X5,'ST1.1 Detailed MSW by country'!AF5,'ST1.1 Detailed MSW by country'!AI5,'ST1.1 Detailed MSW by country'!AQ5,'ST1.1 Detailed MSW by country'!AT5)</f>
        <v>2.015260040940348E-2</v>
      </c>
      <c r="AO5" s="50">
        <f>MIN('ST1.1 Detailed MSW by country'!J5,'ST1.1 Detailed MSW by country'!M5,'ST1.1 Detailed MSW by country'!U5,'ST1.1 Detailed MSW by country'!X5,'ST1.1 Detailed MSW by country'!AF5,'ST1.1 Detailed MSW by country'!AI5,'ST1.1 Detailed MSW by country'!AQ5,'ST1.1 Detailed MSW by country'!AT5)</f>
        <v>2.0808195487350023E-2</v>
      </c>
      <c r="AP5" s="50">
        <f>MAX('ST1.1 Detailed MSW by country'!J5,'ST1.1 Detailed MSW by country'!M5,'ST1.1 Detailed MSW by country'!U5,'ST1.1 Detailed MSW by country'!X5,'ST1.1 Detailed MSW by country'!AF5,'ST1.1 Detailed MSW by country'!AI5,'ST1.1 Detailed MSW by country'!AQ5,'ST1.1 Detailed MSW by country'!AT5)</f>
        <v>8.4240000000000009E-2</v>
      </c>
      <c r="AQ5" s="50">
        <f>AVERAGE('ST1.1 Detailed MSW by country'!K5,'ST1.1 Detailed MSW by country'!N5,'ST1.1 Detailed MSW by country'!V5,'ST1.1 Detailed MSW by country'!Y5,'ST1.1 Detailed MSW by country'!AG5,'ST1.1 Detailed MSW by country'!AJ5,'ST1.1 Detailed MSW by country'!AR5,'ST1.1 Detailed MSW by country'!AU5)</f>
        <v>2.0939987117978537E-2</v>
      </c>
      <c r="AR5" s="50">
        <f>STDEVA('ST1.1 Detailed MSW by country'!K5,'ST1.1 Detailed MSW by country'!N5,'ST1.1 Detailed MSW by country'!V5,'ST1.1 Detailed MSW by country'!Y5,'ST1.1 Detailed MSW by country'!AG5,'ST1.1 Detailed MSW by country'!AJ5,'ST1.1 Detailed MSW by country'!AR5,'ST1.1 Detailed MSW by country'!AU5)</f>
        <v>1.0105639288371023E-2</v>
      </c>
      <c r="AS5" s="50">
        <f>MIN('ST1.1 Detailed MSW by country'!K5,'ST1.1 Detailed MSW by country'!N5,'ST1.1 Detailed MSW by country'!V5,'ST1.1 Detailed MSW by country'!Y5,'ST1.1 Detailed MSW by country'!AG5,'ST1.1 Detailed MSW by country'!AJ5,'ST1.1 Detailed MSW by country'!AR5,'ST1.1 Detailed MSW by country'!AU5)</f>
        <v>9.8799899259336132E-3</v>
      </c>
      <c r="AT5" s="50">
        <f>MAX('ST1.1 Detailed MSW by country'!K5,'ST1.1 Detailed MSW by country'!N5,'ST1.1 Detailed MSW by country'!V5,'ST1.1 Detailed MSW by country'!Y5,'ST1.1 Detailed MSW by country'!AG5,'ST1.1 Detailed MSW by country'!AJ5,'ST1.1 Detailed MSW by country'!AR5,'ST1.1 Detailed MSW by country'!AU5)</f>
        <v>4.1688000000000003E-2</v>
      </c>
    </row>
    <row r="6" spans="1:46" x14ac:dyDescent="0.3">
      <c r="A6" s="19" t="s">
        <v>13</v>
      </c>
      <c r="B6" s="19" t="s">
        <v>17</v>
      </c>
      <c r="C6" s="27">
        <f>AVERAGE('ST1.1 Detailed MSW by country'!G6,'ST1.1 Detailed MSW by country'!R6,'ST1.1 Detailed MSW by country'!AC6,'ST1.1 Detailed MSW by country'!AN6)</f>
        <v>0.74888080254979195</v>
      </c>
      <c r="D6" s="21">
        <f>STDEVA('ST1.1 Detailed MSW by country'!G6,'ST1.1 Detailed MSW by country'!R6,'ST1.1 Detailed MSW by country'!AC6,'ST1.1 Detailed MSW by country'!AN6)</f>
        <v>0.35668445165849211</v>
      </c>
      <c r="E6" s="21">
        <f>MIN('ST1.1 Detailed MSW by country'!G6,'ST1.1 Detailed MSW by country'!R6,'ST1.1 Detailed MSW by country'!AC6,'ST1.1 Detailed MSW by country'!AN6)</f>
        <v>0.28670998060457714</v>
      </c>
      <c r="F6" s="21">
        <f>MAX('ST1.1 Detailed MSW by country'!G6,'ST1.1 Detailed MSW by country'!R6,'ST1.1 Detailed MSW by country'!AC6,'ST1.1 Detailed MSW by country'!AN6)</f>
        <v>1.03</v>
      </c>
      <c r="G6" s="21">
        <f>AVERAGE('ST1.1 Detailed MSW by country'!H6,'ST1.1 Detailed MSW by country'!S6,'ST1.1 Detailed MSW by country'!AD6,'ST1.1 Detailed MSW by country'!AO6)</f>
        <v>0.38192920930039387</v>
      </c>
      <c r="H6" s="21">
        <f>STDEVA('ST1.1 Detailed MSW by country'!H6,'ST1.1 Detailed MSW by country'!S6,'ST1.1 Detailed MSW by country'!AD6,'ST1.1 Detailed MSW by country'!AO6)</f>
        <v>0.18190907034583104</v>
      </c>
      <c r="I6" s="21">
        <f>MIN('ST1.1 Detailed MSW by country'!H6,'ST1.1 Detailed MSW by country'!S6,'ST1.1 Detailed MSW by country'!AD6,'ST1.1 Detailed MSW by country'!AO6)</f>
        <v>0.14622209010833434</v>
      </c>
      <c r="J6" s="21">
        <f>MAX('ST1.1 Detailed MSW by country'!H6,'ST1.1 Detailed MSW by country'!S6,'ST1.1 Detailed MSW by country'!AD6,'ST1.1 Detailed MSW by country'!AO6)</f>
        <v>0.52529999999999999</v>
      </c>
      <c r="K6" s="50">
        <f>AVERAGE('ST1.1 Detailed MSW by country'!AP6,'ST1.1 Detailed MSW by country'!AE6,'ST1.1 Detailed MSW by country'!T6,'ST1.1 Detailed MSW by country'!I6)</f>
        <v>3.0388043164429841E-2</v>
      </c>
      <c r="L6" s="50">
        <f>STDEVA('ST1.1 Detailed MSW by country'!AP6,'ST1.1 Detailed MSW by country'!AE6,'ST1.1 Detailed MSW by country'!T6,'ST1.1 Detailed MSW by country'!I6)</f>
        <v>1.5145076757110278E-2</v>
      </c>
      <c r="M6" s="50">
        <f>MIN('ST1.1 Detailed MSW by country'!AP6,'ST1.1 Detailed MSW by country'!AE6,'ST1.1 Detailed MSW by country'!T6,'ST1.1 Detailed MSW by country'!I6)</f>
        <v>1.3991447053503364E-2</v>
      </c>
      <c r="N6" s="50">
        <f>MAX('ST1.1 Detailed MSW by country'!AP6,'ST1.1 Detailed MSW by country'!AE6,'ST1.1 Detailed MSW by country'!T6,'ST1.1 Detailed MSW by country'!I6)</f>
        <v>5.0263999999999996E-2</v>
      </c>
      <c r="O6" s="50">
        <f>AVERAGE('ST1.1 Detailed MSW by country'!AQ6,'ST1.1 Detailed MSW by country'!AF6,'ST1.1 Detailed MSW by country'!U6,'ST1.1 Detailed MSW by country'!J6)</f>
        <v>5.8098451377895578E-2</v>
      </c>
      <c r="P6" s="50">
        <f>STDEVA('ST1.1 Detailed MSW by country'!AQ6,'ST1.1 Detailed MSW by country'!AF6,'ST1.1 Detailed MSW by country'!U6,'ST1.1 Detailed MSW by country'!J6)</f>
        <v>2.8955648799966968E-2</v>
      </c>
      <c r="Q6" s="50">
        <f>MIN('ST1.1 Detailed MSW by country'!AQ6,'ST1.1 Detailed MSW by country'!AF6,'ST1.1 Detailed MSW by country'!U6,'ST1.1 Detailed MSW by country'!J6)</f>
        <v>2.6750041190407046E-2</v>
      </c>
      <c r="R6" s="50">
        <f>MAX('ST1.1 Detailed MSW by country'!AQ6,'ST1.1 Detailed MSW by country'!AF6,'ST1.1 Detailed MSW by country'!U6,'ST1.1 Detailed MSW by country'!J6)</f>
        <v>9.609899999999999E-2</v>
      </c>
      <c r="S6" s="50">
        <f>AVERAGE('ST1.1 Detailed MSW by country'!AR6,'ST1.1 Detailed MSW by country'!AG6,'ST1.1 Detailed MSW by country'!V6,'ST1.1 Detailed MSW by country'!K6)</f>
        <v>4.8072887956843939E-2</v>
      </c>
      <c r="T6" s="50">
        <f>STDEVA('ST1.1 Detailed MSW by country'!AR6,'ST1.1 Detailed MSW by country'!AG6,'ST1.1 Detailed MSW by country'!V6,'ST1.1 Detailed MSW by country'!K6)</f>
        <v>2.3959014869854776E-2</v>
      </c>
      <c r="U6" s="50">
        <f>MIN('ST1.1 Detailed MSW by country'!AR6,'ST1.1 Detailed MSW by country'!AG6,'ST1.1 Detailed MSW by country'!V6,'ST1.1 Detailed MSW by country'!K6)</f>
        <v>2.2134010502673357E-2</v>
      </c>
      <c r="V6" s="50">
        <f>MAX('ST1.1 Detailed MSW by country'!AR6,'ST1.1 Detailed MSW by country'!AG6,'ST1.1 Detailed MSW by country'!V6,'ST1.1 Detailed MSW by country'!K6)</f>
        <v>7.9516000000000003E-2</v>
      </c>
      <c r="W6" s="50">
        <f>AVERAGE('ST1.1 Detailed MSW by country'!AS6,'ST1.1 Detailed MSW by country'!AH6,'ST1.1 Detailed MSW by country'!W6,'ST1.1 Detailed MSW by country'!L6)</f>
        <v>3.6926454091202661E-2</v>
      </c>
      <c r="X6" s="50">
        <f>STDEVA('ST1.1 Detailed MSW by country'!AS6,'ST1.1 Detailed MSW by country'!AH6,'ST1.1 Detailed MSW by country'!W6,'ST1.1 Detailed MSW by country'!L6)</f>
        <v>1.8403751059357359E-2</v>
      </c>
      <c r="Y6" s="50">
        <f>MIN('ST1.1 Detailed MSW by country'!AS6,'ST1.1 Detailed MSW by country'!AH6,'ST1.1 Detailed MSW by country'!W6,'ST1.1 Detailed MSW by country'!L6)</f>
        <v>1.7001901849851425E-2</v>
      </c>
      <c r="Z6" s="50">
        <f>MAX('ST1.1 Detailed MSW by country'!AS6,'ST1.1 Detailed MSW by country'!AH6,'ST1.1 Detailed MSW by country'!W6,'ST1.1 Detailed MSW by country'!L6)</f>
        <v>6.1079000000000001E-2</v>
      </c>
      <c r="AA6" s="50">
        <f>AVERAGE('ST1.1 Detailed MSW by country'!AT6,'ST1.1 Detailed MSW by country'!AI6,'ST1.1 Detailed MSW by country'!X6,'ST1.1 Detailed MSW by country'!M6)</f>
        <v>9.7142105197767559E-2</v>
      </c>
      <c r="AB6" s="50">
        <f>STDEVA('ST1.1 Detailed MSW by country'!AT6,'ST1.1 Detailed MSW by country'!AI6,'ST1.1 Detailed MSW by country'!X6,'ST1.1 Detailed MSW by country'!M6)</f>
        <v>4.841458963338529E-2</v>
      </c>
      <c r="AC6" s="50">
        <f>MIN('ST1.1 Detailed MSW by country'!AT6,'ST1.1 Detailed MSW by country'!AI6,'ST1.1 Detailed MSW by country'!X6,'ST1.1 Detailed MSW by country'!M6)</f>
        <v>4.4726756974314032E-2</v>
      </c>
      <c r="AD6" s="50">
        <f>MAX('ST1.1 Detailed MSW by country'!AT6,'ST1.1 Detailed MSW by country'!AI6,'ST1.1 Detailed MSW by country'!X6,'ST1.1 Detailed MSW by country'!M6)</f>
        <v>0.16068000000000002</v>
      </c>
      <c r="AE6" s="50">
        <f>AVERAGE('ST1.1 Detailed MSW by country'!AU6,'ST1.1 Detailed MSW by country'!AJ6,'ST1.1 Detailed MSW by country'!Y6,'ST1.1 Detailed MSW by country'!N6)</f>
        <v>2.7585867052955782E-2</v>
      </c>
      <c r="AF6" s="50">
        <f>STDEVA('ST1.1 Detailed MSW by country'!AU6,'ST1.1 Detailed MSW by country'!AJ6,'ST1.1 Detailed MSW by country'!Y6,'ST1.1 Detailed MSW by country'!N6)</f>
        <v>1.3748502056147235E-2</v>
      </c>
      <c r="AG6" s="50">
        <f>MIN('ST1.1 Detailed MSW by country'!AU6,'ST1.1 Detailed MSW by country'!AJ6,'ST1.1 Detailed MSW by country'!Y6,'ST1.1 Detailed MSW by country'!N6)</f>
        <v>1.2701252140782767E-2</v>
      </c>
      <c r="AH6" s="50">
        <f>MAX('ST1.1 Detailed MSW by country'!AU6,'ST1.1 Detailed MSW by country'!AJ6,'ST1.1 Detailed MSW by country'!Y6,'ST1.1 Detailed MSW by country'!N6)</f>
        <v>4.5629000000000003E-2</v>
      </c>
      <c r="AI6" s="50">
        <f>AVERAGE('ST1.1 Detailed MSW by country'!I6,'ST1.1 Detailed MSW by country'!L6,'ST1.1 Detailed MSW by country'!T6,'ST1.1 Detailed MSW by country'!W6,'ST1.1 Detailed MSW by country'!AE6,'ST1.1 Detailed MSW by country'!AH6,'ST1.1 Detailed MSW by country'!AP6,'ST1.1 Detailed MSW by country'!AS6)</f>
        <v>3.3657248627816251E-2</v>
      </c>
      <c r="AJ6" s="50">
        <f>STDEVA('ST1.1 Detailed MSW by country'!I6,'ST1.1 Detailed MSW by country'!L6,'ST1.1 Detailed MSW by country'!T6,'ST1.1 Detailed MSW by country'!W6,'ST1.1 Detailed MSW by country'!AE6,'ST1.1 Detailed MSW by country'!AH6,'ST1.1 Detailed MSW by country'!AP6,'ST1.1 Detailed MSW by country'!AS6)</f>
        <v>1.5989799623489273E-2</v>
      </c>
      <c r="AK6" s="50">
        <f>MIN('ST1.1 Detailed MSW by country'!I6,'ST1.1 Detailed MSW by country'!L6,'ST1.1 Detailed MSW by country'!T6,'ST1.1 Detailed MSW by country'!W6,'ST1.1 Detailed MSW by country'!AE6,'ST1.1 Detailed MSW by country'!AH6,'ST1.1 Detailed MSW by country'!AP6,'ST1.1 Detailed MSW by country'!AS6)</f>
        <v>1.3991447053503364E-2</v>
      </c>
      <c r="AL6" s="50">
        <f>MAX('ST1.1 Detailed MSW by country'!I6,'ST1.1 Detailed MSW by country'!L6,'ST1.1 Detailed MSW by country'!T6,'ST1.1 Detailed MSW by country'!W6,'ST1.1 Detailed MSW by country'!AE6,'ST1.1 Detailed MSW by country'!AH6,'ST1.1 Detailed MSW by country'!AP6,'ST1.1 Detailed MSW by country'!AS6)</f>
        <v>6.1079000000000001E-2</v>
      </c>
      <c r="AM6" s="50">
        <f>AVERAGE('ST1.1 Detailed MSW by country'!J6,'ST1.1 Detailed MSW by country'!M6,'ST1.1 Detailed MSW by country'!U6,'ST1.1 Detailed MSW by country'!X6,'ST1.1 Detailed MSW by country'!AF6,'ST1.1 Detailed MSW by country'!AI6,'ST1.1 Detailed MSW by country'!AQ6,'ST1.1 Detailed MSW by country'!AT6)</f>
        <v>7.7620278287831565E-2</v>
      </c>
      <c r="AN6" s="50">
        <f>STDEVA('ST1.1 Detailed MSW by country'!J6,'ST1.1 Detailed MSW by country'!M6,'ST1.1 Detailed MSW by country'!U6,'ST1.1 Detailed MSW by country'!X6,'ST1.1 Detailed MSW by country'!AF6,'ST1.1 Detailed MSW by country'!AI6,'ST1.1 Detailed MSW by country'!AQ6,'ST1.1 Detailed MSW by country'!AT6)</f>
        <v>4.2419705777252008E-2</v>
      </c>
      <c r="AO6" s="50">
        <f>MIN('ST1.1 Detailed MSW by country'!J6,'ST1.1 Detailed MSW by country'!M6,'ST1.1 Detailed MSW by country'!U6,'ST1.1 Detailed MSW by country'!X6,'ST1.1 Detailed MSW by country'!AF6,'ST1.1 Detailed MSW by country'!AI6,'ST1.1 Detailed MSW by country'!AQ6,'ST1.1 Detailed MSW by country'!AT6)</f>
        <v>2.6750041190407046E-2</v>
      </c>
      <c r="AP6" s="50">
        <f>MAX('ST1.1 Detailed MSW by country'!J6,'ST1.1 Detailed MSW by country'!M6,'ST1.1 Detailed MSW by country'!U6,'ST1.1 Detailed MSW by country'!X6,'ST1.1 Detailed MSW by country'!AF6,'ST1.1 Detailed MSW by country'!AI6,'ST1.1 Detailed MSW by country'!AQ6,'ST1.1 Detailed MSW by country'!AT6)</f>
        <v>0.16068000000000002</v>
      </c>
      <c r="AQ6" s="50">
        <f>AVERAGE('ST1.1 Detailed MSW by country'!K6,'ST1.1 Detailed MSW by country'!N6,'ST1.1 Detailed MSW by country'!V6,'ST1.1 Detailed MSW by country'!Y6,'ST1.1 Detailed MSW by country'!AG6,'ST1.1 Detailed MSW by country'!AJ6,'ST1.1 Detailed MSW by country'!AR6,'ST1.1 Detailed MSW by country'!AU6)</f>
        <v>3.7829377504899855E-2</v>
      </c>
      <c r="AR6" s="50">
        <f>STDEVA('ST1.1 Detailed MSW by country'!K6,'ST1.1 Detailed MSW by country'!N6,'ST1.1 Detailed MSW by country'!V6,'ST1.1 Detailed MSW by country'!Y6,'ST1.1 Detailed MSW by country'!AG6,'ST1.1 Detailed MSW by country'!AJ6,'ST1.1 Detailed MSW by country'!AR6,'ST1.1 Detailed MSW by country'!AU6)</f>
        <v>2.1141033756310174E-2</v>
      </c>
      <c r="AS6" s="50">
        <f>MIN('ST1.1 Detailed MSW by country'!K6,'ST1.1 Detailed MSW by country'!N6,'ST1.1 Detailed MSW by country'!V6,'ST1.1 Detailed MSW by country'!Y6,'ST1.1 Detailed MSW by country'!AG6,'ST1.1 Detailed MSW by country'!AJ6,'ST1.1 Detailed MSW by country'!AR6,'ST1.1 Detailed MSW by country'!AU6)</f>
        <v>1.2701252140782767E-2</v>
      </c>
      <c r="AT6" s="50">
        <f>MAX('ST1.1 Detailed MSW by country'!K6,'ST1.1 Detailed MSW by country'!N6,'ST1.1 Detailed MSW by country'!V6,'ST1.1 Detailed MSW by country'!Y6,'ST1.1 Detailed MSW by country'!AG6,'ST1.1 Detailed MSW by country'!AJ6,'ST1.1 Detailed MSW by country'!AR6,'ST1.1 Detailed MSW by country'!AU6)</f>
        <v>7.9516000000000003E-2</v>
      </c>
    </row>
    <row r="7" spans="1:46" x14ac:dyDescent="0.3">
      <c r="A7" s="19" t="s">
        <v>13</v>
      </c>
      <c r="B7" s="19" t="s">
        <v>18</v>
      </c>
      <c r="C7" s="27">
        <f>AVERAGE('ST1.1 Detailed MSW by country'!G7,'ST1.1 Detailed MSW by country'!R7,'ST1.1 Detailed MSW by country'!AC7,'ST1.1 Detailed MSW by country'!AN7)</f>
        <v>0.38926284740566447</v>
      </c>
      <c r="D7" s="21">
        <f>STDEVA('ST1.1 Detailed MSW by country'!G7,'ST1.1 Detailed MSW by country'!R7,'ST1.1 Detailed MSW by country'!AC7,'ST1.1 Detailed MSW by country'!AN7)</f>
        <v>0.17089633020802919</v>
      </c>
      <c r="E7" s="21">
        <f>MIN('ST1.1 Detailed MSW by country'!G7,'ST1.1 Detailed MSW by country'!R7,'ST1.1 Detailed MSW by country'!AC7,'ST1.1 Detailed MSW by country'!AN7)</f>
        <v>0.14747441028827249</v>
      </c>
      <c r="F7" s="21">
        <f>MAX('ST1.1 Detailed MSW by country'!G7,'ST1.1 Detailed MSW by country'!R7,'ST1.1 Detailed MSW by country'!AC7,'ST1.1 Detailed MSW by country'!AN7)</f>
        <v>0.51</v>
      </c>
      <c r="G7" s="21">
        <f>AVERAGE('ST1.1 Detailed MSW by country'!H7,'ST1.1 Detailed MSW by country'!S7,'ST1.1 Detailed MSW by country'!AD7,'ST1.1 Detailed MSW by country'!AO7)</f>
        <v>0.19852405217688884</v>
      </c>
      <c r="H7" s="21">
        <f>STDEVA('ST1.1 Detailed MSW by country'!H7,'ST1.1 Detailed MSW by country'!S7,'ST1.1 Detailed MSW by country'!AD7,'ST1.1 Detailed MSW by country'!AO7)</f>
        <v>8.7157128406094977E-2</v>
      </c>
      <c r="I7" s="21">
        <f>MIN('ST1.1 Detailed MSW by country'!H7,'ST1.1 Detailed MSW by country'!S7,'ST1.1 Detailed MSW by country'!AD7,'ST1.1 Detailed MSW by country'!AO7)</f>
        <v>7.5211949247018975E-2</v>
      </c>
      <c r="J7" s="21">
        <f>MAX('ST1.1 Detailed MSW by country'!H7,'ST1.1 Detailed MSW by country'!S7,'ST1.1 Detailed MSW by country'!AD7,'ST1.1 Detailed MSW by country'!AO7)</f>
        <v>0.2601</v>
      </c>
      <c r="K7" s="50">
        <f>AVERAGE('ST1.1 Detailed MSW by country'!AP7,'ST1.1 Detailed MSW by country'!AE7,'ST1.1 Detailed MSW by country'!T7,'ST1.1 Detailed MSW by country'!I7)</f>
        <v>1.5947246953396423E-2</v>
      </c>
      <c r="L7" s="50">
        <f>STDEVA('ST1.1 Detailed MSW by country'!AP7,'ST1.1 Detailed MSW by country'!AE7,'ST1.1 Detailed MSW by country'!T7,'ST1.1 Detailed MSW by country'!I7)</f>
        <v>7.6700263521090493E-3</v>
      </c>
      <c r="M7" s="50">
        <f>MIN('ST1.1 Detailed MSW by country'!AP7,'ST1.1 Detailed MSW by country'!AE7,'ST1.1 Detailed MSW by country'!T7,'ST1.1 Detailed MSW by country'!I7)</f>
        <v>7.1967512220676971E-3</v>
      </c>
      <c r="N7" s="50">
        <f>MAX('ST1.1 Detailed MSW by country'!AP7,'ST1.1 Detailed MSW by country'!AE7,'ST1.1 Detailed MSW by country'!T7,'ST1.1 Detailed MSW by country'!I7)</f>
        <v>2.4887999999999997E-2</v>
      </c>
      <c r="O7" s="50">
        <f>AVERAGE('ST1.1 Detailed MSW by country'!AQ7,'ST1.1 Detailed MSW by country'!AF7,'ST1.1 Detailed MSW by country'!U7,'ST1.1 Detailed MSW by country'!J7)</f>
        <v>3.0489306162948485E-2</v>
      </c>
      <c r="P7" s="50">
        <f>STDEVA('ST1.1 Detailed MSW by country'!AQ7,'ST1.1 Detailed MSW by country'!AF7,'ST1.1 Detailed MSW by country'!U7,'ST1.1 Detailed MSW by country'!J7)</f>
        <v>1.4664210218274069E-2</v>
      </c>
      <c r="Q7" s="50">
        <f>MIN('ST1.1 Detailed MSW by country'!AQ7,'ST1.1 Detailed MSW by country'!AF7,'ST1.1 Detailed MSW by country'!U7,'ST1.1 Detailed MSW by country'!J7)</f>
        <v>1.3759362479895822E-2</v>
      </c>
      <c r="R7" s="50">
        <f>MAX('ST1.1 Detailed MSW by country'!AQ7,'ST1.1 Detailed MSW by country'!AF7,'ST1.1 Detailed MSW by country'!U7,'ST1.1 Detailed MSW by country'!J7)</f>
        <v>4.7583E-2</v>
      </c>
      <c r="S7" s="50">
        <f>AVERAGE('ST1.1 Detailed MSW by country'!AR7,'ST1.1 Detailed MSW by country'!AG7,'ST1.1 Detailed MSW by country'!V7,'ST1.1 Detailed MSW by country'!K7)</f>
        <v>2.5228021819717297E-2</v>
      </c>
      <c r="T7" s="50">
        <f>STDEVA('ST1.1 Detailed MSW by country'!AR7,'ST1.1 Detailed MSW by country'!AG7,'ST1.1 Detailed MSW by country'!V7,'ST1.1 Detailed MSW by country'!K7)</f>
        <v>1.2133730212762673E-2</v>
      </c>
      <c r="U7" s="50">
        <f>MIN('ST1.1 Detailed MSW by country'!AR7,'ST1.1 Detailed MSW by country'!AG7,'ST1.1 Detailed MSW by country'!V7,'ST1.1 Detailed MSW by country'!K7)</f>
        <v>1.1385024474254636E-2</v>
      </c>
      <c r="V7" s="50">
        <f>MAX('ST1.1 Detailed MSW by country'!AR7,'ST1.1 Detailed MSW by country'!AG7,'ST1.1 Detailed MSW by country'!V7,'ST1.1 Detailed MSW by country'!K7)</f>
        <v>3.9372000000000004E-2</v>
      </c>
      <c r="W7" s="50">
        <f>AVERAGE('ST1.1 Detailed MSW by country'!AS7,'ST1.1 Detailed MSW by country'!AH7,'ST1.1 Detailed MSW by country'!W7,'ST1.1 Detailed MSW by country'!L7)</f>
        <v>1.93785193511559E-2</v>
      </c>
      <c r="X7" s="50">
        <f>STDEVA('ST1.1 Detailed MSW by country'!AS7,'ST1.1 Detailed MSW by country'!AH7,'ST1.1 Detailed MSW by country'!W7,'ST1.1 Detailed MSW by country'!L7)</f>
        <v>9.3203393991816881E-3</v>
      </c>
      <c r="Y7" s="50">
        <f>MIN('ST1.1 Detailed MSW by country'!AS7,'ST1.1 Detailed MSW by country'!AH7,'ST1.1 Detailed MSW by country'!W7,'ST1.1 Detailed MSW by country'!L7)</f>
        <v>8.7452325300945589E-3</v>
      </c>
      <c r="Z7" s="50">
        <f>MAX('ST1.1 Detailed MSW by country'!AS7,'ST1.1 Detailed MSW by country'!AH7,'ST1.1 Detailed MSW by country'!W7,'ST1.1 Detailed MSW by country'!L7)</f>
        <v>3.0242999999999999E-2</v>
      </c>
      <c r="AA7" s="50">
        <f>AVERAGE('ST1.1 Detailed MSW by country'!AT7,'ST1.1 Detailed MSW by country'!AI7,'ST1.1 Detailed MSW by country'!X7,'ST1.1 Detailed MSW by country'!M7)</f>
        <v>5.0978904195283656E-2</v>
      </c>
      <c r="AB7" s="50">
        <f>STDEVA('ST1.1 Detailed MSW by country'!AT7,'ST1.1 Detailed MSW by country'!AI7,'ST1.1 Detailed MSW by country'!X7,'ST1.1 Detailed MSW by country'!M7)</f>
        <v>2.4518936699364981E-2</v>
      </c>
      <c r="AC7" s="50">
        <f>MIN('ST1.1 Detailed MSW by country'!AT7,'ST1.1 Detailed MSW by country'!AI7,'ST1.1 Detailed MSW by country'!X7,'ST1.1 Detailed MSW by country'!M7)</f>
        <v>2.3006008004970508E-2</v>
      </c>
      <c r="AD7" s="50">
        <f>MAX('ST1.1 Detailed MSW by country'!AT7,'ST1.1 Detailed MSW by country'!AI7,'ST1.1 Detailed MSW by country'!X7,'ST1.1 Detailed MSW by country'!M7)</f>
        <v>7.9560000000000006E-2</v>
      </c>
      <c r="AE7" s="50">
        <f>AVERAGE('ST1.1 Detailed MSW by country'!AU7,'ST1.1 Detailed MSW by country'!AJ7,'ST1.1 Detailed MSW by country'!Y7,'ST1.1 Detailed MSW by country'!N7)</f>
        <v>1.4476701640070935E-2</v>
      </c>
      <c r="AF7" s="50">
        <f>STDEVA('ST1.1 Detailed MSW by country'!AU7,'ST1.1 Detailed MSW by country'!AJ7,'ST1.1 Detailed MSW by country'!Y7,'ST1.1 Detailed MSW by country'!N7)</f>
        <v>6.9627493319350565E-3</v>
      </c>
      <c r="AG7" s="50">
        <f>MIN('ST1.1 Detailed MSW by country'!AU7,'ST1.1 Detailed MSW by country'!AJ7,'ST1.1 Detailed MSW by country'!Y7,'ST1.1 Detailed MSW by country'!N7)</f>
        <v>6.5331163757704714E-3</v>
      </c>
      <c r="AH7" s="50">
        <f>MAX('ST1.1 Detailed MSW by country'!AU7,'ST1.1 Detailed MSW by country'!AJ7,'ST1.1 Detailed MSW by country'!Y7,'ST1.1 Detailed MSW by country'!N7)</f>
        <v>2.2592999999999999E-2</v>
      </c>
      <c r="AI7" s="50">
        <f>AVERAGE('ST1.1 Detailed MSW by country'!I7,'ST1.1 Detailed MSW by country'!L7,'ST1.1 Detailed MSW by country'!T7,'ST1.1 Detailed MSW by country'!W7,'ST1.1 Detailed MSW by country'!AE7,'ST1.1 Detailed MSW by country'!AH7,'ST1.1 Detailed MSW by country'!AP7,'ST1.1 Detailed MSW by country'!AS7)</f>
        <v>1.7662883152276161E-2</v>
      </c>
      <c r="AJ7" s="50">
        <f>STDEVA('ST1.1 Detailed MSW by country'!I7,'ST1.1 Detailed MSW by country'!L7,'ST1.1 Detailed MSW by country'!T7,'ST1.1 Detailed MSW by country'!W7,'ST1.1 Detailed MSW by country'!AE7,'ST1.1 Detailed MSW by country'!AH7,'ST1.1 Detailed MSW by country'!AP7,'ST1.1 Detailed MSW by country'!AS7)</f>
        <v>8.1120840444470713E-3</v>
      </c>
      <c r="AK7" s="50">
        <f>MIN('ST1.1 Detailed MSW by country'!I7,'ST1.1 Detailed MSW by country'!L7,'ST1.1 Detailed MSW by country'!T7,'ST1.1 Detailed MSW by country'!W7,'ST1.1 Detailed MSW by country'!AE7,'ST1.1 Detailed MSW by country'!AH7,'ST1.1 Detailed MSW by country'!AP7,'ST1.1 Detailed MSW by country'!AS7)</f>
        <v>7.1967512220676971E-3</v>
      </c>
      <c r="AL7" s="50">
        <f>MAX('ST1.1 Detailed MSW by country'!I7,'ST1.1 Detailed MSW by country'!L7,'ST1.1 Detailed MSW by country'!T7,'ST1.1 Detailed MSW by country'!W7,'ST1.1 Detailed MSW by country'!AE7,'ST1.1 Detailed MSW by country'!AH7,'ST1.1 Detailed MSW by country'!AP7,'ST1.1 Detailed MSW by country'!AS7)</f>
        <v>3.0242999999999999E-2</v>
      </c>
      <c r="AM7" s="50">
        <f>AVERAGE('ST1.1 Detailed MSW by country'!J7,'ST1.1 Detailed MSW by country'!M7,'ST1.1 Detailed MSW by country'!U7,'ST1.1 Detailed MSW by country'!X7,'ST1.1 Detailed MSW by country'!AF7,'ST1.1 Detailed MSW by country'!AI7,'ST1.1 Detailed MSW by country'!AQ7,'ST1.1 Detailed MSW by country'!AT7)</f>
        <v>4.0734105179116069E-2</v>
      </c>
      <c r="AN7" s="50">
        <f>STDEVA('ST1.1 Detailed MSW by country'!J7,'ST1.1 Detailed MSW by country'!M7,'ST1.1 Detailed MSW by country'!U7,'ST1.1 Detailed MSW by country'!X7,'ST1.1 Detailed MSW by country'!AF7,'ST1.1 Detailed MSW by country'!AI7,'ST1.1 Detailed MSW by country'!AQ7,'ST1.1 Detailed MSW by country'!AT7)</f>
        <v>2.1673878977874823E-2</v>
      </c>
      <c r="AO7" s="50">
        <f>MIN('ST1.1 Detailed MSW by country'!J7,'ST1.1 Detailed MSW by country'!M7,'ST1.1 Detailed MSW by country'!U7,'ST1.1 Detailed MSW by country'!X7,'ST1.1 Detailed MSW by country'!AF7,'ST1.1 Detailed MSW by country'!AI7,'ST1.1 Detailed MSW by country'!AQ7,'ST1.1 Detailed MSW by country'!AT7)</f>
        <v>1.3759362479895822E-2</v>
      </c>
      <c r="AP7" s="50">
        <f>MAX('ST1.1 Detailed MSW by country'!J7,'ST1.1 Detailed MSW by country'!M7,'ST1.1 Detailed MSW by country'!U7,'ST1.1 Detailed MSW by country'!X7,'ST1.1 Detailed MSW by country'!AF7,'ST1.1 Detailed MSW by country'!AI7,'ST1.1 Detailed MSW by country'!AQ7,'ST1.1 Detailed MSW by country'!AT7)</f>
        <v>7.9560000000000006E-2</v>
      </c>
      <c r="AQ7" s="50">
        <f>AVERAGE('ST1.1 Detailed MSW by country'!K7,'ST1.1 Detailed MSW by country'!N7,'ST1.1 Detailed MSW by country'!V7,'ST1.1 Detailed MSW by country'!Y7,'ST1.1 Detailed MSW by country'!AG7,'ST1.1 Detailed MSW by country'!AJ7,'ST1.1 Detailed MSW by country'!AR7,'ST1.1 Detailed MSW by country'!AU7)</f>
        <v>1.9852361729894113E-2</v>
      </c>
      <c r="AR7" s="50">
        <f>STDEVA('ST1.1 Detailed MSW by country'!K7,'ST1.1 Detailed MSW by country'!N7,'ST1.1 Detailed MSW by country'!V7,'ST1.1 Detailed MSW by country'!Y7,'ST1.1 Detailed MSW by country'!AG7,'ST1.1 Detailed MSW by country'!AJ7,'ST1.1 Detailed MSW by country'!AR7,'ST1.1 Detailed MSW by country'!AU7)</f>
        <v>1.0812054335105785E-2</v>
      </c>
      <c r="AS7" s="50">
        <f>MIN('ST1.1 Detailed MSW by country'!K7,'ST1.1 Detailed MSW by country'!N7,'ST1.1 Detailed MSW by country'!V7,'ST1.1 Detailed MSW by country'!Y7,'ST1.1 Detailed MSW by country'!AG7,'ST1.1 Detailed MSW by country'!AJ7,'ST1.1 Detailed MSW by country'!AR7,'ST1.1 Detailed MSW by country'!AU7)</f>
        <v>6.5331163757704714E-3</v>
      </c>
      <c r="AT7" s="50">
        <f>MAX('ST1.1 Detailed MSW by country'!K7,'ST1.1 Detailed MSW by country'!N7,'ST1.1 Detailed MSW by country'!V7,'ST1.1 Detailed MSW by country'!Y7,'ST1.1 Detailed MSW by country'!AG7,'ST1.1 Detailed MSW by country'!AJ7,'ST1.1 Detailed MSW by country'!AR7,'ST1.1 Detailed MSW by country'!AU7)</f>
        <v>3.9372000000000004E-2</v>
      </c>
    </row>
    <row r="8" spans="1:46" x14ac:dyDescent="0.3">
      <c r="A8" s="19" t="s">
        <v>13</v>
      </c>
      <c r="B8" s="19" t="s">
        <v>19</v>
      </c>
      <c r="C8" s="27">
        <f>AVERAGE('ST1.1 Detailed MSW by country'!G8,'ST1.1 Detailed MSW by country'!R8,'ST1.1 Detailed MSW by country'!AC8,'ST1.1 Detailed MSW by country'!AN8)</f>
        <v>0.4803796634314077</v>
      </c>
      <c r="D8" s="21">
        <f>STDEVA('ST1.1 Detailed MSW by country'!G8,'ST1.1 Detailed MSW by country'!R8,'ST1.1 Detailed MSW by country'!AC8,'ST1.1 Detailed MSW by country'!AN8)</f>
        <v>0.29687742754504215</v>
      </c>
      <c r="E8" s="21">
        <f>MIN('ST1.1 Detailed MSW by country'!G8,'ST1.1 Detailed MSW by country'!R8,'ST1.1 Detailed MSW by country'!AC8,'ST1.1 Detailed MSW by country'!AN8)</f>
        <v>6.0744572958362761E-2</v>
      </c>
      <c r="F8" s="21">
        <f>MAX('ST1.1 Detailed MSW by country'!G8,'ST1.1 Detailed MSW by country'!R8,'ST1.1 Detailed MSW by country'!AC8,'ST1.1 Detailed MSW by country'!AN8)</f>
        <v>0.76077408076726794</v>
      </c>
      <c r="G8" s="21">
        <f>AVERAGE('ST1.1 Detailed MSW by country'!H8,'ST1.1 Detailed MSW by country'!S8,'ST1.1 Detailed MSW by country'!AD8,'ST1.1 Detailed MSW by country'!AO8)</f>
        <v>0.24499362835001792</v>
      </c>
      <c r="H8" s="21">
        <f>STDEVA('ST1.1 Detailed MSW by country'!H8,'ST1.1 Detailed MSW by country'!S8,'ST1.1 Detailed MSW by country'!AD8,'ST1.1 Detailed MSW by country'!AO8)</f>
        <v>0.15140748804797152</v>
      </c>
      <c r="I8" s="21">
        <f>MIN('ST1.1 Detailed MSW by country'!H8,'ST1.1 Detailed MSW by country'!S8,'ST1.1 Detailed MSW by country'!AD8,'ST1.1 Detailed MSW by country'!AO8)</f>
        <v>3.0979732208765008E-2</v>
      </c>
      <c r="J8" s="21">
        <f>MAX('ST1.1 Detailed MSW by country'!H8,'ST1.1 Detailed MSW by country'!S8,'ST1.1 Detailed MSW by country'!AD8,'ST1.1 Detailed MSW by country'!AO8)</f>
        <v>0.38799478119130665</v>
      </c>
      <c r="K8" s="50">
        <f>AVERAGE('ST1.1 Detailed MSW by country'!AP8,'ST1.1 Detailed MSW by country'!AE8,'ST1.1 Detailed MSW by country'!T8,'ST1.1 Detailed MSW by country'!I8)</f>
        <v>2.0154627575452694E-2</v>
      </c>
      <c r="L8" s="50">
        <f>STDEVA('ST1.1 Detailed MSW by country'!AP8,'ST1.1 Detailed MSW by country'!AE8,'ST1.1 Detailed MSW by country'!T8,'ST1.1 Detailed MSW by country'!I8)</f>
        <v>1.4944701475050884E-2</v>
      </c>
      <c r="M8" s="50">
        <f>MIN('ST1.1 Detailed MSW by country'!AP8,'ST1.1 Detailed MSW by country'!AE8,'ST1.1 Detailed MSW by country'!T8,'ST1.1 Detailed MSW by country'!I8)</f>
        <v>2.9643351603681027E-3</v>
      </c>
      <c r="N8" s="50">
        <f>MAX('ST1.1 Detailed MSW by country'!AP8,'ST1.1 Detailed MSW by country'!AE8,'ST1.1 Detailed MSW by country'!T8,'ST1.1 Detailed MSW by country'!I8)</f>
        <v>3.712577514144267E-2</v>
      </c>
      <c r="O8" s="50">
        <f>AVERAGE('ST1.1 Detailed MSW by country'!AQ8,'ST1.1 Detailed MSW by country'!AF8,'ST1.1 Detailed MSW by country'!U8,'ST1.1 Detailed MSW by country'!J8)</f>
        <v>3.8533335098150337E-2</v>
      </c>
      <c r="P8" s="50">
        <f>STDEVA('ST1.1 Detailed MSW by country'!AQ8,'ST1.1 Detailed MSW by country'!AF8,'ST1.1 Detailed MSW by country'!U8,'ST1.1 Detailed MSW by country'!J8)</f>
        <v>2.8572554254554253E-2</v>
      </c>
      <c r="Q8" s="50">
        <f>MIN('ST1.1 Detailed MSW by country'!AQ8,'ST1.1 Detailed MSW by country'!AF8,'ST1.1 Detailed MSW by country'!U8,'ST1.1 Detailed MSW by country'!J8)</f>
        <v>5.6674686570152453E-3</v>
      </c>
      <c r="R8" s="50">
        <f>MAX('ST1.1 Detailed MSW by country'!AQ8,'ST1.1 Detailed MSW by country'!AF8,'ST1.1 Detailed MSW by country'!U8,'ST1.1 Detailed MSW by country'!J8)</f>
        <v>7.0980221735586088E-2</v>
      </c>
      <c r="S8" s="50">
        <f>AVERAGE('ST1.1 Detailed MSW by country'!AR8,'ST1.1 Detailed MSW by country'!AG8,'ST1.1 Detailed MSW by country'!V8,'ST1.1 Detailed MSW by country'!K8)</f>
        <v>3.1883960016904675E-2</v>
      </c>
      <c r="T8" s="50">
        <f>STDEVA('ST1.1 Detailed MSW by country'!AR8,'ST1.1 Detailed MSW by country'!AG8,'ST1.1 Detailed MSW by country'!V8,'ST1.1 Detailed MSW by country'!K8)</f>
        <v>2.3642027743318215E-2</v>
      </c>
      <c r="U8" s="50">
        <f>MIN('ST1.1 Detailed MSW by country'!AR8,'ST1.1 Detailed MSW by country'!AG8,'ST1.1 Detailed MSW by country'!V8,'ST1.1 Detailed MSW by country'!K8)</f>
        <v>4.6894810323856052E-3</v>
      </c>
      <c r="V8" s="50">
        <f>MAX('ST1.1 Detailed MSW by country'!AR8,'ST1.1 Detailed MSW by country'!AG8,'ST1.1 Detailed MSW by country'!V8,'ST1.1 Detailed MSW by country'!K8)</f>
        <v>5.8731759035233089E-2</v>
      </c>
      <c r="W8" s="50">
        <f>AVERAGE('ST1.1 Detailed MSW by country'!AS8,'ST1.1 Detailed MSW by country'!AH8,'ST1.1 Detailed MSW by country'!W8,'ST1.1 Detailed MSW by country'!L8)</f>
        <v>2.4491176541482473E-2</v>
      </c>
      <c r="X8" s="50">
        <f>STDEVA('ST1.1 Detailed MSW by country'!AS8,'ST1.1 Detailed MSW by country'!AH8,'ST1.1 Detailed MSW by country'!W8,'ST1.1 Detailed MSW by country'!L8)</f>
        <v>1.8160262243248321E-2</v>
      </c>
      <c r="Y8" s="50">
        <f>MIN('ST1.1 Detailed MSW by country'!AS8,'ST1.1 Detailed MSW by country'!AH8,'ST1.1 Detailed MSW by country'!W8,'ST1.1 Detailed MSW by country'!L8)</f>
        <v>3.6021531764309114E-3</v>
      </c>
      <c r="Z8" s="50">
        <f>MAX('ST1.1 Detailed MSW by country'!AS8,'ST1.1 Detailed MSW by country'!AH8,'ST1.1 Detailed MSW by country'!W8,'ST1.1 Detailed MSW by country'!L8)</f>
        <v>4.5113902989498987E-2</v>
      </c>
      <c r="AA8" s="50">
        <f>AVERAGE('ST1.1 Detailed MSW by country'!AT8,'ST1.1 Detailed MSW by country'!AI8,'ST1.1 Detailed MSW by country'!X8,'ST1.1 Detailed MSW by country'!M8)</f>
        <v>6.4428727495299598E-2</v>
      </c>
      <c r="AB8" s="50">
        <f>STDEVA('ST1.1 Detailed MSW by country'!AT8,'ST1.1 Detailed MSW by country'!AI8,'ST1.1 Detailed MSW by country'!X8,'ST1.1 Detailed MSW by country'!M8)</f>
        <v>4.7774045698933169E-2</v>
      </c>
      <c r="AC8" s="50">
        <f>MIN('ST1.1 Detailed MSW by country'!AT8,'ST1.1 Detailed MSW by country'!AI8,'ST1.1 Detailed MSW by country'!X8,'ST1.1 Detailed MSW by country'!M8)</f>
        <v>9.4761533815045911E-3</v>
      </c>
      <c r="AD8" s="50">
        <f>MAX('ST1.1 Detailed MSW by country'!AT8,'ST1.1 Detailed MSW by country'!AI8,'ST1.1 Detailed MSW by country'!X8,'ST1.1 Detailed MSW by country'!M8)</f>
        <v>0.11868075659969379</v>
      </c>
      <c r="AE8" s="50">
        <f>AVERAGE('ST1.1 Detailed MSW by country'!AU8,'ST1.1 Detailed MSW by country'!AJ8,'ST1.1 Detailed MSW by country'!Y8,'ST1.1 Detailed MSW by country'!N8)</f>
        <v>1.8296106590011359E-2</v>
      </c>
      <c r="AF8" s="50">
        <f>STDEVA('ST1.1 Detailed MSW by country'!AU8,'ST1.1 Detailed MSW by country'!AJ8,'ST1.1 Detailed MSW by country'!Y8,'ST1.1 Detailed MSW by country'!N8)</f>
        <v>1.3566604002966279E-2</v>
      </c>
      <c r="AG8" s="50">
        <f>MIN('ST1.1 Detailed MSW by country'!AU8,'ST1.1 Detailed MSW by country'!AJ8,'ST1.1 Detailed MSW by country'!Y8,'ST1.1 Detailed MSW by country'!N8)</f>
        <v>2.6909845820554702E-3</v>
      </c>
      <c r="AH8" s="50">
        <f>MAX('ST1.1 Detailed MSW by country'!AU8,'ST1.1 Detailed MSW by country'!AJ8,'ST1.1 Detailed MSW by country'!Y8,'ST1.1 Detailed MSW by country'!N8)</f>
        <v>3.3702291777989966E-2</v>
      </c>
      <c r="AI8" s="50">
        <f>AVERAGE('ST1.1 Detailed MSW by country'!I8,'ST1.1 Detailed MSW by country'!L8,'ST1.1 Detailed MSW by country'!T8,'ST1.1 Detailed MSW by country'!W8,'ST1.1 Detailed MSW by country'!AE8,'ST1.1 Detailed MSW by country'!AH8,'ST1.1 Detailed MSW by country'!AP8,'ST1.1 Detailed MSW by country'!AS8)</f>
        <v>2.2322902058467584E-2</v>
      </c>
      <c r="AJ8" s="50">
        <f>STDEVA('ST1.1 Detailed MSW by country'!I8,'ST1.1 Detailed MSW by country'!L8,'ST1.1 Detailed MSW by country'!T8,'ST1.1 Detailed MSW by country'!W8,'ST1.1 Detailed MSW by country'!AE8,'ST1.1 Detailed MSW by country'!AH8,'ST1.1 Detailed MSW by country'!AP8,'ST1.1 Detailed MSW by country'!AS8)</f>
        <v>1.557025091382081E-2</v>
      </c>
      <c r="AK8" s="50">
        <f>MIN('ST1.1 Detailed MSW by country'!I8,'ST1.1 Detailed MSW by country'!L8,'ST1.1 Detailed MSW by country'!T8,'ST1.1 Detailed MSW by country'!W8,'ST1.1 Detailed MSW by country'!AE8,'ST1.1 Detailed MSW by country'!AH8,'ST1.1 Detailed MSW by country'!AP8,'ST1.1 Detailed MSW by country'!AS8)</f>
        <v>2.9643351603681027E-3</v>
      </c>
      <c r="AL8" s="50">
        <f>MAX('ST1.1 Detailed MSW by country'!I8,'ST1.1 Detailed MSW by country'!L8,'ST1.1 Detailed MSW by country'!T8,'ST1.1 Detailed MSW by country'!W8,'ST1.1 Detailed MSW by country'!AE8,'ST1.1 Detailed MSW by country'!AH8,'ST1.1 Detailed MSW by country'!AP8,'ST1.1 Detailed MSW by country'!AS8)</f>
        <v>4.5113902989498987E-2</v>
      </c>
      <c r="AM8" s="50">
        <f>AVERAGE('ST1.1 Detailed MSW by country'!J8,'ST1.1 Detailed MSW by country'!M8,'ST1.1 Detailed MSW by country'!U8,'ST1.1 Detailed MSW by country'!X8,'ST1.1 Detailed MSW by country'!AF8,'ST1.1 Detailed MSW by country'!AI8,'ST1.1 Detailed MSW by country'!AQ8,'ST1.1 Detailed MSW by country'!AT8)</f>
        <v>5.1481031296724974E-2</v>
      </c>
      <c r="AN8" s="50">
        <f>STDEVA('ST1.1 Detailed MSW by country'!J8,'ST1.1 Detailed MSW by country'!M8,'ST1.1 Detailed MSW by country'!U8,'ST1.1 Detailed MSW by country'!X8,'ST1.1 Detailed MSW by country'!AF8,'ST1.1 Detailed MSW by country'!AI8,'ST1.1 Detailed MSW by country'!AQ8,'ST1.1 Detailed MSW by country'!AT8)</f>
        <v>3.8982401875762705E-2</v>
      </c>
      <c r="AO8" s="50">
        <f>MIN('ST1.1 Detailed MSW by country'!J8,'ST1.1 Detailed MSW by country'!M8,'ST1.1 Detailed MSW by country'!U8,'ST1.1 Detailed MSW by country'!X8,'ST1.1 Detailed MSW by country'!AF8,'ST1.1 Detailed MSW by country'!AI8,'ST1.1 Detailed MSW by country'!AQ8,'ST1.1 Detailed MSW by country'!AT8)</f>
        <v>5.6674686570152453E-3</v>
      </c>
      <c r="AP8" s="50">
        <f>MAX('ST1.1 Detailed MSW by country'!J8,'ST1.1 Detailed MSW by country'!M8,'ST1.1 Detailed MSW by country'!U8,'ST1.1 Detailed MSW by country'!X8,'ST1.1 Detailed MSW by country'!AF8,'ST1.1 Detailed MSW by country'!AI8,'ST1.1 Detailed MSW by country'!AQ8,'ST1.1 Detailed MSW by country'!AT8)</f>
        <v>0.11868075659969379</v>
      </c>
      <c r="AQ8" s="50">
        <f>AVERAGE('ST1.1 Detailed MSW by country'!K8,'ST1.1 Detailed MSW by country'!N8,'ST1.1 Detailed MSW by country'!V8,'ST1.1 Detailed MSW by country'!Y8,'ST1.1 Detailed MSW by country'!AG8,'ST1.1 Detailed MSW by country'!AJ8,'ST1.1 Detailed MSW by country'!AR8,'ST1.1 Detailed MSW by country'!AU8)</f>
        <v>2.5090033303458017E-2</v>
      </c>
      <c r="AR8" s="50">
        <f>STDEVA('ST1.1 Detailed MSW by country'!K8,'ST1.1 Detailed MSW by country'!N8,'ST1.1 Detailed MSW by country'!V8,'ST1.1 Detailed MSW by country'!Y8,'ST1.1 Detailed MSW by country'!AG8,'ST1.1 Detailed MSW by country'!AJ8,'ST1.1 Detailed MSW by country'!AR8,'ST1.1 Detailed MSW by country'!AU8)</f>
        <v>1.9266010712684283E-2</v>
      </c>
      <c r="AS8" s="50">
        <f>MIN('ST1.1 Detailed MSW by country'!K8,'ST1.1 Detailed MSW by country'!N8,'ST1.1 Detailed MSW by country'!V8,'ST1.1 Detailed MSW by country'!Y8,'ST1.1 Detailed MSW by country'!AG8,'ST1.1 Detailed MSW by country'!AJ8,'ST1.1 Detailed MSW by country'!AR8,'ST1.1 Detailed MSW by country'!AU8)</f>
        <v>2.6909845820554702E-3</v>
      </c>
      <c r="AT8" s="50">
        <f>MAX('ST1.1 Detailed MSW by country'!K8,'ST1.1 Detailed MSW by country'!N8,'ST1.1 Detailed MSW by country'!V8,'ST1.1 Detailed MSW by country'!Y8,'ST1.1 Detailed MSW by country'!AG8,'ST1.1 Detailed MSW by country'!AJ8,'ST1.1 Detailed MSW by country'!AR8,'ST1.1 Detailed MSW by country'!AU8)</f>
        <v>5.8731759035233089E-2</v>
      </c>
    </row>
    <row r="9" spans="1:46" x14ac:dyDescent="0.3">
      <c r="A9" s="19" t="s">
        <v>13</v>
      </c>
      <c r="B9" s="19" t="s">
        <v>20</v>
      </c>
      <c r="C9" s="27">
        <f>AVERAGE('ST1.1 Detailed MSW by country'!G9,'ST1.1 Detailed MSW by country'!R9,'ST1.1 Detailed MSW by country'!AC9,'ST1.1 Detailed MSW by country'!AN9)</f>
        <v>0.50662712072579585</v>
      </c>
      <c r="D9" s="21">
        <f>STDEVA('ST1.1 Detailed MSW by country'!G9,'ST1.1 Detailed MSW by country'!R9,'ST1.1 Detailed MSW by country'!AC9,'ST1.1 Detailed MSW by country'!AN9)</f>
        <v>0.15803060069179373</v>
      </c>
      <c r="E9" s="21">
        <f>MIN('ST1.1 Detailed MSW by country'!G9,'ST1.1 Detailed MSW by country'!R9,'ST1.1 Detailed MSW by country'!AC9,'ST1.1 Detailed MSW by country'!AN9)</f>
        <v>0.31993412176849934</v>
      </c>
      <c r="F9" s="21">
        <f>MAX('ST1.1 Detailed MSW by country'!G9,'ST1.1 Detailed MSW by country'!R9,'ST1.1 Detailed MSW by country'!AC9,'ST1.1 Detailed MSW by country'!AN9)</f>
        <v>0.70657436113468419</v>
      </c>
      <c r="G9" s="21">
        <f>AVERAGE('ST1.1 Detailed MSW by country'!H9,'ST1.1 Detailed MSW by country'!S9,'ST1.1 Detailed MSW by country'!AD9,'ST1.1 Detailed MSW by country'!AO9)</f>
        <v>0.25837983157015593</v>
      </c>
      <c r="H9" s="21">
        <f>STDEVA('ST1.1 Detailed MSW by country'!H9,'ST1.1 Detailed MSW by country'!S9,'ST1.1 Detailed MSW by country'!AD9,'ST1.1 Detailed MSW by country'!AO9)</f>
        <v>8.0595606352814736E-2</v>
      </c>
      <c r="I9" s="21">
        <f>MIN('ST1.1 Detailed MSW by country'!H9,'ST1.1 Detailed MSW by country'!S9,'ST1.1 Detailed MSW by country'!AD9,'ST1.1 Detailed MSW by country'!AO9)</f>
        <v>0.16316640210193467</v>
      </c>
      <c r="J9" s="21">
        <f>MAX('ST1.1 Detailed MSW by country'!H9,'ST1.1 Detailed MSW by country'!S9,'ST1.1 Detailed MSW by country'!AD9,'ST1.1 Detailed MSW by country'!AO9)</f>
        <v>0.36035292417868897</v>
      </c>
      <c r="K9" s="50">
        <f>AVERAGE('ST1.1 Detailed MSW by country'!AP9,'ST1.1 Detailed MSW by country'!AE9,'ST1.1 Detailed MSW by country'!T9,'ST1.1 Detailed MSW by country'!I9)</f>
        <v>2.1734403491418836E-2</v>
      </c>
      <c r="L9" s="50">
        <f>STDEVA('ST1.1 Detailed MSW by country'!AP9,'ST1.1 Detailed MSW by country'!AE9,'ST1.1 Detailed MSW by country'!T9,'ST1.1 Detailed MSW by country'!I9)</f>
        <v>9.8887574503445444E-3</v>
      </c>
      <c r="M9" s="50">
        <f>MIN('ST1.1 Detailed MSW by country'!AP9,'ST1.1 Detailed MSW by country'!AE9,'ST1.1 Detailed MSW by country'!T9,'ST1.1 Detailed MSW by country'!I9)</f>
        <v>1.2443999999999998E-2</v>
      </c>
      <c r="N9" s="50">
        <f>MAX('ST1.1 Detailed MSW by country'!AP9,'ST1.1 Detailed MSW by country'!AE9,'ST1.1 Detailed MSW by country'!T9,'ST1.1 Detailed MSW by country'!I9)</f>
        <v>3.4480828823372583E-2</v>
      </c>
      <c r="O9" s="50">
        <f>AVERAGE('ST1.1 Detailed MSW by country'!AQ9,'ST1.1 Detailed MSW by country'!AF9,'ST1.1 Detailed MSW by country'!U9,'ST1.1 Detailed MSW by country'!J9)</f>
        <v>4.1553685363716758E-2</v>
      </c>
      <c r="P9" s="50">
        <f>STDEVA('ST1.1 Detailed MSW by country'!AQ9,'ST1.1 Detailed MSW by country'!AF9,'ST1.1 Detailed MSW by country'!U9,'ST1.1 Detailed MSW by country'!J9)</f>
        <v>1.8906169469613647E-2</v>
      </c>
      <c r="Q9" s="50">
        <f>MIN('ST1.1 Detailed MSW by country'!AQ9,'ST1.1 Detailed MSW by country'!AF9,'ST1.1 Detailed MSW by country'!U9,'ST1.1 Detailed MSW by country'!J9)</f>
        <v>2.37915E-2</v>
      </c>
      <c r="R9" s="50">
        <f>MAX('ST1.1 Detailed MSW by country'!AQ9,'ST1.1 Detailed MSW by country'!AF9,'ST1.1 Detailed MSW by country'!U9,'ST1.1 Detailed MSW by country'!J9)</f>
        <v>6.5923387893866037E-2</v>
      </c>
      <c r="S9" s="50">
        <f>AVERAGE('ST1.1 Detailed MSW by country'!AR9,'ST1.1 Detailed MSW by country'!AG9,'ST1.1 Detailed MSW by country'!V9,'ST1.1 Detailed MSW by country'!K9)</f>
        <v>3.4383113720031444E-2</v>
      </c>
      <c r="T9" s="50">
        <f>STDEVA('ST1.1 Detailed MSW by country'!AR9,'ST1.1 Detailed MSW by country'!AG9,'ST1.1 Detailed MSW by country'!V9,'ST1.1 Detailed MSW by country'!K9)</f>
        <v>1.5643690064889321E-2</v>
      </c>
      <c r="U9" s="50">
        <f>MIN('ST1.1 Detailed MSW by country'!AR9,'ST1.1 Detailed MSW by country'!AG9,'ST1.1 Detailed MSW by country'!V9,'ST1.1 Detailed MSW by country'!K9)</f>
        <v>1.9686000000000002E-2</v>
      </c>
      <c r="V9" s="50">
        <f>MAX('ST1.1 Detailed MSW by country'!AR9,'ST1.1 Detailed MSW by country'!AG9,'ST1.1 Detailed MSW by country'!V9,'ST1.1 Detailed MSW by country'!K9)</f>
        <v>5.454754067959762E-2</v>
      </c>
      <c r="W9" s="50">
        <f>AVERAGE('ST1.1 Detailed MSW by country'!AS9,'ST1.1 Detailed MSW by country'!AH9,'ST1.1 Detailed MSW by country'!W9,'ST1.1 Detailed MSW by country'!L9)</f>
        <v>2.6410863259039692E-2</v>
      </c>
      <c r="X9" s="50">
        <f>STDEVA('ST1.1 Detailed MSW by country'!AS9,'ST1.1 Detailed MSW by country'!AH9,'ST1.1 Detailed MSW by country'!W9,'ST1.1 Detailed MSW by country'!L9)</f>
        <v>1.2016461409947374E-2</v>
      </c>
      <c r="Y9" s="50">
        <f>MIN('ST1.1 Detailed MSW by country'!AS9,'ST1.1 Detailed MSW by country'!AH9,'ST1.1 Detailed MSW by country'!W9,'ST1.1 Detailed MSW by country'!L9)</f>
        <v>1.51215E-2</v>
      </c>
      <c r="Z9" s="50">
        <f>MAX('ST1.1 Detailed MSW by country'!AS9,'ST1.1 Detailed MSW by country'!AH9,'ST1.1 Detailed MSW by country'!W9,'ST1.1 Detailed MSW by country'!L9)</f>
        <v>4.1899859615286771E-2</v>
      </c>
      <c r="AA9" s="50">
        <f>AVERAGE('ST1.1 Detailed MSW by country'!AT9,'ST1.1 Detailed MSW by country'!AI9,'ST1.1 Detailed MSW by country'!X9,'ST1.1 Detailed MSW by country'!M9)</f>
        <v>6.9478830833224148E-2</v>
      </c>
      <c r="AB9" s="50">
        <f>STDEVA('ST1.1 Detailed MSW by country'!AT9,'ST1.1 Detailed MSW by country'!AI9,'ST1.1 Detailed MSW by country'!X9,'ST1.1 Detailed MSW by country'!M9)</f>
        <v>3.1611601685527693E-2</v>
      </c>
      <c r="AC9" s="50">
        <f>MIN('ST1.1 Detailed MSW by country'!AT9,'ST1.1 Detailed MSW by country'!AI9,'ST1.1 Detailed MSW by country'!X9,'ST1.1 Detailed MSW by country'!M9)</f>
        <v>3.9780000000000003E-2</v>
      </c>
      <c r="AD9" s="50">
        <f>MAX('ST1.1 Detailed MSW by country'!AT9,'ST1.1 Detailed MSW by country'!AI9,'ST1.1 Detailed MSW by country'!X9,'ST1.1 Detailed MSW by country'!M9)</f>
        <v>0.11022560033701073</v>
      </c>
      <c r="AE9" s="50">
        <f>AVERAGE('ST1.1 Detailed MSW by country'!AU9,'ST1.1 Detailed MSW by country'!AJ9,'ST1.1 Detailed MSW by country'!Y9,'ST1.1 Detailed MSW by country'!N9)</f>
        <v>1.9730206448152758E-2</v>
      </c>
      <c r="AF9" s="50">
        <f>STDEVA('ST1.1 Detailed MSW by country'!AU9,'ST1.1 Detailed MSW by country'!AJ9,'ST1.1 Detailed MSW by country'!Y9,'ST1.1 Detailed MSW by country'!N9)</f>
        <v>8.9768843248004705E-3</v>
      </c>
      <c r="AG9" s="50">
        <f>MIN('ST1.1 Detailed MSW by country'!AU9,'ST1.1 Detailed MSW by country'!AJ9,'ST1.1 Detailed MSW by country'!Y9,'ST1.1 Detailed MSW by country'!N9)</f>
        <v>1.1296499999999999E-2</v>
      </c>
      <c r="AH9" s="50">
        <f>MAX('ST1.1 Detailed MSW by country'!AU9,'ST1.1 Detailed MSW by country'!AJ9,'ST1.1 Detailed MSW by country'!Y9,'ST1.1 Detailed MSW by country'!N9)</f>
        <v>3.1301244198266506E-2</v>
      </c>
      <c r="AI9" s="50">
        <f>AVERAGE('ST1.1 Detailed MSW by country'!I9,'ST1.1 Detailed MSW by country'!L9,'ST1.1 Detailed MSW by country'!T9,'ST1.1 Detailed MSW by country'!W9,'ST1.1 Detailed MSW by country'!AE9,'ST1.1 Detailed MSW by country'!AH9,'ST1.1 Detailed MSW by country'!AP9,'ST1.1 Detailed MSW by country'!AS9)</f>
        <v>2.4072633375229271E-2</v>
      </c>
      <c r="AJ9" s="50">
        <f>STDEVA('ST1.1 Detailed MSW by country'!I9,'ST1.1 Detailed MSW by country'!L9,'ST1.1 Detailed MSW by country'!T9,'ST1.1 Detailed MSW by country'!W9,'ST1.1 Detailed MSW by country'!AE9,'ST1.1 Detailed MSW by country'!AH9,'ST1.1 Detailed MSW by country'!AP9,'ST1.1 Detailed MSW by country'!AS9)</f>
        <v>1.0490043974453982E-2</v>
      </c>
      <c r="AK9" s="50">
        <f>MIN('ST1.1 Detailed MSW by country'!I9,'ST1.1 Detailed MSW by country'!L9,'ST1.1 Detailed MSW by country'!T9,'ST1.1 Detailed MSW by country'!W9,'ST1.1 Detailed MSW by country'!AE9,'ST1.1 Detailed MSW by country'!AH9,'ST1.1 Detailed MSW by country'!AP9,'ST1.1 Detailed MSW by country'!AS9)</f>
        <v>1.2443999999999998E-2</v>
      </c>
      <c r="AL9" s="50">
        <f>MAX('ST1.1 Detailed MSW by country'!I9,'ST1.1 Detailed MSW by country'!L9,'ST1.1 Detailed MSW by country'!T9,'ST1.1 Detailed MSW by country'!W9,'ST1.1 Detailed MSW by country'!AE9,'ST1.1 Detailed MSW by country'!AH9,'ST1.1 Detailed MSW by country'!AP9,'ST1.1 Detailed MSW by country'!AS9)</f>
        <v>4.1899859615286771E-2</v>
      </c>
      <c r="AM9" s="50">
        <f>AVERAGE('ST1.1 Detailed MSW by country'!J9,'ST1.1 Detailed MSW by country'!M9,'ST1.1 Detailed MSW by country'!U9,'ST1.1 Detailed MSW by country'!X9,'ST1.1 Detailed MSW by country'!AF9,'ST1.1 Detailed MSW by country'!AI9,'ST1.1 Detailed MSW by country'!AQ9,'ST1.1 Detailed MSW by country'!AT9)</f>
        <v>5.551625809847046E-2</v>
      </c>
      <c r="AN9" s="50">
        <f>STDEVA('ST1.1 Detailed MSW by country'!J9,'ST1.1 Detailed MSW by country'!M9,'ST1.1 Detailed MSW by country'!U9,'ST1.1 Detailed MSW by country'!X9,'ST1.1 Detailed MSW by country'!AF9,'ST1.1 Detailed MSW by country'!AI9,'ST1.1 Detailed MSW by country'!AQ9,'ST1.1 Detailed MSW by country'!AT9)</f>
        <v>2.8359521742896941E-2</v>
      </c>
      <c r="AO9" s="50">
        <f>MIN('ST1.1 Detailed MSW by country'!J9,'ST1.1 Detailed MSW by country'!M9,'ST1.1 Detailed MSW by country'!U9,'ST1.1 Detailed MSW by country'!X9,'ST1.1 Detailed MSW by country'!AF9,'ST1.1 Detailed MSW by country'!AI9,'ST1.1 Detailed MSW by country'!AQ9,'ST1.1 Detailed MSW by country'!AT9)</f>
        <v>2.37915E-2</v>
      </c>
      <c r="AP9" s="50">
        <f>MAX('ST1.1 Detailed MSW by country'!J9,'ST1.1 Detailed MSW by country'!M9,'ST1.1 Detailed MSW by country'!U9,'ST1.1 Detailed MSW by country'!X9,'ST1.1 Detailed MSW by country'!AF9,'ST1.1 Detailed MSW by country'!AI9,'ST1.1 Detailed MSW by country'!AQ9,'ST1.1 Detailed MSW by country'!AT9)</f>
        <v>0.11022560033701073</v>
      </c>
      <c r="AQ9" s="50">
        <f>AVERAGE('ST1.1 Detailed MSW by country'!K9,'ST1.1 Detailed MSW by country'!N9,'ST1.1 Detailed MSW by country'!V9,'ST1.1 Detailed MSW by country'!Y9,'ST1.1 Detailed MSW by country'!AG9,'ST1.1 Detailed MSW by country'!AJ9,'ST1.1 Detailed MSW by country'!AR9,'ST1.1 Detailed MSW by country'!AU9)</f>
        <v>2.7056660084092101E-2</v>
      </c>
      <c r="AR9" s="50">
        <f>STDEVA('ST1.1 Detailed MSW by country'!K9,'ST1.1 Detailed MSW by country'!N9,'ST1.1 Detailed MSW by country'!V9,'ST1.1 Detailed MSW by country'!Y9,'ST1.1 Detailed MSW by country'!AG9,'ST1.1 Detailed MSW by country'!AJ9,'ST1.1 Detailed MSW by country'!AR9,'ST1.1 Detailed MSW by country'!AU9)</f>
        <v>1.4169100466044544E-2</v>
      </c>
      <c r="AS9" s="50">
        <f>MIN('ST1.1 Detailed MSW by country'!K9,'ST1.1 Detailed MSW by country'!N9,'ST1.1 Detailed MSW by country'!V9,'ST1.1 Detailed MSW by country'!Y9,'ST1.1 Detailed MSW by country'!AG9,'ST1.1 Detailed MSW by country'!AJ9,'ST1.1 Detailed MSW by country'!AR9,'ST1.1 Detailed MSW by country'!AU9)</f>
        <v>1.1296499999999999E-2</v>
      </c>
      <c r="AT9" s="50">
        <f>MAX('ST1.1 Detailed MSW by country'!K9,'ST1.1 Detailed MSW by country'!N9,'ST1.1 Detailed MSW by country'!V9,'ST1.1 Detailed MSW by country'!Y9,'ST1.1 Detailed MSW by country'!AG9,'ST1.1 Detailed MSW by country'!AJ9,'ST1.1 Detailed MSW by country'!AR9,'ST1.1 Detailed MSW by country'!AU9)</f>
        <v>5.454754067959762E-2</v>
      </c>
    </row>
    <row r="10" spans="1:46" x14ac:dyDescent="0.3">
      <c r="A10" s="19" t="s">
        <v>13</v>
      </c>
      <c r="B10" s="19" t="s">
        <v>21</v>
      </c>
      <c r="C10" s="27">
        <f>AVERAGE('ST1.1 Detailed MSW by country'!G10,'ST1.1 Detailed MSW by country'!R10,'ST1.1 Detailed MSW by country'!AC10,'ST1.1 Detailed MSW by country'!AN10)</f>
        <v>0.81836298419723508</v>
      </c>
      <c r="D10" s="21">
        <f>STDEVA('ST1.1 Detailed MSW by country'!G10,'ST1.1 Detailed MSW by country'!R10,'ST1.1 Detailed MSW by country'!AC10,'ST1.1 Detailed MSW by country'!AN10)</f>
        <v>0.57765435491277584</v>
      </c>
      <c r="E10" s="21">
        <f>MIN('ST1.1 Detailed MSW by country'!G10,'ST1.1 Detailed MSW by country'!R10,'ST1.1 Detailed MSW by country'!AC10,'ST1.1 Detailed MSW by country'!AN10)</f>
        <v>0.41377504832086798</v>
      </c>
      <c r="F10" s="21">
        <f>MAX('ST1.1 Detailed MSW by country'!G10,'ST1.1 Detailed MSW by country'!R10,'ST1.1 Detailed MSW by country'!AC10,'ST1.1 Detailed MSW by country'!AN10)</f>
        <v>1.65</v>
      </c>
      <c r="G10" s="21">
        <f>AVERAGE('ST1.1 Detailed MSW by country'!H10,'ST1.1 Detailed MSW by country'!S10,'ST1.1 Detailed MSW by country'!AD10,'ST1.1 Detailed MSW by country'!AO10)</f>
        <v>0.41736512194058989</v>
      </c>
      <c r="H10" s="21">
        <f>STDEVA('ST1.1 Detailed MSW by country'!H10,'ST1.1 Detailed MSW by country'!S10,'ST1.1 Detailed MSW by country'!AD10,'ST1.1 Detailed MSW by country'!AO10)</f>
        <v>0.29460372100551574</v>
      </c>
      <c r="I10" s="21">
        <f>MIN('ST1.1 Detailed MSW by country'!H10,'ST1.1 Detailed MSW by country'!S10,'ST1.1 Detailed MSW by country'!AD10,'ST1.1 Detailed MSW by country'!AO10)</f>
        <v>0.21102527464364268</v>
      </c>
      <c r="J10" s="21">
        <f>MAX('ST1.1 Detailed MSW by country'!H10,'ST1.1 Detailed MSW by country'!S10,'ST1.1 Detailed MSW by country'!AD10,'ST1.1 Detailed MSW by country'!AO10)</f>
        <v>0.84149999999999991</v>
      </c>
      <c r="K10" s="50">
        <f>AVERAGE('ST1.1 Detailed MSW by country'!AP10,'ST1.1 Detailed MSW by country'!AE10,'ST1.1 Detailed MSW by country'!T10,'ST1.1 Detailed MSW by country'!I10)</f>
        <v>3.5333053628825065E-2</v>
      </c>
      <c r="L10" s="50">
        <f>STDEVA('ST1.1 Detailed MSW by country'!AP10,'ST1.1 Detailed MSW by country'!AE10,'ST1.1 Detailed MSW by country'!T10,'ST1.1 Detailed MSW by country'!I10)</f>
        <v>3.0139216559883244E-2</v>
      </c>
      <c r="M10" s="50">
        <f>MIN('ST1.1 Detailed MSW by country'!AP10,'ST1.1 Detailed MSW by country'!AE10,'ST1.1 Detailed MSW by country'!T10,'ST1.1 Detailed MSW by country'!I10)</f>
        <v>1.9163759999999998E-2</v>
      </c>
      <c r="N10" s="50">
        <f>MAX('ST1.1 Detailed MSW by country'!AP10,'ST1.1 Detailed MSW by country'!AE10,'ST1.1 Detailed MSW by country'!T10,'ST1.1 Detailed MSW by country'!I10)</f>
        <v>8.0519999999999994E-2</v>
      </c>
      <c r="O10" s="50">
        <f>AVERAGE('ST1.1 Detailed MSW by country'!AQ10,'ST1.1 Detailed MSW by country'!AF10,'ST1.1 Detailed MSW by country'!U10,'ST1.1 Detailed MSW by country'!J10)</f>
        <v>6.7552743925602024E-2</v>
      </c>
      <c r="P10" s="50">
        <f>STDEVA('ST1.1 Detailed MSW by country'!AQ10,'ST1.1 Detailed MSW by country'!AF10,'ST1.1 Detailed MSW by country'!U10,'ST1.1 Detailed MSW by country'!J10)</f>
        <v>5.7622723463875113E-2</v>
      </c>
      <c r="Q10" s="50">
        <f>MIN('ST1.1 Detailed MSW by country'!AQ10,'ST1.1 Detailed MSW by country'!AF10,'ST1.1 Detailed MSW by country'!U10,'ST1.1 Detailed MSW by country'!J10)</f>
        <v>3.6638909999999997E-2</v>
      </c>
      <c r="R10" s="50">
        <f>MAX('ST1.1 Detailed MSW by country'!AQ10,'ST1.1 Detailed MSW by country'!AF10,'ST1.1 Detailed MSW by country'!U10,'ST1.1 Detailed MSW by country'!J10)</f>
        <v>0.15394499999999997</v>
      </c>
      <c r="S10" s="50">
        <f>AVERAGE('ST1.1 Detailed MSW by country'!AR10,'ST1.1 Detailed MSW by country'!AG10,'ST1.1 Detailed MSW by country'!V10,'ST1.1 Detailed MSW by country'!K10)</f>
        <v>5.5895732380026542E-2</v>
      </c>
      <c r="T10" s="50">
        <f>STDEVA('ST1.1 Detailed MSW by country'!AR10,'ST1.1 Detailed MSW by country'!AG10,'ST1.1 Detailed MSW by country'!V10,'ST1.1 Detailed MSW by country'!K10)</f>
        <v>4.7679252426700527E-2</v>
      </c>
      <c r="U10" s="50">
        <f>MIN('ST1.1 Detailed MSW by country'!AR10,'ST1.1 Detailed MSW by country'!AG10,'ST1.1 Detailed MSW by country'!V10,'ST1.1 Detailed MSW by country'!K10)</f>
        <v>3.031644E-2</v>
      </c>
      <c r="V10" s="50">
        <f>MAX('ST1.1 Detailed MSW by country'!AR10,'ST1.1 Detailed MSW by country'!AG10,'ST1.1 Detailed MSW by country'!V10,'ST1.1 Detailed MSW by country'!K10)</f>
        <v>0.12737999999999999</v>
      </c>
      <c r="W10" s="50">
        <f>AVERAGE('ST1.1 Detailed MSW by country'!AS10,'ST1.1 Detailed MSW by country'!AH10,'ST1.1 Detailed MSW by country'!W10,'ST1.1 Detailed MSW by country'!L10)</f>
        <v>4.2935452462896033E-2</v>
      </c>
      <c r="X10" s="50">
        <f>STDEVA('ST1.1 Detailed MSW by country'!AS10,'ST1.1 Detailed MSW by country'!AH10,'ST1.1 Detailed MSW by country'!W10,'ST1.1 Detailed MSW by country'!L10)</f>
        <v>3.662408897543188E-2</v>
      </c>
      <c r="Y10" s="50">
        <f>MIN('ST1.1 Detailed MSW by country'!AS10,'ST1.1 Detailed MSW by country'!AH10,'ST1.1 Detailed MSW by country'!W10,'ST1.1 Detailed MSW by country'!L10)</f>
        <v>2.328711E-2</v>
      </c>
      <c r="Z10" s="50">
        <f>MAX('ST1.1 Detailed MSW by country'!AS10,'ST1.1 Detailed MSW by country'!AH10,'ST1.1 Detailed MSW by country'!W10,'ST1.1 Detailed MSW by country'!L10)</f>
        <v>9.7844999999999988E-2</v>
      </c>
      <c r="AA10" s="50">
        <f>AVERAGE('ST1.1 Detailed MSW by country'!AT10,'ST1.1 Detailed MSW by country'!AI10,'ST1.1 Detailed MSW by country'!X10,'ST1.1 Detailed MSW by country'!M10)</f>
        <v>0.11294992553476867</v>
      </c>
      <c r="AB10" s="50">
        <f>STDEVA('ST1.1 Detailed MSW by country'!AT10,'ST1.1 Detailed MSW by country'!AI10,'ST1.1 Detailed MSW by country'!X10,'ST1.1 Detailed MSW by country'!M10)</f>
        <v>9.6346675888151337E-2</v>
      </c>
      <c r="AC10" s="50">
        <f>MIN('ST1.1 Detailed MSW by country'!AT10,'ST1.1 Detailed MSW by country'!AI10,'ST1.1 Detailed MSW by country'!X10,'ST1.1 Detailed MSW by country'!M10)</f>
        <v>6.1261200000000002E-2</v>
      </c>
      <c r="AD10" s="50">
        <f>MAX('ST1.1 Detailed MSW by country'!AT10,'ST1.1 Detailed MSW by country'!AI10,'ST1.1 Detailed MSW by country'!X10,'ST1.1 Detailed MSW by country'!M10)</f>
        <v>0.25739999999999996</v>
      </c>
      <c r="AE10" s="50">
        <f>AVERAGE('ST1.1 Detailed MSW by country'!AU10,'ST1.1 Detailed MSW by country'!AJ10,'ST1.1 Detailed MSW by country'!Y10,'ST1.1 Detailed MSW by country'!N10)</f>
        <v>3.207488269993751E-2</v>
      </c>
      <c r="AF10" s="50">
        <f>STDEVA('ST1.1 Detailed MSW by country'!AU10,'ST1.1 Detailed MSW by country'!AJ10,'ST1.1 Detailed MSW by country'!Y10,'ST1.1 Detailed MSW by country'!N10)</f>
        <v>2.7359985524648103E-2</v>
      </c>
      <c r="AG10" s="50">
        <f>MIN('ST1.1 Detailed MSW by country'!AU10,'ST1.1 Detailed MSW by country'!AJ10,'ST1.1 Detailed MSW by country'!Y10,'ST1.1 Detailed MSW by country'!N10)</f>
        <v>1.739661E-2</v>
      </c>
      <c r="AH10" s="50">
        <f>MAX('ST1.1 Detailed MSW by country'!AU10,'ST1.1 Detailed MSW by country'!AJ10,'ST1.1 Detailed MSW by country'!Y10,'ST1.1 Detailed MSW by country'!N10)</f>
        <v>7.3094999999999993E-2</v>
      </c>
      <c r="AI10" s="50">
        <f>AVERAGE('ST1.1 Detailed MSW by country'!I10,'ST1.1 Detailed MSW by country'!L10,'ST1.1 Detailed MSW by country'!T10,'ST1.1 Detailed MSW by country'!W10,'ST1.1 Detailed MSW by country'!AE10,'ST1.1 Detailed MSW by country'!AH10,'ST1.1 Detailed MSW by country'!AP10,'ST1.1 Detailed MSW by country'!AS10)</f>
        <v>3.9134253045860552E-2</v>
      </c>
      <c r="AJ10" s="50">
        <f>STDEVA('ST1.1 Detailed MSW by country'!I10,'ST1.1 Detailed MSW by country'!L10,'ST1.1 Detailed MSW by country'!T10,'ST1.1 Detailed MSW by country'!W10,'ST1.1 Detailed MSW by country'!AE10,'ST1.1 Detailed MSW by country'!AH10,'ST1.1 Detailed MSW by country'!AP10,'ST1.1 Detailed MSW by country'!AS10)</f>
        <v>3.1315632199627075E-2</v>
      </c>
      <c r="AK10" s="50">
        <f>MIN('ST1.1 Detailed MSW by country'!I10,'ST1.1 Detailed MSW by country'!L10,'ST1.1 Detailed MSW by country'!T10,'ST1.1 Detailed MSW by country'!W10,'ST1.1 Detailed MSW by country'!AE10,'ST1.1 Detailed MSW by country'!AH10,'ST1.1 Detailed MSW by country'!AP10,'ST1.1 Detailed MSW by country'!AS10)</f>
        <v>1.9163759999999998E-2</v>
      </c>
      <c r="AL10" s="50">
        <f>MAX('ST1.1 Detailed MSW by country'!I10,'ST1.1 Detailed MSW by country'!L10,'ST1.1 Detailed MSW by country'!T10,'ST1.1 Detailed MSW by country'!W10,'ST1.1 Detailed MSW by country'!AE10,'ST1.1 Detailed MSW by country'!AH10,'ST1.1 Detailed MSW by country'!AP10,'ST1.1 Detailed MSW by country'!AS10)</f>
        <v>9.7844999999999988E-2</v>
      </c>
      <c r="AM10" s="50">
        <f>AVERAGE('ST1.1 Detailed MSW by country'!J10,'ST1.1 Detailed MSW by country'!M10,'ST1.1 Detailed MSW by country'!U10,'ST1.1 Detailed MSW by country'!X10,'ST1.1 Detailed MSW by country'!AF10,'ST1.1 Detailed MSW by country'!AI10,'ST1.1 Detailed MSW by country'!AQ10,'ST1.1 Detailed MSW by country'!AT10)</f>
        <v>9.0251334730185345E-2</v>
      </c>
      <c r="AN10" s="50">
        <f>STDEVA('ST1.1 Detailed MSW by country'!J10,'ST1.1 Detailed MSW by country'!M10,'ST1.1 Detailed MSW by country'!U10,'ST1.1 Detailed MSW by country'!X10,'ST1.1 Detailed MSW by country'!AF10,'ST1.1 Detailed MSW by country'!AI10,'ST1.1 Detailed MSW by country'!AQ10,'ST1.1 Detailed MSW by country'!AT10)</f>
        <v>7.7396002885331258E-2</v>
      </c>
      <c r="AO10" s="50">
        <f>MIN('ST1.1 Detailed MSW by country'!J10,'ST1.1 Detailed MSW by country'!M10,'ST1.1 Detailed MSW by country'!U10,'ST1.1 Detailed MSW by country'!X10,'ST1.1 Detailed MSW by country'!AF10,'ST1.1 Detailed MSW by country'!AI10,'ST1.1 Detailed MSW by country'!AQ10,'ST1.1 Detailed MSW by country'!AT10)</f>
        <v>3.6638909999999997E-2</v>
      </c>
      <c r="AP10" s="50">
        <f>MAX('ST1.1 Detailed MSW by country'!J10,'ST1.1 Detailed MSW by country'!M10,'ST1.1 Detailed MSW by country'!U10,'ST1.1 Detailed MSW by country'!X10,'ST1.1 Detailed MSW by country'!AF10,'ST1.1 Detailed MSW by country'!AI10,'ST1.1 Detailed MSW by country'!AQ10,'ST1.1 Detailed MSW by country'!AT10)</f>
        <v>0.25739999999999996</v>
      </c>
      <c r="AQ10" s="50">
        <f>AVERAGE('ST1.1 Detailed MSW by country'!K10,'ST1.1 Detailed MSW by country'!N10,'ST1.1 Detailed MSW by country'!V10,'ST1.1 Detailed MSW by country'!Y10,'ST1.1 Detailed MSW by country'!AG10,'ST1.1 Detailed MSW by country'!AJ10,'ST1.1 Detailed MSW by country'!AR10,'ST1.1 Detailed MSW by country'!AU10)</f>
        <v>4.3985307539982026E-2</v>
      </c>
      <c r="AR10" s="50">
        <f>STDEVA('ST1.1 Detailed MSW by country'!K10,'ST1.1 Detailed MSW by country'!N10,'ST1.1 Detailed MSW by country'!V10,'ST1.1 Detailed MSW by country'!Y10,'ST1.1 Detailed MSW by country'!AG10,'ST1.1 Detailed MSW by country'!AJ10,'ST1.1 Detailed MSW by country'!AR10,'ST1.1 Detailed MSW by country'!AU10)</f>
        <v>3.8173486533001531E-2</v>
      </c>
      <c r="AS10" s="50">
        <f>MIN('ST1.1 Detailed MSW by country'!K10,'ST1.1 Detailed MSW by country'!N10,'ST1.1 Detailed MSW by country'!V10,'ST1.1 Detailed MSW by country'!Y10,'ST1.1 Detailed MSW by country'!AG10,'ST1.1 Detailed MSW by country'!AJ10,'ST1.1 Detailed MSW by country'!AR10,'ST1.1 Detailed MSW by country'!AU10)</f>
        <v>1.739661E-2</v>
      </c>
      <c r="AT10" s="50">
        <f>MAX('ST1.1 Detailed MSW by country'!K10,'ST1.1 Detailed MSW by country'!N10,'ST1.1 Detailed MSW by country'!V10,'ST1.1 Detailed MSW by country'!Y10,'ST1.1 Detailed MSW by country'!AG10,'ST1.1 Detailed MSW by country'!AJ10,'ST1.1 Detailed MSW by country'!AR10,'ST1.1 Detailed MSW by country'!AU10)</f>
        <v>0.12737999999999999</v>
      </c>
    </row>
    <row r="11" spans="1:46" x14ac:dyDescent="0.3">
      <c r="A11" s="19" t="s">
        <v>13</v>
      </c>
      <c r="B11" s="19" t="s">
        <v>22</v>
      </c>
      <c r="C11" s="27">
        <f>AVERAGE('ST1.1 Detailed MSW by country'!G11,'ST1.1 Detailed MSW by country'!R11,'ST1.1 Detailed MSW by country'!AC11,'ST1.1 Detailed MSW by country'!AN11)</f>
        <v>0.46855839289742501</v>
      </c>
      <c r="D11" s="21">
        <f>STDEVA('ST1.1 Detailed MSW by country'!G11,'ST1.1 Detailed MSW by country'!R11,'ST1.1 Detailed MSW by country'!AC11,'ST1.1 Detailed MSW by country'!AN11)</f>
        <v>0.19443197850889662</v>
      </c>
      <c r="E11" s="21">
        <f>MIN('ST1.1 Detailed MSW by country'!G11,'ST1.1 Detailed MSW by country'!R11,'ST1.1 Detailed MSW by country'!AC11,'ST1.1 Detailed MSW by country'!AN11)</f>
        <v>0.20317546390848337</v>
      </c>
      <c r="F11" s="21">
        <f>MAX('ST1.1 Detailed MSW by country'!G11,'ST1.1 Detailed MSW by country'!R11,'ST1.1 Detailed MSW by country'!AC11,'ST1.1 Detailed MSW by country'!AN11)</f>
        <v>0.67105810768121665</v>
      </c>
      <c r="G11" s="21">
        <f>AVERAGE('ST1.1 Detailed MSW by country'!H11,'ST1.1 Detailed MSW by country'!S11,'ST1.1 Detailed MSW by country'!AD11,'ST1.1 Detailed MSW by country'!AO11)</f>
        <v>0.23896478037768676</v>
      </c>
      <c r="H11" s="21">
        <f>STDEVA('ST1.1 Detailed MSW by country'!H11,'ST1.1 Detailed MSW by country'!S11,'ST1.1 Detailed MSW by country'!AD11,'ST1.1 Detailed MSW by country'!AO11)</f>
        <v>9.9160309039537195E-2</v>
      </c>
      <c r="I11" s="21">
        <f>MIN('ST1.1 Detailed MSW by country'!H11,'ST1.1 Detailed MSW by country'!S11,'ST1.1 Detailed MSW by country'!AD11,'ST1.1 Detailed MSW by country'!AO11)</f>
        <v>0.10361948659332652</v>
      </c>
      <c r="J11" s="21">
        <f>MAX('ST1.1 Detailed MSW by country'!H11,'ST1.1 Detailed MSW by country'!S11,'ST1.1 Detailed MSW by country'!AD11,'ST1.1 Detailed MSW by country'!AO11)</f>
        <v>0.34223963491742049</v>
      </c>
      <c r="K11" s="50">
        <f>AVERAGE('ST1.1 Detailed MSW by country'!AP11,'ST1.1 Detailed MSW by country'!AE11,'ST1.1 Detailed MSW by country'!T11,'ST1.1 Detailed MSW by country'!I11)</f>
        <v>1.9876649573394339E-2</v>
      </c>
      <c r="L11" s="50">
        <f>STDEVA('ST1.1 Detailed MSW by country'!AP11,'ST1.1 Detailed MSW by country'!AE11,'ST1.1 Detailed MSW by country'!T11,'ST1.1 Detailed MSW by country'!I11)</f>
        <v>1.0655240777129191E-2</v>
      </c>
      <c r="M11" s="50">
        <f>MIN('ST1.1 Detailed MSW by country'!AP11,'ST1.1 Detailed MSW by country'!AE11,'ST1.1 Detailed MSW by country'!T11,'ST1.1 Detailed MSW by country'!I11)</f>
        <v>9.914962638733987E-3</v>
      </c>
      <c r="N11" s="50">
        <f>MAX('ST1.1 Detailed MSW by country'!AP11,'ST1.1 Detailed MSW by country'!AE11,'ST1.1 Detailed MSW by country'!T11,'ST1.1 Detailed MSW by country'!I11)</f>
        <v>3.2747635654843371E-2</v>
      </c>
      <c r="O11" s="50">
        <f>AVERAGE('ST1.1 Detailed MSW by country'!AQ11,'ST1.1 Detailed MSW by country'!AF11,'ST1.1 Detailed MSW by country'!U11,'ST1.1 Detailed MSW by country'!J11)</f>
        <v>3.8001873057329751E-2</v>
      </c>
      <c r="P11" s="50">
        <f>STDEVA('ST1.1 Detailed MSW by country'!AQ11,'ST1.1 Detailed MSW by country'!AF11,'ST1.1 Detailed MSW by country'!U11,'ST1.1 Detailed MSW by country'!J11)</f>
        <v>2.037159763332282E-2</v>
      </c>
      <c r="Q11" s="50">
        <f>MIN('ST1.1 Detailed MSW by country'!AQ11,'ST1.1 Detailed MSW by country'!AF11,'ST1.1 Detailed MSW by country'!U11,'ST1.1 Detailed MSW by country'!J11)</f>
        <v>1.8956270782661499E-2</v>
      </c>
      <c r="R11" s="50">
        <f>MAX('ST1.1 Detailed MSW by country'!AQ11,'ST1.1 Detailed MSW by country'!AF11,'ST1.1 Detailed MSW by country'!U11,'ST1.1 Detailed MSW by country'!J11)</f>
        <v>6.260972144665751E-2</v>
      </c>
      <c r="S11" s="50">
        <f>AVERAGE('ST1.1 Detailed MSW by country'!AR11,'ST1.1 Detailed MSW by country'!AG11,'ST1.1 Detailed MSW by country'!V11,'ST1.1 Detailed MSW by country'!K11)</f>
        <v>3.1444207931681213E-2</v>
      </c>
      <c r="T11" s="50">
        <f>STDEVA('ST1.1 Detailed MSW by country'!AR11,'ST1.1 Detailed MSW by country'!AG11,'ST1.1 Detailed MSW by country'!V11,'ST1.1 Detailed MSW by country'!K11)</f>
        <v>1.6856241557261752E-2</v>
      </c>
      <c r="U11" s="50">
        <f>MIN('ST1.1 Detailed MSW by country'!AR11,'ST1.1 Detailed MSW by country'!AG11,'ST1.1 Detailed MSW by country'!V11,'ST1.1 Detailed MSW by country'!K11)</f>
        <v>1.5685145813734917E-2</v>
      </c>
      <c r="V11" s="50">
        <f>MAX('ST1.1 Detailed MSW by country'!AR11,'ST1.1 Detailed MSW by country'!AG11,'ST1.1 Detailed MSW by country'!V11,'ST1.1 Detailed MSW by country'!K11)</f>
        <v>5.1805685912989931E-2</v>
      </c>
      <c r="W11" s="50">
        <f>AVERAGE('ST1.1 Detailed MSW by country'!AS11,'ST1.1 Detailed MSW by country'!AH11,'ST1.1 Detailed MSW by country'!W11,'ST1.1 Detailed MSW by country'!L11)</f>
        <v>2.4153387698817301E-2</v>
      </c>
      <c r="X11" s="50">
        <f>STDEVA('ST1.1 Detailed MSW by country'!AS11,'ST1.1 Detailed MSW by country'!AH11,'ST1.1 Detailed MSW by country'!W11,'ST1.1 Detailed MSW by country'!L11)</f>
        <v>1.2947864304995109E-2</v>
      </c>
      <c r="Y11" s="50">
        <f>MIN('ST1.1 Detailed MSW by country'!AS11,'ST1.1 Detailed MSW by country'!AH11,'ST1.1 Detailed MSW by country'!W11,'ST1.1 Detailed MSW by country'!L11)</f>
        <v>1.2048305009773063E-2</v>
      </c>
      <c r="Z11" s="50">
        <f>MAX('ST1.1 Detailed MSW by country'!AS11,'ST1.1 Detailed MSW by country'!AH11,'ST1.1 Detailed MSW by country'!W11,'ST1.1 Detailed MSW by country'!L11)</f>
        <v>3.9793745785496146E-2</v>
      </c>
      <c r="AA11" s="50">
        <f>AVERAGE('ST1.1 Detailed MSW by country'!AT11,'ST1.1 Detailed MSW by country'!AI11,'ST1.1 Detailed MSW by country'!X11,'ST1.1 Detailed MSW by country'!M11)</f>
        <v>6.3540109291998298E-2</v>
      </c>
      <c r="AB11" s="50">
        <f>STDEVA('ST1.1 Detailed MSW by country'!AT11,'ST1.1 Detailed MSW by country'!AI11,'ST1.1 Detailed MSW by country'!X11,'ST1.1 Detailed MSW by country'!M11)</f>
        <v>3.4061835271150712E-2</v>
      </c>
      <c r="AC11" s="50">
        <f>MIN('ST1.1 Detailed MSW by country'!AT11,'ST1.1 Detailed MSW by country'!AI11,'ST1.1 Detailed MSW by country'!X11,'ST1.1 Detailed MSW by country'!M11)</f>
        <v>3.1695372369723404E-2</v>
      </c>
      <c r="AD11" s="50">
        <f>MAX('ST1.1 Detailed MSW by country'!AT11,'ST1.1 Detailed MSW by country'!AI11,'ST1.1 Detailed MSW by country'!X11,'ST1.1 Detailed MSW by country'!M11)</f>
        <v>0.10468506479826979</v>
      </c>
      <c r="AE11" s="50">
        <f>AVERAGE('ST1.1 Detailed MSW by country'!AU11,'ST1.1 Detailed MSW by country'!AJ11,'ST1.1 Detailed MSW by country'!Y11,'ST1.1 Detailed MSW by country'!N11)</f>
        <v>1.8043761805355926E-2</v>
      </c>
      <c r="AF11" s="50">
        <f>STDEVA('ST1.1 Detailed MSW by country'!AU11,'ST1.1 Detailed MSW by country'!AJ11,'ST1.1 Detailed MSW by country'!Y11,'ST1.1 Detailed MSW by country'!N11)</f>
        <v>9.6726878366152347E-3</v>
      </c>
      <c r="AG11" s="50">
        <f>MIN('ST1.1 Detailed MSW by country'!AU11,'ST1.1 Detailed MSW by country'!AJ11,'ST1.1 Detailed MSW by country'!Y11,'ST1.1 Detailed MSW by country'!N11)</f>
        <v>9.000673051145814E-3</v>
      </c>
      <c r="AH11" s="50">
        <f>MAX('ST1.1 Detailed MSW by country'!AU11,'ST1.1 Detailed MSW by country'!AJ11,'ST1.1 Detailed MSW by country'!Y11,'ST1.1 Detailed MSW by country'!N11)</f>
        <v>2.9727874170277897E-2</v>
      </c>
      <c r="AI11" s="50">
        <f>AVERAGE('ST1.1 Detailed MSW by country'!I11,'ST1.1 Detailed MSW by country'!L11,'ST1.1 Detailed MSW by country'!T11,'ST1.1 Detailed MSW by country'!W11,'ST1.1 Detailed MSW by country'!AE11,'ST1.1 Detailed MSW by country'!AH11,'ST1.1 Detailed MSW by country'!AP11,'ST1.1 Detailed MSW by country'!AS11)</f>
        <v>2.2015018636105825E-2</v>
      </c>
      <c r="AJ11" s="50">
        <f>STDEVA('ST1.1 Detailed MSW by country'!I11,'ST1.1 Detailed MSW by country'!L11,'ST1.1 Detailed MSW by country'!T11,'ST1.1 Detailed MSW by country'!W11,'ST1.1 Detailed MSW by country'!AE11,'ST1.1 Detailed MSW by country'!AH11,'ST1.1 Detailed MSW by country'!AP11,'ST1.1 Detailed MSW by country'!AS11)</f>
        <v>1.1213034610439385E-2</v>
      </c>
      <c r="AK11" s="50">
        <f>MIN('ST1.1 Detailed MSW by country'!I11,'ST1.1 Detailed MSW by country'!L11,'ST1.1 Detailed MSW by country'!T11,'ST1.1 Detailed MSW by country'!W11,'ST1.1 Detailed MSW by country'!AE11,'ST1.1 Detailed MSW by country'!AH11,'ST1.1 Detailed MSW by country'!AP11,'ST1.1 Detailed MSW by country'!AS11)</f>
        <v>9.914962638733987E-3</v>
      </c>
      <c r="AL11" s="50">
        <f>MAX('ST1.1 Detailed MSW by country'!I11,'ST1.1 Detailed MSW by country'!L11,'ST1.1 Detailed MSW by country'!T11,'ST1.1 Detailed MSW by country'!W11,'ST1.1 Detailed MSW by country'!AE11,'ST1.1 Detailed MSW by country'!AH11,'ST1.1 Detailed MSW by country'!AP11,'ST1.1 Detailed MSW by country'!AS11)</f>
        <v>3.9793745785496146E-2</v>
      </c>
      <c r="AM11" s="50">
        <f>AVERAGE('ST1.1 Detailed MSW by country'!J11,'ST1.1 Detailed MSW by country'!M11,'ST1.1 Detailed MSW by country'!U11,'ST1.1 Detailed MSW by country'!X11,'ST1.1 Detailed MSW by country'!AF11,'ST1.1 Detailed MSW by country'!AI11,'ST1.1 Detailed MSW by country'!AQ11,'ST1.1 Detailed MSW by country'!AT11)</f>
        <v>5.0770991174664028E-2</v>
      </c>
      <c r="AN11" s="50">
        <f>STDEVA('ST1.1 Detailed MSW by country'!J11,'ST1.1 Detailed MSW by country'!M11,'ST1.1 Detailed MSW by country'!U11,'ST1.1 Detailed MSW by country'!X11,'ST1.1 Detailed MSW by country'!AF11,'ST1.1 Detailed MSW by country'!AI11,'ST1.1 Detailed MSW by country'!AQ11,'ST1.1 Detailed MSW by country'!AT11)</f>
        <v>2.9350188260468243E-2</v>
      </c>
      <c r="AO11" s="50">
        <f>MIN('ST1.1 Detailed MSW by country'!J11,'ST1.1 Detailed MSW by country'!M11,'ST1.1 Detailed MSW by country'!U11,'ST1.1 Detailed MSW by country'!X11,'ST1.1 Detailed MSW by country'!AF11,'ST1.1 Detailed MSW by country'!AI11,'ST1.1 Detailed MSW by country'!AQ11,'ST1.1 Detailed MSW by country'!AT11)</f>
        <v>1.8956270782661499E-2</v>
      </c>
      <c r="AP11" s="50">
        <f>MAX('ST1.1 Detailed MSW by country'!J11,'ST1.1 Detailed MSW by country'!M11,'ST1.1 Detailed MSW by country'!U11,'ST1.1 Detailed MSW by country'!X11,'ST1.1 Detailed MSW by country'!AF11,'ST1.1 Detailed MSW by country'!AI11,'ST1.1 Detailed MSW by country'!AQ11,'ST1.1 Detailed MSW by country'!AT11)</f>
        <v>0.10468506479826979</v>
      </c>
      <c r="AQ11" s="50">
        <f>AVERAGE('ST1.1 Detailed MSW by country'!K11,'ST1.1 Detailed MSW by country'!N11,'ST1.1 Detailed MSW by country'!V11,'ST1.1 Detailed MSW by country'!Y11,'ST1.1 Detailed MSW by country'!AG11,'ST1.1 Detailed MSW by country'!AJ11,'ST1.1 Detailed MSW by country'!AR11,'ST1.1 Detailed MSW by country'!AU11)</f>
        <v>2.474398486851857E-2</v>
      </c>
      <c r="AR11" s="50">
        <f>STDEVA('ST1.1 Detailed MSW by country'!K11,'ST1.1 Detailed MSW by country'!N11,'ST1.1 Detailed MSW by country'!V11,'ST1.1 Detailed MSW by country'!Y11,'ST1.1 Detailed MSW by country'!AG11,'ST1.1 Detailed MSW by country'!AJ11,'ST1.1 Detailed MSW by country'!AR11,'ST1.1 Detailed MSW by country'!AU11)</f>
        <v>1.4600514770930806E-2</v>
      </c>
      <c r="AS11" s="50">
        <f>MIN('ST1.1 Detailed MSW by country'!K11,'ST1.1 Detailed MSW by country'!N11,'ST1.1 Detailed MSW by country'!V11,'ST1.1 Detailed MSW by country'!Y11,'ST1.1 Detailed MSW by country'!AG11,'ST1.1 Detailed MSW by country'!AJ11,'ST1.1 Detailed MSW by country'!AR11,'ST1.1 Detailed MSW by country'!AU11)</f>
        <v>9.000673051145814E-3</v>
      </c>
      <c r="AT11" s="50">
        <f>MAX('ST1.1 Detailed MSW by country'!K11,'ST1.1 Detailed MSW by country'!N11,'ST1.1 Detailed MSW by country'!V11,'ST1.1 Detailed MSW by country'!Y11,'ST1.1 Detailed MSW by country'!AG11,'ST1.1 Detailed MSW by country'!AJ11,'ST1.1 Detailed MSW by country'!AR11,'ST1.1 Detailed MSW by country'!AU11)</f>
        <v>5.1805685912989931E-2</v>
      </c>
    </row>
    <row r="12" spans="1:46" x14ac:dyDescent="0.3">
      <c r="A12" s="19" t="s">
        <v>13</v>
      </c>
      <c r="B12" s="19" t="s">
        <v>23</v>
      </c>
      <c r="C12" s="27">
        <f>AVERAGE('ST1.1 Detailed MSW by country'!G12,'ST1.1 Detailed MSW by country'!R12,'ST1.1 Detailed MSW by country'!AC12,'ST1.1 Detailed MSW by country'!AN12)</f>
        <v>0.3615119062779234</v>
      </c>
      <c r="D12" s="21">
        <f>STDEVA('ST1.1 Detailed MSW by country'!G12,'ST1.1 Detailed MSW by country'!R12,'ST1.1 Detailed MSW by country'!AC12,'ST1.1 Detailed MSW by country'!AN12)</f>
        <v>0.17604304961578002</v>
      </c>
      <c r="E12" s="21">
        <f>MIN('ST1.1 Detailed MSW by country'!G12,'ST1.1 Detailed MSW by country'!R12,'ST1.1 Detailed MSW by country'!AC12,'ST1.1 Detailed MSW by country'!AN12)</f>
        <v>0.13286379496774606</v>
      </c>
      <c r="F12" s="21">
        <f>MAX('ST1.1 Detailed MSW by country'!G12,'ST1.1 Detailed MSW by country'!R12,'ST1.1 Detailed MSW by country'!AC12,'ST1.1 Detailed MSW by country'!AN12)</f>
        <v>0.5</v>
      </c>
      <c r="G12" s="21">
        <f>AVERAGE('ST1.1 Detailed MSW by country'!H12,'ST1.1 Detailed MSW by country'!S12,'ST1.1 Detailed MSW by country'!AD12,'ST1.1 Detailed MSW by country'!AO12)</f>
        <v>0.18437107220174095</v>
      </c>
      <c r="H12" s="21">
        <f>STDEVA('ST1.1 Detailed MSW by country'!H12,'ST1.1 Detailed MSW by country'!S12,'ST1.1 Detailed MSW by country'!AD12,'ST1.1 Detailed MSW by country'!AO12)</f>
        <v>8.9781955304047756E-2</v>
      </c>
      <c r="I12" s="21">
        <f>MIN('ST1.1 Detailed MSW by country'!H12,'ST1.1 Detailed MSW by country'!S12,'ST1.1 Detailed MSW by country'!AD12,'ST1.1 Detailed MSW by country'!AO12)</f>
        <v>6.7760535433550484E-2</v>
      </c>
      <c r="J12" s="21">
        <f>MAX('ST1.1 Detailed MSW by country'!H12,'ST1.1 Detailed MSW by country'!S12,'ST1.1 Detailed MSW by country'!AD12,'ST1.1 Detailed MSW by country'!AO12)</f>
        <v>0.255</v>
      </c>
      <c r="K12" s="50">
        <f>AVERAGE('ST1.1 Detailed MSW by country'!AP12,'ST1.1 Detailed MSW by country'!AE12,'ST1.1 Detailed MSW by country'!T12,'ST1.1 Detailed MSW by country'!I12)</f>
        <v>1.465278102636266E-2</v>
      </c>
      <c r="L12" s="50">
        <f>STDEVA('ST1.1 Detailed MSW by country'!AP12,'ST1.1 Detailed MSW by country'!AE12,'ST1.1 Detailed MSW by country'!T12,'ST1.1 Detailed MSW by country'!I12)</f>
        <v>7.461404038205526E-3</v>
      </c>
      <c r="M12" s="50">
        <f>MIN('ST1.1 Detailed MSW by country'!AP12,'ST1.1 Detailed MSW by country'!AE12,'ST1.1 Detailed MSW by country'!T12,'ST1.1 Detailed MSW by country'!I12)</f>
        <v>6.4837531944260075E-3</v>
      </c>
      <c r="N12" s="50">
        <f>MAX('ST1.1 Detailed MSW by country'!AP12,'ST1.1 Detailed MSW by country'!AE12,'ST1.1 Detailed MSW by country'!T12,'ST1.1 Detailed MSW by country'!I12)</f>
        <v>2.4399999999999998E-2</v>
      </c>
      <c r="O12" s="50">
        <f>AVERAGE('ST1.1 Detailed MSW by country'!AQ12,'ST1.1 Detailed MSW by country'!AF12,'ST1.1 Detailed MSW by country'!U12,'ST1.1 Detailed MSW by country'!J12)</f>
        <v>2.8014435855730255E-2</v>
      </c>
      <c r="P12" s="50">
        <f>STDEVA('ST1.1 Detailed MSW by country'!AQ12,'ST1.1 Detailed MSW by country'!AF12,'ST1.1 Detailed MSW by country'!U12,'ST1.1 Detailed MSW by country'!J12)</f>
        <v>1.4265348294356045E-2</v>
      </c>
      <c r="Q12" s="50">
        <f>MIN('ST1.1 Detailed MSW by country'!AQ12,'ST1.1 Detailed MSW by country'!AF12,'ST1.1 Detailed MSW by country'!U12,'ST1.1 Detailed MSW by country'!J12)</f>
        <v>1.2396192070490706E-2</v>
      </c>
      <c r="R12" s="50">
        <f>MAX('ST1.1 Detailed MSW by country'!AQ12,'ST1.1 Detailed MSW by country'!AF12,'ST1.1 Detailed MSW by country'!U12,'ST1.1 Detailed MSW by country'!J12)</f>
        <v>4.6649999999999997E-2</v>
      </c>
      <c r="S12" s="50">
        <f>AVERAGE('ST1.1 Detailed MSW by country'!AR12,'ST1.1 Detailed MSW by country'!AG12,'ST1.1 Detailed MSW by country'!V12,'ST1.1 Detailed MSW by country'!K12)</f>
        <v>2.318021916465569E-2</v>
      </c>
      <c r="T12" s="50">
        <f>STDEVA('ST1.1 Detailed MSW by country'!AR12,'ST1.1 Detailed MSW by country'!AG12,'ST1.1 Detailed MSW by country'!V12,'ST1.1 Detailed MSW by country'!K12)</f>
        <v>1.1803696552243169E-2</v>
      </c>
      <c r="U12" s="50">
        <f>MIN('ST1.1 Detailed MSW by country'!AR12,'ST1.1 Detailed MSW by country'!AG12,'ST1.1 Detailed MSW by country'!V12,'ST1.1 Detailed MSW by country'!K12)</f>
        <v>1.0257084971509997E-2</v>
      </c>
      <c r="V12" s="50">
        <f>MAX('ST1.1 Detailed MSW by country'!AR12,'ST1.1 Detailed MSW by country'!AG12,'ST1.1 Detailed MSW by country'!V12,'ST1.1 Detailed MSW by country'!K12)</f>
        <v>3.8600000000000002E-2</v>
      </c>
      <c r="W12" s="50">
        <f>AVERAGE('ST1.1 Detailed MSW by country'!AS12,'ST1.1 Detailed MSW by country'!AH12,'ST1.1 Detailed MSW by country'!W12,'ST1.1 Detailed MSW by country'!L12)</f>
        <v>1.7805531042280859E-2</v>
      </c>
      <c r="X12" s="50">
        <f>STDEVA('ST1.1 Detailed MSW by country'!AS12,'ST1.1 Detailed MSW by country'!AH12,'ST1.1 Detailed MSW by country'!W12,'ST1.1 Detailed MSW by country'!L12)</f>
        <v>9.0668290874095833E-3</v>
      </c>
      <c r="Y12" s="50">
        <f>MIN('ST1.1 Detailed MSW by country'!AS12,'ST1.1 Detailed MSW by country'!AH12,'ST1.1 Detailed MSW by country'!W12,'ST1.1 Detailed MSW by country'!L12)</f>
        <v>7.8788230415873413E-3</v>
      </c>
      <c r="Z12" s="50">
        <f>MAX('ST1.1 Detailed MSW by country'!AS12,'ST1.1 Detailed MSW by country'!AH12,'ST1.1 Detailed MSW by country'!W12,'ST1.1 Detailed MSW by country'!L12)</f>
        <v>2.9649999999999999E-2</v>
      </c>
      <c r="AA12" s="50">
        <f>AVERAGE('ST1.1 Detailed MSW by country'!AT12,'ST1.1 Detailed MSW by country'!AI12,'ST1.1 Detailed MSW by country'!X12,'ST1.1 Detailed MSW by country'!M12)</f>
        <v>4.6840857379356046E-2</v>
      </c>
      <c r="AB12" s="50">
        <f>STDEVA('ST1.1 Detailed MSW by country'!AT12,'ST1.1 Detailed MSW by country'!AI12,'ST1.1 Detailed MSW by country'!X12,'ST1.1 Detailed MSW by country'!M12)</f>
        <v>2.3852029302460311E-2</v>
      </c>
      <c r="AC12" s="50">
        <f>MIN('ST1.1 Detailed MSW by country'!AT12,'ST1.1 Detailed MSW by country'!AI12,'ST1.1 Detailed MSW by country'!X12,'ST1.1 Detailed MSW by country'!M12)</f>
        <v>2.0726752014968385E-2</v>
      </c>
      <c r="AD12" s="50">
        <f>MAX('ST1.1 Detailed MSW by country'!AT12,'ST1.1 Detailed MSW by country'!AI12,'ST1.1 Detailed MSW by country'!X12,'ST1.1 Detailed MSW by country'!M12)</f>
        <v>7.8E-2</v>
      </c>
      <c r="AE12" s="50">
        <f>AVERAGE('ST1.1 Detailed MSW by country'!AU12,'ST1.1 Detailed MSW by country'!AJ12,'ST1.1 Detailed MSW by country'!Y12,'ST1.1 Detailed MSW by country'!N12)</f>
        <v>1.3301602448112007E-2</v>
      </c>
      <c r="AF12" s="50">
        <f>STDEVA('ST1.1 Detailed MSW by country'!AU12,'ST1.1 Detailed MSW by country'!AJ12,'ST1.1 Detailed MSW by country'!Y12,'ST1.1 Detailed MSW by country'!N12)</f>
        <v>6.7733647314037835E-3</v>
      </c>
      <c r="AG12" s="50">
        <f>MIN('ST1.1 Detailed MSW by country'!AU12,'ST1.1 Detailed MSW by country'!AJ12,'ST1.1 Detailed MSW by country'!Y12,'ST1.1 Detailed MSW by country'!N12)</f>
        <v>5.8858661170711505E-3</v>
      </c>
      <c r="AH12" s="50">
        <f>MAX('ST1.1 Detailed MSW by country'!AU12,'ST1.1 Detailed MSW by country'!AJ12,'ST1.1 Detailed MSW by country'!Y12,'ST1.1 Detailed MSW by country'!N12)</f>
        <v>2.215E-2</v>
      </c>
      <c r="AI12" s="50">
        <f>AVERAGE('ST1.1 Detailed MSW by country'!I12,'ST1.1 Detailed MSW by country'!L12,'ST1.1 Detailed MSW by country'!T12,'ST1.1 Detailed MSW by country'!W12,'ST1.1 Detailed MSW by country'!AE12,'ST1.1 Detailed MSW by country'!AH12,'ST1.1 Detailed MSW by country'!AP12,'ST1.1 Detailed MSW by country'!AS12)</f>
        <v>1.6229156034321762E-2</v>
      </c>
      <c r="AJ12" s="50">
        <f>STDEVA('ST1.1 Detailed MSW by country'!I12,'ST1.1 Detailed MSW by country'!L12,'ST1.1 Detailed MSW by country'!T12,'ST1.1 Detailed MSW by country'!W12,'ST1.1 Detailed MSW by country'!AE12,'ST1.1 Detailed MSW by country'!AH12,'ST1.1 Detailed MSW by country'!AP12,'ST1.1 Detailed MSW by country'!AS12)</f>
        <v>7.8696477057714955E-3</v>
      </c>
      <c r="AK12" s="50">
        <f>MIN('ST1.1 Detailed MSW by country'!I12,'ST1.1 Detailed MSW by country'!L12,'ST1.1 Detailed MSW by country'!T12,'ST1.1 Detailed MSW by country'!W12,'ST1.1 Detailed MSW by country'!AE12,'ST1.1 Detailed MSW by country'!AH12,'ST1.1 Detailed MSW by country'!AP12,'ST1.1 Detailed MSW by country'!AS12)</f>
        <v>6.4837531944260075E-3</v>
      </c>
      <c r="AL12" s="50">
        <f>MAX('ST1.1 Detailed MSW by country'!I12,'ST1.1 Detailed MSW by country'!L12,'ST1.1 Detailed MSW by country'!T12,'ST1.1 Detailed MSW by country'!W12,'ST1.1 Detailed MSW by country'!AE12,'ST1.1 Detailed MSW by country'!AH12,'ST1.1 Detailed MSW by country'!AP12,'ST1.1 Detailed MSW by country'!AS12)</f>
        <v>2.9649999999999999E-2</v>
      </c>
      <c r="AM12" s="50">
        <f>AVERAGE('ST1.1 Detailed MSW by country'!J12,'ST1.1 Detailed MSW by country'!M12,'ST1.1 Detailed MSW by country'!U12,'ST1.1 Detailed MSW by country'!X12,'ST1.1 Detailed MSW by country'!AF12,'ST1.1 Detailed MSW by country'!AI12,'ST1.1 Detailed MSW by country'!AQ12,'ST1.1 Detailed MSW by country'!AT12)</f>
        <v>3.7427646617543157E-2</v>
      </c>
      <c r="AN12" s="50">
        <f>STDEVA('ST1.1 Detailed MSW by country'!J12,'ST1.1 Detailed MSW by country'!M12,'ST1.1 Detailed MSW by country'!U12,'ST1.1 Detailed MSW by country'!X12,'ST1.1 Detailed MSW by country'!AF12,'ST1.1 Detailed MSW by country'!AI12,'ST1.1 Detailed MSW by country'!AQ12,'ST1.1 Detailed MSW by country'!AT12)</f>
        <v>2.0791916994642109E-2</v>
      </c>
      <c r="AO12" s="50">
        <f>MIN('ST1.1 Detailed MSW by country'!J12,'ST1.1 Detailed MSW by country'!M12,'ST1.1 Detailed MSW by country'!U12,'ST1.1 Detailed MSW by country'!X12,'ST1.1 Detailed MSW by country'!AF12,'ST1.1 Detailed MSW by country'!AI12,'ST1.1 Detailed MSW by country'!AQ12,'ST1.1 Detailed MSW by country'!AT12)</f>
        <v>1.2396192070490706E-2</v>
      </c>
      <c r="AP12" s="50">
        <f>MAX('ST1.1 Detailed MSW by country'!J12,'ST1.1 Detailed MSW by country'!M12,'ST1.1 Detailed MSW by country'!U12,'ST1.1 Detailed MSW by country'!X12,'ST1.1 Detailed MSW by country'!AF12,'ST1.1 Detailed MSW by country'!AI12,'ST1.1 Detailed MSW by country'!AQ12,'ST1.1 Detailed MSW by country'!AT12)</f>
        <v>7.8E-2</v>
      </c>
      <c r="AQ12" s="50">
        <f>AVERAGE('ST1.1 Detailed MSW by country'!K12,'ST1.1 Detailed MSW by country'!N12,'ST1.1 Detailed MSW by country'!V12,'ST1.1 Detailed MSW by country'!Y12,'ST1.1 Detailed MSW by country'!AG12,'ST1.1 Detailed MSW by country'!AJ12,'ST1.1 Detailed MSW by country'!AR12,'ST1.1 Detailed MSW by country'!AU12)</f>
        <v>1.8240910806383848E-2</v>
      </c>
      <c r="AR12" s="50">
        <f>STDEVA('ST1.1 Detailed MSW by country'!K12,'ST1.1 Detailed MSW by country'!N12,'ST1.1 Detailed MSW by country'!V12,'ST1.1 Detailed MSW by country'!Y12,'ST1.1 Detailed MSW by country'!AG12,'ST1.1 Detailed MSW by country'!AJ12,'ST1.1 Detailed MSW by country'!AR12,'ST1.1 Detailed MSW by country'!AU12)</f>
        <v>1.0356442458068165E-2</v>
      </c>
      <c r="AS12" s="50">
        <f>MIN('ST1.1 Detailed MSW by country'!K12,'ST1.1 Detailed MSW by country'!N12,'ST1.1 Detailed MSW by country'!V12,'ST1.1 Detailed MSW by country'!Y12,'ST1.1 Detailed MSW by country'!AG12,'ST1.1 Detailed MSW by country'!AJ12,'ST1.1 Detailed MSW by country'!AR12,'ST1.1 Detailed MSW by country'!AU12)</f>
        <v>5.8858661170711505E-3</v>
      </c>
      <c r="AT12" s="50">
        <f>MAX('ST1.1 Detailed MSW by country'!K12,'ST1.1 Detailed MSW by country'!N12,'ST1.1 Detailed MSW by country'!V12,'ST1.1 Detailed MSW by country'!Y12,'ST1.1 Detailed MSW by country'!AG12,'ST1.1 Detailed MSW by country'!AJ12,'ST1.1 Detailed MSW by country'!AR12,'ST1.1 Detailed MSW by country'!AU12)</f>
        <v>3.8600000000000002E-2</v>
      </c>
    </row>
    <row r="13" spans="1:46" x14ac:dyDescent="0.3">
      <c r="A13" s="19" t="s">
        <v>13</v>
      </c>
      <c r="B13" s="19" t="s">
        <v>24</v>
      </c>
      <c r="C13" s="27">
        <f>AVERAGE('ST1.1 Detailed MSW by country'!G13,'ST1.1 Detailed MSW by country'!R13,'ST1.1 Detailed MSW by country'!AC13,'ST1.1 Detailed MSW by country'!AN13)</f>
        <v>1.3938437370930736</v>
      </c>
      <c r="D13" s="21">
        <f>STDEVA('ST1.1 Detailed MSW by country'!G13,'ST1.1 Detailed MSW by country'!R13,'ST1.1 Detailed MSW by country'!AC13,'ST1.1 Detailed MSW by country'!AN13)</f>
        <v>0.98473227611663072</v>
      </c>
      <c r="E13" s="21">
        <f>MIN('ST1.1 Detailed MSW by country'!G13,'ST1.1 Detailed MSW by country'!R13,'ST1.1 Detailed MSW by country'!AC13,'ST1.1 Detailed MSW by country'!AN13)</f>
        <v>0.32055482893921666</v>
      </c>
      <c r="F13" s="21">
        <f>MAX('ST1.1 Detailed MSW by country'!G13,'ST1.1 Detailed MSW by country'!R13,'ST1.1 Detailed MSW by country'!AC13,'ST1.1 Detailed MSW by country'!AN13)</f>
        <v>2.23</v>
      </c>
      <c r="G13" s="21">
        <f>AVERAGE('ST1.1 Detailed MSW by country'!H13,'ST1.1 Detailed MSW by country'!S13,'ST1.1 Detailed MSW by country'!AD13,'ST1.1 Detailed MSW by country'!AO13)</f>
        <v>0.71086030591746741</v>
      </c>
      <c r="H13" s="21">
        <f>STDEVA('ST1.1 Detailed MSW by country'!H13,'ST1.1 Detailed MSW by country'!S13,'ST1.1 Detailed MSW by country'!AD13,'ST1.1 Detailed MSW by country'!AO13)</f>
        <v>0.50221346081948193</v>
      </c>
      <c r="I13" s="21">
        <f>MIN('ST1.1 Detailed MSW by country'!H13,'ST1.1 Detailed MSW by country'!S13,'ST1.1 Detailed MSW by country'!AD13,'ST1.1 Detailed MSW by country'!AO13)</f>
        <v>0.16348296275900051</v>
      </c>
      <c r="J13" s="21">
        <f>MAX('ST1.1 Detailed MSW by country'!H13,'ST1.1 Detailed MSW by country'!S13,'ST1.1 Detailed MSW by country'!AD13,'ST1.1 Detailed MSW by country'!AO13)</f>
        <v>1.1373</v>
      </c>
      <c r="K13" s="50">
        <f>AVERAGE('ST1.1 Detailed MSW by country'!AP13,'ST1.1 Detailed MSW by country'!AE13,'ST1.1 Detailed MSW by country'!T13,'ST1.1 Detailed MSW by country'!I13)</f>
        <v>5.4688634370141986E-2</v>
      </c>
      <c r="L13" s="50">
        <f>STDEVA('ST1.1 Detailed MSW by country'!AP13,'ST1.1 Detailed MSW by country'!AE13,'ST1.1 Detailed MSW by country'!T13,'ST1.1 Detailed MSW by country'!I13)</f>
        <v>3.9617786796653211E-2</v>
      </c>
      <c r="M13" s="50">
        <f>MIN('ST1.1 Detailed MSW by country'!AP13,'ST1.1 Detailed MSW by country'!AE13,'ST1.1 Detailed MSW by country'!T13,'ST1.1 Detailed MSW by country'!I13)</f>
        <v>1.5643075652233773E-2</v>
      </c>
      <c r="N13" s="50">
        <f>MAX('ST1.1 Detailed MSW by country'!AP13,'ST1.1 Detailed MSW by country'!AE13,'ST1.1 Detailed MSW by country'!T13,'ST1.1 Detailed MSW by country'!I13)</f>
        <v>0.10882399999999999</v>
      </c>
      <c r="O13" s="50">
        <f>AVERAGE('ST1.1 Detailed MSW by country'!AQ13,'ST1.1 Detailed MSW by country'!AF13,'ST1.1 Detailed MSW by country'!U13,'ST1.1 Detailed MSW by country'!J13)</f>
        <v>0.10455839317078375</v>
      </c>
      <c r="P13" s="50">
        <f>STDEVA('ST1.1 Detailed MSW by country'!AQ13,'ST1.1 Detailed MSW by country'!AF13,'ST1.1 Detailed MSW by country'!U13,'ST1.1 Detailed MSW by country'!J13)</f>
        <v>7.5744662051798084E-2</v>
      </c>
      <c r="Q13" s="50">
        <f>MIN('ST1.1 Detailed MSW by country'!AQ13,'ST1.1 Detailed MSW by country'!AF13,'ST1.1 Detailed MSW by country'!U13,'ST1.1 Detailed MSW by country'!J13)</f>
        <v>2.9907765540028913E-2</v>
      </c>
      <c r="R13" s="50">
        <f>MAX('ST1.1 Detailed MSW by country'!AQ13,'ST1.1 Detailed MSW by country'!AF13,'ST1.1 Detailed MSW by country'!U13,'ST1.1 Detailed MSW by country'!J13)</f>
        <v>0.20805899999999999</v>
      </c>
      <c r="S13" s="50">
        <f>AVERAGE('ST1.1 Detailed MSW by country'!AR13,'ST1.1 Detailed MSW by country'!AG13,'ST1.1 Detailed MSW by country'!V13,'ST1.1 Detailed MSW by country'!K13)</f>
        <v>8.6515626503585283E-2</v>
      </c>
      <c r="T13" s="50">
        <f>STDEVA('ST1.1 Detailed MSW by country'!AR13,'ST1.1 Detailed MSW by country'!AG13,'ST1.1 Detailed MSW by country'!V13,'ST1.1 Detailed MSW by country'!K13)</f>
        <v>6.2674039768476006E-2</v>
      </c>
      <c r="U13" s="50">
        <f>MIN('ST1.1 Detailed MSW by country'!AR13,'ST1.1 Detailed MSW by country'!AG13,'ST1.1 Detailed MSW by country'!V13,'ST1.1 Detailed MSW by country'!K13)</f>
        <v>2.474683279410753E-2</v>
      </c>
      <c r="V13" s="50">
        <f>MAX('ST1.1 Detailed MSW by country'!AR13,'ST1.1 Detailed MSW by country'!AG13,'ST1.1 Detailed MSW by country'!V13,'ST1.1 Detailed MSW by country'!K13)</f>
        <v>0.172156</v>
      </c>
      <c r="W13" s="50">
        <f>AVERAGE('ST1.1 Detailed MSW by country'!AS13,'ST1.1 Detailed MSW by country'!AH13,'ST1.1 Detailed MSW by country'!W13,'ST1.1 Detailed MSW by country'!L13)</f>
        <v>6.645565610961926E-2</v>
      </c>
      <c r="X13" s="50">
        <f>STDEVA('ST1.1 Detailed MSW by country'!AS13,'ST1.1 Detailed MSW by country'!AH13,'ST1.1 Detailed MSW by country'!W13,'ST1.1 Detailed MSW by country'!L13)</f>
        <v>4.8142105677080653E-2</v>
      </c>
      <c r="Y13" s="50">
        <f>MIN('ST1.1 Detailed MSW by country'!AS13,'ST1.1 Detailed MSW by country'!AH13,'ST1.1 Detailed MSW by country'!W13,'ST1.1 Detailed MSW by country'!L13)</f>
        <v>1.9008901356095547E-2</v>
      </c>
      <c r="Z13" s="50">
        <f>MAX('ST1.1 Detailed MSW by country'!AS13,'ST1.1 Detailed MSW by country'!AH13,'ST1.1 Detailed MSW by country'!W13,'ST1.1 Detailed MSW by country'!L13)</f>
        <v>0.132239</v>
      </c>
      <c r="AA13" s="50">
        <f>AVERAGE('ST1.1 Detailed MSW by country'!AT13,'ST1.1 Detailed MSW by country'!AI13,'ST1.1 Detailed MSW by country'!X13,'ST1.1 Detailed MSW by country'!M13)</f>
        <v>0.17482432298651948</v>
      </c>
      <c r="AB13" s="50">
        <f>STDEVA('ST1.1 Detailed MSW by country'!AT13,'ST1.1 Detailed MSW by country'!AI13,'ST1.1 Detailed MSW by country'!X13,'ST1.1 Detailed MSW by country'!M13)</f>
        <v>0.12664702336635039</v>
      </c>
      <c r="AC13" s="50">
        <f>MIN('ST1.1 Detailed MSW by country'!AT13,'ST1.1 Detailed MSW by country'!AI13,'ST1.1 Detailed MSW by country'!X13,'ST1.1 Detailed MSW by country'!M13)</f>
        <v>5.0006553314517796E-2</v>
      </c>
      <c r="AD13" s="50">
        <f>MAX('ST1.1 Detailed MSW by country'!AT13,'ST1.1 Detailed MSW by country'!AI13,'ST1.1 Detailed MSW by country'!X13,'ST1.1 Detailed MSW by country'!M13)</f>
        <v>0.34788000000000002</v>
      </c>
      <c r="AE13" s="50">
        <f>AVERAGE('ST1.1 Detailed MSW by country'!AU13,'ST1.1 Detailed MSW by country'!AJ13,'ST1.1 Detailed MSW by country'!Y13,'ST1.1 Detailed MSW by country'!N13)</f>
        <v>4.9645625053223161E-2</v>
      </c>
      <c r="AF13" s="50">
        <f>STDEVA('ST1.1 Detailed MSW by country'!AU13,'ST1.1 Detailed MSW by country'!AJ13,'ST1.1 Detailed MSW by country'!Y13,'ST1.1 Detailed MSW by country'!N13)</f>
        <v>3.5964507276470034E-2</v>
      </c>
      <c r="AG13" s="50">
        <f>MIN('ST1.1 Detailed MSW by country'!AU13,'ST1.1 Detailed MSW by country'!AJ13,'ST1.1 Detailed MSW by country'!Y13,'ST1.1 Detailed MSW by country'!N13)</f>
        <v>1.4200578922007297E-2</v>
      </c>
      <c r="AH13" s="50">
        <f>MAX('ST1.1 Detailed MSW by country'!AU13,'ST1.1 Detailed MSW by country'!AJ13,'ST1.1 Detailed MSW by country'!Y13,'ST1.1 Detailed MSW by country'!N13)</f>
        <v>9.8789000000000002E-2</v>
      </c>
      <c r="AI13" s="50">
        <f>AVERAGE('ST1.1 Detailed MSW by country'!I13,'ST1.1 Detailed MSW by country'!L13,'ST1.1 Detailed MSW by country'!T13,'ST1.1 Detailed MSW by country'!W13,'ST1.1 Detailed MSW by country'!AE13,'ST1.1 Detailed MSW by country'!AH13,'ST1.1 Detailed MSW by country'!AP13,'ST1.1 Detailed MSW by country'!AS13)</f>
        <v>6.0572145239880623E-2</v>
      </c>
      <c r="AJ13" s="50">
        <f>STDEVA('ST1.1 Detailed MSW by country'!I13,'ST1.1 Detailed MSW by country'!L13,'ST1.1 Detailed MSW by country'!T13,'ST1.1 Detailed MSW by country'!W13,'ST1.1 Detailed MSW by country'!AE13,'ST1.1 Detailed MSW by country'!AH13,'ST1.1 Detailed MSW by country'!AP13,'ST1.1 Detailed MSW by country'!AS13)</f>
        <v>4.1297906744426557E-2</v>
      </c>
      <c r="AK13" s="50">
        <f>MIN('ST1.1 Detailed MSW by country'!I13,'ST1.1 Detailed MSW by country'!L13,'ST1.1 Detailed MSW by country'!T13,'ST1.1 Detailed MSW by country'!W13,'ST1.1 Detailed MSW by country'!AE13,'ST1.1 Detailed MSW by country'!AH13,'ST1.1 Detailed MSW by country'!AP13,'ST1.1 Detailed MSW by country'!AS13)</f>
        <v>1.5643075652233773E-2</v>
      </c>
      <c r="AL13" s="50">
        <f>MAX('ST1.1 Detailed MSW by country'!I13,'ST1.1 Detailed MSW by country'!L13,'ST1.1 Detailed MSW by country'!T13,'ST1.1 Detailed MSW by country'!W13,'ST1.1 Detailed MSW by country'!AE13,'ST1.1 Detailed MSW by country'!AH13,'ST1.1 Detailed MSW by country'!AP13,'ST1.1 Detailed MSW by country'!AS13)</f>
        <v>0.132239</v>
      </c>
      <c r="AM13" s="50">
        <f>AVERAGE('ST1.1 Detailed MSW by country'!J13,'ST1.1 Detailed MSW by country'!M13,'ST1.1 Detailed MSW by country'!U13,'ST1.1 Detailed MSW by country'!X13,'ST1.1 Detailed MSW by country'!AF13,'ST1.1 Detailed MSW by country'!AI13,'ST1.1 Detailed MSW by country'!AQ13,'ST1.1 Detailed MSW by country'!AT13)</f>
        <v>0.13969135807865163</v>
      </c>
      <c r="AN13" s="50">
        <f>STDEVA('ST1.1 Detailed MSW by country'!J13,'ST1.1 Detailed MSW by country'!M13,'ST1.1 Detailed MSW by country'!U13,'ST1.1 Detailed MSW by country'!X13,'ST1.1 Detailed MSW by country'!AF13,'ST1.1 Detailed MSW by country'!AI13,'ST1.1 Detailed MSW by country'!AQ13,'ST1.1 Detailed MSW by country'!AT13)</f>
        <v>0.10365104151942697</v>
      </c>
      <c r="AO13" s="50">
        <f>MIN('ST1.1 Detailed MSW by country'!J13,'ST1.1 Detailed MSW by country'!M13,'ST1.1 Detailed MSW by country'!U13,'ST1.1 Detailed MSW by country'!X13,'ST1.1 Detailed MSW by country'!AF13,'ST1.1 Detailed MSW by country'!AI13,'ST1.1 Detailed MSW by country'!AQ13,'ST1.1 Detailed MSW by country'!AT13)</f>
        <v>2.9907765540028913E-2</v>
      </c>
      <c r="AP13" s="50">
        <f>MAX('ST1.1 Detailed MSW by country'!J13,'ST1.1 Detailed MSW by country'!M13,'ST1.1 Detailed MSW by country'!U13,'ST1.1 Detailed MSW by country'!X13,'ST1.1 Detailed MSW by country'!AF13,'ST1.1 Detailed MSW by country'!AI13,'ST1.1 Detailed MSW by country'!AQ13,'ST1.1 Detailed MSW by country'!AT13)</f>
        <v>0.34788000000000002</v>
      </c>
      <c r="AQ13" s="50">
        <f>AVERAGE('ST1.1 Detailed MSW by country'!K13,'ST1.1 Detailed MSW by country'!N13,'ST1.1 Detailed MSW by country'!V13,'ST1.1 Detailed MSW by country'!Y13,'ST1.1 Detailed MSW by country'!AG13,'ST1.1 Detailed MSW by country'!AJ13,'ST1.1 Detailed MSW by country'!AR13,'ST1.1 Detailed MSW by country'!AU13)</f>
        <v>6.8080625778404222E-2</v>
      </c>
      <c r="AR13" s="50">
        <f>STDEVA('ST1.1 Detailed MSW by country'!K13,'ST1.1 Detailed MSW by country'!N13,'ST1.1 Detailed MSW by country'!V13,'ST1.1 Detailed MSW by country'!Y13,'ST1.1 Detailed MSW by country'!AG13,'ST1.1 Detailed MSW by country'!AJ13,'ST1.1 Detailed MSW by country'!AR13,'ST1.1 Detailed MSW by country'!AU13)</f>
        <v>5.1246236304335745E-2</v>
      </c>
      <c r="AS13" s="50">
        <f>MIN('ST1.1 Detailed MSW by country'!K13,'ST1.1 Detailed MSW by country'!N13,'ST1.1 Detailed MSW by country'!V13,'ST1.1 Detailed MSW by country'!Y13,'ST1.1 Detailed MSW by country'!AG13,'ST1.1 Detailed MSW by country'!AJ13,'ST1.1 Detailed MSW by country'!AR13,'ST1.1 Detailed MSW by country'!AU13)</f>
        <v>1.4200578922007297E-2</v>
      </c>
      <c r="AT13" s="50">
        <f>MAX('ST1.1 Detailed MSW by country'!K13,'ST1.1 Detailed MSW by country'!N13,'ST1.1 Detailed MSW by country'!V13,'ST1.1 Detailed MSW by country'!Y13,'ST1.1 Detailed MSW by country'!AG13,'ST1.1 Detailed MSW by country'!AJ13,'ST1.1 Detailed MSW by country'!AR13,'ST1.1 Detailed MSW by country'!AU13)</f>
        <v>0.172156</v>
      </c>
    </row>
    <row r="14" spans="1:46" x14ac:dyDescent="0.3">
      <c r="A14" s="19" t="s">
        <v>13</v>
      </c>
      <c r="B14" s="19" t="s">
        <v>25</v>
      </c>
      <c r="C14" s="27">
        <f>AVERAGE('ST1.1 Detailed MSW by country'!G14,'ST1.1 Detailed MSW by country'!R14,'ST1.1 Detailed MSW by country'!AC14,'ST1.1 Detailed MSW by country'!AN14)</f>
        <v>0.44878787900337225</v>
      </c>
      <c r="D14" s="21">
        <f>STDEVA('ST1.1 Detailed MSW by country'!G14,'ST1.1 Detailed MSW by country'!R14,'ST1.1 Detailed MSW by country'!AC14,'ST1.1 Detailed MSW by country'!AN14)</f>
        <v>0.15036295916518308</v>
      </c>
      <c r="E14" s="21">
        <f>MIN('ST1.1 Detailed MSW by country'!G14,'ST1.1 Detailed MSW by country'!R14,'ST1.1 Detailed MSW by country'!AC14,'ST1.1 Detailed MSW by country'!AN14)</f>
        <v>0.23878779353723814</v>
      </c>
      <c r="F14" s="21">
        <f>MAX('ST1.1 Detailed MSW by country'!G14,'ST1.1 Detailed MSW by country'!R14,'ST1.1 Detailed MSW by country'!AC14,'ST1.1 Detailed MSW by country'!AN14)</f>
        <v>0.59636372247625102</v>
      </c>
      <c r="G14" s="21">
        <f>AVERAGE('ST1.1 Detailed MSW by country'!H14,'ST1.1 Detailed MSW by country'!S14,'ST1.1 Detailed MSW by country'!AD14,'ST1.1 Detailed MSW by country'!AO14)</f>
        <v>0.22888181829171989</v>
      </c>
      <c r="H14" s="21">
        <f>STDEVA('ST1.1 Detailed MSW by country'!H14,'ST1.1 Detailed MSW by country'!S14,'ST1.1 Detailed MSW by country'!AD14,'ST1.1 Detailed MSW by country'!AO14)</f>
        <v>7.668510917424326E-2</v>
      </c>
      <c r="I14" s="21">
        <f>MIN('ST1.1 Detailed MSW by country'!H14,'ST1.1 Detailed MSW by country'!S14,'ST1.1 Detailed MSW by country'!AD14,'ST1.1 Detailed MSW by country'!AO14)</f>
        <v>0.12178177470399146</v>
      </c>
      <c r="J14" s="21">
        <f>MAX('ST1.1 Detailed MSW by country'!H14,'ST1.1 Detailed MSW by country'!S14,'ST1.1 Detailed MSW by country'!AD14,'ST1.1 Detailed MSW by country'!AO14)</f>
        <v>0.30414549846288802</v>
      </c>
      <c r="K14" s="50">
        <f>AVERAGE('ST1.1 Detailed MSW by country'!AP14,'ST1.1 Detailed MSW by country'!AE14,'ST1.1 Detailed MSW by country'!T14,'ST1.1 Detailed MSW by country'!I14)</f>
        <v>1.9031408495364565E-2</v>
      </c>
      <c r="L14" s="50">
        <f>STDEVA('ST1.1 Detailed MSW by country'!AP14,'ST1.1 Detailed MSW by country'!AE14,'ST1.1 Detailed MSW by country'!T14,'ST1.1 Detailed MSW by country'!I14)</f>
        <v>8.6672865082932093E-3</v>
      </c>
      <c r="M14" s="50">
        <f>MIN('ST1.1 Detailed MSW by country'!AP14,'ST1.1 Detailed MSW by country'!AE14,'ST1.1 Detailed MSW by country'!T14,'ST1.1 Detailed MSW by country'!I14)</f>
        <v>1.1652844324617221E-2</v>
      </c>
      <c r="N14" s="50">
        <f>MAX('ST1.1 Detailed MSW by country'!AP14,'ST1.1 Detailed MSW by country'!AE14,'ST1.1 Detailed MSW by country'!T14,'ST1.1 Detailed MSW by country'!I14)</f>
        <v>2.9102549656841049E-2</v>
      </c>
      <c r="O14" s="50">
        <f>AVERAGE('ST1.1 Detailed MSW by country'!AQ14,'ST1.1 Detailed MSW by country'!AF14,'ST1.1 Detailed MSW by country'!U14,'ST1.1 Detailed MSW by country'!J14)</f>
        <v>3.6385869111014629E-2</v>
      </c>
      <c r="P14" s="50">
        <f>STDEVA('ST1.1 Detailed MSW by country'!AQ14,'ST1.1 Detailed MSW by country'!AF14,'ST1.1 Detailed MSW by country'!U14,'ST1.1 Detailed MSW by country'!J14)</f>
        <v>1.6570857197208123E-2</v>
      </c>
      <c r="Q14" s="50">
        <f>MIN('ST1.1 Detailed MSW by country'!AQ14,'ST1.1 Detailed MSW by country'!AF14,'ST1.1 Detailed MSW by country'!U14,'ST1.1 Detailed MSW by country'!J14)</f>
        <v>2.2278901137024316E-2</v>
      </c>
      <c r="R14" s="50">
        <f>MAX('ST1.1 Detailed MSW by country'!AQ14,'ST1.1 Detailed MSW by country'!AF14,'ST1.1 Detailed MSW by country'!U14,'ST1.1 Detailed MSW by country'!J14)</f>
        <v>5.5640735307034214E-2</v>
      </c>
      <c r="S14" s="50">
        <f>AVERAGE('ST1.1 Detailed MSW by country'!AR14,'ST1.1 Detailed MSW by country'!AG14,'ST1.1 Detailed MSW by country'!V14,'ST1.1 Detailed MSW by country'!K14)</f>
        <v>3.0107064259060342E-2</v>
      </c>
      <c r="T14" s="50">
        <f>STDEVA('ST1.1 Detailed MSW by country'!AR14,'ST1.1 Detailed MSW by country'!AG14,'ST1.1 Detailed MSW by country'!V14,'ST1.1 Detailed MSW by country'!K14)</f>
        <v>1.3711363082791715E-2</v>
      </c>
      <c r="U14" s="50">
        <f>MIN('ST1.1 Detailed MSW by country'!AR14,'ST1.1 Detailed MSW by country'!AG14,'ST1.1 Detailed MSW by country'!V14,'ST1.1 Detailed MSW by country'!K14)</f>
        <v>1.8434417661074787E-2</v>
      </c>
      <c r="V14" s="50">
        <f>MAX('ST1.1 Detailed MSW by country'!AR14,'ST1.1 Detailed MSW by country'!AG14,'ST1.1 Detailed MSW by country'!V14,'ST1.1 Detailed MSW by country'!K14)</f>
        <v>4.6039279375166581E-2</v>
      </c>
      <c r="W14" s="50">
        <f>AVERAGE('ST1.1 Detailed MSW by country'!AS14,'ST1.1 Detailed MSW by country'!AH14,'ST1.1 Detailed MSW by country'!W14,'ST1.1 Detailed MSW by country'!L14)</f>
        <v>2.3126281224899976E-2</v>
      </c>
      <c r="X14" s="50">
        <f>STDEVA('ST1.1 Detailed MSW by country'!AS14,'ST1.1 Detailed MSW by country'!AH14,'ST1.1 Detailed MSW by country'!W14,'ST1.1 Detailed MSW by country'!L14)</f>
        <v>1.0532173974216956E-2</v>
      </c>
      <c r="Y14" s="50">
        <f>MIN('ST1.1 Detailed MSW by country'!AS14,'ST1.1 Detailed MSW by country'!AH14,'ST1.1 Detailed MSW by country'!W14,'ST1.1 Detailed MSW by country'!L14)</f>
        <v>1.4160116156758221E-2</v>
      </c>
      <c r="Z14" s="50">
        <f>MAX('ST1.1 Detailed MSW by country'!AS14,'ST1.1 Detailed MSW by country'!AH14,'ST1.1 Detailed MSW by country'!W14,'ST1.1 Detailed MSW by country'!L14)</f>
        <v>3.5364368742841684E-2</v>
      </c>
      <c r="AA14" s="50">
        <f>AVERAGE('ST1.1 Detailed MSW by country'!AT14,'ST1.1 Detailed MSW by country'!AI14,'ST1.1 Detailed MSW by country'!X14,'ST1.1 Detailed MSW by country'!M14)</f>
        <v>6.0838109124526078E-2</v>
      </c>
      <c r="AB14" s="50">
        <f>STDEVA('ST1.1 Detailed MSW by country'!AT14,'ST1.1 Detailed MSW by country'!AI14,'ST1.1 Detailed MSW by country'!X14,'ST1.1 Detailed MSW by country'!M14)</f>
        <v>2.7706899493724176E-2</v>
      </c>
      <c r="AC14" s="50">
        <f>MIN('ST1.1 Detailed MSW by country'!AT14,'ST1.1 Detailed MSW by country'!AI14,'ST1.1 Detailed MSW by country'!X14,'ST1.1 Detailed MSW by country'!M14)</f>
        <v>3.7250895791809152E-2</v>
      </c>
      <c r="AD14" s="50">
        <f>MAX('ST1.1 Detailed MSW by country'!AT14,'ST1.1 Detailed MSW by country'!AI14,'ST1.1 Detailed MSW by country'!X14,'ST1.1 Detailed MSW by country'!M14)</f>
        <v>9.3032740706295164E-2</v>
      </c>
      <c r="AE14" s="50">
        <f>AVERAGE('ST1.1 Detailed MSW by country'!AU14,'ST1.1 Detailed MSW by country'!AJ14,'ST1.1 Detailed MSW by country'!Y14,'ST1.1 Detailed MSW by country'!N14)</f>
        <v>1.727646303984939E-2</v>
      </c>
      <c r="AF14" s="50">
        <f>STDEVA('ST1.1 Detailed MSW by country'!AU14,'ST1.1 Detailed MSW by country'!AJ14,'ST1.1 Detailed MSW by country'!Y14,'ST1.1 Detailed MSW by country'!N14)</f>
        <v>7.8680490228973214E-3</v>
      </c>
      <c r="AG14" s="50">
        <f>MIN('ST1.1 Detailed MSW by country'!AU14,'ST1.1 Detailed MSW by country'!AJ14,'ST1.1 Detailed MSW by country'!Y14,'ST1.1 Detailed MSW by country'!N14)</f>
        <v>1.0578299253699649E-2</v>
      </c>
      <c r="AH14" s="50">
        <f>MAX('ST1.1 Detailed MSW by country'!AU14,'ST1.1 Detailed MSW by country'!AJ14,'ST1.1 Detailed MSW by country'!Y14,'ST1.1 Detailed MSW by country'!N14)</f>
        <v>2.6418912905697919E-2</v>
      </c>
      <c r="AI14" s="50">
        <f>AVERAGE('ST1.1 Detailed MSW by country'!I14,'ST1.1 Detailed MSW by country'!L14,'ST1.1 Detailed MSW by country'!T14,'ST1.1 Detailed MSW by country'!W14,'ST1.1 Detailed MSW by country'!AE14,'ST1.1 Detailed MSW by country'!AH14,'ST1.1 Detailed MSW by country'!AP14,'ST1.1 Detailed MSW by country'!AS14)</f>
        <v>2.107884486013227E-2</v>
      </c>
      <c r="AJ14" s="50">
        <f>STDEVA('ST1.1 Detailed MSW by country'!I14,'ST1.1 Detailed MSW by country'!L14,'ST1.1 Detailed MSW by country'!T14,'ST1.1 Detailed MSW by country'!W14,'ST1.1 Detailed MSW by country'!AE14,'ST1.1 Detailed MSW by country'!AH14,'ST1.1 Detailed MSW by country'!AP14,'ST1.1 Detailed MSW by country'!AS14)</f>
        <v>9.1937991328179484E-3</v>
      </c>
      <c r="AK14" s="50">
        <f>MIN('ST1.1 Detailed MSW by country'!I14,'ST1.1 Detailed MSW by country'!L14,'ST1.1 Detailed MSW by country'!T14,'ST1.1 Detailed MSW by country'!W14,'ST1.1 Detailed MSW by country'!AE14,'ST1.1 Detailed MSW by country'!AH14,'ST1.1 Detailed MSW by country'!AP14,'ST1.1 Detailed MSW by country'!AS14)</f>
        <v>1.1652844324617221E-2</v>
      </c>
      <c r="AL14" s="50">
        <f>MAX('ST1.1 Detailed MSW by country'!I14,'ST1.1 Detailed MSW by country'!L14,'ST1.1 Detailed MSW by country'!T14,'ST1.1 Detailed MSW by country'!W14,'ST1.1 Detailed MSW by country'!AE14,'ST1.1 Detailed MSW by country'!AH14,'ST1.1 Detailed MSW by country'!AP14,'ST1.1 Detailed MSW by country'!AS14)</f>
        <v>3.5364368742841684E-2</v>
      </c>
      <c r="AM14" s="50">
        <f>AVERAGE('ST1.1 Detailed MSW by country'!J14,'ST1.1 Detailed MSW by country'!M14,'ST1.1 Detailed MSW by country'!U14,'ST1.1 Detailed MSW by country'!X14,'ST1.1 Detailed MSW by country'!AF14,'ST1.1 Detailed MSW by country'!AI14,'ST1.1 Detailed MSW by country'!AQ14,'ST1.1 Detailed MSW by country'!AT14)</f>
        <v>4.8611989117770357E-2</v>
      </c>
      <c r="AN14" s="50">
        <f>STDEVA('ST1.1 Detailed MSW by country'!J14,'ST1.1 Detailed MSW by country'!M14,'ST1.1 Detailed MSW by country'!U14,'ST1.1 Detailed MSW by country'!X14,'ST1.1 Detailed MSW by country'!AF14,'ST1.1 Detailed MSW by country'!AI14,'ST1.1 Detailed MSW by country'!AQ14,'ST1.1 Detailed MSW by country'!AT14)</f>
        <v>2.4849894644138643E-2</v>
      </c>
      <c r="AO14" s="50">
        <f>MIN('ST1.1 Detailed MSW by country'!J14,'ST1.1 Detailed MSW by country'!M14,'ST1.1 Detailed MSW by country'!U14,'ST1.1 Detailed MSW by country'!X14,'ST1.1 Detailed MSW by country'!AF14,'ST1.1 Detailed MSW by country'!AI14,'ST1.1 Detailed MSW by country'!AQ14,'ST1.1 Detailed MSW by country'!AT14)</f>
        <v>2.2278901137024316E-2</v>
      </c>
      <c r="AP14" s="50">
        <f>MAX('ST1.1 Detailed MSW by country'!J14,'ST1.1 Detailed MSW by country'!M14,'ST1.1 Detailed MSW by country'!U14,'ST1.1 Detailed MSW by country'!X14,'ST1.1 Detailed MSW by country'!AF14,'ST1.1 Detailed MSW by country'!AI14,'ST1.1 Detailed MSW by country'!AQ14,'ST1.1 Detailed MSW by country'!AT14)</f>
        <v>9.3032740706295164E-2</v>
      </c>
      <c r="AQ14" s="50">
        <f>AVERAGE('ST1.1 Detailed MSW by country'!K14,'ST1.1 Detailed MSW by country'!N14,'ST1.1 Detailed MSW by country'!V14,'ST1.1 Detailed MSW by country'!Y14,'ST1.1 Detailed MSW by country'!AG14,'ST1.1 Detailed MSW by country'!AJ14,'ST1.1 Detailed MSW by country'!AR14,'ST1.1 Detailed MSW by country'!AU14)</f>
        <v>2.3691763649454866E-2</v>
      </c>
      <c r="AR14" s="50">
        <f>STDEVA('ST1.1 Detailed MSW by country'!K14,'ST1.1 Detailed MSW by country'!N14,'ST1.1 Detailed MSW by country'!V14,'ST1.1 Detailed MSW by country'!Y14,'ST1.1 Detailed MSW by country'!AG14,'ST1.1 Detailed MSW by country'!AJ14,'ST1.1 Detailed MSW by country'!AR14,'ST1.1 Detailed MSW by country'!AU14)</f>
        <v>1.2415265225504861E-2</v>
      </c>
      <c r="AS14" s="50">
        <f>MIN('ST1.1 Detailed MSW by country'!K14,'ST1.1 Detailed MSW by country'!N14,'ST1.1 Detailed MSW by country'!V14,'ST1.1 Detailed MSW by country'!Y14,'ST1.1 Detailed MSW by country'!AG14,'ST1.1 Detailed MSW by country'!AJ14,'ST1.1 Detailed MSW by country'!AR14,'ST1.1 Detailed MSW by country'!AU14)</f>
        <v>1.0578299253699649E-2</v>
      </c>
      <c r="AT14" s="50">
        <f>MAX('ST1.1 Detailed MSW by country'!K14,'ST1.1 Detailed MSW by country'!N14,'ST1.1 Detailed MSW by country'!V14,'ST1.1 Detailed MSW by country'!Y14,'ST1.1 Detailed MSW by country'!AG14,'ST1.1 Detailed MSW by country'!AJ14,'ST1.1 Detailed MSW by country'!AR14,'ST1.1 Detailed MSW by country'!AU14)</f>
        <v>4.6039279375166581E-2</v>
      </c>
    </row>
    <row r="15" spans="1:46" x14ac:dyDescent="0.3">
      <c r="A15" s="19" t="s">
        <v>13</v>
      </c>
      <c r="B15" s="19" t="s">
        <v>26</v>
      </c>
      <c r="C15" s="27">
        <f>AVERAGE('ST1.1 Detailed MSW by country'!G15,'ST1.1 Detailed MSW by country'!R15,'ST1.1 Detailed MSW by country'!AC15,'ST1.1 Detailed MSW by country'!AN15)</f>
        <v>0.54368344045414796</v>
      </c>
      <c r="D15" s="21">
        <f>STDEVA('ST1.1 Detailed MSW by country'!G15,'ST1.1 Detailed MSW by country'!R15,'ST1.1 Detailed MSW by country'!AC15,'ST1.1 Detailed MSW by country'!AN15)</f>
        <v>0.33277059546604659</v>
      </c>
      <c r="E15" s="21">
        <f>MIN('ST1.1 Detailed MSW by country'!G15,'ST1.1 Detailed MSW by country'!R15,'ST1.1 Detailed MSW by country'!AC15,'ST1.1 Detailed MSW by country'!AN15)</f>
        <v>0.18418126362441078</v>
      </c>
      <c r="F15" s="21">
        <f>MAX('ST1.1 Detailed MSW by country'!G15,'ST1.1 Detailed MSW by country'!R15,'ST1.1 Detailed MSW by country'!AC15,'ST1.1 Detailed MSW by country'!AN15)</f>
        <v>0.99</v>
      </c>
      <c r="G15" s="21">
        <f>AVERAGE('ST1.1 Detailed MSW by country'!H15,'ST1.1 Detailed MSW by country'!S15,'ST1.1 Detailed MSW by country'!AD15,'ST1.1 Detailed MSW by country'!AO15)</f>
        <v>0.27727855463161544</v>
      </c>
      <c r="H15" s="21">
        <f>STDEVA('ST1.1 Detailed MSW by country'!H15,'ST1.1 Detailed MSW by country'!S15,'ST1.1 Detailed MSW by country'!AD15,'ST1.1 Detailed MSW by country'!AO15)</f>
        <v>0.16971300368768388</v>
      </c>
      <c r="I15" s="21">
        <f>MIN('ST1.1 Detailed MSW by country'!H15,'ST1.1 Detailed MSW by country'!S15,'ST1.1 Detailed MSW by country'!AD15,'ST1.1 Detailed MSW by country'!AO15)</f>
        <v>9.3932444448449504E-2</v>
      </c>
      <c r="J15" s="21">
        <f>MAX('ST1.1 Detailed MSW by country'!H15,'ST1.1 Detailed MSW by country'!S15,'ST1.1 Detailed MSW by country'!AD15,'ST1.1 Detailed MSW by country'!AO15)</f>
        <v>0.50490000000000002</v>
      </c>
      <c r="K15" s="50">
        <f>AVERAGE('ST1.1 Detailed MSW by country'!AP15,'ST1.1 Detailed MSW by country'!AE15,'ST1.1 Detailed MSW by country'!T15,'ST1.1 Detailed MSW by country'!I15)</f>
        <v>2.3542751894162415E-2</v>
      </c>
      <c r="L15" s="50">
        <f>STDEVA('ST1.1 Detailed MSW by country'!AP15,'ST1.1 Detailed MSW by country'!AE15,'ST1.1 Detailed MSW by country'!T15,'ST1.1 Detailed MSW by country'!I15)</f>
        <v>1.7788753433119218E-2</v>
      </c>
      <c r="M15" s="50">
        <f>MIN('ST1.1 Detailed MSW by country'!AP15,'ST1.1 Detailed MSW by country'!AE15,'ST1.1 Detailed MSW by country'!T15,'ST1.1 Detailed MSW by country'!I15)</f>
        <v>8.9880456648712449E-3</v>
      </c>
      <c r="N15" s="50">
        <f>MAX('ST1.1 Detailed MSW by country'!AP15,'ST1.1 Detailed MSW by country'!AE15,'ST1.1 Detailed MSW by country'!T15,'ST1.1 Detailed MSW by country'!I15)</f>
        <v>4.8311999999999994E-2</v>
      </c>
      <c r="O15" s="50">
        <f>AVERAGE('ST1.1 Detailed MSW by country'!AQ15,'ST1.1 Detailed MSW by country'!AF15,'ST1.1 Detailed MSW by country'!U15,'ST1.1 Detailed MSW by country'!J15)</f>
        <v>4.5011039994372004E-2</v>
      </c>
      <c r="P15" s="50">
        <f>STDEVA('ST1.1 Detailed MSW by country'!AQ15,'ST1.1 Detailed MSW by country'!AF15,'ST1.1 Detailed MSW by country'!U15,'ST1.1 Detailed MSW by country'!J15)</f>
        <v>3.4010055231762759E-2</v>
      </c>
      <c r="Q15" s="50">
        <f>MIN('ST1.1 Detailed MSW by country'!AQ15,'ST1.1 Detailed MSW by country'!AF15,'ST1.1 Detailed MSW by country'!U15,'ST1.1 Detailed MSW by country'!J15)</f>
        <v>1.7184111896157525E-2</v>
      </c>
      <c r="R15" s="50">
        <f>MAX('ST1.1 Detailed MSW by country'!AQ15,'ST1.1 Detailed MSW by country'!AF15,'ST1.1 Detailed MSW by country'!U15,'ST1.1 Detailed MSW by country'!J15)</f>
        <v>9.2366999999999991E-2</v>
      </c>
      <c r="S15" s="50">
        <f>AVERAGE('ST1.1 Detailed MSW by country'!AR15,'ST1.1 Detailed MSW by country'!AG15,'ST1.1 Detailed MSW by country'!V15,'ST1.1 Detailed MSW by country'!K15)</f>
        <v>3.7243861603060223E-2</v>
      </c>
      <c r="T15" s="50">
        <f>STDEVA('ST1.1 Detailed MSW by country'!AR15,'ST1.1 Detailed MSW by country'!AG15,'ST1.1 Detailed MSW by country'!V15,'ST1.1 Detailed MSW by country'!K15)</f>
        <v>2.8141224693377122E-2</v>
      </c>
      <c r="U15" s="50">
        <f>MIN('ST1.1 Detailed MSW by country'!AR15,'ST1.1 Detailed MSW by country'!AG15,'ST1.1 Detailed MSW by country'!V15,'ST1.1 Detailed MSW by country'!K15)</f>
        <v>1.4218793551804514E-2</v>
      </c>
      <c r="V15" s="50">
        <f>MAX('ST1.1 Detailed MSW by country'!AR15,'ST1.1 Detailed MSW by country'!AG15,'ST1.1 Detailed MSW by country'!V15,'ST1.1 Detailed MSW by country'!K15)</f>
        <v>7.642800000000001E-2</v>
      </c>
      <c r="W15" s="50">
        <f>AVERAGE('ST1.1 Detailed MSW by country'!AS15,'ST1.1 Detailed MSW by country'!AH15,'ST1.1 Detailed MSW by country'!W15,'ST1.1 Detailed MSW by country'!L15)</f>
        <v>2.8608303018930969E-2</v>
      </c>
      <c r="X15" s="50">
        <f>STDEVA('ST1.1 Detailed MSW by country'!AS15,'ST1.1 Detailed MSW by country'!AH15,'ST1.1 Detailed MSW by country'!W15,'ST1.1 Detailed MSW by country'!L15)</f>
        <v>2.161625161032725E-2</v>
      </c>
      <c r="Y15" s="50">
        <f>MIN('ST1.1 Detailed MSW by country'!AS15,'ST1.1 Detailed MSW by country'!AH15,'ST1.1 Detailed MSW by country'!W15,'ST1.1 Detailed MSW by country'!L15)</f>
        <v>1.0921948932927559E-2</v>
      </c>
      <c r="Z15" s="50">
        <f>MAX('ST1.1 Detailed MSW by country'!AS15,'ST1.1 Detailed MSW by country'!AH15,'ST1.1 Detailed MSW by country'!W15,'ST1.1 Detailed MSW by country'!L15)</f>
        <v>5.8706999999999995E-2</v>
      </c>
      <c r="AA15" s="50">
        <f>AVERAGE('ST1.1 Detailed MSW by country'!AT15,'ST1.1 Detailed MSW by country'!AI15,'ST1.1 Detailed MSW by country'!X15,'ST1.1 Detailed MSW by country'!M15)</f>
        <v>7.5259616710847077E-2</v>
      </c>
      <c r="AB15" s="50">
        <f>STDEVA('ST1.1 Detailed MSW by country'!AT15,'ST1.1 Detailed MSW by country'!AI15,'ST1.1 Detailed MSW by country'!X15,'ST1.1 Detailed MSW by country'!M15)</f>
        <v>5.6865687204233552E-2</v>
      </c>
      <c r="AC15" s="50">
        <f>MIN('ST1.1 Detailed MSW by country'!AT15,'ST1.1 Detailed MSW by country'!AI15,'ST1.1 Detailed MSW by country'!X15,'ST1.1 Detailed MSW by country'!M15)</f>
        <v>2.8732277125408084E-2</v>
      </c>
      <c r="AD15" s="50">
        <f>MAX('ST1.1 Detailed MSW by country'!AT15,'ST1.1 Detailed MSW by country'!AI15,'ST1.1 Detailed MSW by country'!X15,'ST1.1 Detailed MSW by country'!M15)</f>
        <v>0.15443999999999999</v>
      </c>
      <c r="AE15" s="50">
        <f>AVERAGE('ST1.1 Detailed MSW by country'!AU15,'ST1.1 Detailed MSW by country'!AJ15,'ST1.1 Detailed MSW by country'!Y15,'ST1.1 Detailed MSW by country'!N15)</f>
        <v>2.1371801412118752E-2</v>
      </c>
      <c r="AF15" s="50">
        <f>STDEVA('ST1.1 Detailed MSW by country'!AU15,'ST1.1 Detailed MSW by country'!AJ15,'ST1.1 Detailed MSW by country'!Y15,'ST1.1 Detailed MSW by country'!N15)</f>
        <v>1.6148397071458639E-2</v>
      </c>
      <c r="AG15" s="50">
        <f>MIN('ST1.1 Detailed MSW by country'!AU15,'ST1.1 Detailed MSW by country'!AJ15,'ST1.1 Detailed MSW by country'!Y15,'ST1.1 Detailed MSW by country'!N15)</f>
        <v>8.1592299785613973E-3</v>
      </c>
      <c r="AH15" s="50">
        <f>MAX('ST1.1 Detailed MSW by country'!AU15,'ST1.1 Detailed MSW by country'!AJ15,'ST1.1 Detailed MSW by country'!Y15,'ST1.1 Detailed MSW by country'!N15)</f>
        <v>4.3857E-2</v>
      </c>
      <c r="AI15" s="50">
        <f>AVERAGE('ST1.1 Detailed MSW by country'!I15,'ST1.1 Detailed MSW by country'!L15,'ST1.1 Detailed MSW by country'!T15,'ST1.1 Detailed MSW by country'!W15,'ST1.1 Detailed MSW by country'!AE15,'ST1.1 Detailed MSW by country'!AH15,'ST1.1 Detailed MSW by country'!AP15,'ST1.1 Detailed MSW by country'!AS15)</f>
        <v>2.6075527456546697E-2</v>
      </c>
      <c r="AJ15" s="50">
        <f>STDEVA('ST1.1 Detailed MSW by country'!I15,'ST1.1 Detailed MSW by country'!L15,'ST1.1 Detailed MSW by country'!T15,'ST1.1 Detailed MSW by country'!W15,'ST1.1 Detailed MSW by country'!AE15,'ST1.1 Detailed MSW by country'!AH15,'ST1.1 Detailed MSW by country'!AP15,'ST1.1 Detailed MSW by country'!AS15)</f>
        <v>1.8525757603753228E-2</v>
      </c>
      <c r="AK15" s="50">
        <f>MIN('ST1.1 Detailed MSW by country'!I15,'ST1.1 Detailed MSW by country'!L15,'ST1.1 Detailed MSW by country'!T15,'ST1.1 Detailed MSW by country'!W15,'ST1.1 Detailed MSW by country'!AE15,'ST1.1 Detailed MSW by country'!AH15,'ST1.1 Detailed MSW by country'!AP15,'ST1.1 Detailed MSW by country'!AS15)</f>
        <v>8.9880456648712449E-3</v>
      </c>
      <c r="AL15" s="50">
        <f>MAX('ST1.1 Detailed MSW by country'!I15,'ST1.1 Detailed MSW by country'!L15,'ST1.1 Detailed MSW by country'!T15,'ST1.1 Detailed MSW by country'!W15,'ST1.1 Detailed MSW by country'!AE15,'ST1.1 Detailed MSW by country'!AH15,'ST1.1 Detailed MSW by country'!AP15,'ST1.1 Detailed MSW by country'!AS15)</f>
        <v>5.8706999999999995E-2</v>
      </c>
      <c r="AM15" s="50">
        <f>AVERAGE('ST1.1 Detailed MSW by country'!J15,'ST1.1 Detailed MSW by country'!M15,'ST1.1 Detailed MSW by country'!U15,'ST1.1 Detailed MSW by country'!X15,'ST1.1 Detailed MSW by country'!AF15,'ST1.1 Detailed MSW by country'!AI15,'ST1.1 Detailed MSW by country'!AQ15,'ST1.1 Detailed MSW by country'!AT15)</f>
        <v>6.0135328352609541E-2</v>
      </c>
      <c r="AN15" s="50">
        <f>STDEVA('ST1.1 Detailed MSW by country'!J15,'ST1.1 Detailed MSW by country'!M15,'ST1.1 Detailed MSW by country'!U15,'ST1.1 Detailed MSW by country'!X15,'ST1.1 Detailed MSW by country'!AF15,'ST1.1 Detailed MSW by country'!AI15,'ST1.1 Detailed MSW by country'!AQ15,'ST1.1 Detailed MSW by country'!AT15)</f>
        <v>4.6292738555811189E-2</v>
      </c>
      <c r="AO15" s="50">
        <f>MIN('ST1.1 Detailed MSW by country'!J15,'ST1.1 Detailed MSW by country'!M15,'ST1.1 Detailed MSW by country'!U15,'ST1.1 Detailed MSW by country'!X15,'ST1.1 Detailed MSW by country'!AF15,'ST1.1 Detailed MSW by country'!AI15,'ST1.1 Detailed MSW by country'!AQ15,'ST1.1 Detailed MSW by country'!AT15)</f>
        <v>1.7184111896157525E-2</v>
      </c>
      <c r="AP15" s="50">
        <f>MAX('ST1.1 Detailed MSW by country'!J15,'ST1.1 Detailed MSW by country'!M15,'ST1.1 Detailed MSW by country'!U15,'ST1.1 Detailed MSW by country'!X15,'ST1.1 Detailed MSW by country'!AF15,'ST1.1 Detailed MSW by country'!AI15,'ST1.1 Detailed MSW by country'!AQ15,'ST1.1 Detailed MSW by country'!AT15)</f>
        <v>0.15443999999999999</v>
      </c>
      <c r="AQ15" s="50">
        <f>AVERAGE('ST1.1 Detailed MSW by country'!K15,'ST1.1 Detailed MSW by country'!N15,'ST1.1 Detailed MSW by country'!V15,'ST1.1 Detailed MSW by country'!Y15,'ST1.1 Detailed MSW by country'!AG15,'ST1.1 Detailed MSW by country'!AJ15,'ST1.1 Detailed MSW by country'!AR15,'ST1.1 Detailed MSW by country'!AU15)</f>
        <v>2.9307831507589491E-2</v>
      </c>
      <c r="AR15" s="50">
        <f>STDEVA('ST1.1 Detailed MSW by country'!K15,'ST1.1 Detailed MSW by country'!N15,'ST1.1 Detailed MSW by country'!V15,'ST1.1 Detailed MSW by country'!Y15,'ST1.1 Detailed MSW by country'!AG15,'ST1.1 Detailed MSW by country'!AJ15,'ST1.1 Detailed MSW by country'!AR15,'ST1.1 Detailed MSW by country'!AU15)</f>
        <v>2.2872136370551195E-2</v>
      </c>
      <c r="AS15" s="50">
        <f>MIN('ST1.1 Detailed MSW by country'!K15,'ST1.1 Detailed MSW by country'!N15,'ST1.1 Detailed MSW by country'!V15,'ST1.1 Detailed MSW by country'!Y15,'ST1.1 Detailed MSW by country'!AG15,'ST1.1 Detailed MSW by country'!AJ15,'ST1.1 Detailed MSW by country'!AR15,'ST1.1 Detailed MSW by country'!AU15)</f>
        <v>8.1592299785613973E-3</v>
      </c>
      <c r="AT15" s="50">
        <f>MAX('ST1.1 Detailed MSW by country'!K15,'ST1.1 Detailed MSW by country'!N15,'ST1.1 Detailed MSW by country'!V15,'ST1.1 Detailed MSW by country'!Y15,'ST1.1 Detailed MSW by country'!AG15,'ST1.1 Detailed MSW by country'!AJ15,'ST1.1 Detailed MSW by country'!AR15,'ST1.1 Detailed MSW by country'!AU15)</f>
        <v>7.642800000000001E-2</v>
      </c>
    </row>
    <row r="16" spans="1:46" x14ac:dyDescent="0.3">
      <c r="A16" s="19" t="s">
        <v>13</v>
      </c>
      <c r="B16" s="19" t="s">
        <v>27</v>
      </c>
      <c r="C16" s="27">
        <f>AVERAGE('ST1.1 Detailed MSW by country'!G16,'ST1.1 Detailed MSW by country'!R16,'ST1.1 Detailed MSW by country'!AC16,'ST1.1 Detailed MSW by country'!AN16)</f>
        <v>0.93982880183103268</v>
      </c>
      <c r="D16" s="21">
        <f>STDEVA('ST1.1 Detailed MSW by country'!G16,'ST1.1 Detailed MSW by country'!R16,'ST1.1 Detailed MSW by country'!AC16,'ST1.1 Detailed MSW by country'!AN16)</f>
        <v>0.67571768225580731</v>
      </c>
      <c r="E16" s="21">
        <f>MIN('ST1.1 Detailed MSW by country'!G16,'ST1.1 Detailed MSW by country'!R16,'ST1.1 Detailed MSW by country'!AC16,'ST1.1 Detailed MSW by country'!AN16)</f>
        <v>0.40710747801524944</v>
      </c>
      <c r="F16" s="21">
        <f>MAX('ST1.1 Detailed MSW by country'!G16,'ST1.1 Detailed MSW by country'!R16,'ST1.1 Detailed MSW by country'!AC16,'ST1.1 Detailed MSW by country'!AN16)</f>
        <v>1.83</v>
      </c>
      <c r="G16" s="21">
        <f>AVERAGE('ST1.1 Detailed MSW by country'!H16,'ST1.1 Detailed MSW by country'!S16,'ST1.1 Detailed MSW by country'!AD16,'ST1.1 Detailed MSW by country'!AO16)</f>
        <v>0.47931268893382672</v>
      </c>
      <c r="H16" s="21">
        <f>STDEVA('ST1.1 Detailed MSW by country'!H16,'ST1.1 Detailed MSW by country'!S16,'ST1.1 Detailed MSW by country'!AD16,'ST1.1 Detailed MSW by country'!AO16)</f>
        <v>0.34461601795046171</v>
      </c>
      <c r="I16" s="21">
        <f>MIN('ST1.1 Detailed MSW by country'!H16,'ST1.1 Detailed MSW by country'!S16,'ST1.1 Detailed MSW by country'!AD16,'ST1.1 Detailed MSW by country'!AO16)</f>
        <v>0.20762481378777722</v>
      </c>
      <c r="J16" s="21">
        <f>MAX('ST1.1 Detailed MSW by country'!H16,'ST1.1 Detailed MSW by country'!S16,'ST1.1 Detailed MSW by country'!AD16,'ST1.1 Detailed MSW by country'!AO16)</f>
        <v>0.93330000000000002</v>
      </c>
      <c r="K16" s="50">
        <f>AVERAGE('ST1.1 Detailed MSW by country'!AP16,'ST1.1 Detailed MSW by country'!AE16,'ST1.1 Detailed MSW by country'!T16,'ST1.1 Detailed MSW by country'!I16)</f>
        <v>3.9287845529354395E-2</v>
      </c>
      <c r="L16" s="50">
        <f>STDEVA('ST1.1 Detailed MSW by country'!AP16,'ST1.1 Detailed MSW by country'!AE16,'ST1.1 Detailed MSW by country'!T16,'ST1.1 Detailed MSW by country'!I16)</f>
        <v>3.3514971194235972E-2</v>
      </c>
      <c r="M16" s="50">
        <f>MIN('ST1.1 Detailed MSW by country'!AP16,'ST1.1 Detailed MSW by country'!AE16,'ST1.1 Detailed MSW by country'!T16,'ST1.1 Detailed MSW by country'!I16)</f>
        <v>1.9866844927144172E-2</v>
      </c>
      <c r="N16" s="50">
        <f>MAX('ST1.1 Detailed MSW by country'!AP16,'ST1.1 Detailed MSW by country'!AE16,'ST1.1 Detailed MSW by country'!T16,'ST1.1 Detailed MSW by country'!I16)</f>
        <v>8.9303999999999994E-2</v>
      </c>
      <c r="O16" s="50">
        <f>AVERAGE('ST1.1 Detailed MSW by country'!AQ16,'ST1.1 Detailed MSW by country'!AF16,'ST1.1 Detailed MSW by country'!U16,'ST1.1 Detailed MSW by country'!J16)</f>
        <v>7.5113852210835358E-2</v>
      </c>
      <c r="P16" s="50">
        <f>STDEVA('ST1.1 Detailed MSW by country'!AQ16,'ST1.1 Detailed MSW by country'!AF16,'ST1.1 Detailed MSW by country'!U16,'ST1.1 Detailed MSW by country'!J16)</f>
        <v>6.4076778943078172E-2</v>
      </c>
      <c r="Q16" s="50">
        <f>MIN('ST1.1 Detailed MSW by country'!AQ16,'ST1.1 Detailed MSW by country'!AF16,'ST1.1 Detailed MSW by country'!U16,'ST1.1 Detailed MSW by country'!J16)</f>
        <v>3.7983127698822769E-2</v>
      </c>
      <c r="R16" s="50">
        <f>MAX('ST1.1 Detailed MSW by country'!AQ16,'ST1.1 Detailed MSW by country'!AF16,'ST1.1 Detailed MSW by country'!U16,'ST1.1 Detailed MSW by country'!J16)</f>
        <v>0.170739</v>
      </c>
      <c r="S16" s="50">
        <f>AVERAGE('ST1.1 Detailed MSW by country'!AR16,'ST1.1 Detailed MSW by country'!AG16,'ST1.1 Detailed MSW by country'!V16,'ST1.1 Detailed MSW by country'!K16)</f>
        <v>6.2152083501355725E-2</v>
      </c>
      <c r="T16" s="50">
        <f>STDEVA('ST1.1 Detailed MSW by country'!AR16,'ST1.1 Detailed MSW by country'!AG16,'ST1.1 Detailed MSW by country'!V16,'ST1.1 Detailed MSW by country'!K16)</f>
        <v>5.3019585577766766E-2</v>
      </c>
      <c r="U16" s="50">
        <f>MIN('ST1.1 Detailed MSW by country'!AR16,'ST1.1 Detailed MSW by country'!AG16,'ST1.1 Detailed MSW by country'!V16,'ST1.1 Detailed MSW by country'!K16)</f>
        <v>3.142869730277726E-2</v>
      </c>
      <c r="V16" s="50">
        <f>MAX('ST1.1 Detailed MSW by country'!AR16,'ST1.1 Detailed MSW by country'!AG16,'ST1.1 Detailed MSW by country'!V16,'ST1.1 Detailed MSW by country'!K16)</f>
        <v>0.14127600000000001</v>
      </c>
      <c r="W16" s="50">
        <f>AVERAGE('ST1.1 Detailed MSW by country'!AS16,'ST1.1 Detailed MSW by country'!AH16,'ST1.1 Detailed MSW by country'!W16,'ST1.1 Detailed MSW by country'!L16)</f>
        <v>4.7741172948580241E-2</v>
      </c>
      <c r="X16" s="50">
        <f>STDEVA('ST1.1 Detailed MSW by country'!AS16,'ST1.1 Detailed MSW by country'!AH16,'ST1.1 Detailed MSW by country'!W16,'ST1.1 Detailed MSW by country'!L16)</f>
        <v>4.0726184258569532E-2</v>
      </c>
      <c r="Y16" s="50">
        <f>MIN('ST1.1 Detailed MSW by country'!AS16,'ST1.1 Detailed MSW by country'!AH16,'ST1.1 Detailed MSW by country'!W16,'ST1.1 Detailed MSW by country'!L16)</f>
        <v>2.4141473446304292E-2</v>
      </c>
      <c r="Z16" s="50">
        <f>MAX('ST1.1 Detailed MSW by country'!AS16,'ST1.1 Detailed MSW by country'!AH16,'ST1.1 Detailed MSW by country'!W16,'ST1.1 Detailed MSW by country'!L16)</f>
        <v>0.108519</v>
      </c>
      <c r="AA16" s="50">
        <f>AVERAGE('ST1.1 Detailed MSW by country'!AT16,'ST1.1 Detailed MSW by country'!AI16,'ST1.1 Detailed MSW by country'!X16,'ST1.1 Detailed MSW by country'!M16)</f>
        <v>0.1255922930856411</v>
      </c>
      <c r="AB16" s="50">
        <f>STDEVA('ST1.1 Detailed MSW by country'!AT16,'ST1.1 Detailed MSW by country'!AI16,'ST1.1 Detailed MSW by country'!X16,'ST1.1 Detailed MSW by country'!M16)</f>
        <v>0.10713802267009859</v>
      </c>
      <c r="AC16" s="50">
        <f>MIN('ST1.1 Detailed MSW by country'!AT16,'ST1.1 Detailed MSW by country'!AI16,'ST1.1 Detailed MSW by country'!X16,'ST1.1 Detailed MSW by country'!M16)</f>
        <v>6.3508766570378905E-2</v>
      </c>
      <c r="AD16" s="50">
        <f>MAX('ST1.1 Detailed MSW by country'!AT16,'ST1.1 Detailed MSW by country'!AI16,'ST1.1 Detailed MSW by country'!X16,'ST1.1 Detailed MSW by country'!M16)</f>
        <v>0.28548000000000001</v>
      </c>
      <c r="AE16" s="50">
        <f>AVERAGE('ST1.1 Detailed MSW by country'!AU16,'ST1.1 Detailed MSW by country'!AJ16,'ST1.1 Detailed MSW by country'!Y16,'ST1.1 Detailed MSW by country'!N16)</f>
        <v>3.5664990921114748E-2</v>
      </c>
      <c r="AF16" s="50">
        <f>STDEVA('ST1.1 Detailed MSW by country'!AU16,'ST1.1 Detailed MSW by country'!AJ16,'ST1.1 Detailed MSW by country'!Y16,'ST1.1 Detailed MSW by country'!N16)</f>
        <v>3.0424451309521584E-2</v>
      </c>
      <c r="AG16" s="50">
        <f>MIN('ST1.1 Detailed MSW by country'!AU16,'ST1.1 Detailed MSW by country'!AJ16,'ST1.1 Detailed MSW by country'!Y16,'ST1.1 Detailed MSW by country'!N16)</f>
        <v>1.8034861276075551E-2</v>
      </c>
      <c r="AH16" s="50">
        <f>MAX('ST1.1 Detailed MSW by country'!AU16,'ST1.1 Detailed MSW by country'!AJ16,'ST1.1 Detailed MSW by country'!Y16,'ST1.1 Detailed MSW by country'!N16)</f>
        <v>8.1069000000000002E-2</v>
      </c>
      <c r="AI16" s="50">
        <f>AVERAGE('ST1.1 Detailed MSW by country'!I16,'ST1.1 Detailed MSW by country'!L16,'ST1.1 Detailed MSW by country'!T16,'ST1.1 Detailed MSW by country'!W16,'ST1.1 Detailed MSW by country'!AE16,'ST1.1 Detailed MSW by country'!AH16,'ST1.1 Detailed MSW by country'!AP16,'ST1.1 Detailed MSW by country'!AS16)</f>
        <v>4.3514509238967311E-2</v>
      </c>
      <c r="AJ16" s="50">
        <f>STDEVA('ST1.1 Detailed MSW by country'!I16,'ST1.1 Detailed MSW by country'!L16,'ST1.1 Detailed MSW by country'!T16,'ST1.1 Detailed MSW by country'!W16,'ST1.1 Detailed MSW by country'!AE16,'ST1.1 Detailed MSW by country'!AH16,'ST1.1 Detailed MSW by country'!AP16,'ST1.1 Detailed MSW by country'!AS16)</f>
        <v>3.4823111422800694E-2</v>
      </c>
      <c r="AK16" s="50">
        <f>MIN('ST1.1 Detailed MSW by country'!I16,'ST1.1 Detailed MSW by country'!L16,'ST1.1 Detailed MSW by country'!T16,'ST1.1 Detailed MSW by country'!W16,'ST1.1 Detailed MSW by country'!AE16,'ST1.1 Detailed MSW by country'!AH16,'ST1.1 Detailed MSW by country'!AP16,'ST1.1 Detailed MSW by country'!AS16)</f>
        <v>1.9866844927144172E-2</v>
      </c>
      <c r="AL16" s="50">
        <f>MAX('ST1.1 Detailed MSW by country'!I16,'ST1.1 Detailed MSW by country'!L16,'ST1.1 Detailed MSW by country'!T16,'ST1.1 Detailed MSW by country'!W16,'ST1.1 Detailed MSW by country'!AE16,'ST1.1 Detailed MSW by country'!AH16,'ST1.1 Detailed MSW by country'!AP16,'ST1.1 Detailed MSW by country'!AS16)</f>
        <v>0.108519</v>
      </c>
      <c r="AM16" s="50">
        <f>AVERAGE('ST1.1 Detailed MSW by country'!J16,'ST1.1 Detailed MSW by country'!M16,'ST1.1 Detailed MSW by country'!U16,'ST1.1 Detailed MSW by country'!X16,'ST1.1 Detailed MSW by country'!AF16,'ST1.1 Detailed MSW by country'!AI16,'ST1.1 Detailed MSW by country'!AQ16,'ST1.1 Detailed MSW by country'!AT16)</f>
        <v>0.10035307264823823</v>
      </c>
      <c r="AN16" s="50">
        <f>STDEVA('ST1.1 Detailed MSW by country'!J16,'ST1.1 Detailed MSW by country'!M16,'ST1.1 Detailed MSW by country'!U16,'ST1.1 Detailed MSW by country'!X16,'ST1.1 Detailed MSW by country'!AF16,'ST1.1 Detailed MSW by country'!AI16,'ST1.1 Detailed MSW by country'!AQ16,'ST1.1 Detailed MSW by country'!AT16)</f>
        <v>8.6064190736946489E-2</v>
      </c>
      <c r="AO16" s="50">
        <f>MIN('ST1.1 Detailed MSW by country'!J16,'ST1.1 Detailed MSW by country'!M16,'ST1.1 Detailed MSW by country'!U16,'ST1.1 Detailed MSW by country'!X16,'ST1.1 Detailed MSW by country'!AF16,'ST1.1 Detailed MSW by country'!AI16,'ST1.1 Detailed MSW by country'!AQ16,'ST1.1 Detailed MSW by country'!AT16)</f>
        <v>3.7983127698822769E-2</v>
      </c>
      <c r="AP16" s="50">
        <f>MAX('ST1.1 Detailed MSW by country'!J16,'ST1.1 Detailed MSW by country'!M16,'ST1.1 Detailed MSW by country'!U16,'ST1.1 Detailed MSW by country'!X16,'ST1.1 Detailed MSW by country'!AF16,'ST1.1 Detailed MSW by country'!AI16,'ST1.1 Detailed MSW by country'!AQ16,'ST1.1 Detailed MSW by country'!AT16)</f>
        <v>0.28548000000000001</v>
      </c>
      <c r="AQ16" s="50">
        <f>AVERAGE('ST1.1 Detailed MSW by country'!K16,'ST1.1 Detailed MSW by country'!N16,'ST1.1 Detailed MSW by country'!V16,'ST1.1 Detailed MSW by country'!Y16,'ST1.1 Detailed MSW by country'!AG16,'ST1.1 Detailed MSW by country'!AJ16,'ST1.1 Detailed MSW by country'!AR16,'ST1.1 Detailed MSW by country'!AU16)</f>
        <v>4.890853721123524E-2</v>
      </c>
      <c r="AR16" s="50">
        <f>STDEVA('ST1.1 Detailed MSW by country'!K16,'ST1.1 Detailed MSW by country'!N16,'ST1.1 Detailed MSW by country'!V16,'ST1.1 Detailed MSW by country'!Y16,'ST1.1 Detailed MSW by country'!AG16,'ST1.1 Detailed MSW by country'!AJ16,'ST1.1 Detailed MSW by country'!AR16,'ST1.1 Detailed MSW by country'!AU16)</f>
        <v>4.2448798104606084E-2</v>
      </c>
      <c r="AS16" s="50">
        <f>MIN('ST1.1 Detailed MSW by country'!K16,'ST1.1 Detailed MSW by country'!N16,'ST1.1 Detailed MSW by country'!V16,'ST1.1 Detailed MSW by country'!Y16,'ST1.1 Detailed MSW by country'!AG16,'ST1.1 Detailed MSW by country'!AJ16,'ST1.1 Detailed MSW by country'!AR16,'ST1.1 Detailed MSW by country'!AU16)</f>
        <v>1.8034861276075551E-2</v>
      </c>
      <c r="AT16" s="50">
        <f>MAX('ST1.1 Detailed MSW by country'!K16,'ST1.1 Detailed MSW by country'!N16,'ST1.1 Detailed MSW by country'!V16,'ST1.1 Detailed MSW by country'!Y16,'ST1.1 Detailed MSW by country'!AG16,'ST1.1 Detailed MSW by country'!AJ16,'ST1.1 Detailed MSW by country'!AR16,'ST1.1 Detailed MSW by country'!AU16)</f>
        <v>0.14127600000000001</v>
      </c>
    </row>
    <row r="17" spans="1:46" x14ac:dyDescent="0.3">
      <c r="A17" s="19" t="s">
        <v>13</v>
      </c>
      <c r="B17" s="19" t="s">
        <v>28</v>
      </c>
      <c r="C17" s="27">
        <f>AVERAGE('ST1.1 Detailed MSW by country'!G17,'ST1.1 Detailed MSW by country'!R17,'ST1.1 Detailed MSW by country'!AC17,'ST1.1 Detailed MSW by country'!AN17)</f>
        <v>0.82922839037433937</v>
      </c>
      <c r="D17" s="21">
        <f>STDEVA('ST1.1 Detailed MSW by country'!G17,'ST1.1 Detailed MSW by country'!R17,'ST1.1 Detailed MSW by country'!AC17,'ST1.1 Detailed MSW by country'!AN17)</f>
        <v>0.36432455382776024</v>
      </c>
      <c r="E17" s="21">
        <f>MIN('ST1.1 Detailed MSW by country'!G17,'ST1.1 Detailed MSW by country'!R17,'ST1.1 Detailed MSW by country'!AC17,'ST1.1 Detailed MSW by country'!AN17)</f>
        <v>0.58172494259278307</v>
      </c>
      <c r="F17" s="21">
        <f>MAX('ST1.1 Detailed MSW by country'!G17,'ST1.1 Detailed MSW by country'!R17,'ST1.1 Detailed MSW by country'!AC17,'ST1.1 Detailed MSW by country'!AN17)</f>
        <v>1.37</v>
      </c>
      <c r="G17" s="21">
        <f>AVERAGE('ST1.1 Detailed MSW by country'!H17,'ST1.1 Detailed MSW by country'!S17,'ST1.1 Detailed MSW by country'!AD17,'ST1.1 Detailed MSW by country'!AO17)</f>
        <v>0.42290647909091311</v>
      </c>
      <c r="H17" s="21">
        <f>STDEVA('ST1.1 Detailed MSW by country'!H17,'ST1.1 Detailed MSW by country'!S17,'ST1.1 Detailed MSW by country'!AD17,'ST1.1 Detailed MSW by country'!AO17)</f>
        <v>0.18580552245215759</v>
      </c>
      <c r="I17" s="21">
        <f>MIN('ST1.1 Detailed MSW by country'!H17,'ST1.1 Detailed MSW by country'!S17,'ST1.1 Detailed MSW by country'!AD17,'ST1.1 Detailed MSW by country'!AO17)</f>
        <v>0.29667972072231935</v>
      </c>
      <c r="J17" s="21">
        <f>MAX('ST1.1 Detailed MSW by country'!H17,'ST1.1 Detailed MSW by country'!S17,'ST1.1 Detailed MSW by country'!AD17,'ST1.1 Detailed MSW by country'!AO17)</f>
        <v>0.6987000000000001</v>
      </c>
      <c r="K17" s="50">
        <f>AVERAGE('ST1.1 Detailed MSW by country'!AP17,'ST1.1 Detailed MSW by country'!AE17,'ST1.1 Detailed MSW by country'!T17,'ST1.1 Detailed MSW by country'!I17)</f>
        <v>3.2276485450267768E-2</v>
      </c>
      <c r="L17" s="50">
        <f>STDEVA('ST1.1 Detailed MSW by country'!AP17,'ST1.1 Detailed MSW by country'!AE17,'ST1.1 Detailed MSW by country'!T17,'ST1.1 Detailed MSW by country'!I17)</f>
        <v>2.8371154928506881E-3</v>
      </c>
      <c r="M17" s="50">
        <f>MIN('ST1.1 Detailed MSW by country'!AP17,'ST1.1 Detailed MSW by country'!AE17,'ST1.1 Detailed MSW by country'!T17,'ST1.1 Detailed MSW by country'!I17)</f>
        <v>2.8388177198527813E-2</v>
      </c>
      <c r="N17" s="50">
        <f>MAX('ST1.1 Detailed MSW by country'!AP17,'ST1.1 Detailed MSW by country'!AE17,'ST1.1 Detailed MSW by country'!T17,'ST1.1 Detailed MSW by country'!I17)</f>
        <v>3.4647999999999998E-2</v>
      </c>
      <c r="O17" s="50">
        <f>AVERAGE('ST1.1 Detailed MSW by country'!AQ17,'ST1.1 Detailed MSW by country'!AF17,'ST1.1 Detailed MSW by country'!U17,'ST1.1 Detailed MSW by country'!J17)</f>
        <v>6.1708936321925867E-2</v>
      </c>
      <c r="P17" s="50">
        <f>STDEVA('ST1.1 Detailed MSW by country'!AQ17,'ST1.1 Detailed MSW by country'!AF17,'ST1.1 Detailed MSW by country'!U17,'ST1.1 Detailed MSW by country'!J17)</f>
        <v>5.4242392517001876E-3</v>
      </c>
      <c r="Q17" s="50">
        <f>MIN('ST1.1 Detailed MSW by country'!AQ17,'ST1.1 Detailed MSW by country'!AF17,'ST1.1 Detailed MSW by country'!U17,'ST1.1 Detailed MSW by country'!J17)</f>
        <v>5.427493714390666E-2</v>
      </c>
      <c r="R17" s="50">
        <f>MAX('ST1.1 Detailed MSW by country'!AQ17,'ST1.1 Detailed MSW by country'!AF17,'ST1.1 Detailed MSW by country'!U17,'ST1.1 Detailed MSW by country'!J17)</f>
        <v>6.6242999999999996E-2</v>
      </c>
      <c r="S17" s="50">
        <f>AVERAGE('ST1.1 Detailed MSW by country'!AR17,'ST1.1 Detailed MSW by country'!AG17,'ST1.1 Detailed MSW by country'!V17,'ST1.1 Detailed MSW by country'!K17)</f>
        <v>5.1060341736899009E-2</v>
      </c>
      <c r="T17" s="50">
        <f>STDEVA('ST1.1 Detailed MSW by country'!AR17,'ST1.1 Detailed MSW by country'!AG17,'ST1.1 Detailed MSW by country'!V17,'ST1.1 Detailed MSW by country'!K17)</f>
        <v>4.4882236895096928E-3</v>
      </c>
      <c r="U17" s="50">
        <f>MIN('ST1.1 Detailed MSW by country'!AR17,'ST1.1 Detailed MSW by country'!AG17,'ST1.1 Detailed MSW by country'!V17,'ST1.1 Detailed MSW by country'!K17)</f>
        <v>4.4909165568162858E-2</v>
      </c>
      <c r="V17" s="50">
        <f>MAX('ST1.1 Detailed MSW by country'!AR17,'ST1.1 Detailed MSW by country'!AG17,'ST1.1 Detailed MSW by country'!V17,'ST1.1 Detailed MSW by country'!K17)</f>
        <v>5.4812E-2</v>
      </c>
      <c r="W17" s="50">
        <f>AVERAGE('ST1.1 Detailed MSW by country'!AS17,'ST1.1 Detailed MSW by country'!AH17,'ST1.1 Detailed MSW by country'!W17,'ST1.1 Detailed MSW by country'!L17)</f>
        <v>3.9221221049198327E-2</v>
      </c>
      <c r="X17" s="50">
        <f>STDEVA('ST1.1 Detailed MSW by country'!AS17,'ST1.1 Detailed MSW by country'!AH17,'ST1.1 Detailed MSW by country'!W17,'ST1.1 Detailed MSW by country'!L17)</f>
        <v>3.4475604247140505E-3</v>
      </c>
      <c r="Y17" s="50">
        <f>MIN('ST1.1 Detailed MSW by country'!AS17,'ST1.1 Detailed MSW by country'!AH17,'ST1.1 Detailed MSW by country'!W17,'ST1.1 Detailed MSW by country'!L17)</f>
        <v>3.4496289095752038E-2</v>
      </c>
      <c r="Z17" s="50">
        <f>MAX('ST1.1 Detailed MSW by country'!AS17,'ST1.1 Detailed MSW by country'!AH17,'ST1.1 Detailed MSW by country'!W17,'ST1.1 Detailed MSW by country'!L17)</f>
        <v>4.2102999999999995E-2</v>
      </c>
      <c r="AA17" s="50">
        <f>AVERAGE('ST1.1 Detailed MSW by country'!AT17,'ST1.1 Detailed MSW by country'!AI17,'ST1.1 Detailed MSW by country'!X17,'ST1.1 Detailed MSW by country'!M17)</f>
        <v>0.10317892889839696</v>
      </c>
      <c r="AB17" s="50">
        <f>STDEVA('ST1.1 Detailed MSW by country'!AT17,'ST1.1 Detailed MSW by country'!AI17,'ST1.1 Detailed MSW by country'!X17,'ST1.1 Detailed MSW by country'!M17)</f>
        <v>9.069467559112851E-3</v>
      </c>
      <c r="AC17" s="50">
        <f>MIN('ST1.1 Detailed MSW by country'!AT17,'ST1.1 Detailed MSW by country'!AI17,'ST1.1 Detailed MSW by country'!X17,'ST1.1 Detailed MSW by country'!M17)</f>
        <v>9.0749091044474164E-2</v>
      </c>
      <c r="AD17" s="50">
        <f>MAX('ST1.1 Detailed MSW by country'!AT17,'ST1.1 Detailed MSW by country'!AI17,'ST1.1 Detailed MSW by country'!X17,'ST1.1 Detailed MSW by country'!M17)</f>
        <v>0.11076</v>
      </c>
      <c r="AE17" s="50">
        <f>AVERAGE('ST1.1 Detailed MSW by country'!AU17,'ST1.1 Detailed MSW by country'!AJ17,'ST1.1 Detailed MSW by country'!Y17,'ST1.1 Detailed MSW by country'!N17)</f>
        <v>2.9300170193583233E-2</v>
      </c>
      <c r="AF17" s="50">
        <f>STDEVA('ST1.1 Detailed MSW by country'!AU17,'ST1.1 Detailed MSW by country'!AJ17,'ST1.1 Detailed MSW by country'!Y17,'ST1.1 Detailed MSW by country'!N17)</f>
        <v>2.5754962363378148E-3</v>
      </c>
      <c r="AG17" s="50">
        <f>MIN('ST1.1 Detailed MSW by country'!AU17,'ST1.1 Detailed MSW by country'!AJ17,'ST1.1 Detailed MSW by country'!Y17,'ST1.1 Detailed MSW by country'!N17)</f>
        <v>2.5770414956860291E-2</v>
      </c>
      <c r="AH17" s="50">
        <f>MAX('ST1.1 Detailed MSW by country'!AU17,'ST1.1 Detailed MSW by country'!AJ17,'ST1.1 Detailed MSW by country'!Y17,'ST1.1 Detailed MSW by country'!N17)</f>
        <v>3.1452999999999995E-2</v>
      </c>
      <c r="AI17" s="50">
        <f>AVERAGE('ST1.1 Detailed MSW by country'!I17,'ST1.1 Detailed MSW by country'!L17,'ST1.1 Detailed MSW by country'!T17,'ST1.1 Detailed MSW by country'!W17,'ST1.1 Detailed MSW by country'!AE17,'ST1.1 Detailed MSW by country'!AH17,'ST1.1 Detailed MSW by country'!AP17,'ST1.1 Detailed MSW by country'!AS17)</f>
        <v>3.5748853249733044E-2</v>
      </c>
      <c r="AJ17" s="50">
        <f>STDEVA('ST1.1 Detailed MSW by country'!I17,'ST1.1 Detailed MSW by country'!L17,'ST1.1 Detailed MSW by country'!T17,'ST1.1 Detailed MSW by country'!W17,'ST1.1 Detailed MSW by country'!AE17,'ST1.1 Detailed MSW by country'!AH17,'ST1.1 Detailed MSW by country'!AP17,'ST1.1 Detailed MSW by country'!AS17)</f>
        <v>4.7247584470923058E-3</v>
      </c>
      <c r="AK17" s="50">
        <f>MIN('ST1.1 Detailed MSW by country'!I17,'ST1.1 Detailed MSW by country'!L17,'ST1.1 Detailed MSW by country'!T17,'ST1.1 Detailed MSW by country'!W17,'ST1.1 Detailed MSW by country'!AE17,'ST1.1 Detailed MSW by country'!AH17,'ST1.1 Detailed MSW by country'!AP17,'ST1.1 Detailed MSW by country'!AS17)</f>
        <v>2.8388177198527813E-2</v>
      </c>
      <c r="AL17" s="50">
        <f>MAX('ST1.1 Detailed MSW by country'!I17,'ST1.1 Detailed MSW by country'!L17,'ST1.1 Detailed MSW by country'!T17,'ST1.1 Detailed MSW by country'!W17,'ST1.1 Detailed MSW by country'!AE17,'ST1.1 Detailed MSW by country'!AH17,'ST1.1 Detailed MSW by country'!AP17,'ST1.1 Detailed MSW by country'!AS17)</f>
        <v>4.2102999999999995E-2</v>
      </c>
      <c r="AM17" s="50">
        <f>AVERAGE('ST1.1 Detailed MSW by country'!J17,'ST1.1 Detailed MSW by country'!M17,'ST1.1 Detailed MSW by country'!U17,'ST1.1 Detailed MSW by country'!X17,'ST1.1 Detailed MSW by country'!AF17,'ST1.1 Detailed MSW by country'!AI17,'ST1.1 Detailed MSW by country'!AQ17,'ST1.1 Detailed MSW by country'!AT17)</f>
        <v>8.2443932610161419E-2</v>
      </c>
      <c r="AN17" s="50">
        <f>STDEVA('ST1.1 Detailed MSW by country'!J17,'ST1.1 Detailed MSW by country'!M17,'ST1.1 Detailed MSW by country'!U17,'ST1.1 Detailed MSW by country'!X17,'ST1.1 Detailed MSW by country'!AF17,'ST1.1 Detailed MSW by country'!AI17,'ST1.1 Detailed MSW by country'!AQ17,'ST1.1 Detailed MSW by country'!AT17)</f>
        <v>2.3221152328923789E-2</v>
      </c>
      <c r="AO17" s="50">
        <f>MIN('ST1.1 Detailed MSW by country'!J17,'ST1.1 Detailed MSW by country'!M17,'ST1.1 Detailed MSW by country'!U17,'ST1.1 Detailed MSW by country'!X17,'ST1.1 Detailed MSW by country'!AF17,'ST1.1 Detailed MSW by country'!AI17,'ST1.1 Detailed MSW by country'!AQ17,'ST1.1 Detailed MSW by country'!AT17)</f>
        <v>5.427493714390666E-2</v>
      </c>
      <c r="AP17" s="50">
        <f>MAX('ST1.1 Detailed MSW by country'!J17,'ST1.1 Detailed MSW by country'!M17,'ST1.1 Detailed MSW by country'!U17,'ST1.1 Detailed MSW by country'!X17,'ST1.1 Detailed MSW by country'!AF17,'ST1.1 Detailed MSW by country'!AI17,'ST1.1 Detailed MSW by country'!AQ17,'ST1.1 Detailed MSW by country'!AT17)</f>
        <v>0.11076</v>
      </c>
      <c r="AQ17" s="50">
        <f>AVERAGE('ST1.1 Detailed MSW by country'!K17,'ST1.1 Detailed MSW by country'!N17,'ST1.1 Detailed MSW by country'!V17,'ST1.1 Detailed MSW by country'!Y17,'ST1.1 Detailed MSW by country'!AG17,'ST1.1 Detailed MSW by country'!AJ17,'ST1.1 Detailed MSW by country'!AR17,'ST1.1 Detailed MSW by country'!AU17)</f>
        <v>4.0180255965241114E-2</v>
      </c>
      <c r="AR17" s="50">
        <f>STDEVA('ST1.1 Detailed MSW by country'!K17,'ST1.1 Detailed MSW by country'!N17,'ST1.1 Detailed MSW by country'!V17,'ST1.1 Detailed MSW by country'!Y17,'ST1.1 Detailed MSW by country'!AG17,'ST1.1 Detailed MSW by country'!AJ17,'ST1.1 Detailed MSW by country'!AR17,'ST1.1 Detailed MSW by country'!AU17)</f>
        <v>1.2114584654400568E-2</v>
      </c>
      <c r="AS17" s="50">
        <f>MIN('ST1.1 Detailed MSW by country'!K17,'ST1.1 Detailed MSW by country'!N17,'ST1.1 Detailed MSW by country'!V17,'ST1.1 Detailed MSW by country'!Y17,'ST1.1 Detailed MSW by country'!AG17,'ST1.1 Detailed MSW by country'!AJ17,'ST1.1 Detailed MSW by country'!AR17,'ST1.1 Detailed MSW by country'!AU17)</f>
        <v>2.5770414956860291E-2</v>
      </c>
      <c r="AT17" s="50">
        <f>MAX('ST1.1 Detailed MSW by country'!K17,'ST1.1 Detailed MSW by country'!N17,'ST1.1 Detailed MSW by country'!V17,'ST1.1 Detailed MSW by country'!Y17,'ST1.1 Detailed MSW by country'!AG17,'ST1.1 Detailed MSW by country'!AJ17,'ST1.1 Detailed MSW by country'!AR17,'ST1.1 Detailed MSW by country'!AU17)</f>
        <v>5.4812E-2</v>
      </c>
    </row>
    <row r="18" spans="1:46" x14ac:dyDescent="0.3">
      <c r="A18" s="19" t="s">
        <v>13</v>
      </c>
      <c r="B18" s="19" t="s">
        <v>29</v>
      </c>
      <c r="C18" s="27">
        <f>AVERAGE('ST1.1 Detailed MSW by country'!G18,'ST1.1 Detailed MSW by country'!R18,'ST1.1 Detailed MSW by country'!AC18,'ST1.1 Detailed MSW by country'!AN18)</f>
        <v>0.9395678004334832</v>
      </c>
      <c r="D18" s="21">
        <f>STDEVA('ST1.1 Detailed MSW by country'!G18,'ST1.1 Detailed MSW by country'!R18,'ST1.1 Detailed MSW by country'!AC18,'ST1.1 Detailed MSW by country'!AN18)</f>
        <v>0.88484776479573757</v>
      </c>
      <c r="E18" s="21">
        <f>MIN('ST1.1 Detailed MSW by country'!G18,'ST1.1 Detailed MSW by country'!R18,'ST1.1 Detailed MSW by country'!AC18,'ST1.1 Detailed MSW by country'!AN18)</f>
        <v>0.22317590659865136</v>
      </c>
      <c r="F18" s="21">
        <f>MAX('ST1.1 Detailed MSW by country'!G18,'ST1.1 Detailed MSW by country'!R18,'ST1.1 Detailed MSW by country'!AC18,'ST1.1 Detailed MSW by country'!AN18)</f>
        <v>2.2000000000000002</v>
      </c>
      <c r="G18" s="21">
        <f>AVERAGE('ST1.1 Detailed MSW by country'!H18,'ST1.1 Detailed MSW by country'!S18,'ST1.1 Detailed MSW by country'!AD18,'ST1.1 Detailed MSW by country'!AO18)</f>
        <v>0.47917957822107643</v>
      </c>
      <c r="H18" s="21">
        <f>STDEVA('ST1.1 Detailed MSW by country'!H18,'ST1.1 Detailed MSW by country'!S18,'ST1.1 Detailed MSW by country'!AD18,'ST1.1 Detailed MSW by country'!AO18)</f>
        <v>0.45127236004582622</v>
      </c>
      <c r="I18" s="21">
        <f>MIN('ST1.1 Detailed MSW by country'!H18,'ST1.1 Detailed MSW by country'!S18,'ST1.1 Detailed MSW by country'!AD18,'ST1.1 Detailed MSW by country'!AO18)</f>
        <v>0.1138197123653122</v>
      </c>
      <c r="J18" s="21">
        <f>MAX('ST1.1 Detailed MSW by country'!H18,'ST1.1 Detailed MSW by country'!S18,'ST1.1 Detailed MSW by country'!AD18,'ST1.1 Detailed MSW by country'!AO18)</f>
        <v>1.1220000000000001</v>
      </c>
      <c r="K18" s="50">
        <f>AVERAGE('ST1.1 Detailed MSW by country'!AP18,'ST1.1 Detailed MSW by country'!AE18,'ST1.1 Detailed MSW by country'!T18,'ST1.1 Detailed MSW by country'!I18)</f>
        <v>3.2699308661153975E-2</v>
      </c>
      <c r="L18" s="50">
        <f>STDEVA('ST1.1 Detailed MSW by country'!AP18,'ST1.1 Detailed MSW by country'!AE18,'ST1.1 Detailed MSW by country'!T18,'ST1.1 Detailed MSW by country'!I18)</f>
        <v>1.9980960779053019E-2</v>
      </c>
      <c r="M18" s="50">
        <f>MIN('ST1.1 Detailed MSW by country'!AP18,'ST1.1 Detailed MSW by country'!AE18,'ST1.1 Detailed MSW by country'!T18,'ST1.1 Detailed MSW by country'!I18)</f>
        <v>1.0890984242014186E-2</v>
      </c>
      <c r="N18" s="50">
        <f>MAX('ST1.1 Detailed MSW by country'!AP18,'ST1.1 Detailed MSW by country'!AE18,'ST1.1 Detailed MSW by country'!T18,'ST1.1 Detailed MSW by country'!I18)</f>
        <v>5.4753599999999999E-2</v>
      </c>
      <c r="O18" s="50">
        <f>AVERAGE('ST1.1 Detailed MSW by country'!AQ18,'ST1.1 Detailed MSW by country'!AF18,'ST1.1 Detailed MSW by country'!U18,'ST1.1 Detailed MSW by country'!J18)</f>
        <v>6.2517325780443972E-2</v>
      </c>
      <c r="P18" s="50">
        <f>STDEVA('ST1.1 Detailed MSW by country'!AQ18,'ST1.1 Detailed MSW by country'!AF18,'ST1.1 Detailed MSW by country'!U18,'ST1.1 Detailed MSW by country'!J18)</f>
        <v>3.8201304112410808E-2</v>
      </c>
      <c r="Q18" s="50">
        <f>MIN('ST1.1 Detailed MSW by country'!AQ18,'ST1.1 Detailed MSW by country'!AF18,'ST1.1 Detailed MSW by country'!U18,'ST1.1 Detailed MSW by country'!J18)</f>
        <v>2.082231208565417E-2</v>
      </c>
      <c r="R18" s="50">
        <f>MAX('ST1.1 Detailed MSW by country'!AQ18,'ST1.1 Detailed MSW by country'!AF18,'ST1.1 Detailed MSW by country'!U18,'ST1.1 Detailed MSW by country'!J18)</f>
        <v>0.1046826</v>
      </c>
      <c r="S18" s="50">
        <f>AVERAGE('ST1.1 Detailed MSW by country'!AR18,'ST1.1 Detailed MSW by country'!AG18,'ST1.1 Detailed MSW by country'!V18,'ST1.1 Detailed MSW by country'!K18)</f>
        <v>5.172923419346491E-2</v>
      </c>
      <c r="T18" s="50">
        <f>STDEVA('ST1.1 Detailed MSW by country'!AR18,'ST1.1 Detailed MSW by country'!AG18,'ST1.1 Detailed MSW by country'!V18,'ST1.1 Detailed MSW by country'!K18)</f>
        <v>3.1609224838993706E-2</v>
      </c>
      <c r="U18" s="50">
        <f>MIN('ST1.1 Detailed MSW by country'!AR18,'ST1.1 Detailed MSW by country'!AG18,'ST1.1 Detailed MSW by country'!V18,'ST1.1 Detailed MSW by country'!K18)</f>
        <v>1.7229179989415887E-2</v>
      </c>
      <c r="V18" s="50">
        <f>MAX('ST1.1 Detailed MSW by country'!AR18,'ST1.1 Detailed MSW by country'!AG18,'ST1.1 Detailed MSW by country'!V18,'ST1.1 Detailed MSW by country'!K18)</f>
        <v>8.6618400000000012E-2</v>
      </c>
      <c r="W18" s="50">
        <f>AVERAGE('ST1.1 Detailed MSW by country'!AS18,'ST1.1 Detailed MSW by country'!AH18,'ST1.1 Detailed MSW by country'!W18,'ST1.1 Detailed MSW by country'!L18)</f>
        <v>3.9735020565705548E-2</v>
      </c>
      <c r="X18" s="50">
        <f>STDEVA('ST1.1 Detailed MSW by country'!AS18,'ST1.1 Detailed MSW by country'!AH18,'ST1.1 Detailed MSW by country'!W18,'ST1.1 Detailed MSW by country'!L18)</f>
        <v>2.4280142913890249E-2</v>
      </c>
      <c r="Y18" s="50">
        <f>MIN('ST1.1 Detailed MSW by country'!AS18,'ST1.1 Detailed MSW by country'!AH18,'ST1.1 Detailed MSW by country'!W18,'ST1.1 Detailed MSW by country'!L18)</f>
        <v>1.3234331261300025E-2</v>
      </c>
      <c r="Z18" s="50">
        <f>MAX('ST1.1 Detailed MSW by country'!AS18,'ST1.1 Detailed MSW by country'!AH18,'ST1.1 Detailed MSW by country'!W18,'ST1.1 Detailed MSW by country'!L18)</f>
        <v>6.6534599999999999E-2</v>
      </c>
      <c r="AA18" s="50">
        <f>AVERAGE('ST1.1 Detailed MSW by country'!AT18,'ST1.1 Detailed MSW by country'!AI18,'ST1.1 Detailed MSW by country'!X18,'ST1.1 Detailed MSW by country'!M18)</f>
        <v>0.10453057686762338</v>
      </c>
      <c r="AB18" s="50">
        <f>STDEVA('ST1.1 Detailed MSW by country'!AT18,'ST1.1 Detailed MSW by country'!AI18,'ST1.1 Detailed MSW by country'!X18,'ST1.1 Detailed MSW by country'!M18)</f>
        <v>6.3873563146153126E-2</v>
      </c>
      <c r="AC18" s="50">
        <f>MIN('ST1.1 Detailed MSW by country'!AT18,'ST1.1 Detailed MSW by country'!AI18,'ST1.1 Detailed MSW by country'!X18,'ST1.1 Detailed MSW by country'!M18)</f>
        <v>3.481544142938961E-2</v>
      </c>
      <c r="AD18" s="50">
        <f>MAX('ST1.1 Detailed MSW by country'!AT18,'ST1.1 Detailed MSW by country'!AI18,'ST1.1 Detailed MSW by country'!X18,'ST1.1 Detailed MSW by country'!M18)</f>
        <v>0.17503200000000002</v>
      </c>
      <c r="AE18" s="50">
        <f>AVERAGE('ST1.1 Detailed MSW by country'!AU18,'ST1.1 Detailed MSW by country'!AJ18,'ST1.1 Detailed MSW by country'!Y18,'ST1.1 Detailed MSW by country'!N18)</f>
        <v>2.9684003559203302E-2</v>
      </c>
      <c r="AF18" s="50">
        <f>STDEVA('ST1.1 Detailed MSW by country'!AU18,'ST1.1 Detailed MSW by country'!AJ18,'ST1.1 Detailed MSW by country'!Y18,'ST1.1 Detailed MSW by country'!N18)</f>
        <v>1.8138454149837075E-2</v>
      </c>
      <c r="AG18" s="50">
        <f>MIN('ST1.1 Detailed MSW by country'!AU18,'ST1.1 Detailed MSW by country'!AJ18,'ST1.1 Detailed MSW by country'!Y18,'ST1.1 Detailed MSW by country'!N18)</f>
        <v>9.8866926623202549E-3</v>
      </c>
      <c r="AH18" s="50">
        <f>MAX('ST1.1 Detailed MSW by country'!AU18,'ST1.1 Detailed MSW by country'!AJ18,'ST1.1 Detailed MSW by country'!Y18,'ST1.1 Detailed MSW by country'!N18)</f>
        <v>4.9704600000000002E-2</v>
      </c>
      <c r="AI18" s="50">
        <f>AVERAGE('ST1.1 Detailed MSW by country'!I18,'ST1.1 Detailed MSW by country'!L18,'ST1.1 Detailed MSW by country'!T18,'ST1.1 Detailed MSW by country'!W18,'ST1.1 Detailed MSW by country'!AE18,'ST1.1 Detailed MSW by country'!AH18,'ST1.1 Detailed MSW by country'!AP18,'ST1.1 Detailed MSW by country'!AS18)</f>
        <v>3.6217164613429761E-2</v>
      </c>
      <c r="AJ18" s="50">
        <f>STDEVA('ST1.1 Detailed MSW by country'!I18,'ST1.1 Detailed MSW by country'!L18,'ST1.1 Detailed MSW by country'!T18,'ST1.1 Detailed MSW by country'!W18,'ST1.1 Detailed MSW by country'!AE18,'ST1.1 Detailed MSW by country'!AH18,'ST1.1 Detailed MSW by country'!AP18,'ST1.1 Detailed MSW by country'!AS18)</f>
        <v>2.0926042847291198E-2</v>
      </c>
      <c r="AK18" s="50">
        <f>MIN('ST1.1 Detailed MSW by country'!I18,'ST1.1 Detailed MSW by country'!L18,'ST1.1 Detailed MSW by country'!T18,'ST1.1 Detailed MSW by country'!W18,'ST1.1 Detailed MSW by country'!AE18,'ST1.1 Detailed MSW by country'!AH18,'ST1.1 Detailed MSW by country'!AP18,'ST1.1 Detailed MSW by country'!AS18)</f>
        <v>1.0890984242014186E-2</v>
      </c>
      <c r="AL18" s="50">
        <f>MAX('ST1.1 Detailed MSW by country'!I18,'ST1.1 Detailed MSW by country'!L18,'ST1.1 Detailed MSW by country'!T18,'ST1.1 Detailed MSW by country'!W18,'ST1.1 Detailed MSW by country'!AE18,'ST1.1 Detailed MSW by country'!AH18,'ST1.1 Detailed MSW by country'!AP18,'ST1.1 Detailed MSW by country'!AS18)</f>
        <v>6.6534599999999999E-2</v>
      </c>
      <c r="AM18" s="50">
        <f>AVERAGE('ST1.1 Detailed MSW by country'!J18,'ST1.1 Detailed MSW by country'!M18,'ST1.1 Detailed MSW by country'!U18,'ST1.1 Detailed MSW by country'!X18,'ST1.1 Detailed MSW by country'!AF18,'ST1.1 Detailed MSW by country'!AI18,'ST1.1 Detailed MSW by country'!AQ18,'ST1.1 Detailed MSW by country'!AT18)</f>
        <v>8.3523951324033674E-2</v>
      </c>
      <c r="AN18" s="50">
        <f>STDEVA('ST1.1 Detailed MSW by country'!J18,'ST1.1 Detailed MSW by country'!M18,'ST1.1 Detailed MSW by country'!U18,'ST1.1 Detailed MSW by country'!X18,'ST1.1 Detailed MSW by country'!AF18,'ST1.1 Detailed MSW by country'!AI18,'ST1.1 Detailed MSW by country'!AQ18,'ST1.1 Detailed MSW by country'!AT18)</f>
        <v>5.3649313200839335E-2</v>
      </c>
      <c r="AO18" s="50">
        <f>MIN('ST1.1 Detailed MSW by country'!J18,'ST1.1 Detailed MSW by country'!M18,'ST1.1 Detailed MSW by country'!U18,'ST1.1 Detailed MSW by country'!X18,'ST1.1 Detailed MSW by country'!AF18,'ST1.1 Detailed MSW by country'!AI18,'ST1.1 Detailed MSW by country'!AQ18,'ST1.1 Detailed MSW by country'!AT18)</f>
        <v>2.082231208565417E-2</v>
      </c>
      <c r="AP18" s="50">
        <f>MAX('ST1.1 Detailed MSW by country'!J18,'ST1.1 Detailed MSW by country'!M18,'ST1.1 Detailed MSW by country'!U18,'ST1.1 Detailed MSW by country'!X18,'ST1.1 Detailed MSW by country'!AF18,'ST1.1 Detailed MSW by country'!AI18,'ST1.1 Detailed MSW by country'!AQ18,'ST1.1 Detailed MSW by country'!AT18)</f>
        <v>0.17503200000000002</v>
      </c>
      <c r="AQ18" s="50">
        <f>AVERAGE('ST1.1 Detailed MSW by country'!K18,'ST1.1 Detailed MSW by country'!N18,'ST1.1 Detailed MSW by country'!V18,'ST1.1 Detailed MSW by country'!Y18,'ST1.1 Detailed MSW by country'!AG18,'ST1.1 Detailed MSW by country'!AJ18,'ST1.1 Detailed MSW by country'!AR18,'ST1.1 Detailed MSW by country'!AU18)</f>
        <v>4.0706618876334102E-2</v>
      </c>
      <c r="AR18" s="50">
        <f>STDEVA('ST1.1 Detailed MSW by country'!K18,'ST1.1 Detailed MSW by country'!N18,'ST1.1 Detailed MSW by country'!V18,'ST1.1 Detailed MSW by country'!Y18,'ST1.1 Detailed MSW by country'!AG18,'ST1.1 Detailed MSW by country'!AJ18,'ST1.1 Detailed MSW by country'!AR18,'ST1.1 Detailed MSW by country'!AU18)</f>
        <v>2.6609408188616759E-2</v>
      </c>
      <c r="AS18" s="50">
        <f>MIN('ST1.1 Detailed MSW by country'!K18,'ST1.1 Detailed MSW by country'!N18,'ST1.1 Detailed MSW by country'!V18,'ST1.1 Detailed MSW by country'!Y18,'ST1.1 Detailed MSW by country'!AG18,'ST1.1 Detailed MSW by country'!AJ18,'ST1.1 Detailed MSW by country'!AR18,'ST1.1 Detailed MSW by country'!AU18)</f>
        <v>9.8866926623202549E-3</v>
      </c>
      <c r="AT18" s="50">
        <f>MAX('ST1.1 Detailed MSW by country'!K18,'ST1.1 Detailed MSW by country'!N18,'ST1.1 Detailed MSW by country'!V18,'ST1.1 Detailed MSW by country'!Y18,'ST1.1 Detailed MSW by country'!AG18,'ST1.1 Detailed MSW by country'!AJ18,'ST1.1 Detailed MSW by country'!AR18,'ST1.1 Detailed MSW by country'!AU18)</f>
        <v>8.6618400000000012E-2</v>
      </c>
    </row>
    <row r="19" spans="1:46" x14ac:dyDescent="0.3">
      <c r="A19" s="19" t="s">
        <v>13</v>
      </c>
      <c r="B19" s="19" t="s">
        <v>30</v>
      </c>
      <c r="C19" s="27">
        <f>AVERAGE('ST1.1 Detailed MSW by country'!G19,'ST1.1 Detailed MSW by country'!R19,'ST1.1 Detailed MSW by country'!AC19,'ST1.1 Detailed MSW by country'!AN19)</f>
        <v>0.47254759700656696</v>
      </c>
      <c r="D19" s="21">
        <f>STDEVA('ST1.1 Detailed MSW by country'!G19,'ST1.1 Detailed MSW by country'!R19,'ST1.1 Detailed MSW by country'!AC19,'ST1.1 Detailed MSW by country'!AN19)</f>
        <v>0.27374471093636887</v>
      </c>
      <c r="E19" s="21">
        <f>MIN('ST1.1 Detailed MSW by country'!G19,'ST1.1 Detailed MSW by country'!R19,'ST1.1 Detailed MSW by country'!AC19,'ST1.1 Detailed MSW by country'!AN19)</f>
        <v>0.44509519401313391</v>
      </c>
      <c r="F19" s="21">
        <f>MAX('ST1.1 Detailed MSW by country'!G19,'ST1.1 Detailed MSW by country'!R19,'ST1.1 Detailed MSW by country'!AC19,'ST1.1 Detailed MSW by country'!AN19)</f>
        <v>0.5</v>
      </c>
      <c r="G19" s="21">
        <f>AVERAGE('ST1.1 Detailed MSW by country'!H19,'ST1.1 Detailed MSW by country'!S19,'ST1.1 Detailed MSW by country'!AD19,'ST1.1 Detailed MSW by country'!AO19)</f>
        <v>0.24099927447334915</v>
      </c>
      <c r="H19" s="21">
        <f>STDEVA('ST1.1 Detailed MSW by country'!H19,'ST1.1 Detailed MSW by country'!S19,'ST1.1 Detailed MSW by country'!AD19,'ST1.1 Detailed MSW by country'!AO19)</f>
        <v>0.13960980257754815</v>
      </c>
      <c r="I19" s="21">
        <f>MIN('ST1.1 Detailed MSW by country'!H19,'ST1.1 Detailed MSW by country'!S19,'ST1.1 Detailed MSW by country'!AD19,'ST1.1 Detailed MSW by country'!AO19)</f>
        <v>0.2269985489466983</v>
      </c>
      <c r="J19" s="21">
        <f>MAX('ST1.1 Detailed MSW by country'!H19,'ST1.1 Detailed MSW by country'!S19,'ST1.1 Detailed MSW by country'!AD19,'ST1.1 Detailed MSW by country'!AO19)</f>
        <v>0.255</v>
      </c>
      <c r="K19" s="50">
        <f>AVERAGE('ST1.1 Detailed MSW by country'!AP19,'ST1.1 Detailed MSW by country'!AE19,'ST1.1 Detailed MSW by country'!T19,'ST1.1 Detailed MSW by country'!I19)</f>
        <v>1.7082322733920467E-2</v>
      </c>
      <c r="L19" s="50">
        <f>STDEVA('ST1.1 Detailed MSW by country'!AP19,'ST1.1 Detailed MSW by country'!AE19,'ST1.1 Detailed MSW by country'!T19,'ST1.1 Detailed MSW by country'!I19)</f>
        <v>1.0564623759727916E-2</v>
      </c>
      <c r="M19" s="50">
        <f>MIN('ST1.1 Detailed MSW by country'!AP19,'ST1.1 Detailed MSW by country'!AE19,'ST1.1 Detailed MSW by country'!T19,'ST1.1 Detailed MSW by country'!I19)</f>
        <v>1.2443999999999998E-2</v>
      </c>
      <c r="N19" s="50">
        <f>MAX('ST1.1 Detailed MSW by country'!AP19,'ST1.1 Detailed MSW by country'!AE19,'ST1.1 Detailed MSW by country'!T19,'ST1.1 Detailed MSW by country'!I19)</f>
        <v>2.1720645467840933E-2</v>
      </c>
      <c r="O19" s="50">
        <f>AVERAGE('ST1.1 Detailed MSW by country'!AQ19,'ST1.1 Detailed MSW by country'!AF19,'ST1.1 Detailed MSW by country'!U19,'ST1.1 Detailed MSW by country'!J19)</f>
        <v>3.2659440800712695E-2</v>
      </c>
      <c r="P19" s="50">
        <f>STDEVA('ST1.1 Detailed MSW by country'!AQ19,'ST1.1 Detailed MSW by country'!AF19,'ST1.1 Detailed MSW by country'!U19,'ST1.1 Detailed MSW by country'!J19)</f>
        <v>2.0198348294725711E-2</v>
      </c>
      <c r="Q19" s="50">
        <f>MIN('ST1.1 Detailed MSW by country'!AQ19,'ST1.1 Detailed MSW by country'!AF19,'ST1.1 Detailed MSW by country'!U19,'ST1.1 Detailed MSW by country'!J19)</f>
        <v>2.37915E-2</v>
      </c>
      <c r="R19" s="50">
        <f>MAX('ST1.1 Detailed MSW by country'!AQ19,'ST1.1 Detailed MSW by country'!AF19,'ST1.1 Detailed MSW by country'!U19,'ST1.1 Detailed MSW by country'!J19)</f>
        <v>4.1527381601425391E-2</v>
      </c>
      <c r="S19" s="50">
        <f>AVERAGE('ST1.1 Detailed MSW by country'!AR19,'ST1.1 Detailed MSW by country'!AG19,'ST1.1 Detailed MSW by country'!V19,'ST1.1 Detailed MSW by country'!K19)</f>
        <v>2.7023674488906971E-2</v>
      </c>
      <c r="T19" s="50">
        <f>STDEVA('ST1.1 Detailed MSW by country'!AR19,'ST1.1 Detailed MSW by country'!AG19,'ST1.1 Detailed MSW by country'!V19,'ST1.1 Detailed MSW by country'!K19)</f>
        <v>1.671288840678269E-2</v>
      </c>
      <c r="U19" s="50">
        <f>MIN('ST1.1 Detailed MSW by country'!AR19,'ST1.1 Detailed MSW by country'!AG19,'ST1.1 Detailed MSW by country'!V19,'ST1.1 Detailed MSW by country'!K19)</f>
        <v>1.9686000000000002E-2</v>
      </c>
      <c r="V19" s="50">
        <f>MAX('ST1.1 Detailed MSW by country'!AR19,'ST1.1 Detailed MSW by country'!AG19,'ST1.1 Detailed MSW by country'!V19,'ST1.1 Detailed MSW by country'!K19)</f>
        <v>3.4361348977813941E-2</v>
      </c>
      <c r="W19" s="50">
        <f>AVERAGE('ST1.1 Detailed MSW by country'!AS19,'ST1.1 Detailed MSW by country'!AH19,'ST1.1 Detailed MSW by country'!W19,'ST1.1 Detailed MSW by country'!L19)</f>
        <v>2.075782250248942E-2</v>
      </c>
      <c r="X19" s="50">
        <f>STDEVA('ST1.1 Detailed MSW by country'!AS19,'ST1.1 Detailed MSW by country'!AH19,'ST1.1 Detailed MSW by country'!W19,'ST1.1 Detailed MSW by country'!L19)</f>
        <v>1.2837749773603802E-2</v>
      </c>
      <c r="Y19" s="50">
        <f>MIN('ST1.1 Detailed MSW by country'!AS19,'ST1.1 Detailed MSW by country'!AH19,'ST1.1 Detailed MSW by country'!W19,'ST1.1 Detailed MSW by country'!L19)</f>
        <v>1.51215E-2</v>
      </c>
      <c r="Z19" s="50">
        <f>MAX('ST1.1 Detailed MSW by country'!AS19,'ST1.1 Detailed MSW by country'!AH19,'ST1.1 Detailed MSW by country'!W19,'ST1.1 Detailed MSW by country'!L19)</f>
        <v>2.6394145004978841E-2</v>
      </c>
      <c r="AA19" s="50">
        <f>AVERAGE('ST1.1 Detailed MSW by country'!AT19,'ST1.1 Detailed MSW by country'!AI19,'ST1.1 Detailed MSW by country'!X19,'ST1.1 Detailed MSW by country'!M19)</f>
        <v>5.460742513302444E-2</v>
      </c>
      <c r="AB19" s="50">
        <f>STDEVA('ST1.1 Detailed MSW by country'!AT19,'ST1.1 Detailed MSW by country'!AI19,'ST1.1 Detailed MSW by country'!X19,'ST1.1 Detailed MSW by country'!M19)</f>
        <v>3.3772157920441699E-2</v>
      </c>
      <c r="AC19" s="50">
        <f>MIN('ST1.1 Detailed MSW by country'!AT19,'ST1.1 Detailed MSW by country'!AI19,'ST1.1 Detailed MSW by country'!X19,'ST1.1 Detailed MSW by country'!M19)</f>
        <v>3.9780000000000003E-2</v>
      </c>
      <c r="AD19" s="50">
        <f>MAX('ST1.1 Detailed MSW by country'!AT19,'ST1.1 Detailed MSW by country'!AI19,'ST1.1 Detailed MSW by country'!X19,'ST1.1 Detailed MSW by country'!M19)</f>
        <v>6.9434850266048884E-2</v>
      </c>
      <c r="AE19" s="50">
        <f>AVERAGE('ST1.1 Detailed MSW by country'!AU19,'ST1.1 Detailed MSW by country'!AJ19,'ST1.1 Detailed MSW by country'!Y19,'ST1.1 Detailed MSW by country'!N19)</f>
        <v>1.5507108547390916E-2</v>
      </c>
      <c r="AF19" s="50">
        <f>STDEVA('ST1.1 Detailed MSW by country'!AU19,'ST1.1 Detailed MSW by country'!AJ19,'ST1.1 Detailed MSW by country'!Y19,'ST1.1 Detailed MSW by country'!N19)</f>
        <v>9.5904268966382523E-3</v>
      </c>
      <c r="AG19" s="50">
        <f>MIN('ST1.1 Detailed MSW by country'!AU19,'ST1.1 Detailed MSW by country'!AJ19,'ST1.1 Detailed MSW by country'!Y19,'ST1.1 Detailed MSW by country'!N19)</f>
        <v>1.1296499999999999E-2</v>
      </c>
      <c r="AH19" s="50">
        <f>MAX('ST1.1 Detailed MSW by country'!AU19,'ST1.1 Detailed MSW by country'!AJ19,'ST1.1 Detailed MSW by country'!Y19,'ST1.1 Detailed MSW by country'!N19)</f>
        <v>1.9717717094781831E-2</v>
      </c>
      <c r="AI19" s="50">
        <f>AVERAGE('ST1.1 Detailed MSW by country'!I19,'ST1.1 Detailed MSW by country'!L19,'ST1.1 Detailed MSW by country'!T19,'ST1.1 Detailed MSW by country'!W19,'ST1.1 Detailed MSW by country'!AE19,'ST1.1 Detailed MSW by country'!AH19,'ST1.1 Detailed MSW by country'!AP19,'ST1.1 Detailed MSW by country'!AS19)</f>
        <v>1.8920072618204942E-2</v>
      </c>
      <c r="AJ19" s="50">
        <f>STDEVA('ST1.1 Detailed MSW by country'!I19,'ST1.1 Detailed MSW by country'!L19,'ST1.1 Detailed MSW by country'!T19,'ST1.1 Detailed MSW by country'!W19,'ST1.1 Detailed MSW by country'!AE19,'ST1.1 Detailed MSW by country'!AH19,'ST1.1 Detailed MSW by country'!AP19,'ST1.1 Detailed MSW by country'!AS19)</f>
        <v>1.0928415991462622E-2</v>
      </c>
      <c r="AK19" s="50">
        <f>MIN('ST1.1 Detailed MSW by country'!I19,'ST1.1 Detailed MSW by country'!L19,'ST1.1 Detailed MSW by country'!T19,'ST1.1 Detailed MSW by country'!W19,'ST1.1 Detailed MSW by country'!AE19,'ST1.1 Detailed MSW by country'!AH19,'ST1.1 Detailed MSW by country'!AP19,'ST1.1 Detailed MSW by country'!AS19)</f>
        <v>1.2443999999999998E-2</v>
      </c>
      <c r="AL19" s="50">
        <f>MAX('ST1.1 Detailed MSW by country'!I19,'ST1.1 Detailed MSW by country'!L19,'ST1.1 Detailed MSW by country'!T19,'ST1.1 Detailed MSW by country'!W19,'ST1.1 Detailed MSW by country'!AE19,'ST1.1 Detailed MSW by country'!AH19,'ST1.1 Detailed MSW by country'!AP19,'ST1.1 Detailed MSW by country'!AS19)</f>
        <v>2.6394145004978841E-2</v>
      </c>
      <c r="AM19" s="50">
        <f>AVERAGE('ST1.1 Detailed MSW by country'!J19,'ST1.1 Detailed MSW by country'!M19,'ST1.1 Detailed MSW by country'!U19,'ST1.1 Detailed MSW by country'!X19,'ST1.1 Detailed MSW by country'!AF19,'ST1.1 Detailed MSW by country'!AI19,'ST1.1 Detailed MSW by country'!AQ19,'ST1.1 Detailed MSW by country'!AT19)</f>
        <v>4.3633432966868571E-2</v>
      </c>
      <c r="AN19" s="50">
        <f>STDEVA('ST1.1 Detailed MSW by country'!J19,'ST1.1 Detailed MSW by country'!M19,'ST1.1 Detailed MSW by country'!U19,'ST1.1 Detailed MSW by country'!X19,'ST1.1 Detailed MSW by country'!AF19,'ST1.1 Detailed MSW by country'!AI19,'ST1.1 Detailed MSW by country'!AQ19,'ST1.1 Detailed MSW by country'!AT19)</f>
        <v>2.642091374390643E-2</v>
      </c>
      <c r="AO19" s="50">
        <f>MIN('ST1.1 Detailed MSW by country'!J19,'ST1.1 Detailed MSW by country'!M19,'ST1.1 Detailed MSW by country'!U19,'ST1.1 Detailed MSW by country'!X19,'ST1.1 Detailed MSW by country'!AF19,'ST1.1 Detailed MSW by country'!AI19,'ST1.1 Detailed MSW by country'!AQ19,'ST1.1 Detailed MSW by country'!AT19)</f>
        <v>2.37915E-2</v>
      </c>
      <c r="AP19" s="50">
        <f>MAX('ST1.1 Detailed MSW by country'!J19,'ST1.1 Detailed MSW by country'!M19,'ST1.1 Detailed MSW by country'!U19,'ST1.1 Detailed MSW by country'!X19,'ST1.1 Detailed MSW by country'!AF19,'ST1.1 Detailed MSW by country'!AI19,'ST1.1 Detailed MSW by country'!AQ19,'ST1.1 Detailed MSW by country'!AT19)</f>
        <v>6.9434850266048884E-2</v>
      </c>
      <c r="AQ19" s="50">
        <f>AVERAGE('ST1.1 Detailed MSW by country'!K19,'ST1.1 Detailed MSW by country'!N19,'ST1.1 Detailed MSW by country'!V19,'ST1.1 Detailed MSW by country'!Y19,'ST1.1 Detailed MSW by country'!AG19,'ST1.1 Detailed MSW by country'!AJ19,'ST1.1 Detailed MSW by country'!AR19,'ST1.1 Detailed MSW by country'!AU19)</f>
        <v>2.1265391518148945E-2</v>
      </c>
      <c r="AR19" s="50">
        <f>STDEVA('ST1.1 Detailed MSW by country'!K19,'ST1.1 Detailed MSW by country'!N19,'ST1.1 Detailed MSW by country'!V19,'ST1.1 Detailed MSW by country'!Y19,'ST1.1 Detailed MSW by country'!AG19,'ST1.1 Detailed MSW by country'!AJ19,'ST1.1 Detailed MSW by country'!AR19,'ST1.1 Detailed MSW by country'!AU19)</f>
        <v>1.298464162228727E-2</v>
      </c>
      <c r="AS19" s="50">
        <f>MIN('ST1.1 Detailed MSW by country'!K19,'ST1.1 Detailed MSW by country'!N19,'ST1.1 Detailed MSW by country'!V19,'ST1.1 Detailed MSW by country'!Y19,'ST1.1 Detailed MSW by country'!AG19,'ST1.1 Detailed MSW by country'!AJ19,'ST1.1 Detailed MSW by country'!AR19,'ST1.1 Detailed MSW by country'!AU19)</f>
        <v>1.1296499999999999E-2</v>
      </c>
      <c r="AT19" s="50">
        <f>MAX('ST1.1 Detailed MSW by country'!K19,'ST1.1 Detailed MSW by country'!N19,'ST1.1 Detailed MSW by country'!V19,'ST1.1 Detailed MSW by country'!Y19,'ST1.1 Detailed MSW by country'!AG19,'ST1.1 Detailed MSW by country'!AJ19,'ST1.1 Detailed MSW by country'!AR19,'ST1.1 Detailed MSW by country'!AU19)</f>
        <v>3.4361348977813941E-2</v>
      </c>
    </row>
    <row r="20" spans="1:46" x14ac:dyDescent="0.3">
      <c r="A20" s="19" t="s">
        <v>13</v>
      </c>
      <c r="B20" s="19" t="s">
        <v>31</v>
      </c>
      <c r="C20" s="27">
        <f>AVERAGE('ST1.1 Detailed MSW by country'!G20,'ST1.1 Detailed MSW by country'!R20,'ST1.1 Detailed MSW by country'!AC20,'ST1.1 Detailed MSW by country'!AN20)</f>
        <v>0.54754723015448414</v>
      </c>
      <c r="D20" s="21">
        <f>STDEVA('ST1.1 Detailed MSW by country'!G20,'ST1.1 Detailed MSW by country'!R20,'ST1.1 Detailed MSW by country'!AC20,'ST1.1 Detailed MSW by country'!AN20)</f>
        <v>0.32700719122973643</v>
      </c>
      <c r="E20" s="21">
        <f>MIN('ST1.1 Detailed MSW by country'!G20,'ST1.1 Detailed MSW by country'!R20,'ST1.1 Detailed MSW by country'!AC20,'ST1.1 Detailed MSW by country'!AN20)</f>
        <v>0.44509446030896832</v>
      </c>
      <c r="F20" s="21">
        <f>MAX('ST1.1 Detailed MSW by country'!G20,'ST1.1 Detailed MSW by country'!R20,'ST1.1 Detailed MSW by country'!AC20,'ST1.1 Detailed MSW by country'!AN20)</f>
        <v>0.65</v>
      </c>
      <c r="G20" s="21">
        <f>AVERAGE('ST1.1 Detailed MSW by country'!H20,'ST1.1 Detailed MSW by country'!S20,'ST1.1 Detailed MSW by country'!AD20,'ST1.1 Detailed MSW by country'!AO20)</f>
        <v>0.27924908737878695</v>
      </c>
      <c r="H20" s="21">
        <f>STDEVA('ST1.1 Detailed MSW by country'!H20,'ST1.1 Detailed MSW by country'!S20,'ST1.1 Detailed MSW by country'!AD20,'ST1.1 Detailed MSW by country'!AO20)</f>
        <v>0.16677366752716555</v>
      </c>
      <c r="I20" s="21">
        <f>MIN('ST1.1 Detailed MSW by country'!H20,'ST1.1 Detailed MSW by country'!S20,'ST1.1 Detailed MSW by country'!AD20,'ST1.1 Detailed MSW by country'!AO20)</f>
        <v>0.22699817475757383</v>
      </c>
      <c r="J20" s="21">
        <f>MAX('ST1.1 Detailed MSW by country'!H20,'ST1.1 Detailed MSW by country'!S20,'ST1.1 Detailed MSW by country'!AD20,'ST1.1 Detailed MSW by country'!AO20)</f>
        <v>0.33150000000000002</v>
      </c>
      <c r="K20" s="50">
        <f>AVERAGE('ST1.1 Detailed MSW by country'!AP20,'ST1.1 Detailed MSW by country'!AE20,'ST1.1 Detailed MSW by country'!T20,'ST1.1 Detailed MSW by country'!I20)</f>
        <v>1.8948904831538826E-2</v>
      </c>
      <c r="L20" s="50">
        <f>STDEVA('ST1.1 Detailed MSW by country'!AP20,'ST1.1 Detailed MSW by country'!AE20,'ST1.1 Detailed MSW by country'!T20,'ST1.1 Detailed MSW by country'!I20)</f>
        <v>1.1171775294032529E-2</v>
      </c>
      <c r="M20" s="50">
        <f>MIN('ST1.1 Detailed MSW by country'!AP20,'ST1.1 Detailed MSW by country'!AE20,'ST1.1 Detailed MSW by country'!T20,'ST1.1 Detailed MSW by country'!I20)</f>
        <v>1.6177199999999999E-2</v>
      </c>
      <c r="N20" s="50">
        <f>MAX('ST1.1 Detailed MSW by country'!AP20,'ST1.1 Detailed MSW by country'!AE20,'ST1.1 Detailed MSW by country'!T20,'ST1.1 Detailed MSW by country'!I20)</f>
        <v>2.1720609663077654E-2</v>
      </c>
      <c r="O20" s="50">
        <f>AVERAGE('ST1.1 Detailed MSW by country'!AQ20,'ST1.1 Detailed MSW by country'!AF20,'ST1.1 Detailed MSW by country'!U20,'ST1.1 Detailed MSW by country'!J20)</f>
        <v>3.6228131573413369E-2</v>
      </c>
      <c r="P20" s="50">
        <f>STDEVA('ST1.1 Detailed MSW by country'!AQ20,'ST1.1 Detailed MSW by country'!AF20,'ST1.1 Detailed MSW by country'!U20,'ST1.1 Detailed MSW by country'!J20)</f>
        <v>2.1359152355189245E-2</v>
      </c>
      <c r="Q20" s="50">
        <f>MIN('ST1.1 Detailed MSW by country'!AQ20,'ST1.1 Detailed MSW by country'!AF20,'ST1.1 Detailed MSW by country'!U20,'ST1.1 Detailed MSW by country'!J20)</f>
        <v>3.092895E-2</v>
      </c>
      <c r="R20" s="50">
        <f>MAX('ST1.1 Detailed MSW by country'!AQ20,'ST1.1 Detailed MSW by country'!AF20,'ST1.1 Detailed MSW by country'!U20,'ST1.1 Detailed MSW by country'!J20)</f>
        <v>4.1527313146826741E-2</v>
      </c>
      <c r="S20" s="50">
        <f>AVERAGE('ST1.1 Detailed MSW by country'!AR20,'ST1.1 Detailed MSW by country'!AG20,'ST1.1 Detailed MSW by country'!V20,'ST1.1 Detailed MSW by country'!K20)</f>
        <v>2.997654616792618E-2</v>
      </c>
      <c r="T20" s="50">
        <f>STDEVA('ST1.1 Detailed MSW by country'!AR20,'ST1.1 Detailed MSW by country'!AG20,'ST1.1 Detailed MSW by country'!V20,'ST1.1 Detailed MSW by country'!K20)</f>
        <v>1.7673382227444901E-2</v>
      </c>
      <c r="U20" s="50">
        <f>MIN('ST1.1 Detailed MSW by country'!AR20,'ST1.1 Detailed MSW by country'!AG20,'ST1.1 Detailed MSW by country'!V20,'ST1.1 Detailed MSW by country'!K20)</f>
        <v>2.5591800000000001E-2</v>
      </c>
      <c r="V20" s="50">
        <f>MAX('ST1.1 Detailed MSW by country'!AR20,'ST1.1 Detailed MSW by country'!AG20,'ST1.1 Detailed MSW by country'!V20,'ST1.1 Detailed MSW by country'!K20)</f>
        <v>3.4361292335852354E-2</v>
      </c>
      <c r="W20" s="50">
        <f>AVERAGE('ST1.1 Detailed MSW by country'!AS20,'ST1.1 Detailed MSW by country'!AH20,'ST1.1 Detailed MSW by country'!W20,'ST1.1 Detailed MSW by country'!L20)</f>
        <v>2.302602574816091E-2</v>
      </c>
      <c r="X20" s="50">
        <f>STDEVA('ST1.1 Detailed MSW by country'!AS20,'ST1.1 Detailed MSW by country'!AH20,'ST1.1 Detailed MSW by country'!W20,'ST1.1 Detailed MSW by country'!L20)</f>
        <v>1.3575538420822314E-2</v>
      </c>
      <c r="Y20" s="50">
        <f>MIN('ST1.1 Detailed MSW by country'!AS20,'ST1.1 Detailed MSW by country'!AH20,'ST1.1 Detailed MSW by country'!W20,'ST1.1 Detailed MSW by country'!L20)</f>
        <v>1.965795E-2</v>
      </c>
      <c r="Z20" s="50">
        <f>MAX('ST1.1 Detailed MSW by country'!AS20,'ST1.1 Detailed MSW by country'!AH20,'ST1.1 Detailed MSW by country'!W20,'ST1.1 Detailed MSW by country'!L20)</f>
        <v>2.639410149632182E-2</v>
      </c>
      <c r="AA20" s="50">
        <f>AVERAGE('ST1.1 Detailed MSW by country'!AT20,'ST1.1 Detailed MSW by country'!AI20,'ST1.1 Detailed MSW by country'!X20,'ST1.1 Detailed MSW by country'!M20)</f>
        <v>6.0574367904099535E-2</v>
      </c>
      <c r="AB20" s="50">
        <f>STDEVA('ST1.1 Detailed MSW by country'!AT20,'ST1.1 Detailed MSW by country'!AI20,'ST1.1 Detailed MSW by country'!X20,'ST1.1 Detailed MSW by country'!M20)</f>
        <v>3.5713052169448249E-2</v>
      </c>
      <c r="AC20" s="50">
        <f>MIN('ST1.1 Detailed MSW by country'!AT20,'ST1.1 Detailed MSW by country'!AI20,'ST1.1 Detailed MSW by country'!X20,'ST1.1 Detailed MSW by country'!M20)</f>
        <v>5.1714000000000003E-2</v>
      </c>
      <c r="AD20" s="50">
        <f>MAX('ST1.1 Detailed MSW by country'!AT20,'ST1.1 Detailed MSW by country'!AI20,'ST1.1 Detailed MSW by country'!X20,'ST1.1 Detailed MSW by country'!M20)</f>
        <v>6.9434735808199061E-2</v>
      </c>
      <c r="AE20" s="50">
        <f>AVERAGE('ST1.1 Detailed MSW by country'!AU20,'ST1.1 Detailed MSW by country'!AJ20,'ST1.1 Detailed MSW by country'!Y20,'ST1.1 Detailed MSW by country'!N20)</f>
        <v>1.7201567295843649E-2</v>
      </c>
      <c r="AF20" s="50">
        <f>STDEVA('ST1.1 Detailed MSW by country'!AU20,'ST1.1 Detailed MSW by country'!AJ20,'ST1.1 Detailed MSW by country'!Y20,'ST1.1 Detailed MSW by country'!N20)</f>
        <v>1.0141591096836907E-2</v>
      </c>
      <c r="AG20" s="50">
        <f>MIN('ST1.1 Detailed MSW by country'!AU20,'ST1.1 Detailed MSW by country'!AJ20,'ST1.1 Detailed MSW by country'!Y20,'ST1.1 Detailed MSW by country'!N20)</f>
        <v>1.4685450000000001E-2</v>
      </c>
      <c r="AH20" s="50">
        <f>MAX('ST1.1 Detailed MSW by country'!AU20,'ST1.1 Detailed MSW by country'!AJ20,'ST1.1 Detailed MSW by country'!Y20,'ST1.1 Detailed MSW by country'!N20)</f>
        <v>1.9717684591687296E-2</v>
      </c>
      <c r="AI20" s="50">
        <f>AVERAGE('ST1.1 Detailed MSW by country'!I20,'ST1.1 Detailed MSW by country'!L20,'ST1.1 Detailed MSW by country'!T20,'ST1.1 Detailed MSW by country'!W20,'ST1.1 Detailed MSW by country'!AE20,'ST1.1 Detailed MSW by country'!AH20,'ST1.1 Detailed MSW by country'!AP20,'ST1.1 Detailed MSW by country'!AS20)</f>
        <v>2.098746528984987E-2</v>
      </c>
      <c r="AJ20" s="50">
        <f>STDEVA('ST1.1 Detailed MSW by country'!I20,'ST1.1 Detailed MSW by country'!L20,'ST1.1 Detailed MSW by country'!T20,'ST1.1 Detailed MSW by country'!W20,'ST1.1 Detailed MSW by country'!AE20,'ST1.1 Detailed MSW by country'!AH20,'ST1.1 Detailed MSW by country'!AP20,'ST1.1 Detailed MSW by country'!AS20)</f>
        <v>1.1561159589585875E-2</v>
      </c>
      <c r="AK20" s="50">
        <f>MIN('ST1.1 Detailed MSW by country'!I20,'ST1.1 Detailed MSW by country'!L20,'ST1.1 Detailed MSW by country'!T20,'ST1.1 Detailed MSW by country'!W20,'ST1.1 Detailed MSW by country'!AE20,'ST1.1 Detailed MSW by country'!AH20,'ST1.1 Detailed MSW by country'!AP20,'ST1.1 Detailed MSW by country'!AS20)</f>
        <v>1.6177199999999999E-2</v>
      </c>
      <c r="AL20" s="50">
        <f>MAX('ST1.1 Detailed MSW by country'!I20,'ST1.1 Detailed MSW by country'!L20,'ST1.1 Detailed MSW by country'!T20,'ST1.1 Detailed MSW by country'!W20,'ST1.1 Detailed MSW by country'!AE20,'ST1.1 Detailed MSW by country'!AH20,'ST1.1 Detailed MSW by country'!AP20,'ST1.1 Detailed MSW by country'!AS20)</f>
        <v>2.639410149632182E-2</v>
      </c>
      <c r="AM20" s="50">
        <f>AVERAGE('ST1.1 Detailed MSW by country'!J20,'ST1.1 Detailed MSW by country'!M20,'ST1.1 Detailed MSW by country'!U20,'ST1.1 Detailed MSW by country'!X20,'ST1.1 Detailed MSW by country'!AF20,'ST1.1 Detailed MSW by country'!AI20,'ST1.1 Detailed MSW by country'!AQ20,'ST1.1 Detailed MSW by country'!AT20)</f>
        <v>4.8401249738756452E-2</v>
      </c>
      <c r="AN20" s="50">
        <f>STDEVA('ST1.1 Detailed MSW by country'!J20,'ST1.1 Detailed MSW by country'!M20,'ST1.1 Detailed MSW by country'!U20,'ST1.1 Detailed MSW by country'!X20,'ST1.1 Detailed MSW by country'!AF20,'ST1.1 Detailed MSW by country'!AI20,'ST1.1 Detailed MSW by country'!AQ20,'ST1.1 Detailed MSW by country'!AT20)</f>
        <v>2.8008356063107226E-2</v>
      </c>
      <c r="AO20" s="50">
        <f>MIN('ST1.1 Detailed MSW by country'!J20,'ST1.1 Detailed MSW by country'!M20,'ST1.1 Detailed MSW by country'!U20,'ST1.1 Detailed MSW by country'!X20,'ST1.1 Detailed MSW by country'!AF20,'ST1.1 Detailed MSW by country'!AI20,'ST1.1 Detailed MSW by country'!AQ20,'ST1.1 Detailed MSW by country'!AT20)</f>
        <v>3.092895E-2</v>
      </c>
      <c r="AP20" s="50">
        <f>MAX('ST1.1 Detailed MSW by country'!J20,'ST1.1 Detailed MSW by country'!M20,'ST1.1 Detailed MSW by country'!U20,'ST1.1 Detailed MSW by country'!X20,'ST1.1 Detailed MSW by country'!AF20,'ST1.1 Detailed MSW by country'!AI20,'ST1.1 Detailed MSW by country'!AQ20,'ST1.1 Detailed MSW by country'!AT20)</f>
        <v>6.9434735808199061E-2</v>
      </c>
      <c r="AQ20" s="50">
        <f>AVERAGE('ST1.1 Detailed MSW by country'!K20,'ST1.1 Detailed MSW by country'!N20,'ST1.1 Detailed MSW by country'!V20,'ST1.1 Detailed MSW by country'!Y20,'ST1.1 Detailed MSW by country'!AG20,'ST1.1 Detailed MSW by country'!AJ20,'ST1.1 Detailed MSW by country'!AR20,'ST1.1 Detailed MSW by country'!AU20)</f>
        <v>2.3589056731884914E-2</v>
      </c>
      <c r="AR20" s="50">
        <f>STDEVA('ST1.1 Detailed MSW by country'!K20,'ST1.1 Detailed MSW by country'!N20,'ST1.1 Detailed MSW by country'!V20,'ST1.1 Detailed MSW by country'!Y20,'ST1.1 Detailed MSW by country'!AG20,'ST1.1 Detailed MSW by country'!AJ20,'ST1.1 Detailed MSW by country'!AR20,'ST1.1 Detailed MSW by country'!AU20)</f>
        <v>1.3769536617317326E-2</v>
      </c>
      <c r="AS20" s="50">
        <f>MIN('ST1.1 Detailed MSW by country'!K20,'ST1.1 Detailed MSW by country'!N20,'ST1.1 Detailed MSW by country'!V20,'ST1.1 Detailed MSW by country'!Y20,'ST1.1 Detailed MSW by country'!AG20,'ST1.1 Detailed MSW by country'!AJ20,'ST1.1 Detailed MSW by country'!AR20,'ST1.1 Detailed MSW by country'!AU20)</f>
        <v>1.4685450000000001E-2</v>
      </c>
      <c r="AT20" s="50">
        <f>MAX('ST1.1 Detailed MSW by country'!K20,'ST1.1 Detailed MSW by country'!N20,'ST1.1 Detailed MSW by country'!V20,'ST1.1 Detailed MSW by country'!Y20,'ST1.1 Detailed MSW by country'!AG20,'ST1.1 Detailed MSW by country'!AJ20,'ST1.1 Detailed MSW by country'!AR20,'ST1.1 Detailed MSW by country'!AU20)</f>
        <v>3.4361292335852354E-2</v>
      </c>
    </row>
    <row r="21" spans="1:46" x14ac:dyDescent="0.3">
      <c r="A21" s="19" t="s">
        <v>13</v>
      </c>
      <c r="B21" s="19" t="s">
        <v>32</v>
      </c>
      <c r="C21" s="27">
        <f>AVERAGE('ST1.1 Detailed MSW by country'!G21,'ST1.1 Detailed MSW by country'!R21,'ST1.1 Detailed MSW by country'!AC21,'ST1.1 Detailed MSW by country'!AN21)</f>
        <v>0.17564168178663594</v>
      </c>
      <c r="D21" s="21">
        <f>STDEVA('ST1.1 Detailed MSW by country'!G21,'ST1.1 Detailed MSW by country'!R21,'ST1.1 Detailed MSW by country'!AC21,'ST1.1 Detailed MSW by country'!AN21)</f>
        <v>0.13537592477862975</v>
      </c>
      <c r="E21" s="21">
        <f>MIN('ST1.1 Detailed MSW by country'!G21,'ST1.1 Detailed MSW by country'!R21,'ST1.1 Detailed MSW by country'!AC21,'ST1.1 Detailed MSW by country'!AN21)</f>
        <v>4.7717044584138148E-2</v>
      </c>
      <c r="F21" s="21">
        <f>MAX('ST1.1 Detailed MSW by country'!G21,'ST1.1 Detailed MSW by country'!R21,'ST1.1 Detailed MSW by country'!AC21,'ST1.1 Detailed MSW by country'!AN21)</f>
        <v>0.3</v>
      </c>
      <c r="G21" s="21">
        <f>AVERAGE('ST1.1 Detailed MSW by country'!H21,'ST1.1 Detailed MSW by country'!S21,'ST1.1 Detailed MSW by country'!AD21,'ST1.1 Detailed MSW by country'!AO21)</f>
        <v>8.9577257711184341E-2</v>
      </c>
      <c r="H21" s="21">
        <f>STDEVA('ST1.1 Detailed MSW by country'!H21,'ST1.1 Detailed MSW by country'!S21,'ST1.1 Detailed MSW by country'!AD21,'ST1.1 Detailed MSW by country'!AO21)</f>
        <v>6.9041721637101164E-2</v>
      </c>
      <c r="I21" s="21">
        <f>MIN('ST1.1 Detailed MSW by country'!H21,'ST1.1 Detailed MSW by country'!S21,'ST1.1 Detailed MSW by country'!AD21,'ST1.1 Detailed MSW by country'!AO21)</f>
        <v>2.4335692737910457E-2</v>
      </c>
      <c r="J21" s="21">
        <f>MAX('ST1.1 Detailed MSW by country'!H21,'ST1.1 Detailed MSW by country'!S21,'ST1.1 Detailed MSW by country'!AD21,'ST1.1 Detailed MSW by country'!AO21)</f>
        <v>0.153</v>
      </c>
      <c r="K21" s="50">
        <f>AVERAGE('ST1.1 Detailed MSW by country'!AP21,'ST1.1 Detailed MSW by country'!AE21,'ST1.1 Detailed MSW by country'!T21,'ST1.1 Detailed MSW by country'!I21)</f>
        <v>6.180114071187833E-3</v>
      </c>
      <c r="L21" s="50">
        <f>STDEVA('ST1.1 Detailed MSW by country'!AP21,'ST1.1 Detailed MSW by country'!AE21,'ST1.1 Detailed MSW by country'!T21,'ST1.1 Detailed MSW by country'!I21)</f>
        <v>4.1518891503270162E-3</v>
      </c>
      <c r="M21" s="50">
        <f>MIN('ST1.1 Detailed MSW by country'!AP21,'ST1.1 Detailed MSW by country'!AE21,'ST1.1 Detailed MSW by country'!T21,'ST1.1 Detailed MSW by country'!I21)</f>
        <v>2.3285917757059414E-3</v>
      </c>
      <c r="N21" s="50">
        <f>MAX('ST1.1 Detailed MSW by country'!AP21,'ST1.1 Detailed MSW by country'!AE21,'ST1.1 Detailed MSW by country'!T21,'ST1.1 Detailed MSW by country'!I21)</f>
        <v>8.7453504378575582E-3</v>
      </c>
      <c r="O21" s="50">
        <f>AVERAGE('ST1.1 Detailed MSW by country'!AQ21,'ST1.1 Detailed MSW by country'!AF21,'ST1.1 Detailed MSW by country'!U21,'ST1.1 Detailed MSW by country'!J21)</f>
        <v>1.1815668910693132E-2</v>
      </c>
      <c r="P21" s="50">
        <f>STDEVA('ST1.1 Detailed MSW by country'!AQ21,'ST1.1 Detailed MSW by country'!AF21,'ST1.1 Detailed MSW by country'!U21,'ST1.1 Detailed MSW by country'!J21)</f>
        <v>7.9379356091293148E-3</v>
      </c>
      <c r="Q21" s="50">
        <f>MIN('ST1.1 Detailed MSW by country'!AQ21,'ST1.1 Detailed MSW by country'!AF21,'ST1.1 Detailed MSW by country'!U21,'ST1.1 Detailed MSW by country'!J21)</f>
        <v>4.4520002597000889E-3</v>
      </c>
      <c r="R21" s="50">
        <f>MAX('ST1.1 Detailed MSW by country'!AQ21,'ST1.1 Detailed MSW by country'!AF21,'ST1.1 Detailed MSW by country'!U21,'ST1.1 Detailed MSW by country'!J21)</f>
        <v>1.6720106472379308E-2</v>
      </c>
      <c r="S21" s="50">
        <f>AVERAGE('ST1.1 Detailed MSW by country'!AR21,'ST1.1 Detailed MSW by country'!AG21,'ST1.1 Detailed MSW by country'!V21,'ST1.1 Detailed MSW by country'!K21)</f>
        <v>9.7767378339282951E-3</v>
      </c>
      <c r="T21" s="50">
        <f>STDEVA('ST1.1 Detailed MSW by country'!AR21,'ST1.1 Detailed MSW by country'!AG21,'ST1.1 Detailed MSW by country'!V21,'ST1.1 Detailed MSW by country'!K21)</f>
        <v>6.5681525083042137E-3</v>
      </c>
      <c r="U21" s="50">
        <f>MIN('ST1.1 Detailed MSW by country'!AR21,'ST1.1 Detailed MSW by country'!AG21,'ST1.1 Detailed MSW by country'!V21,'ST1.1 Detailed MSW by country'!K21)</f>
        <v>3.6837558418954652E-3</v>
      </c>
      <c r="V21" s="50">
        <f>MAX('ST1.1 Detailed MSW by country'!AR21,'ST1.1 Detailed MSW by country'!AG21,'ST1.1 Detailed MSW by country'!V21,'ST1.1 Detailed MSW by country'!K21)</f>
        <v>1.3834857659889418E-2</v>
      </c>
      <c r="W21" s="50">
        <f>AVERAGE('ST1.1 Detailed MSW by country'!AS21,'ST1.1 Detailed MSW by country'!AH21,'ST1.1 Detailed MSW by country'!W21,'ST1.1 Detailed MSW by country'!L21)</f>
        <v>7.5098517299475101E-3</v>
      </c>
      <c r="X21" s="50">
        <f>STDEVA('ST1.1 Detailed MSW by country'!AS21,'ST1.1 Detailed MSW by country'!AH21,'ST1.1 Detailed MSW by country'!W21,'ST1.1 Detailed MSW by country'!L21)</f>
        <v>5.0452259552129517E-3</v>
      </c>
      <c r="Y21" s="50">
        <f>MIN('ST1.1 Detailed MSW by country'!AS21,'ST1.1 Detailed MSW by country'!AH21,'ST1.1 Detailed MSW by country'!W21,'ST1.1 Detailed MSW by country'!L21)</f>
        <v>2.8296207438393921E-3</v>
      </c>
      <c r="Z21" s="50">
        <f>MAX('ST1.1 Detailed MSW by country'!AS21,'ST1.1 Detailed MSW by country'!AH21,'ST1.1 Detailed MSW by country'!W21,'ST1.1 Detailed MSW by country'!L21)</f>
        <v>1.0627034446003139E-2</v>
      </c>
      <c r="AA21" s="50">
        <f>AVERAGE('ST1.1 Detailed MSW by country'!AT21,'ST1.1 Detailed MSW by country'!AI21,'ST1.1 Detailed MSW by country'!X21,'ST1.1 Detailed MSW by country'!M21)</f>
        <v>1.9756102358715204E-2</v>
      </c>
      <c r="AB21" s="50">
        <f>STDEVA('ST1.1 Detailed MSW by country'!AT21,'ST1.1 Detailed MSW by country'!AI21,'ST1.1 Detailed MSW by country'!X21,'ST1.1 Detailed MSW by country'!M21)</f>
        <v>1.3272432529733902E-2</v>
      </c>
      <c r="AC21" s="50">
        <f>MIN('ST1.1 Detailed MSW by country'!AT21,'ST1.1 Detailed MSW by country'!AI21,'ST1.1 Detailed MSW by country'!X21,'ST1.1 Detailed MSW by country'!M21)</f>
        <v>7.4438589551255509E-3</v>
      </c>
      <c r="AD21" s="50">
        <f>MAX('ST1.1 Detailed MSW by country'!AT21,'ST1.1 Detailed MSW by country'!AI21,'ST1.1 Detailed MSW by country'!X21,'ST1.1 Detailed MSW by country'!M21)</f>
        <v>2.7956448121020064E-2</v>
      </c>
      <c r="AE21" s="50">
        <f>AVERAGE('ST1.1 Detailed MSW by country'!AU21,'ST1.1 Detailed MSW by country'!AJ21,'ST1.1 Detailed MSW by country'!Y21,'ST1.1 Detailed MSW by country'!N21)</f>
        <v>5.6102265031479706E-3</v>
      </c>
      <c r="AF21" s="50">
        <f>STDEVA('ST1.1 Detailed MSW by country'!AU21,'ST1.1 Detailed MSW by country'!AJ21,'ST1.1 Detailed MSW by country'!Y21,'ST1.1 Detailed MSW by country'!N21)</f>
        <v>3.7690305196616154E-3</v>
      </c>
      <c r="AG21" s="50">
        <f>MIN('ST1.1 Detailed MSW by country'!AU21,'ST1.1 Detailed MSW by country'!AJ21,'ST1.1 Detailed MSW by country'!Y21,'ST1.1 Detailed MSW by country'!N21)</f>
        <v>2.1138650750773197E-3</v>
      </c>
      <c r="AH21" s="50">
        <f>MAX('ST1.1 Detailed MSW by country'!AU21,'ST1.1 Detailed MSW by country'!AJ21,'ST1.1 Detailed MSW by country'!Y21,'ST1.1 Detailed MSW by country'!N21)</f>
        <v>7.9389144343665948E-3</v>
      </c>
      <c r="AI21" s="50">
        <f>AVERAGE('ST1.1 Detailed MSW by country'!I21,'ST1.1 Detailed MSW by country'!L21,'ST1.1 Detailed MSW by country'!T21,'ST1.1 Detailed MSW by country'!W21,'ST1.1 Detailed MSW by country'!AE21,'ST1.1 Detailed MSW by country'!AH21,'ST1.1 Detailed MSW by country'!AP21,'ST1.1 Detailed MSW by country'!AS21)</f>
        <v>6.844982900567672E-3</v>
      </c>
      <c r="AJ21" s="50">
        <f>STDEVA('ST1.1 Detailed MSW by country'!I21,'ST1.1 Detailed MSW by country'!L21,'ST1.1 Detailed MSW by country'!T21,'ST1.1 Detailed MSW by country'!W21,'ST1.1 Detailed MSW by country'!AE21,'ST1.1 Detailed MSW by country'!AH21,'ST1.1 Detailed MSW by country'!AP21,'ST1.1 Detailed MSW by country'!AS21)</f>
        <v>4.3105633189797661E-3</v>
      </c>
      <c r="AK21" s="50">
        <f>MIN('ST1.1 Detailed MSW by country'!I21,'ST1.1 Detailed MSW by country'!L21,'ST1.1 Detailed MSW by country'!T21,'ST1.1 Detailed MSW by country'!W21,'ST1.1 Detailed MSW by country'!AE21,'ST1.1 Detailed MSW by country'!AH21,'ST1.1 Detailed MSW by country'!AP21,'ST1.1 Detailed MSW by country'!AS21)</f>
        <v>2.3285917757059414E-3</v>
      </c>
      <c r="AL21" s="50">
        <f>MAX('ST1.1 Detailed MSW by country'!I21,'ST1.1 Detailed MSW by country'!L21,'ST1.1 Detailed MSW by country'!T21,'ST1.1 Detailed MSW by country'!W21,'ST1.1 Detailed MSW by country'!AE21,'ST1.1 Detailed MSW by country'!AH21,'ST1.1 Detailed MSW by country'!AP21,'ST1.1 Detailed MSW by country'!AS21)</f>
        <v>1.0627034446003139E-2</v>
      </c>
      <c r="AM21" s="50">
        <f>AVERAGE('ST1.1 Detailed MSW by country'!J21,'ST1.1 Detailed MSW by country'!M21,'ST1.1 Detailed MSW by country'!U21,'ST1.1 Detailed MSW by country'!X21,'ST1.1 Detailed MSW by country'!AF21,'ST1.1 Detailed MSW by country'!AI21,'ST1.1 Detailed MSW by country'!AQ21,'ST1.1 Detailed MSW by country'!AT21)</f>
        <v>1.5785885634704167E-2</v>
      </c>
      <c r="AN21" s="50">
        <f>STDEVA('ST1.1 Detailed MSW by country'!J21,'ST1.1 Detailed MSW by country'!M21,'ST1.1 Detailed MSW by country'!U21,'ST1.1 Detailed MSW by country'!X21,'ST1.1 Detailed MSW by country'!AF21,'ST1.1 Detailed MSW by country'!AI21,'ST1.1 Detailed MSW by country'!AQ21,'ST1.1 Detailed MSW by country'!AT21)</f>
        <v>1.0612907604377265E-2</v>
      </c>
      <c r="AO21" s="50">
        <f>MIN('ST1.1 Detailed MSW by country'!J21,'ST1.1 Detailed MSW by country'!M21,'ST1.1 Detailed MSW by country'!U21,'ST1.1 Detailed MSW by country'!X21,'ST1.1 Detailed MSW by country'!AF21,'ST1.1 Detailed MSW by country'!AI21,'ST1.1 Detailed MSW by country'!AQ21,'ST1.1 Detailed MSW by country'!AT21)</f>
        <v>4.4520002597000889E-3</v>
      </c>
      <c r="AP21" s="50">
        <f>MAX('ST1.1 Detailed MSW by country'!J21,'ST1.1 Detailed MSW by country'!M21,'ST1.1 Detailed MSW by country'!U21,'ST1.1 Detailed MSW by country'!X21,'ST1.1 Detailed MSW by country'!AF21,'ST1.1 Detailed MSW by country'!AI21,'ST1.1 Detailed MSW by country'!AQ21,'ST1.1 Detailed MSW by country'!AT21)</f>
        <v>2.7956448121020064E-2</v>
      </c>
      <c r="AQ21" s="50">
        <f>AVERAGE('ST1.1 Detailed MSW by country'!K21,'ST1.1 Detailed MSW by country'!N21,'ST1.1 Detailed MSW by country'!V21,'ST1.1 Detailed MSW by country'!Y21,'ST1.1 Detailed MSW by country'!AG21,'ST1.1 Detailed MSW by country'!AJ21,'ST1.1 Detailed MSW by country'!AR21,'ST1.1 Detailed MSW by country'!AU21)</f>
        <v>7.693482168538132E-3</v>
      </c>
      <c r="AR21" s="50">
        <f>STDEVA('ST1.1 Detailed MSW by country'!K21,'ST1.1 Detailed MSW by country'!N21,'ST1.1 Detailed MSW by country'!V21,'ST1.1 Detailed MSW by country'!Y21,'ST1.1 Detailed MSW by country'!AG21,'ST1.1 Detailed MSW by country'!AJ21,'ST1.1 Detailed MSW by country'!AR21,'ST1.1 Detailed MSW by country'!AU21)</f>
        <v>5.2313402959561477E-3</v>
      </c>
      <c r="AS21" s="50">
        <f>MIN('ST1.1 Detailed MSW by country'!K21,'ST1.1 Detailed MSW by country'!N21,'ST1.1 Detailed MSW by country'!V21,'ST1.1 Detailed MSW by country'!Y21,'ST1.1 Detailed MSW by country'!AG21,'ST1.1 Detailed MSW by country'!AJ21,'ST1.1 Detailed MSW by country'!AR21,'ST1.1 Detailed MSW by country'!AU21)</f>
        <v>2.1138650750773197E-3</v>
      </c>
      <c r="AT21" s="50">
        <f>MAX('ST1.1 Detailed MSW by country'!K21,'ST1.1 Detailed MSW by country'!N21,'ST1.1 Detailed MSW by country'!V21,'ST1.1 Detailed MSW by country'!Y21,'ST1.1 Detailed MSW by country'!AG21,'ST1.1 Detailed MSW by country'!AJ21,'ST1.1 Detailed MSW by country'!AR21,'ST1.1 Detailed MSW by country'!AU21)</f>
        <v>1.3834857659889418E-2</v>
      </c>
    </row>
    <row r="22" spans="1:46" x14ac:dyDescent="0.3">
      <c r="A22" s="19" t="s">
        <v>13</v>
      </c>
      <c r="B22" s="19" t="s">
        <v>33</v>
      </c>
      <c r="C22" s="27">
        <f>AVERAGE('ST1.1 Detailed MSW by country'!G22,'ST1.1 Detailed MSW by country'!R22,'ST1.1 Detailed MSW by country'!AC22,'ST1.1 Detailed MSW by country'!AN22)</f>
        <v>0.46659471953741005</v>
      </c>
      <c r="D22" s="21">
        <f>STDEVA('ST1.1 Detailed MSW by country'!G22,'ST1.1 Detailed MSW by country'!R22,'ST1.1 Detailed MSW by country'!AC22,'ST1.1 Detailed MSW by country'!AN22)</f>
        <v>0.25514778896397344</v>
      </c>
      <c r="E22" s="21">
        <f>MIN('ST1.1 Detailed MSW by country'!G22,'ST1.1 Detailed MSW by country'!R22,'ST1.1 Detailed MSW by country'!AC22,'ST1.1 Detailed MSW by country'!AN22)</f>
        <v>0.34918382313397789</v>
      </c>
      <c r="F22" s="21">
        <f>MAX('ST1.1 Detailed MSW by country'!G22,'ST1.1 Detailed MSW by country'!R22,'ST1.1 Detailed MSW by country'!AC22,'ST1.1 Detailed MSW by country'!AN22)</f>
        <v>0.6006003354782522</v>
      </c>
      <c r="G22" s="21">
        <f>AVERAGE('ST1.1 Detailed MSW by country'!H22,'ST1.1 Detailed MSW by country'!S22,'ST1.1 Detailed MSW by country'!AD22,'ST1.1 Detailed MSW by country'!AO22)</f>
        <v>0.23796330696407911</v>
      </c>
      <c r="H22" s="21">
        <f>STDEVA('ST1.1 Detailed MSW by country'!H22,'ST1.1 Detailed MSW by country'!S22,'ST1.1 Detailed MSW by country'!AD22,'ST1.1 Detailed MSW by country'!AO22)</f>
        <v>0.13012537237162647</v>
      </c>
      <c r="I22" s="21">
        <f>MIN('ST1.1 Detailed MSW by country'!H22,'ST1.1 Detailed MSW by country'!S22,'ST1.1 Detailed MSW by country'!AD22,'ST1.1 Detailed MSW by country'!AO22)</f>
        <v>0.17808374979832872</v>
      </c>
      <c r="J22" s="21">
        <f>MAX('ST1.1 Detailed MSW by country'!H22,'ST1.1 Detailed MSW by country'!S22,'ST1.1 Detailed MSW by country'!AD22,'ST1.1 Detailed MSW by country'!AO22)</f>
        <v>0.30630617109390862</v>
      </c>
      <c r="K22" s="50">
        <f>AVERAGE('ST1.1 Detailed MSW by country'!AP22,'ST1.1 Detailed MSW by country'!AE22,'ST1.1 Detailed MSW by country'!T22,'ST1.1 Detailed MSW by country'!I22)</f>
        <v>1.9183022313425609E-2</v>
      </c>
      <c r="L22" s="50">
        <f>STDEVA('ST1.1 Detailed MSW by country'!AP22,'ST1.1 Detailed MSW by country'!AE22,'ST1.1 Detailed MSW by country'!T22,'ST1.1 Detailed MSW by country'!I22)</f>
        <v>1.2204637513903712E-2</v>
      </c>
      <c r="M22" s="50">
        <f>MIN('ST1.1 Detailed MSW by country'!AP22,'ST1.1 Detailed MSW by country'!AE22,'ST1.1 Detailed MSW by country'!T22,'ST1.1 Detailed MSW by country'!I22)</f>
        <v>1.1199599999999999E-2</v>
      </c>
      <c r="N22" s="50">
        <f>MAX('ST1.1 Detailed MSW by country'!AP22,'ST1.1 Detailed MSW by country'!AE22,'ST1.1 Detailed MSW by country'!T22,'ST1.1 Detailed MSW by country'!I22)</f>
        <v>2.9309296371338705E-2</v>
      </c>
      <c r="O22" s="50">
        <f>AVERAGE('ST1.1 Detailed MSW by country'!AQ22,'ST1.1 Detailed MSW by country'!AF22,'ST1.1 Detailed MSW by country'!U22,'ST1.1 Detailed MSW by country'!J22)</f>
        <v>3.6675737332840352E-2</v>
      </c>
      <c r="P22" s="50">
        <f>STDEVA('ST1.1 Detailed MSW by country'!AQ22,'ST1.1 Detailed MSW by country'!AF22,'ST1.1 Detailed MSW by country'!U22,'ST1.1 Detailed MSW by country'!J22)</f>
        <v>2.3333866394410169E-2</v>
      </c>
      <c r="Q22" s="50">
        <f>MIN('ST1.1 Detailed MSW by country'!AQ22,'ST1.1 Detailed MSW by country'!AF22,'ST1.1 Detailed MSW by country'!U22,'ST1.1 Detailed MSW by country'!J22)</f>
        <v>2.141235E-2</v>
      </c>
      <c r="R22" s="50">
        <f>MAX('ST1.1 Detailed MSW by country'!AQ22,'ST1.1 Detailed MSW by country'!AF22,'ST1.1 Detailed MSW by country'!U22,'ST1.1 Detailed MSW by country'!J22)</f>
        <v>5.6036011300120925E-2</v>
      </c>
      <c r="S22" s="50">
        <f>AVERAGE('ST1.1 Detailed MSW by country'!AR22,'ST1.1 Detailed MSW by country'!AG22,'ST1.1 Detailed MSW by country'!V22,'ST1.1 Detailed MSW by country'!K22)</f>
        <v>3.0346912348288058E-2</v>
      </c>
      <c r="T22" s="50">
        <f>STDEVA('ST1.1 Detailed MSW by country'!AR22,'ST1.1 Detailed MSW by country'!AG22,'ST1.1 Detailed MSW by country'!V22,'ST1.1 Detailed MSW by country'!K22)</f>
        <v>1.9307336394946036E-2</v>
      </c>
      <c r="U22" s="50">
        <f>MIN('ST1.1 Detailed MSW by country'!AR22,'ST1.1 Detailed MSW by country'!AG22,'ST1.1 Detailed MSW by country'!V22,'ST1.1 Detailed MSW by country'!K22)</f>
        <v>1.7717400000000001E-2</v>
      </c>
      <c r="V22" s="50">
        <f>MAX('ST1.1 Detailed MSW by country'!AR22,'ST1.1 Detailed MSW by country'!AG22,'ST1.1 Detailed MSW by country'!V22,'ST1.1 Detailed MSW by country'!K22)</f>
        <v>4.6366345898921073E-2</v>
      </c>
      <c r="W22" s="50">
        <f>AVERAGE('ST1.1 Detailed MSW by country'!AS22,'ST1.1 Detailed MSW by country'!AH22,'ST1.1 Detailed MSW by country'!W22,'ST1.1 Detailed MSW by country'!L22)</f>
        <v>2.3310516868568415E-2</v>
      </c>
      <c r="X22" s="50">
        <f>STDEVA('ST1.1 Detailed MSW by country'!AS22,'ST1.1 Detailed MSW by country'!AH22,'ST1.1 Detailed MSW by country'!W22,'ST1.1 Detailed MSW by country'!L22)</f>
        <v>1.4830635339641187E-2</v>
      </c>
      <c r="Y22" s="50">
        <f>MIN('ST1.1 Detailed MSW by country'!AS22,'ST1.1 Detailed MSW by country'!AH22,'ST1.1 Detailed MSW by country'!W22,'ST1.1 Detailed MSW by country'!L22)</f>
        <v>1.3609350000000001E-2</v>
      </c>
      <c r="Z22" s="50">
        <f>MAX('ST1.1 Detailed MSW by country'!AS22,'ST1.1 Detailed MSW by country'!AH22,'ST1.1 Detailed MSW by country'!W22,'ST1.1 Detailed MSW by country'!L22)</f>
        <v>3.5615599893860352E-2</v>
      </c>
      <c r="AA22" s="50">
        <f>AVERAGE('ST1.1 Detailed MSW by country'!AT22,'ST1.1 Detailed MSW by country'!AI22,'ST1.1 Detailed MSW by country'!X22,'ST1.1 Detailed MSW by country'!M22)</f>
        <v>6.1322776247835963E-2</v>
      </c>
      <c r="AB22" s="50">
        <f>STDEVA('ST1.1 Detailed MSW by country'!AT22,'ST1.1 Detailed MSW by country'!AI22,'ST1.1 Detailed MSW by country'!X22,'ST1.1 Detailed MSW by country'!M22)</f>
        <v>3.9014824839528263E-2</v>
      </c>
      <c r="AC22" s="50">
        <f>MIN('ST1.1 Detailed MSW by country'!AT22,'ST1.1 Detailed MSW by country'!AI22,'ST1.1 Detailed MSW by country'!X22,'ST1.1 Detailed MSW by country'!M22)</f>
        <v>3.5802E-2</v>
      </c>
      <c r="AD22" s="50">
        <f>MAX('ST1.1 Detailed MSW by country'!AT22,'ST1.1 Detailed MSW by country'!AI22,'ST1.1 Detailed MSW by country'!X22,'ST1.1 Detailed MSW by country'!M22)</f>
        <v>9.3693652334607344E-2</v>
      </c>
      <c r="AE22" s="50">
        <f>AVERAGE('ST1.1 Detailed MSW by country'!AU22,'ST1.1 Detailed MSW by country'!AJ22,'ST1.1 Detailed MSW by country'!Y22,'ST1.1 Detailed MSW by country'!N22)</f>
        <v>1.7414096075507264E-2</v>
      </c>
      <c r="AF22" s="50">
        <f>STDEVA('ST1.1 Detailed MSW by country'!AU22,'ST1.1 Detailed MSW by country'!AJ22,'ST1.1 Detailed MSW by country'!Y22,'ST1.1 Detailed MSW by country'!N22)</f>
        <v>1.1079209874301938E-2</v>
      </c>
      <c r="AG22" s="50">
        <f>MIN('ST1.1 Detailed MSW by country'!AU22,'ST1.1 Detailed MSW by country'!AJ22,'ST1.1 Detailed MSW by country'!Y22,'ST1.1 Detailed MSW by country'!N22)</f>
        <v>1.016685E-2</v>
      </c>
      <c r="AH22" s="50">
        <f>MAX('ST1.1 Detailed MSW by country'!AU22,'ST1.1 Detailed MSW by country'!AJ22,'ST1.1 Detailed MSW by country'!Y22,'ST1.1 Detailed MSW by country'!N22)</f>
        <v>2.6606594861686574E-2</v>
      </c>
      <c r="AI22" s="50">
        <f>AVERAGE('ST1.1 Detailed MSW by country'!I22,'ST1.1 Detailed MSW by country'!L22,'ST1.1 Detailed MSW by country'!T22,'ST1.1 Detailed MSW by country'!W22,'ST1.1 Detailed MSW by country'!AE22,'ST1.1 Detailed MSW by country'!AH22,'ST1.1 Detailed MSW by country'!AP22,'ST1.1 Detailed MSW by country'!AS22)</f>
        <v>2.124676959099701E-2</v>
      </c>
      <c r="AJ22" s="50">
        <f>STDEVA('ST1.1 Detailed MSW by country'!I22,'ST1.1 Detailed MSW by country'!L22,'ST1.1 Detailed MSW by country'!T22,'ST1.1 Detailed MSW by country'!W22,'ST1.1 Detailed MSW by country'!AE22,'ST1.1 Detailed MSW by country'!AH22,'ST1.1 Detailed MSW by country'!AP22,'ST1.1 Detailed MSW by country'!AS22)</f>
        <v>1.2682206331173359E-2</v>
      </c>
      <c r="AK22" s="50">
        <f>MIN('ST1.1 Detailed MSW by country'!I22,'ST1.1 Detailed MSW by country'!L22,'ST1.1 Detailed MSW by country'!T22,'ST1.1 Detailed MSW by country'!W22,'ST1.1 Detailed MSW by country'!AE22,'ST1.1 Detailed MSW by country'!AH22,'ST1.1 Detailed MSW by country'!AP22,'ST1.1 Detailed MSW by country'!AS22)</f>
        <v>1.1199599999999999E-2</v>
      </c>
      <c r="AL22" s="50">
        <f>MAX('ST1.1 Detailed MSW by country'!I22,'ST1.1 Detailed MSW by country'!L22,'ST1.1 Detailed MSW by country'!T22,'ST1.1 Detailed MSW by country'!W22,'ST1.1 Detailed MSW by country'!AE22,'ST1.1 Detailed MSW by country'!AH22,'ST1.1 Detailed MSW by country'!AP22,'ST1.1 Detailed MSW by country'!AS22)</f>
        <v>3.5615599893860352E-2</v>
      </c>
      <c r="AM22" s="50">
        <f>AVERAGE('ST1.1 Detailed MSW by country'!J22,'ST1.1 Detailed MSW by country'!M22,'ST1.1 Detailed MSW by country'!U22,'ST1.1 Detailed MSW by country'!X22,'ST1.1 Detailed MSW by country'!AF22,'ST1.1 Detailed MSW by country'!AI22,'ST1.1 Detailed MSW by country'!AQ22,'ST1.1 Detailed MSW by country'!AT22)</f>
        <v>4.8999256790338168E-2</v>
      </c>
      <c r="AN22" s="50">
        <f>STDEVA('ST1.1 Detailed MSW by country'!J22,'ST1.1 Detailed MSW by country'!M22,'ST1.1 Detailed MSW by country'!U22,'ST1.1 Detailed MSW by country'!X22,'ST1.1 Detailed MSW by country'!AF22,'ST1.1 Detailed MSW by country'!AI22,'ST1.1 Detailed MSW by country'!AQ22,'ST1.1 Detailed MSW by country'!AT22)</f>
        <v>3.1358044599434212E-2</v>
      </c>
      <c r="AO22" s="50">
        <f>MIN('ST1.1 Detailed MSW by country'!J22,'ST1.1 Detailed MSW by country'!M22,'ST1.1 Detailed MSW by country'!U22,'ST1.1 Detailed MSW by country'!X22,'ST1.1 Detailed MSW by country'!AF22,'ST1.1 Detailed MSW by country'!AI22,'ST1.1 Detailed MSW by country'!AQ22,'ST1.1 Detailed MSW by country'!AT22)</f>
        <v>2.141235E-2</v>
      </c>
      <c r="AP22" s="50">
        <f>MAX('ST1.1 Detailed MSW by country'!J22,'ST1.1 Detailed MSW by country'!M22,'ST1.1 Detailed MSW by country'!U22,'ST1.1 Detailed MSW by country'!X22,'ST1.1 Detailed MSW by country'!AF22,'ST1.1 Detailed MSW by country'!AI22,'ST1.1 Detailed MSW by country'!AQ22,'ST1.1 Detailed MSW by country'!AT22)</f>
        <v>9.3693652334607344E-2</v>
      </c>
      <c r="AQ22" s="50">
        <f>AVERAGE('ST1.1 Detailed MSW by country'!K22,'ST1.1 Detailed MSW by country'!N22,'ST1.1 Detailed MSW by country'!V22,'ST1.1 Detailed MSW by country'!Y22,'ST1.1 Detailed MSW by country'!AG22,'ST1.1 Detailed MSW by country'!AJ22,'ST1.1 Detailed MSW by country'!AR22,'ST1.1 Detailed MSW by country'!AU22)</f>
        <v>2.3880504211897659E-2</v>
      </c>
      <c r="AR22" s="50">
        <f>STDEVA('ST1.1 Detailed MSW by country'!K22,'ST1.1 Detailed MSW by country'!N22,'ST1.1 Detailed MSW by country'!V22,'ST1.1 Detailed MSW by country'!Y22,'ST1.1 Detailed MSW by country'!AG22,'ST1.1 Detailed MSW by country'!AJ22,'ST1.1 Detailed MSW by country'!AR22,'ST1.1 Detailed MSW by country'!AU22)</f>
        <v>1.546762214691434E-2</v>
      </c>
      <c r="AS22" s="50">
        <f>MIN('ST1.1 Detailed MSW by country'!K22,'ST1.1 Detailed MSW by country'!N22,'ST1.1 Detailed MSW by country'!V22,'ST1.1 Detailed MSW by country'!Y22,'ST1.1 Detailed MSW by country'!AG22,'ST1.1 Detailed MSW by country'!AJ22,'ST1.1 Detailed MSW by country'!AR22,'ST1.1 Detailed MSW by country'!AU22)</f>
        <v>1.016685E-2</v>
      </c>
      <c r="AT22" s="50">
        <f>MAX('ST1.1 Detailed MSW by country'!K22,'ST1.1 Detailed MSW by country'!N22,'ST1.1 Detailed MSW by country'!V22,'ST1.1 Detailed MSW by country'!Y22,'ST1.1 Detailed MSW by country'!AG22,'ST1.1 Detailed MSW by country'!AJ22,'ST1.1 Detailed MSW by country'!AR22,'ST1.1 Detailed MSW by country'!AU22)</f>
        <v>4.6366345898921073E-2</v>
      </c>
    </row>
    <row r="23" spans="1:46" x14ac:dyDescent="0.3">
      <c r="A23" s="19" t="s">
        <v>13</v>
      </c>
      <c r="B23" s="19" t="s">
        <v>34</v>
      </c>
      <c r="C23" s="27">
        <f>AVERAGE('ST1.1 Detailed MSW by country'!G23,'ST1.1 Detailed MSW by country'!R23,'ST1.1 Detailed MSW by country'!AC23,'ST1.1 Detailed MSW by country'!AN23)</f>
        <v>0.4218992965263893</v>
      </c>
      <c r="D23" s="21">
        <f>STDEVA('ST1.1 Detailed MSW by country'!G23,'ST1.1 Detailed MSW by country'!R23,'ST1.1 Detailed MSW by country'!AC23,'ST1.1 Detailed MSW by country'!AN23)</f>
        <v>9.4552235097671064E-2</v>
      </c>
      <c r="E23" s="21">
        <f>MIN('ST1.1 Detailed MSW by country'!G23,'ST1.1 Detailed MSW by country'!R23,'ST1.1 Detailed MSW by country'!AC23,'ST1.1 Detailed MSW by country'!AN23)</f>
        <v>0.30345203293446887</v>
      </c>
      <c r="F23" s="21">
        <f>MAX('ST1.1 Detailed MSW by country'!G23,'ST1.1 Detailed MSW by country'!R23,'ST1.1 Detailed MSW by country'!AC23,'ST1.1 Detailed MSW by country'!AN23)</f>
        <v>0.53</v>
      </c>
      <c r="G23" s="21">
        <f>AVERAGE('ST1.1 Detailed MSW by country'!H23,'ST1.1 Detailed MSW by country'!S23,'ST1.1 Detailed MSW by country'!AD23,'ST1.1 Detailed MSW by country'!AO23)</f>
        <v>0.21516864122845858</v>
      </c>
      <c r="H23" s="21">
        <f>STDEVA('ST1.1 Detailed MSW by country'!H23,'ST1.1 Detailed MSW by country'!S23,'ST1.1 Detailed MSW by country'!AD23,'ST1.1 Detailed MSW by country'!AO23)</f>
        <v>4.8221639899812069E-2</v>
      </c>
      <c r="I23" s="21">
        <f>MIN('ST1.1 Detailed MSW by country'!H23,'ST1.1 Detailed MSW by country'!S23,'ST1.1 Detailed MSW by country'!AD23,'ST1.1 Detailed MSW by country'!AO23)</f>
        <v>0.15476053679657914</v>
      </c>
      <c r="J23" s="21">
        <f>MAX('ST1.1 Detailed MSW by country'!H23,'ST1.1 Detailed MSW by country'!S23,'ST1.1 Detailed MSW by country'!AD23,'ST1.1 Detailed MSW by country'!AO23)</f>
        <v>0.27030000000000004</v>
      </c>
      <c r="K23" s="50">
        <f>AVERAGE('ST1.1 Detailed MSW by country'!AP23,'ST1.1 Detailed MSW by country'!AE23,'ST1.1 Detailed MSW by country'!T23,'ST1.1 Detailed MSW by country'!I23)</f>
        <v>1.7420345670487798E-2</v>
      </c>
      <c r="L23" s="50">
        <f>STDEVA('ST1.1 Detailed MSW by country'!AP23,'ST1.1 Detailed MSW by country'!AE23,'ST1.1 Detailed MSW by country'!T23,'ST1.1 Detailed MSW by country'!I23)</f>
        <v>4.1077057685200251E-3</v>
      </c>
      <c r="M23" s="50">
        <f>MIN('ST1.1 Detailed MSW by country'!AP23,'ST1.1 Detailed MSW by country'!AE23,'ST1.1 Detailed MSW by country'!T23,'ST1.1 Detailed MSW by country'!I23)</f>
        <v>1.3190640000000002E-2</v>
      </c>
      <c r="N23" s="50">
        <f>MAX('ST1.1 Detailed MSW by country'!AP23,'ST1.1 Detailed MSW by country'!AE23,'ST1.1 Detailed MSW by country'!T23,'ST1.1 Detailed MSW by country'!I23)</f>
        <v>2.196E-2</v>
      </c>
      <c r="O23" s="50">
        <f>AVERAGE('ST1.1 Detailed MSW by country'!AQ23,'ST1.1 Detailed MSW by country'!AF23,'ST1.1 Detailed MSW by country'!U23,'ST1.1 Detailed MSW by country'!J23)</f>
        <v>3.330570186591212E-2</v>
      </c>
      <c r="P23" s="50">
        <f>STDEVA('ST1.1 Detailed MSW by country'!AQ23,'ST1.1 Detailed MSW by country'!AF23,'ST1.1 Detailed MSW by country'!U23,'ST1.1 Detailed MSW by country'!J23)</f>
        <v>7.8534620533385006E-3</v>
      </c>
      <c r="Q23" s="50">
        <f>MIN('ST1.1 Detailed MSW by country'!AQ23,'ST1.1 Detailed MSW by country'!AF23,'ST1.1 Detailed MSW by country'!U23,'ST1.1 Detailed MSW by country'!J23)</f>
        <v>2.5218990000000004E-2</v>
      </c>
      <c r="R23" s="50">
        <f>MAX('ST1.1 Detailed MSW by country'!AQ23,'ST1.1 Detailed MSW by country'!AF23,'ST1.1 Detailed MSW by country'!U23,'ST1.1 Detailed MSW by country'!J23)</f>
        <v>4.1985000000000001E-2</v>
      </c>
      <c r="S23" s="50">
        <f>AVERAGE('ST1.1 Detailed MSW by country'!AR23,'ST1.1 Detailed MSW by country'!AG23,'ST1.1 Detailed MSW by country'!V23,'ST1.1 Detailed MSW by country'!K23)</f>
        <v>2.7558415691837253E-2</v>
      </c>
      <c r="T23" s="50">
        <f>STDEVA('ST1.1 Detailed MSW by country'!AR23,'ST1.1 Detailed MSW by country'!AG23,'ST1.1 Detailed MSW by country'!V23,'ST1.1 Detailed MSW by country'!K23)</f>
        <v>6.4982558469210243E-3</v>
      </c>
      <c r="U23" s="50">
        <f>MIN('ST1.1 Detailed MSW by country'!AR23,'ST1.1 Detailed MSW by country'!AG23,'ST1.1 Detailed MSW by country'!V23,'ST1.1 Detailed MSW by country'!K23)</f>
        <v>2.0867160000000003E-2</v>
      </c>
      <c r="V23" s="50">
        <f>MAX('ST1.1 Detailed MSW by country'!AR23,'ST1.1 Detailed MSW by country'!AG23,'ST1.1 Detailed MSW by country'!V23,'ST1.1 Detailed MSW by country'!K23)</f>
        <v>3.474E-2</v>
      </c>
      <c r="W23" s="50">
        <f>AVERAGE('ST1.1 Detailed MSW by country'!AS23,'ST1.1 Detailed MSW by country'!AH23,'ST1.1 Detailed MSW by country'!W23,'ST1.1 Detailed MSW by country'!L23)</f>
        <v>2.1168575784014883E-2</v>
      </c>
      <c r="X23" s="50">
        <f>STDEVA('ST1.1 Detailed MSW by country'!AS23,'ST1.1 Detailed MSW by country'!AH23,'ST1.1 Detailed MSW by country'!W23,'ST1.1 Detailed MSW by country'!L23)</f>
        <v>4.9915359031401253E-3</v>
      </c>
      <c r="Y23" s="50">
        <f>MIN('ST1.1 Detailed MSW by country'!AS23,'ST1.1 Detailed MSW by country'!AH23,'ST1.1 Detailed MSW by country'!W23,'ST1.1 Detailed MSW by country'!L23)</f>
        <v>1.6028790000000001E-2</v>
      </c>
      <c r="Z23" s="50">
        <f>MAX('ST1.1 Detailed MSW by country'!AS23,'ST1.1 Detailed MSW by country'!AH23,'ST1.1 Detailed MSW by country'!W23,'ST1.1 Detailed MSW by country'!L23)</f>
        <v>2.6685E-2</v>
      </c>
      <c r="AA23" s="50">
        <f>AVERAGE('ST1.1 Detailed MSW by country'!AT23,'ST1.1 Detailed MSW by country'!AI23,'ST1.1 Detailed MSW by country'!X23,'ST1.1 Detailed MSW by country'!M23)</f>
        <v>5.5687990258116729E-2</v>
      </c>
      <c r="AB23" s="50">
        <f>STDEVA('ST1.1 Detailed MSW by country'!AT23,'ST1.1 Detailed MSW by country'!AI23,'ST1.1 Detailed MSW by country'!X23,'ST1.1 Detailed MSW by country'!M23)</f>
        <v>1.313119057149841E-2</v>
      </c>
      <c r="AC23" s="50">
        <f>MIN('ST1.1 Detailed MSW by country'!AT23,'ST1.1 Detailed MSW by country'!AI23,'ST1.1 Detailed MSW by country'!X23,'ST1.1 Detailed MSW by country'!M23)</f>
        <v>4.2166800000000004E-2</v>
      </c>
      <c r="AD23" s="50">
        <f>MAX('ST1.1 Detailed MSW by country'!AT23,'ST1.1 Detailed MSW by country'!AI23,'ST1.1 Detailed MSW by country'!X23,'ST1.1 Detailed MSW by country'!M23)</f>
        <v>7.0199999999999999E-2</v>
      </c>
      <c r="AE23" s="50">
        <f>AVERAGE('ST1.1 Detailed MSW by country'!AU23,'ST1.1 Detailed MSW by country'!AJ23,'ST1.1 Detailed MSW by country'!Y23,'ST1.1 Detailed MSW by country'!N23)</f>
        <v>1.5813961336119047E-2</v>
      </c>
      <c r="AF23" s="50">
        <f>STDEVA('ST1.1 Detailed MSW by country'!AU23,'ST1.1 Detailed MSW by country'!AJ23,'ST1.1 Detailed MSW by country'!Y23,'ST1.1 Detailed MSW by country'!N23)</f>
        <v>3.7289214251114157E-3</v>
      </c>
      <c r="AG23" s="50">
        <f>MIN('ST1.1 Detailed MSW by country'!AU23,'ST1.1 Detailed MSW by country'!AJ23,'ST1.1 Detailed MSW by country'!Y23,'ST1.1 Detailed MSW by country'!N23)</f>
        <v>1.1974290000000002E-2</v>
      </c>
      <c r="AH23" s="50">
        <f>MAX('ST1.1 Detailed MSW by country'!AU23,'ST1.1 Detailed MSW by country'!AJ23,'ST1.1 Detailed MSW by country'!Y23,'ST1.1 Detailed MSW by country'!N23)</f>
        <v>1.9935000000000001E-2</v>
      </c>
      <c r="AI23" s="50">
        <f>AVERAGE('ST1.1 Detailed MSW by country'!I23,'ST1.1 Detailed MSW by country'!L23,'ST1.1 Detailed MSW by country'!T23,'ST1.1 Detailed MSW by country'!W23,'ST1.1 Detailed MSW by country'!AE23,'ST1.1 Detailed MSW by country'!AH23,'ST1.1 Detailed MSW by country'!AP23,'ST1.1 Detailed MSW by country'!AS23)</f>
        <v>1.9294460727251342E-2</v>
      </c>
      <c r="AJ23" s="50">
        <f>STDEVA('ST1.1 Detailed MSW by country'!I23,'ST1.1 Detailed MSW by country'!L23,'ST1.1 Detailed MSW by country'!T23,'ST1.1 Detailed MSW by country'!W23,'ST1.1 Detailed MSW by country'!AE23,'ST1.1 Detailed MSW by country'!AH23,'ST1.1 Detailed MSW by country'!AP23,'ST1.1 Detailed MSW by country'!AS23)</f>
        <v>4.6822535787056146E-3</v>
      </c>
      <c r="AK23" s="50">
        <f>MIN('ST1.1 Detailed MSW by country'!I23,'ST1.1 Detailed MSW by country'!L23,'ST1.1 Detailed MSW by country'!T23,'ST1.1 Detailed MSW by country'!W23,'ST1.1 Detailed MSW by country'!AE23,'ST1.1 Detailed MSW by country'!AH23,'ST1.1 Detailed MSW by country'!AP23,'ST1.1 Detailed MSW by country'!AS23)</f>
        <v>1.3190640000000002E-2</v>
      </c>
      <c r="AL23" s="50">
        <f>MAX('ST1.1 Detailed MSW by country'!I23,'ST1.1 Detailed MSW by country'!L23,'ST1.1 Detailed MSW by country'!T23,'ST1.1 Detailed MSW by country'!W23,'ST1.1 Detailed MSW by country'!AE23,'ST1.1 Detailed MSW by country'!AH23,'ST1.1 Detailed MSW by country'!AP23,'ST1.1 Detailed MSW by country'!AS23)</f>
        <v>2.6685E-2</v>
      </c>
      <c r="AM23" s="50">
        <f>AVERAGE('ST1.1 Detailed MSW by country'!J23,'ST1.1 Detailed MSW by country'!M23,'ST1.1 Detailed MSW by country'!U23,'ST1.1 Detailed MSW by country'!X23,'ST1.1 Detailed MSW by country'!AF23,'ST1.1 Detailed MSW by country'!AI23,'ST1.1 Detailed MSW by country'!AQ23,'ST1.1 Detailed MSW by country'!AT23)</f>
        <v>4.4496846062014421E-2</v>
      </c>
      <c r="AN23" s="50">
        <f>STDEVA('ST1.1 Detailed MSW by country'!J23,'ST1.1 Detailed MSW by country'!M23,'ST1.1 Detailed MSW by country'!U23,'ST1.1 Detailed MSW by country'!X23,'ST1.1 Detailed MSW by country'!AF23,'ST1.1 Detailed MSW by country'!AI23,'ST1.1 Detailed MSW by country'!AQ23,'ST1.1 Detailed MSW by country'!AT23)</f>
        <v>1.5603336472362695E-2</v>
      </c>
      <c r="AO23" s="50">
        <f>MIN('ST1.1 Detailed MSW by country'!J23,'ST1.1 Detailed MSW by country'!M23,'ST1.1 Detailed MSW by country'!U23,'ST1.1 Detailed MSW by country'!X23,'ST1.1 Detailed MSW by country'!AF23,'ST1.1 Detailed MSW by country'!AI23,'ST1.1 Detailed MSW by country'!AQ23,'ST1.1 Detailed MSW by country'!AT23)</f>
        <v>2.5218990000000004E-2</v>
      </c>
      <c r="AP23" s="50">
        <f>MAX('ST1.1 Detailed MSW by country'!J23,'ST1.1 Detailed MSW by country'!M23,'ST1.1 Detailed MSW by country'!U23,'ST1.1 Detailed MSW by country'!X23,'ST1.1 Detailed MSW by country'!AF23,'ST1.1 Detailed MSW by country'!AI23,'ST1.1 Detailed MSW by country'!AQ23,'ST1.1 Detailed MSW by country'!AT23)</f>
        <v>7.0199999999999999E-2</v>
      </c>
      <c r="AQ23" s="50">
        <f>AVERAGE('ST1.1 Detailed MSW by country'!K23,'ST1.1 Detailed MSW by country'!N23,'ST1.1 Detailed MSW by country'!V23,'ST1.1 Detailed MSW by country'!Y23,'ST1.1 Detailed MSW by country'!AG23,'ST1.1 Detailed MSW by country'!AJ23,'ST1.1 Detailed MSW by country'!AR23,'ST1.1 Detailed MSW by country'!AU23)</f>
        <v>2.168618851397815E-2</v>
      </c>
      <c r="AR23" s="50">
        <f>STDEVA('ST1.1 Detailed MSW by country'!K23,'ST1.1 Detailed MSW by country'!N23,'ST1.1 Detailed MSW by country'!V23,'ST1.1 Detailed MSW by country'!Y23,'ST1.1 Detailed MSW by country'!AG23,'ST1.1 Detailed MSW by country'!AJ23,'ST1.1 Detailed MSW by country'!AR23,'ST1.1 Detailed MSW by country'!AU23)</f>
        <v>7.9665458401922476E-3</v>
      </c>
      <c r="AS23" s="50">
        <f>MIN('ST1.1 Detailed MSW by country'!K23,'ST1.1 Detailed MSW by country'!N23,'ST1.1 Detailed MSW by country'!V23,'ST1.1 Detailed MSW by country'!Y23,'ST1.1 Detailed MSW by country'!AG23,'ST1.1 Detailed MSW by country'!AJ23,'ST1.1 Detailed MSW by country'!AR23,'ST1.1 Detailed MSW by country'!AU23)</f>
        <v>1.1974290000000002E-2</v>
      </c>
      <c r="AT23" s="50">
        <f>MAX('ST1.1 Detailed MSW by country'!K23,'ST1.1 Detailed MSW by country'!N23,'ST1.1 Detailed MSW by country'!V23,'ST1.1 Detailed MSW by country'!Y23,'ST1.1 Detailed MSW by country'!AG23,'ST1.1 Detailed MSW by country'!AJ23,'ST1.1 Detailed MSW by country'!AR23,'ST1.1 Detailed MSW by country'!AU23)</f>
        <v>3.474E-2</v>
      </c>
    </row>
    <row r="24" spans="1:46" x14ac:dyDescent="0.3">
      <c r="A24" s="19" t="s">
        <v>13</v>
      </c>
      <c r="B24" s="19" t="s">
        <v>35</v>
      </c>
      <c r="C24" s="27">
        <f>AVERAGE('ST1.1 Detailed MSW by country'!G24,'ST1.1 Detailed MSW by country'!R24,'ST1.1 Detailed MSW by country'!AC24,'ST1.1 Detailed MSW by country'!AN24)</f>
        <v>0.5641981187903089</v>
      </c>
      <c r="D24" s="21">
        <f>STDEVA('ST1.1 Detailed MSW by country'!G24,'ST1.1 Detailed MSW by country'!R24,'ST1.1 Detailed MSW by country'!AC24,'ST1.1 Detailed MSW by country'!AN24)</f>
        <v>0.75903699272527969</v>
      </c>
      <c r="E24" s="21">
        <f>MIN('ST1.1 Detailed MSW by country'!G24,'ST1.1 Detailed MSW by country'!R24,'ST1.1 Detailed MSW by country'!AC24,'ST1.1 Detailed MSW by country'!AN24)</f>
        <v>4.6792472395057551E-2</v>
      </c>
      <c r="F24" s="21">
        <f>MAX('ST1.1 Detailed MSW by country'!G24,'ST1.1 Detailed MSW by country'!R24,'ST1.1 Detailed MSW by country'!AC24,'ST1.1 Detailed MSW by country'!AN24)</f>
        <v>1.67</v>
      </c>
      <c r="G24" s="21">
        <f>AVERAGE('ST1.1 Detailed MSW by country'!H24,'ST1.1 Detailed MSW by country'!S24,'ST1.1 Detailed MSW by country'!AD24,'ST1.1 Detailed MSW by country'!AO24)</f>
        <v>0.28774104058305761</v>
      </c>
      <c r="H24" s="21">
        <f>STDEVA('ST1.1 Detailed MSW by country'!H24,'ST1.1 Detailed MSW by country'!S24,'ST1.1 Detailed MSW by country'!AD24,'ST1.1 Detailed MSW by country'!AO24)</f>
        <v>0.38710886628989261</v>
      </c>
      <c r="I24" s="21">
        <f>MIN('ST1.1 Detailed MSW by country'!H24,'ST1.1 Detailed MSW by country'!S24,'ST1.1 Detailed MSW by country'!AD24,'ST1.1 Detailed MSW by country'!AO24)</f>
        <v>2.386416092147935E-2</v>
      </c>
      <c r="J24" s="21">
        <f>MAX('ST1.1 Detailed MSW by country'!H24,'ST1.1 Detailed MSW by country'!S24,'ST1.1 Detailed MSW by country'!AD24,'ST1.1 Detailed MSW by country'!AO24)</f>
        <v>0.85170000000000001</v>
      </c>
      <c r="K24" s="50">
        <f>AVERAGE('ST1.1 Detailed MSW by country'!AP24,'ST1.1 Detailed MSW by country'!AE24,'ST1.1 Detailed MSW by country'!T24,'ST1.1 Detailed MSW by country'!I24)</f>
        <v>2.6994848196967076E-2</v>
      </c>
      <c r="L24" s="50">
        <f>STDEVA('ST1.1 Detailed MSW by country'!AP24,'ST1.1 Detailed MSW by country'!AE24,'ST1.1 Detailed MSW by country'!T24,'ST1.1 Detailed MSW by country'!I24)</f>
        <v>3.7501927924585406E-2</v>
      </c>
      <c r="M24" s="50">
        <f>MIN('ST1.1 Detailed MSW by country'!AP24,'ST1.1 Detailed MSW by country'!AE24,'ST1.1 Detailed MSW by country'!T24,'ST1.1 Detailed MSW by country'!I24)</f>
        <v>2.2399199999999998E-3</v>
      </c>
      <c r="N24" s="50">
        <f>MAX('ST1.1 Detailed MSW by country'!AP24,'ST1.1 Detailed MSW by country'!AE24,'ST1.1 Detailed MSW by country'!T24,'ST1.1 Detailed MSW by country'!I24)</f>
        <v>8.1495999999999985E-2</v>
      </c>
      <c r="O24" s="50">
        <f>AVERAGE('ST1.1 Detailed MSW by country'!AQ24,'ST1.1 Detailed MSW by country'!AF24,'ST1.1 Detailed MSW by country'!U24,'ST1.1 Detailed MSW by country'!J24)</f>
        <v>5.1611051983135828E-2</v>
      </c>
      <c r="P24" s="50">
        <f>STDEVA('ST1.1 Detailed MSW by country'!AQ24,'ST1.1 Detailed MSW by country'!AF24,'ST1.1 Detailed MSW by country'!U24,'ST1.1 Detailed MSW by country'!J24)</f>
        <v>7.1699382691881516E-2</v>
      </c>
      <c r="Q24" s="50">
        <f>MIN('ST1.1 Detailed MSW by country'!AQ24,'ST1.1 Detailed MSW by country'!AF24,'ST1.1 Detailed MSW by country'!U24,'ST1.1 Detailed MSW by country'!J24)</f>
        <v>4.2824699999999992E-3</v>
      </c>
      <c r="R24" s="50">
        <f>MAX('ST1.1 Detailed MSW by country'!AQ24,'ST1.1 Detailed MSW by country'!AF24,'ST1.1 Detailed MSW by country'!U24,'ST1.1 Detailed MSW by country'!J24)</f>
        <v>0.15581099999999998</v>
      </c>
      <c r="S24" s="50">
        <f>AVERAGE('ST1.1 Detailed MSW by country'!AR24,'ST1.1 Detailed MSW by country'!AG24,'ST1.1 Detailed MSW by country'!V24,'ST1.1 Detailed MSW by country'!K24)</f>
        <v>4.2704964770611857E-2</v>
      </c>
      <c r="T24" s="50">
        <f>STDEVA('ST1.1 Detailed MSW by country'!AR24,'ST1.1 Detailed MSW by country'!AG24,'ST1.1 Detailed MSW by country'!V24,'ST1.1 Detailed MSW by country'!K24)</f>
        <v>5.9326820405286765E-2</v>
      </c>
      <c r="U24" s="50">
        <f>MIN('ST1.1 Detailed MSW by country'!AR24,'ST1.1 Detailed MSW by country'!AG24,'ST1.1 Detailed MSW by country'!V24,'ST1.1 Detailed MSW by country'!K24)</f>
        <v>3.5434799999999999E-3</v>
      </c>
      <c r="V24" s="50">
        <f>MAX('ST1.1 Detailed MSW by country'!AR24,'ST1.1 Detailed MSW by country'!AG24,'ST1.1 Detailed MSW by country'!V24,'ST1.1 Detailed MSW by country'!K24)</f>
        <v>0.12892400000000001</v>
      </c>
      <c r="W24" s="50">
        <f>AVERAGE('ST1.1 Detailed MSW by country'!AS24,'ST1.1 Detailed MSW by country'!AH24,'ST1.1 Detailed MSW by country'!W24,'ST1.1 Detailed MSW by country'!L24)</f>
        <v>3.2803165944265328E-2</v>
      </c>
      <c r="X24" s="50">
        <f>STDEVA('ST1.1 Detailed MSW by country'!AS24,'ST1.1 Detailed MSW by country'!AH24,'ST1.1 Detailed MSW by country'!W24,'ST1.1 Detailed MSW by country'!L24)</f>
        <v>4.5570990285408078E-2</v>
      </c>
      <c r="Y24" s="50">
        <f>MIN('ST1.1 Detailed MSW by country'!AS24,'ST1.1 Detailed MSW by country'!AH24,'ST1.1 Detailed MSW by country'!W24,'ST1.1 Detailed MSW by country'!L24)</f>
        <v>2.7218699999999999E-3</v>
      </c>
      <c r="Z24" s="50">
        <f>MAX('ST1.1 Detailed MSW by country'!AS24,'ST1.1 Detailed MSW by country'!AH24,'ST1.1 Detailed MSW by country'!W24,'ST1.1 Detailed MSW by country'!L24)</f>
        <v>9.9030999999999994E-2</v>
      </c>
      <c r="AA24" s="50">
        <f>AVERAGE('ST1.1 Detailed MSW by country'!AT24,'ST1.1 Detailed MSW by country'!AI24,'ST1.1 Detailed MSW by country'!X24,'ST1.1 Detailed MSW by country'!M24)</f>
        <v>8.6295006531288201E-2</v>
      </c>
      <c r="AB24" s="50">
        <f>STDEVA('ST1.1 Detailed MSW by country'!AT24,'ST1.1 Detailed MSW by country'!AI24,'ST1.1 Detailed MSW by country'!X24,'ST1.1 Detailed MSW by country'!M24)</f>
        <v>0.11988321221793698</v>
      </c>
      <c r="AC24" s="50">
        <f>MIN('ST1.1 Detailed MSW by country'!AT24,'ST1.1 Detailed MSW by country'!AI24,'ST1.1 Detailed MSW by country'!X24,'ST1.1 Detailed MSW by country'!M24)</f>
        <v>7.1603999999999991E-3</v>
      </c>
      <c r="AD24" s="50">
        <f>MAX('ST1.1 Detailed MSW by country'!AT24,'ST1.1 Detailed MSW by country'!AI24,'ST1.1 Detailed MSW by country'!X24,'ST1.1 Detailed MSW by country'!M24)</f>
        <v>0.26051999999999997</v>
      </c>
      <c r="AE24" s="50">
        <f>AVERAGE('ST1.1 Detailed MSW by country'!AU24,'ST1.1 Detailed MSW by country'!AJ24,'ST1.1 Detailed MSW by country'!Y24,'ST1.1 Detailed MSW by country'!N24)</f>
        <v>2.4505569162410687E-2</v>
      </c>
      <c r="AF24" s="50">
        <f>STDEVA('ST1.1 Detailed MSW by country'!AU24,'ST1.1 Detailed MSW by country'!AJ24,'ST1.1 Detailed MSW by country'!Y24,'ST1.1 Detailed MSW by country'!N24)</f>
        <v>3.4043758341375685E-2</v>
      </c>
      <c r="AG24" s="50">
        <f>MIN('ST1.1 Detailed MSW by country'!AU24,'ST1.1 Detailed MSW by country'!AJ24,'ST1.1 Detailed MSW by country'!Y24,'ST1.1 Detailed MSW by country'!N24)</f>
        <v>2.0333699999999996E-3</v>
      </c>
      <c r="AH24" s="50">
        <f>MAX('ST1.1 Detailed MSW by country'!AU24,'ST1.1 Detailed MSW by country'!AJ24,'ST1.1 Detailed MSW by country'!Y24,'ST1.1 Detailed MSW by country'!N24)</f>
        <v>7.3980999999999991E-2</v>
      </c>
      <c r="AI24" s="50">
        <f>AVERAGE('ST1.1 Detailed MSW by country'!I24,'ST1.1 Detailed MSW by country'!L24,'ST1.1 Detailed MSW by country'!T24,'ST1.1 Detailed MSW by country'!W24,'ST1.1 Detailed MSW by country'!AE24,'ST1.1 Detailed MSW by country'!AH24,'ST1.1 Detailed MSW by country'!AP24,'ST1.1 Detailed MSW by country'!AS24)</f>
        <v>2.9899007070616195E-2</v>
      </c>
      <c r="AJ24" s="50">
        <f>STDEVA('ST1.1 Detailed MSW by country'!I24,'ST1.1 Detailed MSW by country'!L24,'ST1.1 Detailed MSW by country'!T24,'ST1.1 Detailed MSW by country'!W24,'ST1.1 Detailed MSW by country'!AE24,'ST1.1 Detailed MSW by country'!AH24,'ST1.1 Detailed MSW by country'!AP24,'ST1.1 Detailed MSW by country'!AS24)</f>
        <v>3.8760809314615396E-2</v>
      </c>
      <c r="AK24" s="50">
        <f>MIN('ST1.1 Detailed MSW by country'!I24,'ST1.1 Detailed MSW by country'!L24,'ST1.1 Detailed MSW by country'!T24,'ST1.1 Detailed MSW by country'!W24,'ST1.1 Detailed MSW by country'!AE24,'ST1.1 Detailed MSW by country'!AH24,'ST1.1 Detailed MSW by country'!AP24,'ST1.1 Detailed MSW by country'!AS24)</f>
        <v>2.2399199999999998E-3</v>
      </c>
      <c r="AL24" s="50">
        <f>MAX('ST1.1 Detailed MSW by country'!I24,'ST1.1 Detailed MSW by country'!L24,'ST1.1 Detailed MSW by country'!T24,'ST1.1 Detailed MSW by country'!W24,'ST1.1 Detailed MSW by country'!AE24,'ST1.1 Detailed MSW by country'!AH24,'ST1.1 Detailed MSW by country'!AP24,'ST1.1 Detailed MSW by country'!AS24)</f>
        <v>9.9030999999999994E-2</v>
      </c>
      <c r="AM24" s="50">
        <f>AVERAGE('ST1.1 Detailed MSW by country'!J24,'ST1.1 Detailed MSW by country'!M24,'ST1.1 Detailed MSW by country'!U24,'ST1.1 Detailed MSW by country'!X24,'ST1.1 Detailed MSW by country'!AF24,'ST1.1 Detailed MSW by country'!AI24,'ST1.1 Detailed MSW by country'!AQ24,'ST1.1 Detailed MSW by country'!AT24)</f>
        <v>6.8953029257212015E-2</v>
      </c>
      <c r="AN24" s="50">
        <f>STDEVA('ST1.1 Detailed MSW by country'!J24,'ST1.1 Detailed MSW by country'!M24,'ST1.1 Detailed MSW by country'!U24,'ST1.1 Detailed MSW by country'!X24,'ST1.1 Detailed MSW by country'!AF24,'ST1.1 Detailed MSW by country'!AI24,'ST1.1 Detailed MSW by country'!AQ24,'ST1.1 Detailed MSW by country'!AT24)</f>
        <v>9.3307717914175914E-2</v>
      </c>
      <c r="AO24" s="50">
        <f>MIN('ST1.1 Detailed MSW by country'!J24,'ST1.1 Detailed MSW by country'!M24,'ST1.1 Detailed MSW by country'!U24,'ST1.1 Detailed MSW by country'!X24,'ST1.1 Detailed MSW by country'!AF24,'ST1.1 Detailed MSW by country'!AI24,'ST1.1 Detailed MSW by country'!AQ24,'ST1.1 Detailed MSW by country'!AT24)</f>
        <v>4.2824699999999992E-3</v>
      </c>
      <c r="AP24" s="50">
        <f>MAX('ST1.1 Detailed MSW by country'!J24,'ST1.1 Detailed MSW by country'!M24,'ST1.1 Detailed MSW by country'!U24,'ST1.1 Detailed MSW by country'!X24,'ST1.1 Detailed MSW by country'!AF24,'ST1.1 Detailed MSW by country'!AI24,'ST1.1 Detailed MSW by country'!AQ24,'ST1.1 Detailed MSW by country'!AT24)</f>
        <v>0.26051999999999997</v>
      </c>
      <c r="AQ24" s="50">
        <f>AVERAGE('ST1.1 Detailed MSW by country'!K24,'ST1.1 Detailed MSW by country'!N24,'ST1.1 Detailed MSW by country'!V24,'ST1.1 Detailed MSW by country'!Y24,'ST1.1 Detailed MSW by country'!AG24,'ST1.1 Detailed MSW by country'!AJ24,'ST1.1 Detailed MSW by country'!AR24,'ST1.1 Detailed MSW by country'!AU24)</f>
        <v>3.3605266966511269E-2</v>
      </c>
      <c r="AR24" s="50">
        <f>STDEVA('ST1.1 Detailed MSW by country'!K24,'ST1.1 Detailed MSW by country'!N24,'ST1.1 Detailed MSW by country'!V24,'ST1.1 Detailed MSW by country'!Y24,'ST1.1 Detailed MSW by country'!AG24,'ST1.1 Detailed MSW by country'!AJ24,'ST1.1 Detailed MSW by country'!AR24,'ST1.1 Detailed MSW by country'!AU24)</f>
        <v>4.5823236939397334E-2</v>
      </c>
      <c r="AS24" s="50">
        <f>MIN('ST1.1 Detailed MSW by country'!K24,'ST1.1 Detailed MSW by country'!N24,'ST1.1 Detailed MSW by country'!V24,'ST1.1 Detailed MSW by country'!Y24,'ST1.1 Detailed MSW by country'!AG24,'ST1.1 Detailed MSW by country'!AJ24,'ST1.1 Detailed MSW by country'!AR24,'ST1.1 Detailed MSW by country'!AU24)</f>
        <v>2.0333699999999996E-3</v>
      </c>
      <c r="AT24" s="50">
        <f>MAX('ST1.1 Detailed MSW by country'!K24,'ST1.1 Detailed MSW by country'!N24,'ST1.1 Detailed MSW by country'!V24,'ST1.1 Detailed MSW by country'!Y24,'ST1.1 Detailed MSW by country'!AG24,'ST1.1 Detailed MSW by country'!AJ24,'ST1.1 Detailed MSW by country'!AR24,'ST1.1 Detailed MSW by country'!AU24)</f>
        <v>0.12892400000000001</v>
      </c>
    </row>
    <row r="25" spans="1:46" x14ac:dyDescent="0.3">
      <c r="A25" s="19" t="s">
        <v>13</v>
      </c>
      <c r="B25" s="19" t="s">
        <v>36</v>
      </c>
      <c r="C25" s="27">
        <f>AVERAGE('ST1.1 Detailed MSW by country'!G25,'ST1.1 Detailed MSW by country'!R25,'ST1.1 Detailed MSW by country'!AC25,'ST1.1 Detailed MSW by country'!AN25)</f>
        <v>0.40558887424244028</v>
      </c>
      <c r="D25" s="21">
        <f>STDEVA('ST1.1 Detailed MSW by country'!G25,'ST1.1 Detailed MSW by country'!R25,'ST1.1 Detailed MSW by country'!AC25,'ST1.1 Detailed MSW by country'!AN25)</f>
        <v>0.26015020446942988</v>
      </c>
      <c r="E25" s="21">
        <f>MIN('ST1.1 Detailed MSW by country'!G25,'ST1.1 Detailed MSW by country'!R25,'ST1.1 Detailed MSW by country'!AC25,'ST1.1 Detailed MSW by country'!AN25)</f>
        <v>0.16126577719425572</v>
      </c>
      <c r="F25" s="21">
        <f>MAX('ST1.1 Detailed MSW by country'!G25,'ST1.1 Detailed MSW by country'!R25,'ST1.1 Detailed MSW by country'!AC25,'ST1.1 Detailed MSW by country'!AN25)</f>
        <v>0.65</v>
      </c>
      <c r="G25" s="21">
        <f>AVERAGE('ST1.1 Detailed MSW by country'!H25,'ST1.1 Detailed MSW by country'!S25,'ST1.1 Detailed MSW by country'!AD25,'ST1.1 Detailed MSW by country'!AO25)</f>
        <v>0.20685032586364455</v>
      </c>
      <c r="H25" s="21">
        <f>STDEVA('ST1.1 Detailed MSW by country'!H25,'ST1.1 Detailed MSW by country'!S25,'ST1.1 Detailed MSW by country'!AD25,'ST1.1 Detailed MSW by country'!AO25)</f>
        <v>0.13267660427940925</v>
      </c>
      <c r="I25" s="21">
        <f>MIN('ST1.1 Detailed MSW by country'!H25,'ST1.1 Detailed MSW by country'!S25,'ST1.1 Detailed MSW by country'!AD25,'ST1.1 Detailed MSW by country'!AO25)</f>
        <v>8.2245546369070416E-2</v>
      </c>
      <c r="J25" s="21">
        <f>MAX('ST1.1 Detailed MSW by country'!H25,'ST1.1 Detailed MSW by country'!S25,'ST1.1 Detailed MSW by country'!AD25,'ST1.1 Detailed MSW by country'!AO25)</f>
        <v>0.33150000000000002</v>
      </c>
      <c r="K25" s="50">
        <f>AVERAGE('ST1.1 Detailed MSW by country'!AP25,'ST1.1 Detailed MSW by country'!AE25,'ST1.1 Detailed MSW by country'!T25,'ST1.1 Detailed MSW by country'!I25)</f>
        <v>1.5907037063031083E-2</v>
      </c>
      <c r="L25" s="50">
        <f>STDEVA('ST1.1 Detailed MSW by country'!AP25,'ST1.1 Detailed MSW by country'!AE25,'ST1.1 Detailed MSW by country'!T25,'ST1.1 Detailed MSW by country'!I25)</f>
        <v>9.8983510223625247E-3</v>
      </c>
      <c r="M25" s="50">
        <f>MIN('ST1.1 Detailed MSW by country'!AP25,'ST1.1 Detailed MSW by country'!AE25,'ST1.1 Detailed MSW by country'!T25,'ST1.1 Detailed MSW by country'!I25)</f>
        <v>7.8697699270796791E-3</v>
      </c>
      <c r="N25" s="50">
        <f>MAX('ST1.1 Detailed MSW by country'!AP25,'ST1.1 Detailed MSW by country'!AE25,'ST1.1 Detailed MSW by country'!T25,'ST1.1 Detailed MSW by country'!I25)</f>
        <v>2.9767999999999996E-2</v>
      </c>
      <c r="O25" s="50">
        <f>AVERAGE('ST1.1 Detailed MSW by country'!AQ25,'ST1.1 Detailed MSW by country'!AF25,'ST1.1 Detailed MSW by country'!U25,'ST1.1 Detailed MSW by country'!J25)</f>
        <v>3.0412429466819678E-2</v>
      </c>
      <c r="P25" s="50">
        <f>STDEVA('ST1.1 Detailed MSW by country'!AQ25,'ST1.1 Detailed MSW by country'!AF25,'ST1.1 Detailed MSW by country'!U25,'ST1.1 Detailed MSW by country'!J25)</f>
        <v>1.8924511278410317E-2</v>
      </c>
      <c r="Q25" s="50">
        <f>MIN('ST1.1 Detailed MSW by country'!AQ25,'ST1.1 Detailed MSW by country'!AF25,'ST1.1 Detailed MSW by country'!U25,'ST1.1 Detailed MSW by country'!J25)</f>
        <v>1.5046097012224058E-2</v>
      </c>
      <c r="R25" s="50">
        <f>MAX('ST1.1 Detailed MSW by country'!AQ25,'ST1.1 Detailed MSW by country'!AF25,'ST1.1 Detailed MSW by country'!U25,'ST1.1 Detailed MSW by country'!J25)</f>
        <v>5.6912999999999998E-2</v>
      </c>
      <c r="S25" s="50">
        <f>AVERAGE('ST1.1 Detailed MSW by country'!AR25,'ST1.1 Detailed MSW by country'!AG25,'ST1.1 Detailed MSW by country'!V25,'ST1.1 Detailed MSW by country'!K25)</f>
        <v>2.5164411091516389E-2</v>
      </c>
      <c r="T25" s="50">
        <f>STDEVA('ST1.1 Detailed MSW by country'!AR25,'ST1.1 Detailed MSW by country'!AG25,'ST1.1 Detailed MSW by country'!V25,'ST1.1 Detailed MSW by country'!K25)</f>
        <v>1.5658866781278417E-2</v>
      </c>
      <c r="U25" s="50">
        <f>MIN('ST1.1 Detailed MSW by country'!AR25,'ST1.1 Detailed MSW by country'!AG25,'ST1.1 Detailed MSW by country'!V25,'ST1.1 Detailed MSW by country'!K25)</f>
        <v>1.2449717999396542E-2</v>
      </c>
      <c r="V25" s="50">
        <f>MAX('ST1.1 Detailed MSW by country'!AR25,'ST1.1 Detailed MSW by country'!AG25,'ST1.1 Detailed MSW by country'!V25,'ST1.1 Detailed MSW by country'!K25)</f>
        <v>4.7092000000000002E-2</v>
      </c>
      <c r="W25" s="50">
        <f>AVERAGE('ST1.1 Detailed MSW by country'!AS25,'ST1.1 Detailed MSW by country'!AH25,'ST1.1 Detailed MSW by country'!W25,'ST1.1 Detailed MSW by country'!L25)</f>
        <v>1.9329657742576709E-2</v>
      </c>
      <c r="X25" s="50">
        <f>STDEVA('ST1.1 Detailed MSW by country'!AS25,'ST1.1 Detailed MSW by country'!AH25,'ST1.1 Detailed MSW by country'!W25,'ST1.1 Detailed MSW by country'!L25)</f>
        <v>1.202811917266593E-2</v>
      </c>
      <c r="Y25" s="50">
        <f>MIN('ST1.1 Detailed MSW by country'!AS25,'ST1.1 Detailed MSW by country'!AH25,'ST1.1 Detailed MSW by country'!W25,'ST1.1 Detailed MSW by country'!L25)</f>
        <v>9.5630605876193646E-3</v>
      </c>
      <c r="Z25" s="50">
        <f>MAX('ST1.1 Detailed MSW by country'!AS25,'ST1.1 Detailed MSW by country'!AH25,'ST1.1 Detailed MSW by country'!W25,'ST1.1 Detailed MSW by country'!L25)</f>
        <v>3.6172999999999997E-2</v>
      </c>
      <c r="AA25" s="50">
        <f>AVERAGE('ST1.1 Detailed MSW by country'!AT25,'ST1.1 Detailed MSW by country'!AI25,'ST1.1 Detailed MSW by country'!X25,'ST1.1 Detailed MSW by country'!M25)</f>
        <v>5.0850364381820681E-2</v>
      </c>
      <c r="AB25" s="50">
        <f>STDEVA('ST1.1 Detailed MSW by country'!AT25,'ST1.1 Detailed MSW by country'!AI25,'ST1.1 Detailed MSW by country'!X25,'ST1.1 Detailed MSW by country'!M25)</f>
        <v>3.1642269661650679E-2</v>
      </c>
      <c r="AC25" s="50">
        <f>MIN('ST1.1 Detailed MSW by country'!AT25,'ST1.1 Detailed MSW by country'!AI25,'ST1.1 Detailed MSW by country'!X25,'ST1.1 Detailed MSW by country'!M25)</f>
        <v>2.5157461242303891E-2</v>
      </c>
      <c r="AD25" s="50">
        <f>MAX('ST1.1 Detailed MSW by country'!AT25,'ST1.1 Detailed MSW by country'!AI25,'ST1.1 Detailed MSW by country'!X25,'ST1.1 Detailed MSW by country'!M25)</f>
        <v>9.5159999999999995E-2</v>
      </c>
      <c r="AE25" s="50">
        <f>AVERAGE('ST1.1 Detailed MSW by country'!AU25,'ST1.1 Detailed MSW by country'!AJ25,'ST1.1 Detailed MSW by country'!Y25,'ST1.1 Detailed MSW by country'!N25)</f>
        <v>1.4440199628940106E-2</v>
      </c>
      <c r="AF25" s="50">
        <f>STDEVA('ST1.1 Detailed MSW by country'!AU25,'ST1.1 Detailed MSW by country'!AJ25,'ST1.1 Detailed MSW by country'!Y25,'ST1.1 Detailed MSW by country'!N25)</f>
        <v>8.9855932436610567E-3</v>
      </c>
      <c r="AG25" s="50">
        <f>MIN('ST1.1 Detailed MSW by country'!AU25,'ST1.1 Detailed MSW by country'!AJ25,'ST1.1 Detailed MSW by country'!Y25,'ST1.1 Detailed MSW by country'!N25)</f>
        <v>7.1440739297055286E-3</v>
      </c>
      <c r="AH25" s="50">
        <f>MAX('ST1.1 Detailed MSW by country'!AU25,'ST1.1 Detailed MSW by country'!AJ25,'ST1.1 Detailed MSW by country'!Y25,'ST1.1 Detailed MSW by country'!N25)</f>
        <v>2.7022999999999998E-2</v>
      </c>
      <c r="AI25" s="50">
        <f>AVERAGE('ST1.1 Detailed MSW by country'!I25,'ST1.1 Detailed MSW by country'!L25,'ST1.1 Detailed MSW by country'!T25,'ST1.1 Detailed MSW by country'!W25,'ST1.1 Detailed MSW by country'!AE25,'ST1.1 Detailed MSW by country'!AH25,'ST1.1 Detailed MSW by country'!AP25,'ST1.1 Detailed MSW by country'!AS25)</f>
        <v>1.7618347402803897E-2</v>
      </c>
      <c r="AJ25" s="50">
        <f>STDEVA('ST1.1 Detailed MSW by country'!I25,'ST1.1 Detailed MSW by country'!L25,'ST1.1 Detailed MSW by country'!T25,'ST1.1 Detailed MSW by country'!W25,'ST1.1 Detailed MSW by country'!AE25,'ST1.1 Detailed MSW by country'!AH25,'ST1.1 Detailed MSW by country'!AP25,'ST1.1 Detailed MSW by country'!AS25)</f>
        <v>1.0360554839068245E-2</v>
      </c>
      <c r="AK25" s="50">
        <f>MIN('ST1.1 Detailed MSW by country'!I25,'ST1.1 Detailed MSW by country'!L25,'ST1.1 Detailed MSW by country'!T25,'ST1.1 Detailed MSW by country'!W25,'ST1.1 Detailed MSW by country'!AE25,'ST1.1 Detailed MSW by country'!AH25,'ST1.1 Detailed MSW by country'!AP25,'ST1.1 Detailed MSW by country'!AS25)</f>
        <v>7.8697699270796791E-3</v>
      </c>
      <c r="AL25" s="50">
        <f>MAX('ST1.1 Detailed MSW by country'!I25,'ST1.1 Detailed MSW by country'!L25,'ST1.1 Detailed MSW by country'!T25,'ST1.1 Detailed MSW by country'!W25,'ST1.1 Detailed MSW by country'!AE25,'ST1.1 Detailed MSW by country'!AH25,'ST1.1 Detailed MSW by country'!AP25,'ST1.1 Detailed MSW by country'!AS25)</f>
        <v>3.6172999999999997E-2</v>
      </c>
      <c r="AM25" s="50">
        <f>AVERAGE('ST1.1 Detailed MSW by country'!J25,'ST1.1 Detailed MSW by country'!M25,'ST1.1 Detailed MSW by country'!U25,'ST1.1 Detailed MSW by country'!X25,'ST1.1 Detailed MSW by country'!AF25,'ST1.1 Detailed MSW by country'!AI25,'ST1.1 Detailed MSW by country'!AQ25,'ST1.1 Detailed MSW by country'!AT25)</f>
        <v>4.0631396924320176E-2</v>
      </c>
      <c r="AN25" s="50">
        <f>STDEVA('ST1.1 Detailed MSW by country'!J25,'ST1.1 Detailed MSW by country'!M25,'ST1.1 Detailed MSW by country'!U25,'ST1.1 Detailed MSW by country'!X25,'ST1.1 Detailed MSW by country'!AF25,'ST1.1 Detailed MSW by country'!AI25,'ST1.1 Detailed MSW by country'!AQ25,'ST1.1 Detailed MSW by country'!AT25)</f>
        <v>2.649401397777439E-2</v>
      </c>
      <c r="AO25" s="50">
        <f>MIN('ST1.1 Detailed MSW by country'!J25,'ST1.1 Detailed MSW by country'!M25,'ST1.1 Detailed MSW by country'!U25,'ST1.1 Detailed MSW by country'!X25,'ST1.1 Detailed MSW by country'!AF25,'ST1.1 Detailed MSW by country'!AI25,'ST1.1 Detailed MSW by country'!AQ25,'ST1.1 Detailed MSW by country'!AT25)</f>
        <v>1.5046097012224058E-2</v>
      </c>
      <c r="AP25" s="50">
        <f>MAX('ST1.1 Detailed MSW by country'!J25,'ST1.1 Detailed MSW by country'!M25,'ST1.1 Detailed MSW by country'!U25,'ST1.1 Detailed MSW by country'!X25,'ST1.1 Detailed MSW by country'!AF25,'ST1.1 Detailed MSW by country'!AI25,'ST1.1 Detailed MSW by country'!AQ25,'ST1.1 Detailed MSW by country'!AT25)</f>
        <v>9.5159999999999995E-2</v>
      </c>
      <c r="AQ25" s="50">
        <f>AVERAGE('ST1.1 Detailed MSW by country'!K25,'ST1.1 Detailed MSW by country'!N25,'ST1.1 Detailed MSW by country'!V25,'ST1.1 Detailed MSW by country'!Y25,'ST1.1 Detailed MSW by country'!AG25,'ST1.1 Detailed MSW by country'!AJ25,'ST1.1 Detailed MSW by country'!AR25,'ST1.1 Detailed MSW by country'!AU25)</f>
        <v>1.9802305360228246E-2</v>
      </c>
      <c r="AR25" s="50">
        <f>STDEVA('ST1.1 Detailed MSW by country'!K25,'ST1.1 Detailed MSW by country'!N25,'ST1.1 Detailed MSW by country'!V25,'ST1.1 Detailed MSW by country'!Y25,'ST1.1 Detailed MSW by country'!AG25,'ST1.1 Detailed MSW by country'!AJ25,'ST1.1 Detailed MSW by country'!AR25,'ST1.1 Detailed MSW by country'!AU25)</f>
        <v>1.3135776704596614E-2</v>
      </c>
      <c r="AS25" s="50">
        <f>MIN('ST1.1 Detailed MSW by country'!K25,'ST1.1 Detailed MSW by country'!N25,'ST1.1 Detailed MSW by country'!V25,'ST1.1 Detailed MSW by country'!Y25,'ST1.1 Detailed MSW by country'!AG25,'ST1.1 Detailed MSW by country'!AJ25,'ST1.1 Detailed MSW by country'!AR25,'ST1.1 Detailed MSW by country'!AU25)</f>
        <v>7.1440739297055286E-3</v>
      </c>
      <c r="AT25" s="50">
        <f>MAX('ST1.1 Detailed MSW by country'!K25,'ST1.1 Detailed MSW by country'!N25,'ST1.1 Detailed MSW by country'!V25,'ST1.1 Detailed MSW by country'!Y25,'ST1.1 Detailed MSW by country'!AG25,'ST1.1 Detailed MSW by country'!AJ25,'ST1.1 Detailed MSW by country'!AR25,'ST1.1 Detailed MSW by country'!AU25)</f>
        <v>4.7092000000000002E-2</v>
      </c>
    </row>
    <row r="26" spans="1:46" x14ac:dyDescent="0.3">
      <c r="A26" s="19" t="s">
        <v>13</v>
      </c>
      <c r="B26" s="19" t="s">
        <v>37</v>
      </c>
      <c r="C26" s="27">
        <f>AVERAGE('ST1.1 Detailed MSW by country'!G26,'ST1.1 Detailed MSW by country'!R26,'ST1.1 Detailed MSW by country'!AC26,'ST1.1 Detailed MSW by country'!AN26)</f>
        <v>0.41095014105231664</v>
      </c>
      <c r="D26" s="21">
        <f>STDEVA('ST1.1 Detailed MSW by country'!G26,'ST1.1 Detailed MSW by country'!R26,'ST1.1 Detailed MSW by country'!AC26,'ST1.1 Detailed MSW by country'!AN26)</f>
        <v>0.29518709213123534</v>
      </c>
      <c r="E26" s="21">
        <f>MIN('ST1.1 Detailed MSW by country'!G26,'ST1.1 Detailed MSW by country'!R26,'ST1.1 Detailed MSW by country'!AC26,'ST1.1 Detailed MSW by country'!AN26)</f>
        <v>0.13485415476219567</v>
      </c>
      <c r="F26" s="21">
        <f>MAX('ST1.1 Detailed MSW by country'!G26,'ST1.1 Detailed MSW by country'!R26,'ST1.1 Detailed MSW by country'!AC26,'ST1.1 Detailed MSW by country'!AN26)</f>
        <v>0.65</v>
      </c>
      <c r="G26" s="21">
        <f>AVERAGE('ST1.1 Detailed MSW by country'!H26,'ST1.1 Detailed MSW by country'!S26,'ST1.1 Detailed MSW by country'!AD26,'ST1.1 Detailed MSW by country'!AO26)</f>
        <v>0.20958457193668148</v>
      </c>
      <c r="H26" s="21">
        <f>STDEVA('ST1.1 Detailed MSW by country'!H26,'ST1.1 Detailed MSW by country'!S26,'ST1.1 Detailed MSW by country'!AD26,'ST1.1 Detailed MSW by country'!AO26)</f>
        <v>0.15054541698693</v>
      </c>
      <c r="I26" s="21">
        <f>MIN('ST1.1 Detailed MSW by country'!H26,'ST1.1 Detailed MSW by country'!S26,'ST1.1 Detailed MSW by country'!AD26,'ST1.1 Detailed MSW by country'!AO26)</f>
        <v>6.8775618928719792E-2</v>
      </c>
      <c r="J26" s="21">
        <f>MAX('ST1.1 Detailed MSW by country'!H26,'ST1.1 Detailed MSW by country'!S26,'ST1.1 Detailed MSW by country'!AD26,'ST1.1 Detailed MSW by country'!AO26)</f>
        <v>0.33150000000000002</v>
      </c>
      <c r="K26" s="50">
        <f>AVERAGE('ST1.1 Detailed MSW by country'!AP26,'ST1.1 Detailed MSW by country'!AE26,'ST1.1 Detailed MSW by country'!T26,'ST1.1 Detailed MSW by country'!I26)</f>
        <v>1.4873433550019716E-2</v>
      </c>
      <c r="L26" s="50">
        <f>STDEVA('ST1.1 Detailed MSW by country'!AP26,'ST1.1 Detailed MSW by country'!AE26,'ST1.1 Detailed MSW by country'!T26,'ST1.1 Detailed MSW by country'!I26)</f>
        <v>9.7506167586174589E-3</v>
      </c>
      <c r="M26" s="50">
        <f>MIN('ST1.1 Detailed MSW by country'!AP26,'ST1.1 Detailed MSW by country'!AE26,'ST1.1 Detailed MSW by country'!T26,'ST1.1 Detailed MSW by country'!I26)</f>
        <v>6.5808827523951485E-3</v>
      </c>
      <c r="N26" s="50">
        <f>MAX('ST1.1 Detailed MSW by country'!AP26,'ST1.1 Detailed MSW by country'!AE26,'ST1.1 Detailed MSW by country'!T26,'ST1.1 Detailed MSW by country'!I26)</f>
        <v>2.1862217897664002E-2</v>
      </c>
      <c r="O26" s="50">
        <f>AVERAGE('ST1.1 Detailed MSW by country'!AQ26,'ST1.1 Detailed MSW by country'!AF26,'ST1.1 Detailed MSW by country'!U26,'ST1.1 Detailed MSW by country'!J26)</f>
        <v>2.8436298160181134E-2</v>
      </c>
      <c r="P26" s="50">
        <f>STDEVA('ST1.1 Detailed MSW by country'!AQ26,'ST1.1 Detailed MSW by country'!AF26,'ST1.1 Detailed MSW by country'!U26,'ST1.1 Detailed MSW by country'!J26)</f>
        <v>1.8642060319241986E-2</v>
      </c>
      <c r="Q26" s="50">
        <f>MIN('ST1.1 Detailed MSW by country'!AQ26,'ST1.1 Detailed MSW by country'!AF26,'ST1.1 Detailed MSW by country'!U26,'ST1.1 Detailed MSW by country'!J26)</f>
        <v>1.2581892639312855E-2</v>
      </c>
      <c r="R26" s="50">
        <f>MAX('ST1.1 Detailed MSW by country'!AQ26,'ST1.1 Detailed MSW by country'!AF26,'ST1.1 Detailed MSW by country'!U26,'ST1.1 Detailed MSW by country'!J26)</f>
        <v>4.179805184123056E-2</v>
      </c>
      <c r="S26" s="50">
        <f>AVERAGE('ST1.1 Detailed MSW by country'!AR26,'ST1.1 Detailed MSW by country'!AG26,'ST1.1 Detailed MSW by country'!V26,'ST1.1 Detailed MSW by country'!K26)</f>
        <v>2.3529284222572177E-2</v>
      </c>
      <c r="T26" s="50">
        <f>STDEVA('ST1.1 Detailed MSW by country'!AR26,'ST1.1 Detailed MSW by country'!AG26,'ST1.1 Detailed MSW by country'!V26,'ST1.1 Detailed MSW by country'!K26)</f>
        <v>1.5425156019780081E-2</v>
      </c>
      <c r="U26" s="50">
        <f>MIN('ST1.1 Detailed MSW by country'!AR26,'ST1.1 Detailed MSW by country'!AG26,'ST1.1 Detailed MSW by country'!V26,'ST1.1 Detailed MSW by country'!K26)</f>
        <v>1.0410740747641506E-2</v>
      </c>
      <c r="V26" s="50">
        <f>MAX('ST1.1 Detailed MSW by country'!AR26,'ST1.1 Detailed MSW by country'!AG26,'ST1.1 Detailed MSW by country'!V26,'ST1.1 Detailed MSW by country'!K26)</f>
        <v>3.4585311920075024E-2</v>
      </c>
      <c r="W26" s="50">
        <f>AVERAGE('ST1.1 Detailed MSW by country'!AS26,'ST1.1 Detailed MSW by country'!AH26,'ST1.1 Detailed MSW by country'!W26,'ST1.1 Detailed MSW by country'!L26)</f>
        <v>1.8073660031069042E-2</v>
      </c>
      <c r="X26" s="50">
        <f>STDEVA('ST1.1 Detailed MSW by country'!AS26,'ST1.1 Detailed MSW by country'!AH26,'ST1.1 Detailed MSW by country'!W26,'ST1.1 Detailed MSW by country'!L26)</f>
        <v>1.1848597823483922E-2</v>
      </c>
      <c r="Y26" s="50">
        <f>MIN('ST1.1 Detailed MSW by country'!AS26,'ST1.1 Detailed MSW by country'!AH26,'ST1.1 Detailed MSW by country'!W26,'ST1.1 Detailed MSW by country'!L26)</f>
        <v>7.996851377398204E-3</v>
      </c>
      <c r="Z26" s="50">
        <f>MAX('ST1.1 Detailed MSW by country'!AS26,'ST1.1 Detailed MSW by country'!AH26,'ST1.1 Detailed MSW by country'!W26,'ST1.1 Detailed MSW by country'!L26)</f>
        <v>2.6566178715808922E-2</v>
      </c>
      <c r="AA26" s="50">
        <f>AVERAGE('ST1.1 Detailed MSW by country'!AT26,'ST1.1 Detailed MSW by country'!AI26,'ST1.1 Detailed MSW by country'!X26,'ST1.1 Detailed MSW by country'!M26)</f>
        <v>4.7546222004161393E-2</v>
      </c>
      <c r="AB26" s="50">
        <f>STDEVA('ST1.1 Detailed MSW by country'!AT26,'ST1.1 Detailed MSW by country'!AI26,'ST1.1 Detailed MSW by country'!X26,'ST1.1 Detailed MSW by country'!M26)</f>
        <v>3.1170004392301713E-2</v>
      </c>
      <c r="AC26" s="50">
        <f>MIN('ST1.1 Detailed MSW by country'!AT26,'ST1.1 Detailed MSW by country'!AI26,'ST1.1 Detailed MSW by country'!X26,'ST1.1 Detailed MSW by country'!M26)</f>
        <v>2.1037248142902525E-2</v>
      </c>
      <c r="AD26" s="50">
        <f>MAX('ST1.1 Detailed MSW by country'!AT26,'ST1.1 Detailed MSW by country'!AI26,'ST1.1 Detailed MSW by country'!X26,'ST1.1 Detailed MSW by country'!M26)</f>
        <v>6.988741786958165E-2</v>
      </c>
      <c r="AE26" s="50">
        <f>AVERAGE('ST1.1 Detailed MSW by country'!AU26,'ST1.1 Detailed MSW by country'!AJ26,'ST1.1 Detailed MSW by country'!Y26,'ST1.1 Detailed MSW by country'!N26)</f>
        <v>1.3501907915284293E-2</v>
      </c>
      <c r="AF26" s="50">
        <f>STDEVA('ST1.1 Detailed MSW by country'!AU26,'ST1.1 Detailed MSW by country'!AJ26,'ST1.1 Detailed MSW by country'!Y26,'ST1.1 Detailed MSW by country'!N26)</f>
        <v>8.851482016531834E-3</v>
      </c>
      <c r="AG26" s="50">
        <f>MIN('ST1.1 Detailed MSW by country'!AU26,'ST1.1 Detailed MSW by country'!AJ26,'ST1.1 Detailed MSW by country'!Y26,'ST1.1 Detailed MSW by country'!N26)</f>
        <v>5.9740390559652684E-3</v>
      </c>
      <c r="AH26" s="50">
        <f>MAX('ST1.1 Detailed MSW by country'!AU26,'ST1.1 Detailed MSW by country'!AJ26,'ST1.1 Detailed MSW by country'!Y26,'ST1.1 Detailed MSW by country'!N26)</f>
        <v>1.984623468988761E-2</v>
      </c>
      <c r="AI26" s="50">
        <f>AVERAGE('ST1.1 Detailed MSW by country'!I26,'ST1.1 Detailed MSW by country'!L26,'ST1.1 Detailed MSW by country'!T26,'ST1.1 Detailed MSW by country'!W26,'ST1.1 Detailed MSW by country'!AE26,'ST1.1 Detailed MSW by country'!AH26,'ST1.1 Detailed MSW by country'!AP26,'ST1.1 Detailed MSW by country'!AS26)</f>
        <v>1.6473546790544382E-2</v>
      </c>
      <c r="AJ26" s="50">
        <f>STDEVA('ST1.1 Detailed MSW by country'!I26,'ST1.1 Detailed MSW by country'!L26,'ST1.1 Detailed MSW by country'!T26,'ST1.1 Detailed MSW by country'!W26,'ST1.1 Detailed MSW by country'!AE26,'ST1.1 Detailed MSW by country'!AH26,'ST1.1 Detailed MSW by country'!AP26,'ST1.1 Detailed MSW by country'!AS26)</f>
        <v>1.0127141913756594E-2</v>
      </c>
      <c r="AK26" s="50">
        <f>MIN('ST1.1 Detailed MSW by country'!I26,'ST1.1 Detailed MSW by country'!L26,'ST1.1 Detailed MSW by country'!T26,'ST1.1 Detailed MSW by country'!W26,'ST1.1 Detailed MSW by country'!AE26,'ST1.1 Detailed MSW by country'!AH26,'ST1.1 Detailed MSW by country'!AP26,'ST1.1 Detailed MSW by country'!AS26)</f>
        <v>6.5808827523951485E-3</v>
      </c>
      <c r="AL26" s="50">
        <f>MAX('ST1.1 Detailed MSW by country'!I26,'ST1.1 Detailed MSW by country'!L26,'ST1.1 Detailed MSW by country'!T26,'ST1.1 Detailed MSW by country'!W26,'ST1.1 Detailed MSW by country'!AE26,'ST1.1 Detailed MSW by country'!AH26,'ST1.1 Detailed MSW by country'!AP26,'ST1.1 Detailed MSW by country'!AS26)</f>
        <v>2.6566178715808922E-2</v>
      </c>
      <c r="AM26" s="50">
        <f>AVERAGE('ST1.1 Detailed MSW by country'!J26,'ST1.1 Detailed MSW by country'!M26,'ST1.1 Detailed MSW by country'!U26,'ST1.1 Detailed MSW by country'!X26,'ST1.1 Detailed MSW by country'!AF26,'ST1.1 Detailed MSW by country'!AI26,'ST1.1 Detailed MSW by country'!AQ26,'ST1.1 Detailed MSW by country'!AT26)</f>
        <v>3.7991260082171269E-2</v>
      </c>
      <c r="AN26" s="50">
        <f>STDEVA('ST1.1 Detailed MSW by country'!J26,'ST1.1 Detailed MSW by country'!M26,'ST1.1 Detailed MSW by country'!U26,'ST1.1 Detailed MSW by country'!X26,'ST1.1 Detailed MSW by country'!AF26,'ST1.1 Detailed MSW by country'!AI26,'ST1.1 Detailed MSW by country'!AQ26,'ST1.1 Detailed MSW by country'!AT26)</f>
        <v>2.4980348271263036E-2</v>
      </c>
      <c r="AO26" s="50">
        <f>MIN('ST1.1 Detailed MSW by country'!J26,'ST1.1 Detailed MSW by country'!M26,'ST1.1 Detailed MSW by country'!U26,'ST1.1 Detailed MSW by country'!X26,'ST1.1 Detailed MSW by country'!AF26,'ST1.1 Detailed MSW by country'!AI26,'ST1.1 Detailed MSW by country'!AQ26,'ST1.1 Detailed MSW by country'!AT26)</f>
        <v>1.2581892639312855E-2</v>
      </c>
      <c r="AP26" s="50">
        <f>MAX('ST1.1 Detailed MSW by country'!J26,'ST1.1 Detailed MSW by country'!M26,'ST1.1 Detailed MSW by country'!U26,'ST1.1 Detailed MSW by country'!X26,'ST1.1 Detailed MSW by country'!AF26,'ST1.1 Detailed MSW by country'!AI26,'ST1.1 Detailed MSW by country'!AQ26,'ST1.1 Detailed MSW by country'!AT26)</f>
        <v>6.988741786958165E-2</v>
      </c>
      <c r="AQ26" s="50">
        <f>AVERAGE('ST1.1 Detailed MSW by country'!K26,'ST1.1 Detailed MSW by country'!N26,'ST1.1 Detailed MSW by country'!V26,'ST1.1 Detailed MSW by country'!Y26,'ST1.1 Detailed MSW by country'!AG26,'ST1.1 Detailed MSW by country'!AJ26,'ST1.1 Detailed MSW by country'!AR26,'ST1.1 Detailed MSW by country'!AU26)</f>
        <v>1.8515596068928237E-2</v>
      </c>
      <c r="AR26" s="50">
        <f>STDEVA('ST1.1 Detailed MSW by country'!K26,'ST1.1 Detailed MSW by country'!N26,'ST1.1 Detailed MSW by country'!V26,'ST1.1 Detailed MSW by country'!Y26,'ST1.1 Detailed MSW by country'!AG26,'ST1.1 Detailed MSW by country'!AJ26,'ST1.1 Detailed MSW by country'!AR26,'ST1.1 Detailed MSW by country'!AU26)</f>
        <v>1.231705743169427E-2</v>
      </c>
      <c r="AS26" s="50">
        <f>MIN('ST1.1 Detailed MSW by country'!K26,'ST1.1 Detailed MSW by country'!N26,'ST1.1 Detailed MSW by country'!V26,'ST1.1 Detailed MSW by country'!Y26,'ST1.1 Detailed MSW by country'!AG26,'ST1.1 Detailed MSW by country'!AJ26,'ST1.1 Detailed MSW by country'!AR26,'ST1.1 Detailed MSW by country'!AU26)</f>
        <v>5.9740390559652684E-3</v>
      </c>
      <c r="AT26" s="50">
        <f>MAX('ST1.1 Detailed MSW by country'!K26,'ST1.1 Detailed MSW by country'!N26,'ST1.1 Detailed MSW by country'!V26,'ST1.1 Detailed MSW by country'!Y26,'ST1.1 Detailed MSW by country'!AG26,'ST1.1 Detailed MSW by country'!AJ26,'ST1.1 Detailed MSW by country'!AR26,'ST1.1 Detailed MSW by country'!AU26)</f>
        <v>3.4585311920075024E-2</v>
      </c>
    </row>
    <row r="27" spans="1:46" x14ac:dyDescent="0.3">
      <c r="A27" s="19" t="s">
        <v>13</v>
      </c>
      <c r="B27" s="19" t="s">
        <v>38</v>
      </c>
      <c r="C27" s="27">
        <f>AVERAGE('ST1.1 Detailed MSW by country'!G27,'ST1.1 Detailed MSW by country'!R27,'ST1.1 Detailed MSW by country'!AC27,'ST1.1 Detailed MSW by country'!AN27)</f>
        <v>0.24562795720287781</v>
      </c>
      <c r="D27" s="21">
        <f>STDEVA('ST1.1 Detailed MSW by country'!G27,'ST1.1 Detailed MSW by country'!R27,'ST1.1 Detailed MSW by country'!AC27,'ST1.1 Detailed MSW by country'!AN27)</f>
        <v>0.17893876473296938</v>
      </c>
      <c r="E27" s="21">
        <f>MIN('ST1.1 Detailed MSW by country'!G27,'ST1.1 Detailed MSW by country'!R27,'ST1.1 Detailed MSW by country'!AC27,'ST1.1 Detailed MSW by country'!AN27)</f>
        <v>6.6170884721320877E-2</v>
      </c>
      <c r="F27" s="21">
        <f>MAX('ST1.1 Detailed MSW by country'!G27,'ST1.1 Detailed MSW by country'!R27,'ST1.1 Detailed MSW by country'!AC27,'ST1.1 Detailed MSW by country'!AN27)</f>
        <v>0.37071298688731258</v>
      </c>
      <c r="G27" s="21">
        <f>AVERAGE('ST1.1 Detailed MSW by country'!H27,'ST1.1 Detailed MSW by country'!S27,'ST1.1 Detailed MSW by country'!AD27,'ST1.1 Detailed MSW by country'!AO27)</f>
        <v>0.12527025817346768</v>
      </c>
      <c r="H27" s="21">
        <f>STDEVA('ST1.1 Detailed MSW by country'!H27,'ST1.1 Detailed MSW by country'!S27,'ST1.1 Detailed MSW by country'!AD27,'ST1.1 Detailed MSW by country'!AO27)</f>
        <v>9.1258770013814383E-2</v>
      </c>
      <c r="I27" s="21">
        <f>MIN('ST1.1 Detailed MSW by country'!H27,'ST1.1 Detailed MSW by country'!S27,'ST1.1 Detailed MSW by country'!AD27,'ST1.1 Detailed MSW by country'!AO27)</f>
        <v>3.3747151207873645E-2</v>
      </c>
      <c r="J27" s="21">
        <f>MAX('ST1.1 Detailed MSW by country'!H27,'ST1.1 Detailed MSW by country'!S27,'ST1.1 Detailed MSW by country'!AD27,'ST1.1 Detailed MSW by country'!AO27)</f>
        <v>0.18906362331252941</v>
      </c>
      <c r="K27" s="50">
        <f>AVERAGE('ST1.1 Detailed MSW by country'!AP27,'ST1.1 Detailed MSW by country'!AE27,'ST1.1 Detailed MSW by country'!T27,'ST1.1 Detailed MSW by country'!I27)</f>
        <v>9.5954443115004364E-3</v>
      </c>
      <c r="L27" s="50">
        <f>STDEVA('ST1.1 Detailed MSW by country'!AP27,'ST1.1 Detailed MSW by country'!AE27,'ST1.1 Detailed MSW by country'!T27,'ST1.1 Detailed MSW by country'!I27)</f>
        <v>7.8801025095735673E-3</v>
      </c>
      <c r="M27" s="50">
        <f>MIN('ST1.1 Detailed MSW by country'!AP27,'ST1.1 Detailed MSW by country'!AE27,'ST1.1 Detailed MSW by country'!T27,'ST1.1 Detailed MSW by country'!I27)</f>
        <v>3.2291391744004587E-3</v>
      </c>
      <c r="N27" s="50">
        <f>MAX('ST1.1 Detailed MSW by country'!AP27,'ST1.1 Detailed MSW by country'!AE27,'ST1.1 Detailed MSW by country'!T27,'ST1.1 Detailed MSW by country'!I27)</f>
        <v>1.8090793760100851E-2</v>
      </c>
      <c r="O27" s="50">
        <f>AVERAGE('ST1.1 Detailed MSW by country'!AQ27,'ST1.1 Detailed MSW by country'!AF27,'ST1.1 Detailed MSW by country'!U27,'ST1.1 Detailed MSW by country'!J27)</f>
        <v>1.8345388407028498E-2</v>
      </c>
      <c r="P27" s="50">
        <f>STDEVA('ST1.1 Detailed MSW by country'!AQ27,'ST1.1 Detailed MSW by country'!AF27,'ST1.1 Detailed MSW by country'!U27,'ST1.1 Detailed MSW by country'!J27)</f>
        <v>1.5065851724246187E-2</v>
      </c>
      <c r="Q27" s="50">
        <f>MIN('ST1.1 Detailed MSW by country'!AQ27,'ST1.1 Detailed MSW by country'!AF27,'ST1.1 Detailed MSW by country'!U27,'ST1.1 Detailed MSW by country'!J27)</f>
        <v>6.1737435444992371E-3</v>
      </c>
      <c r="R27" s="50">
        <f>MAX('ST1.1 Detailed MSW by country'!AQ27,'ST1.1 Detailed MSW by country'!AF27,'ST1.1 Detailed MSW by country'!U27,'ST1.1 Detailed MSW by country'!J27)</f>
        <v>3.4587521676586262E-2</v>
      </c>
      <c r="S27" s="50">
        <f>AVERAGE('ST1.1 Detailed MSW by country'!AR27,'ST1.1 Detailed MSW by country'!AG27,'ST1.1 Detailed MSW by country'!V27,'ST1.1 Detailed MSW by country'!K27)</f>
        <v>1.5179678296062168E-2</v>
      </c>
      <c r="T27" s="50">
        <f>STDEVA('ST1.1 Detailed MSW by country'!AR27,'ST1.1 Detailed MSW by country'!AG27,'ST1.1 Detailed MSW by country'!V27,'ST1.1 Detailed MSW by country'!K27)</f>
        <v>1.2466063806128677E-2</v>
      </c>
      <c r="U27" s="50">
        <f>MIN('ST1.1 Detailed MSW by country'!AR27,'ST1.1 Detailed MSW by country'!AG27,'ST1.1 Detailed MSW by country'!V27,'ST1.1 Detailed MSW by country'!K27)</f>
        <v>5.1083923004859718E-3</v>
      </c>
      <c r="V27" s="50">
        <f>MAX('ST1.1 Detailed MSW by country'!AR27,'ST1.1 Detailed MSW by country'!AG27,'ST1.1 Detailed MSW by country'!V27,'ST1.1 Detailed MSW by country'!K27)</f>
        <v>2.8619042587700531E-2</v>
      </c>
      <c r="W27" s="50">
        <f>AVERAGE('ST1.1 Detailed MSW by country'!AS27,'ST1.1 Detailed MSW by country'!AH27,'ST1.1 Detailed MSW by country'!W27,'ST1.1 Detailed MSW by country'!L27)</f>
        <v>1.1660037862130655E-2</v>
      </c>
      <c r="X27" s="50">
        <f>STDEVA('ST1.1 Detailed MSW by country'!AS27,'ST1.1 Detailed MSW by country'!AH27,'ST1.1 Detailed MSW by country'!W27,'ST1.1 Detailed MSW by country'!L27)</f>
        <v>9.5756163692154225E-3</v>
      </c>
      <c r="Y27" s="50">
        <f>MIN('ST1.1 Detailed MSW by country'!AS27,'ST1.1 Detailed MSW by country'!AH27,'ST1.1 Detailed MSW by country'!W27,'ST1.1 Detailed MSW by country'!L27)</f>
        <v>3.9239334639743278E-3</v>
      </c>
      <c r="Z27" s="50">
        <f>MAX('ST1.1 Detailed MSW by country'!AS27,'ST1.1 Detailed MSW by country'!AH27,'ST1.1 Detailed MSW by country'!W27,'ST1.1 Detailed MSW by country'!L27)</f>
        <v>2.1983280122417636E-2</v>
      </c>
      <c r="AA27" s="50">
        <f>AVERAGE('ST1.1 Detailed MSW by country'!AT27,'ST1.1 Detailed MSW by country'!AI27,'ST1.1 Detailed MSW by country'!X27,'ST1.1 Detailed MSW by country'!M27)</f>
        <v>3.0673961323648941E-2</v>
      </c>
      <c r="AB27" s="50">
        <f>STDEVA('ST1.1 Detailed MSW by country'!AT27,'ST1.1 Detailed MSW by country'!AI27,'ST1.1 Detailed MSW by country'!X27,'ST1.1 Detailed MSW by country'!M27)</f>
        <v>2.5190491628964685E-2</v>
      </c>
      <c r="AC27" s="50">
        <f>MIN('ST1.1 Detailed MSW by country'!AT27,'ST1.1 Detailed MSW by country'!AI27,'ST1.1 Detailed MSW by country'!X27,'ST1.1 Detailed MSW by country'!M27)</f>
        <v>1.0322658016526057E-2</v>
      </c>
      <c r="AD27" s="50">
        <f>MAX('ST1.1 Detailed MSW by country'!AT27,'ST1.1 Detailed MSW by country'!AI27,'ST1.1 Detailed MSW by country'!X27,'ST1.1 Detailed MSW by country'!M27)</f>
        <v>5.7831225954420765E-2</v>
      </c>
      <c r="AE27" s="50">
        <f>AVERAGE('ST1.1 Detailed MSW by country'!AU27,'ST1.1 Detailed MSW by country'!AJ27,'ST1.1 Detailed MSW by country'!Y27,'ST1.1 Detailed MSW by country'!N27)</f>
        <v>8.7106185040874886E-3</v>
      </c>
      <c r="AF27" s="50">
        <f>STDEVA('ST1.1 Detailed MSW by country'!AU27,'ST1.1 Detailed MSW by country'!AJ27,'ST1.1 Detailed MSW by country'!Y27,'ST1.1 Detailed MSW by country'!N27)</f>
        <v>7.1534537125842023E-3</v>
      </c>
      <c r="AG27" s="50">
        <f>MIN('ST1.1 Detailed MSW by country'!AU27,'ST1.1 Detailed MSW by country'!AJ27,'ST1.1 Detailed MSW by country'!Y27,'ST1.1 Detailed MSW by country'!N27)</f>
        <v>2.9313701931545149E-3</v>
      </c>
      <c r="AH27" s="50">
        <f>MAX('ST1.1 Detailed MSW by country'!AU27,'ST1.1 Detailed MSW by country'!AJ27,'ST1.1 Detailed MSW by country'!Y27,'ST1.1 Detailed MSW by country'!N27)</f>
        <v>1.6422585319107948E-2</v>
      </c>
      <c r="AI27" s="50">
        <f>AVERAGE('ST1.1 Detailed MSW by country'!I27,'ST1.1 Detailed MSW by country'!L27,'ST1.1 Detailed MSW by country'!T27,'ST1.1 Detailed MSW by country'!W27,'ST1.1 Detailed MSW by country'!AE27,'ST1.1 Detailed MSW by country'!AH27,'ST1.1 Detailed MSW by country'!AP27,'ST1.1 Detailed MSW by country'!AS27)</f>
        <v>1.0627741086815546E-2</v>
      </c>
      <c r="AJ27" s="50">
        <f>STDEVA('ST1.1 Detailed MSW by country'!I27,'ST1.1 Detailed MSW by country'!L27,'ST1.1 Detailed MSW by country'!T27,'ST1.1 Detailed MSW by country'!W27,'ST1.1 Detailed MSW by country'!AE27,'ST1.1 Detailed MSW by country'!AH27,'ST1.1 Detailed MSW by country'!AP27,'ST1.1 Detailed MSW by country'!AS27)</f>
        <v>8.1605383057806093E-3</v>
      </c>
      <c r="AK27" s="50">
        <f>MIN('ST1.1 Detailed MSW by country'!I27,'ST1.1 Detailed MSW by country'!L27,'ST1.1 Detailed MSW by country'!T27,'ST1.1 Detailed MSW by country'!W27,'ST1.1 Detailed MSW by country'!AE27,'ST1.1 Detailed MSW by country'!AH27,'ST1.1 Detailed MSW by country'!AP27,'ST1.1 Detailed MSW by country'!AS27)</f>
        <v>3.2291391744004587E-3</v>
      </c>
      <c r="AL27" s="50">
        <f>MAX('ST1.1 Detailed MSW by country'!I27,'ST1.1 Detailed MSW by country'!L27,'ST1.1 Detailed MSW by country'!T27,'ST1.1 Detailed MSW by country'!W27,'ST1.1 Detailed MSW by country'!AE27,'ST1.1 Detailed MSW by country'!AH27,'ST1.1 Detailed MSW by country'!AP27,'ST1.1 Detailed MSW by country'!AS27)</f>
        <v>2.1983280122417636E-2</v>
      </c>
      <c r="AM27" s="50">
        <f>AVERAGE('ST1.1 Detailed MSW by country'!J27,'ST1.1 Detailed MSW by country'!M27,'ST1.1 Detailed MSW by country'!U27,'ST1.1 Detailed MSW by country'!X27,'ST1.1 Detailed MSW by country'!AF27,'ST1.1 Detailed MSW by country'!AI27,'ST1.1 Detailed MSW by country'!AQ27,'ST1.1 Detailed MSW by country'!AT27)</f>
        <v>2.4509674865338716E-2</v>
      </c>
      <c r="AN27" s="50">
        <f>STDEVA('ST1.1 Detailed MSW by country'!J27,'ST1.1 Detailed MSW by country'!M27,'ST1.1 Detailed MSW by country'!U27,'ST1.1 Detailed MSW by country'!X27,'ST1.1 Detailed MSW by country'!AF27,'ST1.1 Detailed MSW by country'!AI27,'ST1.1 Detailed MSW by country'!AQ27,'ST1.1 Detailed MSW by country'!AT27)</f>
        <v>1.9840849614542418E-2</v>
      </c>
      <c r="AO27" s="50">
        <f>MIN('ST1.1 Detailed MSW by country'!J27,'ST1.1 Detailed MSW by country'!M27,'ST1.1 Detailed MSW by country'!U27,'ST1.1 Detailed MSW by country'!X27,'ST1.1 Detailed MSW by country'!AF27,'ST1.1 Detailed MSW by country'!AI27,'ST1.1 Detailed MSW by country'!AQ27,'ST1.1 Detailed MSW by country'!AT27)</f>
        <v>6.1737435444992371E-3</v>
      </c>
      <c r="AP27" s="50">
        <f>MAX('ST1.1 Detailed MSW by country'!J27,'ST1.1 Detailed MSW by country'!M27,'ST1.1 Detailed MSW by country'!U27,'ST1.1 Detailed MSW by country'!X27,'ST1.1 Detailed MSW by country'!AF27,'ST1.1 Detailed MSW by country'!AI27,'ST1.1 Detailed MSW by country'!AQ27,'ST1.1 Detailed MSW by country'!AT27)</f>
        <v>5.7831225954420765E-2</v>
      </c>
      <c r="AQ27" s="50">
        <f>AVERAGE('ST1.1 Detailed MSW by country'!K27,'ST1.1 Detailed MSW by country'!N27,'ST1.1 Detailed MSW by country'!V27,'ST1.1 Detailed MSW by country'!Y27,'ST1.1 Detailed MSW by country'!AG27,'ST1.1 Detailed MSW by country'!AJ27,'ST1.1 Detailed MSW by country'!AR27,'ST1.1 Detailed MSW by country'!AU27)</f>
        <v>1.1945148400074828E-2</v>
      </c>
      <c r="AR27" s="50">
        <f>STDEVA('ST1.1 Detailed MSW by country'!K27,'ST1.1 Detailed MSW by country'!N27,'ST1.1 Detailed MSW by country'!V27,'ST1.1 Detailed MSW by country'!Y27,'ST1.1 Detailed MSW by country'!AG27,'ST1.1 Detailed MSW by country'!AJ27,'ST1.1 Detailed MSW by country'!AR27,'ST1.1 Detailed MSW by country'!AU27)</f>
        <v>9.7600041490464671E-3</v>
      </c>
      <c r="AS27" s="50">
        <f>MIN('ST1.1 Detailed MSW by country'!K27,'ST1.1 Detailed MSW by country'!N27,'ST1.1 Detailed MSW by country'!V27,'ST1.1 Detailed MSW by country'!Y27,'ST1.1 Detailed MSW by country'!AG27,'ST1.1 Detailed MSW by country'!AJ27,'ST1.1 Detailed MSW by country'!AR27,'ST1.1 Detailed MSW by country'!AU27)</f>
        <v>2.9313701931545149E-3</v>
      </c>
      <c r="AT27" s="50">
        <f>MAX('ST1.1 Detailed MSW by country'!K27,'ST1.1 Detailed MSW by country'!N27,'ST1.1 Detailed MSW by country'!V27,'ST1.1 Detailed MSW by country'!Y27,'ST1.1 Detailed MSW by country'!AG27,'ST1.1 Detailed MSW by country'!AJ27,'ST1.1 Detailed MSW by country'!AR27,'ST1.1 Detailed MSW by country'!AU27)</f>
        <v>2.8619042587700531E-2</v>
      </c>
    </row>
    <row r="28" spans="1:46" x14ac:dyDescent="0.3">
      <c r="A28" s="19" t="s">
        <v>13</v>
      </c>
      <c r="B28" s="19" t="s">
        <v>39</v>
      </c>
      <c r="C28" s="27">
        <f>AVERAGE('ST1.1 Detailed MSW by country'!G28,'ST1.1 Detailed MSW by country'!R28,'ST1.1 Detailed MSW by country'!AC28,'ST1.1 Detailed MSW by country'!AN28)</f>
        <v>0.31468658051775916</v>
      </c>
      <c r="D28" s="21">
        <f>STDEVA('ST1.1 Detailed MSW by country'!G28,'ST1.1 Detailed MSW by country'!R28,'ST1.1 Detailed MSW by country'!AC28,'ST1.1 Detailed MSW by country'!AN28)</f>
        <v>0.21511322518856174</v>
      </c>
      <c r="E28" s="21">
        <f>MIN('ST1.1 Detailed MSW by country'!G28,'ST1.1 Detailed MSW by country'!R28,'ST1.1 Detailed MSW by country'!AC28,'ST1.1 Detailed MSW by country'!AN28)</f>
        <v>0.10238385581779601</v>
      </c>
      <c r="F28" s="21">
        <f>MAX('ST1.1 Detailed MSW by country'!G28,'ST1.1 Detailed MSW by country'!R28,'ST1.1 Detailed MSW by country'!AC28,'ST1.1 Detailed MSW by country'!AN28)</f>
        <v>0.5</v>
      </c>
      <c r="G28" s="21">
        <f>AVERAGE('ST1.1 Detailed MSW by country'!H28,'ST1.1 Detailed MSW by country'!S28,'ST1.1 Detailed MSW by country'!AD28,'ST1.1 Detailed MSW by country'!AO28)</f>
        <v>0.16049015606405717</v>
      </c>
      <c r="H28" s="21">
        <f>STDEVA('ST1.1 Detailed MSW by country'!H28,'ST1.1 Detailed MSW by country'!S28,'ST1.1 Detailed MSW by country'!AD28,'ST1.1 Detailed MSW by country'!AO28)</f>
        <v>0.10970774484616647</v>
      </c>
      <c r="I28" s="21">
        <f>MIN('ST1.1 Detailed MSW by country'!H28,'ST1.1 Detailed MSW by country'!S28,'ST1.1 Detailed MSW by country'!AD28,'ST1.1 Detailed MSW by country'!AO28)</f>
        <v>5.2215766467075965E-2</v>
      </c>
      <c r="J28" s="21">
        <f>MAX('ST1.1 Detailed MSW by country'!H28,'ST1.1 Detailed MSW by country'!S28,'ST1.1 Detailed MSW by country'!AD28,'ST1.1 Detailed MSW by country'!AO28)</f>
        <v>0.255</v>
      </c>
      <c r="K28" s="50">
        <f>AVERAGE('ST1.1 Detailed MSW by country'!AP28,'ST1.1 Detailed MSW by country'!AE28,'ST1.1 Detailed MSW by country'!T28,'ST1.1 Detailed MSW by country'!I28)</f>
        <v>1.2367705129266646E-2</v>
      </c>
      <c r="L28" s="50">
        <f>STDEVA('ST1.1 Detailed MSW by country'!AP28,'ST1.1 Detailed MSW by country'!AE28,'ST1.1 Detailed MSW by country'!T28,'ST1.1 Detailed MSW by country'!I28)</f>
        <v>8.5938020871989245E-3</v>
      </c>
      <c r="M28" s="50">
        <f>MIN('ST1.1 Detailed MSW by country'!AP28,'ST1.1 Detailed MSW by country'!AE28,'ST1.1 Detailed MSW by country'!T28,'ST1.1 Detailed MSW by country'!I28)</f>
        <v>4.996332163908445E-3</v>
      </c>
      <c r="N28" s="50">
        <f>MAX('ST1.1 Detailed MSW by country'!AP28,'ST1.1 Detailed MSW by country'!AE28,'ST1.1 Detailed MSW by country'!T28,'ST1.1 Detailed MSW by country'!I28)</f>
        <v>2.4399999999999998E-2</v>
      </c>
      <c r="O28" s="50">
        <f>AVERAGE('ST1.1 Detailed MSW by country'!AQ28,'ST1.1 Detailed MSW by country'!AF28,'ST1.1 Detailed MSW by country'!U28,'ST1.1 Detailed MSW by country'!J28)</f>
        <v>2.3645632962306928E-2</v>
      </c>
      <c r="P28" s="50">
        <f>STDEVA('ST1.1 Detailed MSW by country'!AQ28,'ST1.1 Detailed MSW by country'!AF28,'ST1.1 Detailed MSW by country'!U28,'ST1.1 Detailed MSW by country'!J28)</f>
        <v>1.6430363416714343E-2</v>
      </c>
      <c r="Q28" s="50">
        <f>MIN('ST1.1 Detailed MSW by country'!AQ28,'ST1.1 Detailed MSW by country'!AF28,'ST1.1 Detailed MSW by country'!U28,'ST1.1 Detailed MSW by country'!J28)</f>
        <v>9.5524137478003677E-3</v>
      </c>
      <c r="R28" s="50">
        <f>MAX('ST1.1 Detailed MSW by country'!AQ28,'ST1.1 Detailed MSW by country'!AF28,'ST1.1 Detailed MSW by country'!U28,'ST1.1 Detailed MSW by country'!J28)</f>
        <v>4.6649999999999997E-2</v>
      </c>
      <c r="S28" s="50">
        <f>AVERAGE('ST1.1 Detailed MSW by country'!AR28,'ST1.1 Detailed MSW by country'!AG28,'ST1.1 Detailed MSW by country'!V28,'ST1.1 Detailed MSW by country'!K28)</f>
        <v>1.9565304015971008E-2</v>
      </c>
      <c r="T28" s="50">
        <f>STDEVA('ST1.1 Detailed MSW by country'!AR28,'ST1.1 Detailed MSW by country'!AG28,'ST1.1 Detailed MSW by country'!V28,'ST1.1 Detailed MSW by country'!K28)</f>
        <v>1.359511313794585E-2</v>
      </c>
      <c r="U28" s="50">
        <f>MIN('ST1.1 Detailed MSW by country'!AR28,'ST1.1 Detailed MSW by country'!AG28,'ST1.1 Detailed MSW by country'!V28,'ST1.1 Detailed MSW by country'!K28)</f>
        <v>7.904033669133852E-3</v>
      </c>
      <c r="V28" s="50">
        <f>MAX('ST1.1 Detailed MSW by country'!AR28,'ST1.1 Detailed MSW by country'!AG28,'ST1.1 Detailed MSW by country'!V28,'ST1.1 Detailed MSW by country'!K28)</f>
        <v>3.8600000000000002E-2</v>
      </c>
      <c r="W28" s="50">
        <f>AVERAGE('ST1.1 Detailed MSW by country'!AS28,'ST1.1 Detailed MSW by country'!AH28,'ST1.1 Detailed MSW by country'!W28,'ST1.1 Detailed MSW by country'!L28)</f>
        <v>1.5028789224703118E-2</v>
      </c>
      <c r="X28" s="50">
        <f>STDEVA('ST1.1 Detailed MSW by country'!AS28,'ST1.1 Detailed MSW by country'!AH28,'ST1.1 Detailed MSW by country'!W28,'ST1.1 Detailed MSW by country'!L28)</f>
        <v>1.0442878355960996E-2</v>
      </c>
      <c r="Y28" s="50">
        <f>MIN('ST1.1 Detailed MSW by country'!AS28,'ST1.1 Detailed MSW by country'!AH28,'ST1.1 Detailed MSW by country'!W28,'ST1.1 Detailed MSW by country'!L28)</f>
        <v>6.0713626499953027E-3</v>
      </c>
      <c r="Z28" s="50">
        <f>MAX('ST1.1 Detailed MSW by country'!AS28,'ST1.1 Detailed MSW by country'!AH28,'ST1.1 Detailed MSW by country'!W28,'ST1.1 Detailed MSW by country'!L28)</f>
        <v>2.9649999999999999E-2</v>
      </c>
      <c r="AA28" s="50">
        <f>AVERAGE('ST1.1 Detailed MSW by country'!AT28,'ST1.1 Detailed MSW by country'!AI28,'ST1.1 Detailed MSW by country'!X28,'ST1.1 Detailed MSW by country'!M28)</f>
        <v>3.9536106560770432E-2</v>
      </c>
      <c r="AB28" s="50">
        <f>STDEVA('ST1.1 Detailed MSW by country'!AT28,'ST1.1 Detailed MSW by country'!AI28,'ST1.1 Detailed MSW by country'!X28,'ST1.1 Detailed MSW by country'!M28)</f>
        <v>2.7471990278750674E-2</v>
      </c>
      <c r="AC28" s="50">
        <f>MIN('ST1.1 Detailed MSW by country'!AT28,'ST1.1 Detailed MSW by country'!AI28,'ST1.1 Detailed MSW by country'!X28,'ST1.1 Detailed MSW by country'!M28)</f>
        <v>1.5971881507576176E-2</v>
      </c>
      <c r="AD28" s="50">
        <f>MAX('ST1.1 Detailed MSW by country'!AT28,'ST1.1 Detailed MSW by country'!AI28,'ST1.1 Detailed MSW by country'!X28,'ST1.1 Detailed MSW by country'!M28)</f>
        <v>7.8E-2</v>
      </c>
      <c r="AE28" s="50">
        <f>AVERAGE('ST1.1 Detailed MSW by country'!AU28,'ST1.1 Detailed MSW by country'!AJ28,'ST1.1 Detailed MSW by country'!Y28,'ST1.1 Detailed MSW by country'!N28)</f>
        <v>1.1227240516936731E-2</v>
      </c>
      <c r="AF28" s="50">
        <f>STDEVA('ST1.1 Detailed MSW by country'!AU28,'ST1.1 Detailed MSW by country'!AJ28,'ST1.1 Detailed MSW by country'!Y28,'ST1.1 Detailed MSW by country'!N28)</f>
        <v>7.8013408291580429E-3</v>
      </c>
      <c r="AG28" s="50">
        <f>MIN('ST1.1 Detailed MSW by country'!AU28,'ST1.1 Detailed MSW by country'!AJ28,'ST1.1 Detailed MSW by country'!Y28,'ST1.1 Detailed MSW by country'!N28)</f>
        <v>4.5356048127283633E-3</v>
      </c>
      <c r="AH28" s="50">
        <f>MAX('ST1.1 Detailed MSW by country'!AU28,'ST1.1 Detailed MSW by country'!AJ28,'ST1.1 Detailed MSW by country'!Y28,'ST1.1 Detailed MSW by country'!N28)</f>
        <v>2.215E-2</v>
      </c>
      <c r="AI28" s="50">
        <f>AVERAGE('ST1.1 Detailed MSW by country'!I28,'ST1.1 Detailed MSW by country'!L28,'ST1.1 Detailed MSW by country'!T28,'ST1.1 Detailed MSW by country'!W28,'ST1.1 Detailed MSW by country'!AE28,'ST1.1 Detailed MSW by country'!AH28,'ST1.1 Detailed MSW by country'!AP28,'ST1.1 Detailed MSW by country'!AS28)</f>
        <v>1.3698247176984882E-2</v>
      </c>
      <c r="AJ28" s="50">
        <f>STDEVA('ST1.1 Detailed MSW by country'!I28,'ST1.1 Detailed MSW by country'!L28,'ST1.1 Detailed MSW by country'!T28,'ST1.1 Detailed MSW by country'!W28,'ST1.1 Detailed MSW by country'!AE28,'ST1.1 Detailed MSW by country'!AH28,'ST1.1 Detailed MSW by country'!AP28,'ST1.1 Detailed MSW by country'!AS28)</f>
        <v>8.9672751486406677E-3</v>
      </c>
      <c r="AK28" s="50">
        <f>MIN('ST1.1 Detailed MSW by country'!I28,'ST1.1 Detailed MSW by country'!L28,'ST1.1 Detailed MSW by country'!T28,'ST1.1 Detailed MSW by country'!W28,'ST1.1 Detailed MSW by country'!AE28,'ST1.1 Detailed MSW by country'!AH28,'ST1.1 Detailed MSW by country'!AP28,'ST1.1 Detailed MSW by country'!AS28)</f>
        <v>4.996332163908445E-3</v>
      </c>
      <c r="AL28" s="50">
        <f>MAX('ST1.1 Detailed MSW by country'!I28,'ST1.1 Detailed MSW by country'!L28,'ST1.1 Detailed MSW by country'!T28,'ST1.1 Detailed MSW by country'!W28,'ST1.1 Detailed MSW by country'!AE28,'ST1.1 Detailed MSW by country'!AH28,'ST1.1 Detailed MSW by country'!AP28,'ST1.1 Detailed MSW by country'!AS28)</f>
        <v>2.9649999999999999E-2</v>
      </c>
      <c r="AM28" s="50">
        <f>AVERAGE('ST1.1 Detailed MSW by country'!J28,'ST1.1 Detailed MSW by country'!M28,'ST1.1 Detailed MSW by country'!U28,'ST1.1 Detailed MSW by country'!X28,'ST1.1 Detailed MSW by country'!AF28,'ST1.1 Detailed MSW by country'!AI28,'ST1.1 Detailed MSW by country'!AQ28,'ST1.1 Detailed MSW by country'!AT28)</f>
        <v>3.159086976153868E-2</v>
      </c>
      <c r="AN28" s="50">
        <f>STDEVA('ST1.1 Detailed MSW by country'!J28,'ST1.1 Detailed MSW by country'!M28,'ST1.1 Detailed MSW by country'!U28,'ST1.1 Detailed MSW by country'!X28,'ST1.1 Detailed MSW by country'!AF28,'ST1.1 Detailed MSW by country'!AI28,'ST1.1 Detailed MSW by country'!AQ28,'ST1.1 Detailed MSW by country'!AT28)</f>
        <v>2.261167706552827E-2</v>
      </c>
      <c r="AO28" s="50">
        <f>MIN('ST1.1 Detailed MSW by country'!J28,'ST1.1 Detailed MSW by country'!M28,'ST1.1 Detailed MSW by country'!U28,'ST1.1 Detailed MSW by country'!X28,'ST1.1 Detailed MSW by country'!AF28,'ST1.1 Detailed MSW by country'!AI28,'ST1.1 Detailed MSW by country'!AQ28,'ST1.1 Detailed MSW by country'!AT28)</f>
        <v>9.5524137478003677E-3</v>
      </c>
      <c r="AP28" s="50">
        <f>MAX('ST1.1 Detailed MSW by country'!J28,'ST1.1 Detailed MSW by country'!M28,'ST1.1 Detailed MSW by country'!U28,'ST1.1 Detailed MSW by country'!X28,'ST1.1 Detailed MSW by country'!AF28,'ST1.1 Detailed MSW by country'!AI28,'ST1.1 Detailed MSW by country'!AQ28,'ST1.1 Detailed MSW by country'!AT28)</f>
        <v>7.8E-2</v>
      </c>
      <c r="AQ28" s="50">
        <f>AVERAGE('ST1.1 Detailed MSW by country'!K28,'ST1.1 Detailed MSW by country'!N28,'ST1.1 Detailed MSW by country'!V28,'ST1.1 Detailed MSW by country'!Y28,'ST1.1 Detailed MSW by country'!AG28,'ST1.1 Detailed MSW by country'!AJ28,'ST1.1 Detailed MSW by country'!AR28,'ST1.1 Detailed MSW by country'!AU28)</f>
        <v>1.539627226645387E-2</v>
      </c>
      <c r="AR28" s="50">
        <f>STDEVA('ST1.1 Detailed MSW by country'!K28,'ST1.1 Detailed MSW by country'!N28,'ST1.1 Detailed MSW by country'!V28,'ST1.1 Detailed MSW by country'!Y28,'ST1.1 Detailed MSW by country'!AG28,'ST1.1 Detailed MSW by country'!AJ28,'ST1.1 Detailed MSW by country'!AR28,'ST1.1 Detailed MSW by country'!AU28)</f>
        <v>1.1187433420242832E-2</v>
      </c>
      <c r="AS28" s="50">
        <f>MIN('ST1.1 Detailed MSW by country'!K28,'ST1.1 Detailed MSW by country'!N28,'ST1.1 Detailed MSW by country'!V28,'ST1.1 Detailed MSW by country'!Y28,'ST1.1 Detailed MSW by country'!AG28,'ST1.1 Detailed MSW by country'!AJ28,'ST1.1 Detailed MSW by country'!AR28,'ST1.1 Detailed MSW by country'!AU28)</f>
        <v>4.5356048127283633E-3</v>
      </c>
      <c r="AT28" s="50">
        <f>MAX('ST1.1 Detailed MSW by country'!K28,'ST1.1 Detailed MSW by country'!N28,'ST1.1 Detailed MSW by country'!V28,'ST1.1 Detailed MSW by country'!Y28,'ST1.1 Detailed MSW by country'!AG28,'ST1.1 Detailed MSW by country'!AJ28,'ST1.1 Detailed MSW by country'!AR28,'ST1.1 Detailed MSW by country'!AU28)</f>
        <v>3.8600000000000002E-2</v>
      </c>
    </row>
    <row r="29" spans="1:46" x14ac:dyDescent="0.3">
      <c r="A29" s="19" t="s">
        <v>13</v>
      </c>
      <c r="B29" s="19" t="s">
        <v>40</v>
      </c>
      <c r="C29" s="27">
        <f>AVERAGE('ST1.1 Detailed MSW by country'!G29,'ST1.1 Detailed MSW by country'!R29,'ST1.1 Detailed MSW by country'!AC29,'ST1.1 Detailed MSW by country'!AN29)</f>
        <v>0.58826715500720272</v>
      </c>
      <c r="D29" s="21">
        <f>STDEVA('ST1.1 Detailed MSW by country'!G29,'ST1.1 Detailed MSW by country'!R29,'ST1.1 Detailed MSW by country'!AC29,'ST1.1 Detailed MSW by country'!AN29)</f>
        <v>0.47455316943873305</v>
      </c>
      <c r="E29" s="21">
        <f>MIN('ST1.1 Detailed MSW by country'!G29,'ST1.1 Detailed MSW by country'!R29,'ST1.1 Detailed MSW by country'!AC29,'ST1.1 Detailed MSW by country'!AN29)</f>
        <v>0.22457520060577274</v>
      </c>
      <c r="F29" s="21">
        <f>MAX('ST1.1 Detailed MSW by country'!G29,'ST1.1 Detailed MSW by country'!R29,'ST1.1 Detailed MSW by country'!AC29,'ST1.1 Detailed MSW by country'!AN29)</f>
        <v>1.1000000000000001</v>
      </c>
      <c r="G29" s="21">
        <f>AVERAGE('ST1.1 Detailed MSW by country'!H29,'ST1.1 Detailed MSW by country'!S29,'ST1.1 Detailed MSW by country'!AD29,'ST1.1 Detailed MSW by country'!AO29)</f>
        <v>0.30001624905367336</v>
      </c>
      <c r="H29" s="21">
        <f>STDEVA('ST1.1 Detailed MSW by country'!H29,'ST1.1 Detailed MSW by country'!S29,'ST1.1 Detailed MSW by country'!AD29,'ST1.1 Detailed MSW by country'!AO29)</f>
        <v>0.24202211641375387</v>
      </c>
      <c r="I29" s="21">
        <f>MIN('ST1.1 Detailed MSW by country'!H29,'ST1.1 Detailed MSW by country'!S29,'ST1.1 Detailed MSW by country'!AD29,'ST1.1 Detailed MSW by country'!AO29)</f>
        <v>0.1145333523089441</v>
      </c>
      <c r="J29" s="21">
        <f>MAX('ST1.1 Detailed MSW by country'!H29,'ST1.1 Detailed MSW by country'!S29,'ST1.1 Detailed MSW by country'!AD29,'ST1.1 Detailed MSW by country'!AO29)</f>
        <v>0.56100000000000005</v>
      </c>
      <c r="K29" s="50">
        <f>AVERAGE('ST1.1 Detailed MSW by country'!AP29,'ST1.1 Detailed MSW by country'!AE29,'ST1.1 Detailed MSW by country'!T29,'ST1.1 Detailed MSW by country'!I29)</f>
        <v>1.9939703831018157E-2</v>
      </c>
      <c r="L29" s="50">
        <f>STDEVA('ST1.1 Detailed MSW by country'!AP29,'ST1.1 Detailed MSW by country'!AE29,'ST1.1 Detailed MSW by country'!T29,'ST1.1 Detailed MSW by country'!I29)</f>
        <v>1.2062812392359545E-2</v>
      </c>
      <c r="M29" s="50">
        <f>MIN('ST1.1 Detailed MSW by country'!AP29,'ST1.1 Detailed MSW by country'!AE29,'ST1.1 Detailed MSW by country'!T29,'ST1.1 Detailed MSW by country'!I29)</f>
        <v>1.0959269789561708E-2</v>
      </c>
      <c r="N29" s="50">
        <f>MAX('ST1.1 Detailed MSW by country'!AP29,'ST1.1 Detailed MSW by country'!AE29,'ST1.1 Detailed MSW by country'!T29,'ST1.1 Detailed MSW by country'!I29)</f>
        <v>2.73768E-2</v>
      </c>
      <c r="O29" s="50">
        <f>AVERAGE('ST1.1 Detailed MSW by country'!AQ29,'ST1.1 Detailed MSW by country'!AF29,'ST1.1 Detailed MSW by country'!U29,'ST1.1 Detailed MSW by country'!J29)</f>
        <v>3.8122425562172012E-2</v>
      </c>
      <c r="P29" s="50">
        <f>STDEVA('ST1.1 Detailed MSW by country'!AQ29,'ST1.1 Detailed MSW by country'!AF29,'ST1.1 Detailed MSW by country'!U29,'ST1.1 Detailed MSW by country'!J29)</f>
        <v>2.3062713037031658E-2</v>
      </c>
      <c r="Q29" s="50">
        <f>MIN('ST1.1 Detailed MSW by country'!AQ29,'ST1.1 Detailed MSW by country'!AF29,'ST1.1 Detailed MSW by country'!U29,'ST1.1 Detailed MSW by country'!J29)</f>
        <v>2.0952866216518595E-2</v>
      </c>
      <c r="R29" s="50">
        <f>MAX('ST1.1 Detailed MSW by country'!AQ29,'ST1.1 Detailed MSW by country'!AF29,'ST1.1 Detailed MSW by country'!U29,'ST1.1 Detailed MSW by country'!J29)</f>
        <v>5.23413E-2</v>
      </c>
      <c r="S29" s="50">
        <f>AVERAGE('ST1.1 Detailed MSW by country'!AR29,'ST1.1 Detailed MSW by country'!AG29,'ST1.1 Detailed MSW by country'!V29,'ST1.1 Detailed MSW by country'!K29)</f>
        <v>3.1543957699889387E-2</v>
      </c>
      <c r="T29" s="50">
        <f>STDEVA('ST1.1 Detailed MSW by country'!AR29,'ST1.1 Detailed MSW by country'!AG29,'ST1.1 Detailed MSW by country'!V29,'ST1.1 Detailed MSW by country'!K29)</f>
        <v>1.9082973702667146E-2</v>
      </c>
      <c r="U29" s="50">
        <f>MIN('ST1.1 Detailed MSW by country'!AR29,'ST1.1 Detailed MSW by country'!AG29,'ST1.1 Detailed MSW by country'!V29,'ST1.1 Detailed MSW by country'!K29)</f>
        <v>1.7337205486765657E-2</v>
      </c>
      <c r="V29" s="50">
        <f>MAX('ST1.1 Detailed MSW by country'!AR29,'ST1.1 Detailed MSW by country'!AG29,'ST1.1 Detailed MSW by country'!V29,'ST1.1 Detailed MSW by country'!K29)</f>
        <v>4.3309200000000006E-2</v>
      </c>
      <c r="W29" s="50">
        <f>AVERAGE('ST1.1 Detailed MSW by country'!AS29,'ST1.1 Detailed MSW by country'!AH29,'ST1.1 Detailed MSW by country'!W29,'ST1.1 Detailed MSW by country'!L29)</f>
        <v>2.4230008958593785E-2</v>
      </c>
      <c r="X29" s="50">
        <f>STDEVA('ST1.1 Detailed MSW by country'!AS29,'ST1.1 Detailed MSW by country'!AH29,'ST1.1 Detailed MSW by country'!W29,'ST1.1 Detailed MSW by country'!L29)</f>
        <v>1.4658294566945097E-2</v>
      </c>
      <c r="Y29" s="50">
        <f>MIN('ST1.1 Detailed MSW by country'!AS29,'ST1.1 Detailed MSW by country'!AH29,'ST1.1 Detailed MSW by country'!W29,'ST1.1 Detailed MSW by country'!L29)</f>
        <v>1.3317309395922324E-2</v>
      </c>
      <c r="Z29" s="50">
        <f>MAX('ST1.1 Detailed MSW by country'!AS29,'ST1.1 Detailed MSW by country'!AH29,'ST1.1 Detailed MSW by country'!W29,'ST1.1 Detailed MSW by country'!L29)</f>
        <v>3.32673E-2</v>
      </c>
      <c r="AA29" s="50">
        <f>AVERAGE('ST1.1 Detailed MSW by country'!AT29,'ST1.1 Detailed MSW by country'!AI29,'ST1.1 Detailed MSW by country'!X29,'ST1.1 Detailed MSW by country'!M29)</f>
        <v>6.3741676181123627E-2</v>
      </c>
      <c r="AB29" s="50">
        <f>STDEVA('ST1.1 Detailed MSW by country'!AT29,'ST1.1 Detailed MSW by country'!AI29,'ST1.1 Detailed MSW by country'!X29,'ST1.1 Detailed MSW by country'!M29)</f>
        <v>3.8561449450985427E-2</v>
      </c>
      <c r="AC29" s="50">
        <f>MIN('ST1.1 Detailed MSW by country'!AT29,'ST1.1 Detailed MSW by country'!AI29,'ST1.1 Detailed MSW by country'!X29,'ST1.1 Detailed MSW by country'!M29)</f>
        <v>3.5033731294500547E-2</v>
      </c>
      <c r="AD29" s="50">
        <f>MAX('ST1.1 Detailed MSW by country'!AT29,'ST1.1 Detailed MSW by country'!AI29,'ST1.1 Detailed MSW by country'!X29,'ST1.1 Detailed MSW by country'!M29)</f>
        <v>8.751600000000001E-2</v>
      </c>
      <c r="AE29" s="50">
        <f>AVERAGE('ST1.1 Detailed MSW by country'!AU29,'ST1.1 Detailed MSW by country'!AJ29,'ST1.1 Detailed MSW by country'!Y29,'ST1.1 Detailed MSW by country'!N29)</f>
        <v>1.8101001633485745E-2</v>
      </c>
      <c r="AF29" s="50">
        <f>STDEVA('ST1.1 Detailed MSW by country'!AU29,'ST1.1 Detailed MSW by country'!AJ29,'ST1.1 Detailed MSW by country'!Y29,'ST1.1 Detailed MSW by country'!N29)</f>
        <v>1.0950462888965735E-2</v>
      </c>
      <c r="AG29" s="50">
        <f>MIN('ST1.1 Detailed MSW by country'!AU29,'ST1.1 Detailed MSW by country'!AJ29,'ST1.1 Detailed MSW by country'!Y29,'ST1.1 Detailed MSW by country'!N29)</f>
        <v>9.9486813868357327E-3</v>
      </c>
      <c r="AH29" s="50">
        <f>MAX('ST1.1 Detailed MSW by country'!AU29,'ST1.1 Detailed MSW by country'!AJ29,'ST1.1 Detailed MSW by country'!Y29,'ST1.1 Detailed MSW by country'!N29)</f>
        <v>2.4852300000000001E-2</v>
      </c>
      <c r="AI29" s="50">
        <f>AVERAGE('ST1.1 Detailed MSW by country'!I29,'ST1.1 Detailed MSW by country'!L29,'ST1.1 Detailed MSW by country'!T29,'ST1.1 Detailed MSW by country'!W29,'ST1.1 Detailed MSW by country'!AE29,'ST1.1 Detailed MSW by country'!AH29,'ST1.1 Detailed MSW by country'!AP29,'ST1.1 Detailed MSW by country'!AS29)</f>
        <v>2.2084856394805969E-2</v>
      </c>
      <c r="AJ29" s="50">
        <f>STDEVA('ST1.1 Detailed MSW by country'!I29,'ST1.1 Detailed MSW by country'!L29,'ST1.1 Detailed MSW by country'!T29,'ST1.1 Detailed MSW by country'!W29,'ST1.1 Detailed MSW by country'!AE29,'ST1.1 Detailed MSW by country'!AH29,'ST1.1 Detailed MSW by country'!AP29,'ST1.1 Detailed MSW by country'!AS29)</f>
        <v>1.2546135916929333E-2</v>
      </c>
      <c r="AK29" s="50">
        <f>MIN('ST1.1 Detailed MSW by country'!I29,'ST1.1 Detailed MSW by country'!L29,'ST1.1 Detailed MSW by country'!T29,'ST1.1 Detailed MSW by country'!W29,'ST1.1 Detailed MSW by country'!AE29,'ST1.1 Detailed MSW by country'!AH29,'ST1.1 Detailed MSW by country'!AP29,'ST1.1 Detailed MSW by country'!AS29)</f>
        <v>1.0959269789561708E-2</v>
      </c>
      <c r="AL29" s="50">
        <f>MAX('ST1.1 Detailed MSW by country'!I29,'ST1.1 Detailed MSW by country'!L29,'ST1.1 Detailed MSW by country'!T29,'ST1.1 Detailed MSW by country'!W29,'ST1.1 Detailed MSW by country'!AE29,'ST1.1 Detailed MSW by country'!AH29,'ST1.1 Detailed MSW by country'!AP29,'ST1.1 Detailed MSW by country'!AS29)</f>
        <v>3.32673E-2</v>
      </c>
      <c r="AM29" s="50">
        <f>AVERAGE('ST1.1 Detailed MSW by country'!J29,'ST1.1 Detailed MSW by country'!M29,'ST1.1 Detailed MSW by country'!U29,'ST1.1 Detailed MSW by country'!X29,'ST1.1 Detailed MSW by country'!AF29,'ST1.1 Detailed MSW by country'!AI29,'ST1.1 Detailed MSW by country'!AQ29,'ST1.1 Detailed MSW by country'!AT29)</f>
        <v>5.0932050871647816E-2</v>
      </c>
      <c r="AN29" s="50">
        <f>STDEVA('ST1.1 Detailed MSW by country'!J29,'ST1.1 Detailed MSW by country'!M29,'ST1.1 Detailed MSW by country'!U29,'ST1.1 Detailed MSW by country'!X29,'ST1.1 Detailed MSW by country'!AF29,'ST1.1 Detailed MSW by country'!AI29,'ST1.1 Detailed MSW by country'!AQ29,'ST1.1 Detailed MSW by country'!AT29)</f>
        <v>3.1156314658575938E-2</v>
      </c>
      <c r="AO29" s="50">
        <f>MIN('ST1.1 Detailed MSW by country'!J29,'ST1.1 Detailed MSW by country'!M29,'ST1.1 Detailed MSW by country'!U29,'ST1.1 Detailed MSW by country'!X29,'ST1.1 Detailed MSW by country'!AF29,'ST1.1 Detailed MSW by country'!AI29,'ST1.1 Detailed MSW by country'!AQ29,'ST1.1 Detailed MSW by country'!AT29)</f>
        <v>2.0952866216518595E-2</v>
      </c>
      <c r="AP29" s="50">
        <f>MAX('ST1.1 Detailed MSW by country'!J29,'ST1.1 Detailed MSW by country'!M29,'ST1.1 Detailed MSW by country'!U29,'ST1.1 Detailed MSW by country'!X29,'ST1.1 Detailed MSW by country'!AF29,'ST1.1 Detailed MSW by country'!AI29,'ST1.1 Detailed MSW by country'!AQ29,'ST1.1 Detailed MSW by country'!AT29)</f>
        <v>8.751600000000001E-2</v>
      </c>
      <c r="AQ29" s="50">
        <f>AVERAGE('ST1.1 Detailed MSW by country'!K29,'ST1.1 Detailed MSW by country'!N29,'ST1.1 Detailed MSW by country'!V29,'ST1.1 Detailed MSW by country'!Y29,'ST1.1 Detailed MSW by country'!AG29,'ST1.1 Detailed MSW by country'!AJ29,'ST1.1 Detailed MSW by country'!AR29,'ST1.1 Detailed MSW by country'!AU29)</f>
        <v>2.4822479666687564E-2</v>
      </c>
      <c r="AR29" s="50">
        <f>STDEVA('ST1.1 Detailed MSW by country'!K29,'ST1.1 Detailed MSW by country'!N29,'ST1.1 Detailed MSW by country'!V29,'ST1.1 Detailed MSW by country'!Y29,'ST1.1 Detailed MSW by country'!AG29,'ST1.1 Detailed MSW by country'!AJ29,'ST1.1 Detailed MSW by country'!AR29,'ST1.1 Detailed MSW by country'!AU29)</f>
        <v>1.5378648323181121E-2</v>
      </c>
      <c r="AS29" s="50">
        <f>MIN('ST1.1 Detailed MSW by country'!K29,'ST1.1 Detailed MSW by country'!N29,'ST1.1 Detailed MSW by country'!V29,'ST1.1 Detailed MSW by country'!Y29,'ST1.1 Detailed MSW by country'!AG29,'ST1.1 Detailed MSW by country'!AJ29,'ST1.1 Detailed MSW by country'!AR29,'ST1.1 Detailed MSW by country'!AU29)</f>
        <v>9.9486813868357327E-3</v>
      </c>
      <c r="AT29" s="50">
        <f>MAX('ST1.1 Detailed MSW by country'!K29,'ST1.1 Detailed MSW by country'!N29,'ST1.1 Detailed MSW by country'!V29,'ST1.1 Detailed MSW by country'!Y29,'ST1.1 Detailed MSW by country'!AG29,'ST1.1 Detailed MSW by country'!AJ29,'ST1.1 Detailed MSW by country'!AR29,'ST1.1 Detailed MSW by country'!AU29)</f>
        <v>4.3309200000000006E-2</v>
      </c>
    </row>
    <row r="30" spans="1:46" x14ac:dyDescent="0.3">
      <c r="A30" s="19" t="s">
        <v>13</v>
      </c>
      <c r="B30" s="19" t="s">
        <v>239</v>
      </c>
      <c r="C30" s="27">
        <f>AVERAGE('ST1.1 Detailed MSW by country'!G30,'ST1.1 Detailed MSW by country'!R30,'ST1.1 Detailed MSW by country'!AC30,'ST1.1 Detailed MSW by country'!AN30)</f>
        <v>1.0335899524809782</v>
      </c>
      <c r="D30" s="21">
        <f>STDEVA('ST1.1 Detailed MSW by country'!G30,'ST1.1 Detailed MSW by country'!R30,'ST1.1 Detailed MSW by country'!AC30,'ST1.1 Detailed MSW by country'!AN30)</f>
        <v>0.59920190773299675</v>
      </c>
      <c r="E30" s="21">
        <f>MIN('ST1.1 Detailed MSW by country'!G30,'ST1.1 Detailed MSW by country'!R30,'ST1.1 Detailed MSW by country'!AC30,'ST1.1 Detailed MSW by country'!AN30)</f>
        <v>0.96717990496195616</v>
      </c>
      <c r="F30" s="21">
        <f>MAX('ST1.1 Detailed MSW by country'!G30,'ST1.1 Detailed MSW by country'!R30,'ST1.1 Detailed MSW by country'!AC30,'ST1.1 Detailed MSW by country'!AN30)</f>
        <v>1.1000000000000001</v>
      </c>
      <c r="G30" s="21">
        <f>AVERAGE('ST1.1 Detailed MSW by country'!H30,'ST1.1 Detailed MSW by country'!S30,'ST1.1 Detailed MSW by country'!AD30,'ST1.1 Detailed MSW by country'!AO30)</f>
        <v>0.52713087576529882</v>
      </c>
      <c r="H30" s="21">
        <f>STDEVA('ST1.1 Detailed MSW by country'!H30,'ST1.1 Detailed MSW by country'!S30,'ST1.1 Detailed MSW by country'!AD30,'ST1.1 Detailed MSW by country'!AO30)</f>
        <v>0.30559297294382831</v>
      </c>
      <c r="I30" s="21">
        <f>MIN('ST1.1 Detailed MSW by country'!H30,'ST1.1 Detailed MSW by country'!S30,'ST1.1 Detailed MSW by country'!AD30,'ST1.1 Detailed MSW by country'!AO30)</f>
        <v>0.49326175153059765</v>
      </c>
      <c r="J30" s="21">
        <f>MAX('ST1.1 Detailed MSW by country'!H30,'ST1.1 Detailed MSW by country'!S30,'ST1.1 Detailed MSW by country'!AD30,'ST1.1 Detailed MSW by country'!AO30)</f>
        <v>0.56100000000000005</v>
      </c>
      <c r="K30" s="50">
        <f>AVERAGE('ST1.1 Detailed MSW by country'!AP30,'ST1.1 Detailed MSW by country'!AE30,'ST1.1 Detailed MSW by country'!T30,'ST1.1 Detailed MSW by country'!I30)</f>
        <v>3.728758968107173E-2</v>
      </c>
      <c r="L30" s="50">
        <f>STDEVA('ST1.1 Detailed MSW by country'!AP30,'ST1.1 Detailed MSW by country'!AE30,'ST1.1 Detailed MSW by country'!T30,'ST1.1 Detailed MSW by country'!I30)</f>
        <v>2.2998636542404298E-2</v>
      </c>
      <c r="M30" s="50">
        <f>MIN('ST1.1 Detailed MSW by country'!AP30,'ST1.1 Detailed MSW by country'!AE30,'ST1.1 Detailed MSW by country'!T30,'ST1.1 Detailed MSW by country'!I30)</f>
        <v>2.73768E-2</v>
      </c>
      <c r="N30" s="50">
        <f>MAX('ST1.1 Detailed MSW by country'!AP30,'ST1.1 Detailed MSW by country'!AE30,'ST1.1 Detailed MSW by country'!T30,'ST1.1 Detailed MSW by country'!I30)</f>
        <v>4.719837936214346E-2</v>
      </c>
      <c r="O30" s="50">
        <f>AVERAGE('ST1.1 Detailed MSW by country'!AQ30,'ST1.1 Detailed MSW by country'!AF30,'ST1.1 Detailed MSW by country'!U30,'ST1.1 Detailed MSW by country'!J30)</f>
        <v>7.1289592566475254E-2</v>
      </c>
      <c r="P30" s="50">
        <f>STDEVA('ST1.1 Detailed MSW by country'!AQ30,'ST1.1 Detailed MSW by country'!AF30,'ST1.1 Detailed MSW by country'!U30,'ST1.1 Detailed MSW by country'!J30)</f>
        <v>4.3970753881277067E-2</v>
      </c>
      <c r="Q30" s="50">
        <f>MIN('ST1.1 Detailed MSW by country'!AQ30,'ST1.1 Detailed MSW by country'!AF30,'ST1.1 Detailed MSW by country'!U30,'ST1.1 Detailed MSW by country'!J30)</f>
        <v>5.23413E-2</v>
      </c>
      <c r="R30" s="50">
        <f>MAX('ST1.1 Detailed MSW by country'!AQ30,'ST1.1 Detailed MSW by country'!AF30,'ST1.1 Detailed MSW by country'!U30,'ST1.1 Detailed MSW by country'!J30)</f>
        <v>9.0237885132950502E-2</v>
      </c>
      <c r="S30" s="50">
        <f>AVERAGE('ST1.1 Detailed MSW by country'!AR30,'ST1.1 Detailed MSW by country'!AG30,'ST1.1 Detailed MSW by country'!V30,'ST1.1 Detailed MSW by country'!K30)</f>
        <v>5.8987744331531512E-2</v>
      </c>
      <c r="T30" s="50">
        <f>STDEVA('ST1.1 Detailed MSW by country'!AR30,'ST1.1 Detailed MSW by country'!AG30,'ST1.1 Detailed MSW by country'!V30,'ST1.1 Detailed MSW by country'!K30)</f>
        <v>3.6383088956426474E-2</v>
      </c>
      <c r="U30" s="50">
        <f>MIN('ST1.1 Detailed MSW by country'!AR30,'ST1.1 Detailed MSW by country'!AG30,'ST1.1 Detailed MSW by country'!V30,'ST1.1 Detailed MSW by country'!K30)</f>
        <v>4.3309200000000006E-2</v>
      </c>
      <c r="V30" s="50">
        <f>MAX('ST1.1 Detailed MSW by country'!AR30,'ST1.1 Detailed MSW by country'!AG30,'ST1.1 Detailed MSW by country'!V30,'ST1.1 Detailed MSW by country'!K30)</f>
        <v>7.4666288663063018E-2</v>
      </c>
      <c r="W30" s="50">
        <f>AVERAGE('ST1.1 Detailed MSW by country'!AS30,'ST1.1 Detailed MSW by country'!AH30,'ST1.1 Detailed MSW by country'!W30,'ST1.1 Detailed MSW by country'!L30)</f>
        <v>4.5310534182121998E-2</v>
      </c>
      <c r="X30" s="50">
        <f>STDEVA('ST1.1 Detailed MSW by country'!AS30,'ST1.1 Detailed MSW by country'!AH30,'ST1.1 Detailed MSW by country'!W30,'ST1.1 Detailed MSW by country'!L30)</f>
        <v>2.7947113667306862E-2</v>
      </c>
      <c r="Y30" s="50">
        <f>MIN('ST1.1 Detailed MSW by country'!AS30,'ST1.1 Detailed MSW by country'!AH30,'ST1.1 Detailed MSW by country'!W30,'ST1.1 Detailed MSW by country'!L30)</f>
        <v>3.32673E-2</v>
      </c>
      <c r="Z30" s="50">
        <f>MAX('ST1.1 Detailed MSW by country'!AS30,'ST1.1 Detailed MSW by country'!AH30,'ST1.1 Detailed MSW by country'!W30,'ST1.1 Detailed MSW by country'!L30)</f>
        <v>5.7353768364243995E-2</v>
      </c>
      <c r="AA30" s="50">
        <f>AVERAGE('ST1.1 Detailed MSW by country'!AT30,'ST1.1 Detailed MSW by country'!AI30,'ST1.1 Detailed MSW by country'!X30,'ST1.1 Detailed MSW by country'!M30)</f>
        <v>0.11919803258703258</v>
      </c>
      <c r="AB30" s="50">
        <f>STDEVA('ST1.1 Detailed MSW by country'!AT30,'ST1.1 Detailed MSW by country'!AI30,'ST1.1 Detailed MSW by country'!X30,'ST1.1 Detailed MSW by country'!M30)</f>
        <v>7.3520231569980957E-2</v>
      </c>
      <c r="AC30" s="50">
        <f>MIN('ST1.1 Detailed MSW by country'!AT30,'ST1.1 Detailed MSW by country'!AI30,'ST1.1 Detailed MSW by country'!X30,'ST1.1 Detailed MSW by country'!M30)</f>
        <v>8.751600000000001E-2</v>
      </c>
      <c r="AD30" s="50">
        <f>MAX('ST1.1 Detailed MSW by country'!AT30,'ST1.1 Detailed MSW by country'!AI30,'ST1.1 Detailed MSW by country'!X30,'ST1.1 Detailed MSW by country'!M30)</f>
        <v>0.15088006517406516</v>
      </c>
      <c r="AE30" s="50">
        <f>AVERAGE('ST1.1 Detailed MSW by country'!AU30,'ST1.1 Detailed MSW by country'!AJ30,'ST1.1 Detailed MSW by country'!Y30,'ST1.1 Detailed MSW by country'!N30)</f>
        <v>3.3849184894907333E-2</v>
      </c>
      <c r="AF30" s="50">
        <f>STDEVA('ST1.1 Detailed MSW by country'!AU30,'ST1.1 Detailed MSW by country'!AJ30,'ST1.1 Detailed MSW by country'!Y30,'ST1.1 Detailed MSW by country'!N30)</f>
        <v>2.0877860631731769E-2</v>
      </c>
      <c r="AG30" s="50">
        <f>MIN('ST1.1 Detailed MSW by country'!AU30,'ST1.1 Detailed MSW by country'!AJ30,'ST1.1 Detailed MSW by country'!Y30,'ST1.1 Detailed MSW by country'!N30)</f>
        <v>2.4852300000000001E-2</v>
      </c>
      <c r="AH30" s="50">
        <f>MAX('ST1.1 Detailed MSW by country'!AU30,'ST1.1 Detailed MSW by country'!AJ30,'ST1.1 Detailed MSW by country'!Y30,'ST1.1 Detailed MSW by country'!N30)</f>
        <v>4.2846069789814659E-2</v>
      </c>
      <c r="AI30" s="50">
        <f>AVERAGE('ST1.1 Detailed MSW by country'!I30,'ST1.1 Detailed MSW by country'!L30,'ST1.1 Detailed MSW by country'!T30,'ST1.1 Detailed MSW by country'!W30,'ST1.1 Detailed MSW by country'!AE30,'ST1.1 Detailed MSW by country'!AH30,'ST1.1 Detailed MSW by country'!AP30,'ST1.1 Detailed MSW by country'!AS30)</f>
        <v>4.1299061931596867E-2</v>
      </c>
      <c r="AJ30" s="50">
        <f>STDEVA('ST1.1 Detailed MSW by country'!I30,'ST1.1 Detailed MSW by country'!L30,'ST1.1 Detailed MSW by country'!T30,'ST1.1 Detailed MSW by country'!W30,'ST1.1 Detailed MSW by country'!AE30,'ST1.1 Detailed MSW by country'!AH30,'ST1.1 Detailed MSW by country'!AP30,'ST1.1 Detailed MSW by country'!AS30)</f>
        <v>2.3791112250053193E-2</v>
      </c>
      <c r="AK30" s="50">
        <f>MIN('ST1.1 Detailed MSW by country'!I30,'ST1.1 Detailed MSW by country'!L30,'ST1.1 Detailed MSW by country'!T30,'ST1.1 Detailed MSW by country'!W30,'ST1.1 Detailed MSW by country'!AE30,'ST1.1 Detailed MSW by country'!AH30,'ST1.1 Detailed MSW by country'!AP30,'ST1.1 Detailed MSW by country'!AS30)</f>
        <v>2.73768E-2</v>
      </c>
      <c r="AL30" s="50">
        <f>MAX('ST1.1 Detailed MSW by country'!I30,'ST1.1 Detailed MSW by country'!L30,'ST1.1 Detailed MSW by country'!T30,'ST1.1 Detailed MSW by country'!W30,'ST1.1 Detailed MSW by country'!AE30,'ST1.1 Detailed MSW by country'!AH30,'ST1.1 Detailed MSW by country'!AP30,'ST1.1 Detailed MSW by country'!AS30)</f>
        <v>5.7353768364243995E-2</v>
      </c>
      <c r="AM30" s="50">
        <f>AVERAGE('ST1.1 Detailed MSW by country'!J30,'ST1.1 Detailed MSW by country'!M30,'ST1.1 Detailed MSW by country'!U30,'ST1.1 Detailed MSW by country'!X30,'ST1.1 Detailed MSW by country'!AF30,'ST1.1 Detailed MSW by country'!AI30,'ST1.1 Detailed MSW by country'!AQ30,'ST1.1 Detailed MSW by country'!AT30)</f>
        <v>9.5243812576753906E-2</v>
      </c>
      <c r="AN30" s="50">
        <f>STDEVA('ST1.1 Detailed MSW by country'!J30,'ST1.1 Detailed MSW by country'!M30,'ST1.1 Detailed MSW by country'!U30,'ST1.1 Detailed MSW by country'!X30,'ST1.1 Detailed MSW by country'!AF30,'ST1.1 Detailed MSW by country'!AI30,'ST1.1 Detailed MSW by country'!AQ30,'ST1.1 Detailed MSW by country'!AT30)</f>
        <v>5.7524608713608164E-2</v>
      </c>
      <c r="AO30" s="50">
        <f>MIN('ST1.1 Detailed MSW by country'!J30,'ST1.1 Detailed MSW by country'!M30,'ST1.1 Detailed MSW by country'!U30,'ST1.1 Detailed MSW by country'!X30,'ST1.1 Detailed MSW by country'!AF30,'ST1.1 Detailed MSW by country'!AI30,'ST1.1 Detailed MSW by country'!AQ30,'ST1.1 Detailed MSW by country'!AT30)</f>
        <v>5.23413E-2</v>
      </c>
      <c r="AP30" s="50">
        <f>MAX('ST1.1 Detailed MSW by country'!J30,'ST1.1 Detailed MSW by country'!M30,'ST1.1 Detailed MSW by country'!U30,'ST1.1 Detailed MSW by country'!X30,'ST1.1 Detailed MSW by country'!AF30,'ST1.1 Detailed MSW by country'!AI30,'ST1.1 Detailed MSW by country'!AQ30,'ST1.1 Detailed MSW by country'!AT30)</f>
        <v>0.15088006517406516</v>
      </c>
      <c r="AQ30" s="50">
        <f>AVERAGE('ST1.1 Detailed MSW by country'!K30,'ST1.1 Detailed MSW by country'!N30,'ST1.1 Detailed MSW by country'!V30,'ST1.1 Detailed MSW by country'!Y30,'ST1.1 Detailed MSW by country'!AG30,'ST1.1 Detailed MSW by country'!AJ30,'ST1.1 Detailed MSW by country'!AR30,'ST1.1 Detailed MSW by country'!AU30)</f>
        <v>4.6418464613219419E-2</v>
      </c>
      <c r="AR30" s="50">
        <f>STDEVA('ST1.1 Detailed MSW by country'!K30,'ST1.1 Detailed MSW by country'!N30,'ST1.1 Detailed MSW by country'!V30,'ST1.1 Detailed MSW by country'!Y30,'ST1.1 Detailed MSW by country'!AG30,'ST1.1 Detailed MSW by country'!AJ30,'ST1.1 Detailed MSW by country'!AR30,'ST1.1 Detailed MSW by country'!AU30)</f>
        <v>2.8271177308807221E-2</v>
      </c>
      <c r="AS30" s="50">
        <f>MIN('ST1.1 Detailed MSW by country'!K30,'ST1.1 Detailed MSW by country'!N30,'ST1.1 Detailed MSW by country'!V30,'ST1.1 Detailed MSW by country'!Y30,'ST1.1 Detailed MSW by country'!AG30,'ST1.1 Detailed MSW by country'!AJ30,'ST1.1 Detailed MSW by country'!AR30,'ST1.1 Detailed MSW by country'!AU30)</f>
        <v>2.4852300000000001E-2</v>
      </c>
      <c r="AT30" s="50">
        <f>MAX('ST1.1 Detailed MSW by country'!K30,'ST1.1 Detailed MSW by country'!N30,'ST1.1 Detailed MSW by country'!V30,'ST1.1 Detailed MSW by country'!Y30,'ST1.1 Detailed MSW by country'!AG30,'ST1.1 Detailed MSW by country'!AJ30,'ST1.1 Detailed MSW by country'!AR30,'ST1.1 Detailed MSW by country'!AU30)</f>
        <v>7.4666288663063018E-2</v>
      </c>
    </row>
    <row r="31" spans="1:46" x14ac:dyDescent="0.3">
      <c r="A31" s="19" t="s">
        <v>13</v>
      </c>
      <c r="B31" s="19" t="s">
        <v>41</v>
      </c>
      <c r="C31" s="27">
        <f>AVERAGE('ST1.1 Detailed MSW by country'!G31,'ST1.1 Detailed MSW by country'!R31,'ST1.1 Detailed MSW by country'!AC31,'ST1.1 Detailed MSW by country'!AN31)</f>
        <v>0.45200125382136064</v>
      </c>
      <c r="D31" s="21">
        <f>STDEVA('ST1.1 Detailed MSW by country'!G31,'ST1.1 Detailed MSW by country'!R31,'ST1.1 Detailed MSW by country'!AC31,'ST1.1 Detailed MSW by country'!AN31)</f>
        <v>0.24253857604876694</v>
      </c>
      <c r="E31" s="21">
        <f>MIN('ST1.1 Detailed MSW by country'!G31,'ST1.1 Detailed MSW by country'!R31,'ST1.1 Detailed MSW by country'!AC31,'ST1.1 Detailed MSW by country'!AN31)</f>
        <v>0.24324087178722584</v>
      </c>
      <c r="F31" s="21">
        <f>MAX('ST1.1 Detailed MSW by country'!G31,'ST1.1 Detailed MSW by country'!R31,'ST1.1 Detailed MSW by country'!AC31,'ST1.1 Detailed MSW by country'!AN31)</f>
        <v>0.8</v>
      </c>
      <c r="G31" s="21">
        <f>AVERAGE('ST1.1 Detailed MSW by country'!H31,'ST1.1 Detailed MSW by country'!S31,'ST1.1 Detailed MSW by country'!AD31,'ST1.1 Detailed MSW by country'!AO31)</f>
        <v>0.23052063944889392</v>
      </c>
      <c r="H31" s="21">
        <f>STDEVA('ST1.1 Detailed MSW by country'!H31,'ST1.1 Detailed MSW by country'!S31,'ST1.1 Detailed MSW by country'!AD31,'ST1.1 Detailed MSW by country'!AO31)</f>
        <v>0.12369467378487119</v>
      </c>
      <c r="I31" s="21">
        <f>MIN('ST1.1 Detailed MSW by country'!H31,'ST1.1 Detailed MSW by country'!S31,'ST1.1 Detailed MSW by country'!AD31,'ST1.1 Detailed MSW by country'!AO31)</f>
        <v>0.12405284461148518</v>
      </c>
      <c r="J31" s="21">
        <f>MAX('ST1.1 Detailed MSW by country'!H31,'ST1.1 Detailed MSW by country'!S31,'ST1.1 Detailed MSW by country'!AD31,'ST1.1 Detailed MSW by country'!AO31)</f>
        <v>0.40800000000000003</v>
      </c>
      <c r="K31" s="50">
        <f>AVERAGE('ST1.1 Detailed MSW by country'!AP31,'ST1.1 Detailed MSW by country'!AE31,'ST1.1 Detailed MSW by country'!T31,'ST1.1 Detailed MSW by country'!I31)</f>
        <v>1.7275261186482396E-2</v>
      </c>
      <c r="L31" s="50">
        <f>STDEVA('ST1.1 Detailed MSW by country'!AP31,'ST1.1 Detailed MSW by country'!AE31,'ST1.1 Detailed MSW by country'!T31,'ST1.1 Detailed MSW by country'!I31)</f>
        <v>3.8725462958810026E-3</v>
      </c>
      <c r="M31" s="50">
        <f>MIN('ST1.1 Detailed MSW by country'!AP31,'ST1.1 Detailed MSW by country'!AE31,'ST1.1 Detailed MSW by country'!T31,'ST1.1 Detailed MSW by country'!I31)</f>
        <v>1.187015454321662E-2</v>
      </c>
      <c r="N31" s="50">
        <f>MAX('ST1.1 Detailed MSW by country'!AP31,'ST1.1 Detailed MSW by country'!AE31,'ST1.1 Detailed MSW by country'!T31,'ST1.1 Detailed MSW by country'!I31)</f>
        <v>2.0240490202712968E-2</v>
      </c>
      <c r="O31" s="50">
        <f>AVERAGE('ST1.1 Detailed MSW by country'!AQ31,'ST1.1 Detailed MSW by country'!AF31,'ST1.1 Detailed MSW by country'!U31,'ST1.1 Detailed MSW by country'!J31)</f>
        <v>3.302831698153294E-2</v>
      </c>
      <c r="P31" s="50">
        <f>STDEVA('ST1.1 Detailed MSW by country'!AQ31,'ST1.1 Detailed MSW by country'!AF31,'ST1.1 Detailed MSW by country'!U31,'ST1.1 Detailed MSW by country'!J31)</f>
        <v>7.4038641271659475E-3</v>
      </c>
      <c r="Q31" s="50">
        <f>MIN('ST1.1 Detailed MSW by country'!AQ31,'ST1.1 Detailed MSW by country'!AF31,'ST1.1 Detailed MSW by country'!U31,'ST1.1 Detailed MSW by country'!J31)</f>
        <v>2.269437333774817E-2</v>
      </c>
      <c r="R31" s="50">
        <f>MAX('ST1.1 Detailed MSW by country'!AQ31,'ST1.1 Detailed MSW by country'!AF31,'ST1.1 Detailed MSW by country'!U31,'ST1.1 Detailed MSW by country'!J31)</f>
        <v>3.8697494588383605E-2</v>
      </c>
      <c r="S31" s="50">
        <f>AVERAGE('ST1.1 Detailed MSW by country'!AR31,'ST1.1 Detailed MSW by country'!AG31,'ST1.1 Detailed MSW by country'!V31,'ST1.1 Detailed MSW by country'!K31)</f>
        <v>2.732889679500904E-2</v>
      </c>
      <c r="T31" s="50">
        <f>STDEVA('ST1.1 Detailed MSW by country'!AR31,'ST1.1 Detailed MSW by country'!AG31,'ST1.1 Detailed MSW by country'!V31,'ST1.1 Detailed MSW by country'!K31)</f>
        <v>6.1262412713527581E-3</v>
      </c>
      <c r="U31" s="50">
        <f>MIN('ST1.1 Detailed MSW by country'!AR31,'ST1.1 Detailed MSW by country'!AG31,'ST1.1 Detailed MSW by country'!V31,'ST1.1 Detailed MSW by country'!K31)</f>
        <v>1.8778195301973836E-2</v>
      </c>
      <c r="V31" s="50">
        <f>MAX('ST1.1 Detailed MSW by country'!AR31,'ST1.1 Detailed MSW by country'!AG31,'ST1.1 Detailed MSW by country'!V31,'ST1.1 Detailed MSW by country'!K31)</f>
        <v>3.2019791878062323E-2</v>
      </c>
      <c r="W31" s="50">
        <f>AVERAGE('ST1.1 Detailed MSW by country'!AS31,'ST1.1 Detailed MSW by country'!AH31,'ST1.1 Detailed MSW by country'!W31,'ST1.1 Detailed MSW by country'!L31)</f>
        <v>2.0992274351606683E-2</v>
      </c>
      <c r="X31" s="50">
        <f>STDEVA('ST1.1 Detailed MSW by country'!AS31,'ST1.1 Detailed MSW by country'!AH31,'ST1.1 Detailed MSW by country'!W31,'ST1.1 Detailed MSW by country'!L31)</f>
        <v>4.7057785931504835E-3</v>
      </c>
      <c r="Y31" s="50">
        <f>MIN('ST1.1 Detailed MSW by country'!AS31,'ST1.1 Detailed MSW by country'!AH31,'ST1.1 Detailed MSW by country'!W31,'ST1.1 Detailed MSW by country'!L31)</f>
        <v>1.4424183696982491E-2</v>
      </c>
      <c r="Z31" s="50">
        <f>MAX('ST1.1 Detailed MSW by country'!AS31,'ST1.1 Detailed MSW by country'!AH31,'ST1.1 Detailed MSW by country'!W31,'ST1.1 Detailed MSW by country'!L31)</f>
        <v>2.4595513709444242E-2</v>
      </c>
      <c r="AA31" s="50">
        <f>AVERAGE('ST1.1 Detailed MSW by country'!AT31,'ST1.1 Detailed MSW by country'!AI31,'ST1.1 Detailed MSW by country'!X31,'ST1.1 Detailed MSW by country'!M31)</f>
        <v>5.5224195596132258E-2</v>
      </c>
      <c r="AB31" s="50">
        <f>STDEVA('ST1.1 Detailed MSW by country'!AT31,'ST1.1 Detailed MSW by country'!AI31,'ST1.1 Detailed MSW by country'!X31,'ST1.1 Detailed MSW by country'!M31)</f>
        <v>1.2379451273717939E-2</v>
      </c>
      <c r="AC31" s="50">
        <f>MIN('ST1.1 Detailed MSW by country'!AT31,'ST1.1 Detailed MSW by country'!AI31,'ST1.1 Detailed MSW by country'!X31,'ST1.1 Detailed MSW by country'!M31)</f>
        <v>3.7945575998807234E-2</v>
      </c>
      <c r="AD31" s="50">
        <f>MAX('ST1.1 Detailed MSW by country'!AT31,'ST1.1 Detailed MSW by country'!AI31,'ST1.1 Detailed MSW by country'!X31,'ST1.1 Detailed MSW by country'!M31)</f>
        <v>6.4703206385721787E-2</v>
      </c>
      <c r="AE31" s="50">
        <f>AVERAGE('ST1.1 Detailed MSW by country'!AU31,'ST1.1 Detailed MSW by country'!AJ31,'ST1.1 Detailed MSW by country'!Y31,'ST1.1 Detailed MSW by country'!N31)</f>
        <v>1.5682255544286275E-2</v>
      </c>
      <c r="AF31" s="50">
        <f>STDEVA('ST1.1 Detailed MSW by country'!AU31,'ST1.1 Detailed MSW by country'!AJ31,'ST1.1 Detailed MSW by country'!Y31,'ST1.1 Detailed MSW by country'!N31)</f>
        <v>3.5154467399083691E-3</v>
      </c>
      <c r="AG31" s="50">
        <f>MIN('ST1.1 Detailed MSW by country'!AU31,'ST1.1 Detailed MSW by country'!AJ31,'ST1.1 Detailed MSW by country'!Y31,'ST1.1 Detailed MSW by country'!N31)</f>
        <v>1.0775570620174105E-2</v>
      </c>
      <c r="AH31" s="50">
        <f>MAX('ST1.1 Detailed MSW by country'!AU31,'ST1.1 Detailed MSW by country'!AJ31,'ST1.1 Detailed MSW by country'!Y31,'ST1.1 Detailed MSW by country'!N31)</f>
        <v>1.8374051556970993E-2</v>
      </c>
      <c r="AI31" s="50">
        <f>AVERAGE('ST1.1 Detailed MSW by country'!I31,'ST1.1 Detailed MSW by country'!L31,'ST1.1 Detailed MSW by country'!T31,'ST1.1 Detailed MSW by country'!W31,'ST1.1 Detailed MSW by country'!AE31,'ST1.1 Detailed MSW by country'!AH31,'ST1.1 Detailed MSW by country'!AP31,'ST1.1 Detailed MSW by country'!AS31)</f>
        <v>1.9133767769044539E-2</v>
      </c>
      <c r="AJ31" s="50">
        <f>STDEVA('ST1.1 Detailed MSW by country'!I31,'ST1.1 Detailed MSW by country'!L31,'ST1.1 Detailed MSW by country'!T31,'ST1.1 Detailed MSW by country'!W31,'ST1.1 Detailed MSW by country'!AE31,'ST1.1 Detailed MSW by country'!AH31,'ST1.1 Detailed MSW by country'!AP31,'ST1.1 Detailed MSW by country'!AS31)</f>
        <v>4.457021341721071E-3</v>
      </c>
      <c r="AK31" s="50">
        <f>MIN('ST1.1 Detailed MSW by country'!I31,'ST1.1 Detailed MSW by country'!L31,'ST1.1 Detailed MSW by country'!T31,'ST1.1 Detailed MSW by country'!W31,'ST1.1 Detailed MSW by country'!AE31,'ST1.1 Detailed MSW by country'!AH31,'ST1.1 Detailed MSW by country'!AP31,'ST1.1 Detailed MSW by country'!AS31)</f>
        <v>1.187015454321662E-2</v>
      </c>
      <c r="AL31" s="50">
        <f>MAX('ST1.1 Detailed MSW by country'!I31,'ST1.1 Detailed MSW by country'!L31,'ST1.1 Detailed MSW by country'!T31,'ST1.1 Detailed MSW by country'!W31,'ST1.1 Detailed MSW by country'!AE31,'ST1.1 Detailed MSW by country'!AH31,'ST1.1 Detailed MSW by country'!AP31,'ST1.1 Detailed MSW by country'!AS31)</f>
        <v>2.4595513709444242E-2</v>
      </c>
      <c r="AM31" s="50">
        <f>AVERAGE('ST1.1 Detailed MSW by country'!J31,'ST1.1 Detailed MSW by country'!M31,'ST1.1 Detailed MSW by country'!U31,'ST1.1 Detailed MSW by country'!X31,'ST1.1 Detailed MSW by country'!AF31,'ST1.1 Detailed MSW by country'!AI31,'ST1.1 Detailed MSW by country'!AQ31,'ST1.1 Detailed MSW by country'!AT31)</f>
        <v>4.4126256288832599E-2</v>
      </c>
      <c r="AN31" s="50">
        <f>STDEVA('ST1.1 Detailed MSW by country'!J31,'ST1.1 Detailed MSW by country'!M31,'ST1.1 Detailed MSW by country'!U31,'ST1.1 Detailed MSW by country'!X31,'ST1.1 Detailed MSW by country'!AF31,'ST1.1 Detailed MSW by country'!AI31,'ST1.1 Detailed MSW by country'!AQ31,'ST1.1 Detailed MSW by country'!AT31)</f>
        <v>1.5163481076509966E-2</v>
      </c>
      <c r="AO31" s="50">
        <f>MIN('ST1.1 Detailed MSW by country'!J31,'ST1.1 Detailed MSW by country'!M31,'ST1.1 Detailed MSW by country'!U31,'ST1.1 Detailed MSW by country'!X31,'ST1.1 Detailed MSW by country'!AF31,'ST1.1 Detailed MSW by country'!AI31,'ST1.1 Detailed MSW by country'!AQ31,'ST1.1 Detailed MSW by country'!AT31)</f>
        <v>2.269437333774817E-2</v>
      </c>
      <c r="AP31" s="50">
        <f>MAX('ST1.1 Detailed MSW by country'!J31,'ST1.1 Detailed MSW by country'!M31,'ST1.1 Detailed MSW by country'!U31,'ST1.1 Detailed MSW by country'!X31,'ST1.1 Detailed MSW by country'!AF31,'ST1.1 Detailed MSW by country'!AI31,'ST1.1 Detailed MSW by country'!AQ31,'ST1.1 Detailed MSW by country'!AT31)</f>
        <v>6.4703206385721787E-2</v>
      </c>
      <c r="AQ31" s="50">
        <f>AVERAGE('ST1.1 Detailed MSW by country'!K31,'ST1.1 Detailed MSW by country'!N31,'ST1.1 Detailed MSW by country'!V31,'ST1.1 Detailed MSW by country'!Y31,'ST1.1 Detailed MSW by country'!AG31,'ST1.1 Detailed MSW by country'!AJ31,'ST1.1 Detailed MSW by country'!AR31,'ST1.1 Detailed MSW by country'!AU31)</f>
        <v>2.1505576169647659E-2</v>
      </c>
      <c r="AR31" s="50">
        <f>STDEVA('ST1.1 Detailed MSW by country'!K31,'ST1.1 Detailed MSW by country'!N31,'ST1.1 Detailed MSW by country'!V31,'ST1.1 Detailed MSW by country'!Y31,'ST1.1 Detailed MSW by country'!AG31,'ST1.1 Detailed MSW by country'!AJ31,'ST1.1 Detailed MSW by country'!AR31,'ST1.1 Detailed MSW by country'!AU31)</f>
        <v>7.7547782369871542E-3</v>
      </c>
      <c r="AS31" s="50">
        <f>MIN('ST1.1 Detailed MSW by country'!K31,'ST1.1 Detailed MSW by country'!N31,'ST1.1 Detailed MSW by country'!V31,'ST1.1 Detailed MSW by country'!Y31,'ST1.1 Detailed MSW by country'!AG31,'ST1.1 Detailed MSW by country'!AJ31,'ST1.1 Detailed MSW by country'!AR31,'ST1.1 Detailed MSW by country'!AU31)</f>
        <v>1.0775570620174105E-2</v>
      </c>
      <c r="AT31" s="50">
        <f>MAX('ST1.1 Detailed MSW by country'!K31,'ST1.1 Detailed MSW by country'!N31,'ST1.1 Detailed MSW by country'!V31,'ST1.1 Detailed MSW by country'!Y31,'ST1.1 Detailed MSW by country'!AG31,'ST1.1 Detailed MSW by country'!AJ31,'ST1.1 Detailed MSW by country'!AR31,'ST1.1 Detailed MSW by country'!AU31)</f>
        <v>3.2019791878062323E-2</v>
      </c>
    </row>
    <row r="32" spans="1:46" x14ac:dyDescent="0.3">
      <c r="A32" s="19" t="s">
        <v>13</v>
      </c>
      <c r="B32" s="19" t="s">
        <v>42</v>
      </c>
      <c r="C32" s="27">
        <f>AVERAGE('ST1.1 Detailed MSW by country'!G32,'ST1.1 Detailed MSW by country'!R32,'ST1.1 Detailed MSW by country'!AC32,'ST1.1 Detailed MSW by country'!AN32)</f>
        <v>0.33049458869336878</v>
      </c>
      <c r="D32" s="21">
        <f>STDEVA('ST1.1 Detailed MSW by country'!G32,'ST1.1 Detailed MSW by country'!R32,'ST1.1 Detailed MSW by country'!AC32,'ST1.1 Detailed MSW by country'!AN32)</f>
        <v>0.20054456357378211</v>
      </c>
      <c r="E32" s="21">
        <f>MIN('ST1.1 Detailed MSW by country'!G32,'ST1.1 Detailed MSW by country'!R32,'ST1.1 Detailed MSW by country'!AC32,'ST1.1 Detailed MSW by country'!AN32)</f>
        <v>0.10748203726471633</v>
      </c>
      <c r="F32" s="21">
        <f>MAX('ST1.1 Detailed MSW by country'!G32,'ST1.1 Detailed MSW by country'!R32,'ST1.1 Detailed MSW by country'!AC32,'ST1.1 Detailed MSW by country'!AN32)</f>
        <v>0.5</v>
      </c>
      <c r="G32" s="21">
        <f>AVERAGE('ST1.1 Detailed MSW by country'!H32,'ST1.1 Detailed MSW by country'!S32,'ST1.1 Detailed MSW by country'!AD32,'ST1.1 Detailed MSW by country'!AO32)</f>
        <v>0.16855224023361809</v>
      </c>
      <c r="H32" s="21">
        <f>STDEVA('ST1.1 Detailed MSW by country'!H32,'ST1.1 Detailed MSW by country'!S32,'ST1.1 Detailed MSW by country'!AD32,'ST1.1 Detailed MSW by country'!AO32)</f>
        <v>0.10227772742262885</v>
      </c>
      <c r="I32" s="21">
        <f>MIN('ST1.1 Detailed MSW by country'!H32,'ST1.1 Detailed MSW by country'!S32,'ST1.1 Detailed MSW by country'!AD32,'ST1.1 Detailed MSW by country'!AO32)</f>
        <v>5.4815839005005335E-2</v>
      </c>
      <c r="J32" s="21">
        <f>MAX('ST1.1 Detailed MSW by country'!H32,'ST1.1 Detailed MSW by country'!S32,'ST1.1 Detailed MSW by country'!AD32,'ST1.1 Detailed MSW by country'!AO32)</f>
        <v>0.255</v>
      </c>
      <c r="K32" s="50">
        <f>AVERAGE('ST1.1 Detailed MSW by country'!AP32,'ST1.1 Detailed MSW by country'!AE32,'ST1.1 Detailed MSW by country'!T32,'ST1.1 Detailed MSW by country'!I32)</f>
        <v>1.3139135928236395E-2</v>
      </c>
      <c r="L32" s="50">
        <f>STDEVA('ST1.1 Detailed MSW by country'!AP32,'ST1.1 Detailed MSW by country'!AE32,'ST1.1 Detailed MSW by country'!T32,'ST1.1 Detailed MSW by country'!I32)</f>
        <v>8.0982255573466781E-3</v>
      </c>
      <c r="M32" s="50">
        <f>MIN('ST1.1 Detailed MSW by country'!AP32,'ST1.1 Detailed MSW by country'!AE32,'ST1.1 Detailed MSW by country'!T32,'ST1.1 Detailed MSW by country'!I32)</f>
        <v>5.2451234185181567E-3</v>
      </c>
      <c r="N32" s="50">
        <f>MAX('ST1.1 Detailed MSW by country'!AP32,'ST1.1 Detailed MSW by country'!AE32,'ST1.1 Detailed MSW by country'!T32,'ST1.1 Detailed MSW by country'!I32)</f>
        <v>2.4399999999999998E-2</v>
      </c>
      <c r="O32" s="50">
        <f>AVERAGE('ST1.1 Detailed MSW by country'!AQ32,'ST1.1 Detailed MSW by country'!AF32,'ST1.1 Detailed MSW by country'!U32,'ST1.1 Detailed MSW by country'!J32)</f>
        <v>2.5120520125091306E-2</v>
      </c>
      <c r="P32" s="50">
        <f>STDEVA('ST1.1 Detailed MSW by country'!AQ32,'ST1.1 Detailed MSW by country'!AF32,'ST1.1 Detailed MSW by country'!U32,'ST1.1 Detailed MSW by country'!J32)</f>
        <v>1.5482877961074693E-2</v>
      </c>
      <c r="Q32" s="50">
        <f>MIN('ST1.1 Detailed MSW by country'!AQ32,'ST1.1 Detailed MSW by country'!AF32,'ST1.1 Detailed MSW by country'!U32,'ST1.1 Detailed MSW by country'!J32)</f>
        <v>1.0028074076798033E-2</v>
      </c>
      <c r="R32" s="50">
        <f>MAX('ST1.1 Detailed MSW by country'!AQ32,'ST1.1 Detailed MSW by country'!AF32,'ST1.1 Detailed MSW by country'!U32,'ST1.1 Detailed MSW by country'!J32)</f>
        <v>4.6649999999999997E-2</v>
      </c>
      <c r="S32" s="50">
        <f>AVERAGE('ST1.1 Detailed MSW by country'!AR32,'ST1.1 Detailed MSW by country'!AG32,'ST1.1 Detailed MSW by country'!V32,'ST1.1 Detailed MSW by country'!K32)</f>
        <v>2.0785682247128075E-2</v>
      </c>
      <c r="T32" s="50">
        <f>STDEVA('ST1.1 Detailed MSW by country'!AR32,'ST1.1 Detailed MSW by country'!AG32,'ST1.1 Detailed MSW by country'!V32,'ST1.1 Detailed MSW by country'!K32)</f>
        <v>1.2811127316130395E-2</v>
      </c>
      <c r="U32" s="50">
        <f>MIN('ST1.1 Detailed MSW by country'!AR32,'ST1.1 Detailed MSW by country'!AG32,'ST1.1 Detailed MSW by country'!V32,'ST1.1 Detailed MSW by country'!K32)</f>
        <v>8.2976132768361015E-3</v>
      </c>
      <c r="V32" s="50">
        <f>MAX('ST1.1 Detailed MSW by country'!AR32,'ST1.1 Detailed MSW by country'!AG32,'ST1.1 Detailed MSW by country'!V32,'ST1.1 Detailed MSW by country'!K32)</f>
        <v>3.8600000000000002E-2</v>
      </c>
      <c r="W32" s="50">
        <f>AVERAGE('ST1.1 Detailed MSW by country'!AS32,'ST1.1 Detailed MSW by country'!AH32,'ST1.1 Detailed MSW by country'!W32,'ST1.1 Detailed MSW by country'!L32)</f>
        <v>1.5966204109516768E-2</v>
      </c>
      <c r="X32" s="50">
        <f>STDEVA('ST1.1 Detailed MSW by country'!AS32,'ST1.1 Detailed MSW by country'!AH32,'ST1.1 Detailed MSW by country'!W32,'ST1.1 Detailed MSW by country'!L32)</f>
        <v>9.8406716301364366E-3</v>
      </c>
      <c r="Y32" s="50">
        <f>MIN('ST1.1 Detailed MSW by country'!AS32,'ST1.1 Detailed MSW by country'!AH32,'ST1.1 Detailed MSW by country'!W32,'ST1.1 Detailed MSW by country'!L32)</f>
        <v>6.3736848097976787E-3</v>
      </c>
      <c r="Z32" s="50">
        <f>MAX('ST1.1 Detailed MSW by country'!AS32,'ST1.1 Detailed MSW by country'!AH32,'ST1.1 Detailed MSW by country'!W32,'ST1.1 Detailed MSW by country'!L32)</f>
        <v>2.9649999999999999E-2</v>
      </c>
      <c r="AA32" s="50">
        <f>AVERAGE('ST1.1 Detailed MSW by country'!AT32,'ST1.1 Detailed MSW by country'!AI32,'ST1.1 Detailed MSW by country'!X32,'ST1.1 Detailed MSW by country'!M32)</f>
        <v>4.2002155836165532E-2</v>
      </c>
      <c r="AB32" s="50">
        <f>STDEVA('ST1.1 Detailed MSW by country'!AT32,'ST1.1 Detailed MSW by country'!AI32,'ST1.1 Detailed MSW by country'!X32,'ST1.1 Detailed MSW by country'!M32)</f>
        <v>2.5887770224304961E-2</v>
      </c>
      <c r="AC32" s="50">
        <f>MIN('ST1.1 Detailed MSW by country'!AT32,'ST1.1 Detailed MSW by country'!AI32,'ST1.1 Detailed MSW by country'!X32,'ST1.1 Detailed MSW by country'!M32)</f>
        <v>1.6767197813295748E-2</v>
      </c>
      <c r="AD32" s="50">
        <f>MAX('ST1.1 Detailed MSW by country'!AT32,'ST1.1 Detailed MSW by country'!AI32,'ST1.1 Detailed MSW by country'!X32,'ST1.1 Detailed MSW by country'!M32)</f>
        <v>7.8E-2</v>
      </c>
      <c r="AE32" s="50">
        <f>AVERAGE('ST1.1 Detailed MSW by country'!AU32,'ST1.1 Detailed MSW by country'!AJ32,'ST1.1 Detailed MSW by country'!Y32,'ST1.1 Detailed MSW by country'!N32)</f>
        <v>1.1927535279116237E-2</v>
      </c>
      <c r="AF32" s="50">
        <f>STDEVA('ST1.1 Detailed MSW by country'!AU32,'ST1.1 Detailed MSW by country'!AJ32,'ST1.1 Detailed MSW by country'!Y32,'ST1.1 Detailed MSW by country'!N32)</f>
        <v>7.3514629547224986E-3</v>
      </c>
      <c r="AG32" s="50">
        <f>MIN('ST1.1 Detailed MSW by country'!AU32,'ST1.1 Detailed MSW by country'!AJ32,'ST1.1 Detailed MSW by country'!Y32,'ST1.1 Detailed MSW by country'!N32)</f>
        <v>4.7614542508269339E-3</v>
      </c>
      <c r="AH32" s="50">
        <f>MAX('ST1.1 Detailed MSW by country'!AU32,'ST1.1 Detailed MSW by country'!AJ32,'ST1.1 Detailed MSW by country'!Y32,'ST1.1 Detailed MSW by country'!N32)</f>
        <v>2.215E-2</v>
      </c>
      <c r="AI32" s="50">
        <f>AVERAGE('ST1.1 Detailed MSW by country'!I32,'ST1.1 Detailed MSW by country'!L32,'ST1.1 Detailed MSW by country'!T32,'ST1.1 Detailed MSW by country'!W32,'ST1.1 Detailed MSW by country'!AE32,'ST1.1 Detailed MSW by country'!AH32,'ST1.1 Detailed MSW by country'!AP32,'ST1.1 Detailed MSW by country'!AS32)</f>
        <v>1.4552670018876583E-2</v>
      </c>
      <c r="AJ32" s="50">
        <f>STDEVA('ST1.1 Detailed MSW by country'!I32,'ST1.1 Detailed MSW by country'!L32,'ST1.1 Detailed MSW by country'!T32,'ST1.1 Detailed MSW by country'!W32,'ST1.1 Detailed MSW by country'!AE32,'ST1.1 Detailed MSW by country'!AH32,'ST1.1 Detailed MSW by country'!AP32,'ST1.1 Detailed MSW by country'!AS32)</f>
        <v>8.4789222271020887E-3</v>
      </c>
      <c r="AK32" s="50">
        <f>MIN('ST1.1 Detailed MSW by country'!I32,'ST1.1 Detailed MSW by country'!L32,'ST1.1 Detailed MSW by country'!T32,'ST1.1 Detailed MSW by country'!W32,'ST1.1 Detailed MSW by country'!AE32,'ST1.1 Detailed MSW by country'!AH32,'ST1.1 Detailed MSW by country'!AP32,'ST1.1 Detailed MSW by country'!AS32)</f>
        <v>5.2451234185181567E-3</v>
      </c>
      <c r="AL32" s="50">
        <f>MAX('ST1.1 Detailed MSW by country'!I32,'ST1.1 Detailed MSW by country'!L32,'ST1.1 Detailed MSW by country'!T32,'ST1.1 Detailed MSW by country'!W32,'ST1.1 Detailed MSW by country'!AE32,'ST1.1 Detailed MSW by country'!AH32,'ST1.1 Detailed MSW by country'!AP32,'ST1.1 Detailed MSW by country'!AS32)</f>
        <v>2.9649999999999999E-2</v>
      </c>
      <c r="AM32" s="50">
        <f>AVERAGE('ST1.1 Detailed MSW by country'!J32,'ST1.1 Detailed MSW by country'!M32,'ST1.1 Detailed MSW by country'!U32,'ST1.1 Detailed MSW by country'!X32,'ST1.1 Detailed MSW by country'!AF32,'ST1.1 Detailed MSW by country'!AI32,'ST1.1 Detailed MSW by country'!AQ32,'ST1.1 Detailed MSW by country'!AT32)</f>
        <v>3.3561337980628422E-2</v>
      </c>
      <c r="AN32" s="50">
        <f>STDEVA('ST1.1 Detailed MSW by country'!J32,'ST1.1 Detailed MSW by country'!M32,'ST1.1 Detailed MSW by country'!U32,'ST1.1 Detailed MSW by country'!X32,'ST1.1 Detailed MSW by country'!AF32,'ST1.1 Detailed MSW by country'!AI32,'ST1.1 Detailed MSW by country'!AQ32,'ST1.1 Detailed MSW by country'!AT32)</f>
        <v>2.1711312785190583E-2</v>
      </c>
      <c r="AO32" s="50">
        <f>MIN('ST1.1 Detailed MSW by country'!J32,'ST1.1 Detailed MSW by country'!M32,'ST1.1 Detailed MSW by country'!U32,'ST1.1 Detailed MSW by country'!X32,'ST1.1 Detailed MSW by country'!AF32,'ST1.1 Detailed MSW by country'!AI32,'ST1.1 Detailed MSW by country'!AQ32,'ST1.1 Detailed MSW by country'!AT32)</f>
        <v>1.0028074076798033E-2</v>
      </c>
      <c r="AP32" s="50">
        <f>MAX('ST1.1 Detailed MSW by country'!J32,'ST1.1 Detailed MSW by country'!M32,'ST1.1 Detailed MSW by country'!U32,'ST1.1 Detailed MSW by country'!X32,'ST1.1 Detailed MSW by country'!AF32,'ST1.1 Detailed MSW by country'!AI32,'ST1.1 Detailed MSW by country'!AQ32,'ST1.1 Detailed MSW by country'!AT32)</f>
        <v>7.8E-2</v>
      </c>
      <c r="AQ32" s="50">
        <f>AVERAGE('ST1.1 Detailed MSW by country'!K32,'ST1.1 Detailed MSW by country'!N32,'ST1.1 Detailed MSW by country'!V32,'ST1.1 Detailed MSW by country'!Y32,'ST1.1 Detailed MSW by country'!AG32,'ST1.1 Detailed MSW by country'!AJ32,'ST1.1 Detailed MSW by country'!AR32,'ST1.1 Detailed MSW by country'!AU32)</f>
        <v>1.6356608763122154E-2</v>
      </c>
      <c r="AR32" s="50">
        <f>STDEVA('ST1.1 Detailed MSW by country'!K32,'ST1.1 Detailed MSW by country'!N32,'ST1.1 Detailed MSW by country'!V32,'ST1.1 Detailed MSW by country'!Y32,'ST1.1 Detailed MSW by country'!AG32,'ST1.1 Detailed MSW by country'!AJ32,'ST1.1 Detailed MSW by country'!AR32,'ST1.1 Detailed MSW by country'!AU32)</f>
        <v>1.0766618433632689E-2</v>
      </c>
      <c r="AS32" s="50">
        <f>MIN('ST1.1 Detailed MSW by country'!K32,'ST1.1 Detailed MSW by country'!N32,'ST1.1 Detailed MSW by country'!V32,'ST1.1 Detailed MSW by country'!Y32,'ST1.1 Detailed MSW by country'!AG32,'ST1.1 Detailed MSW by country'!AJ32,'ST1.1 Detailed MSW by country'!AR32,'ST1.1 Detailed MSW by country'!AU32)</f>
        <v>4.7614542508269339E-3</v>
      </c>
      <c r="AT32" s="50">
        <f>MAX('ST1.1 Detailed MSW by country'!K32,'ST1.1 Detailed MSW by country'!N32,'ST1.1 Detailed MSW by country'!V32,'ST1.1 Detailed MSW by country'!Y32,'ST1.1 Detailed MSW by country'!AG32,'ST1.1 Detailed MSW by country'!AJ32,'ST1.1 Detailed MSW by country'!AR32,'ST1.1 Detailed MSW by country'!AU32)</f>
        <v>3.8600000000000002E-2</v>
      </c>
    </row>
    <row r="33" spans="1:46" x14ac:dyDescent="0.3">
      <c r="A33" s="19" t="s">
        <v>13</v>
      </c>
      <c r="B33" s="19" t="s">
        <v>43</v>
      </c>
      <c r="C33" s="27">
        <f>AVERAGE('ST1.1 Detailed MSW by country'!G33,'ST1.1 Detailed MSW by country'!R33,'ST1.1 Detailed MSW by country'!AC33,'ST1.1 Detailed MSW by country'!AN33)</f>
        <v>0.47000883310943031</v>
      </c>
      <c r="D33" s="21">
        <f>STDEVA('ST1.1 Detailed MSW by country'!G33,'ST1.1 Detailed MSW by country'!R33,'ST1.1 Detailed MSW by country'!AC33,'ST1.1 Detailed MSW by country'!AN33)</f>
        <v>0.21059086602444682</v>
      </c>
      <c r="E33" s="21">
        <f>MIN('ST1.1 Detailed MSW by country'!G33,'ST1.1 Detailed MSW by country'!R33,'ST1.1 Detailed MSW by country'!AC33,'ST1.1 Detailed MSW by country'!AN33)</f>
        <v>0.24843486975046705</v>
      </c>
      <c r="F33" s="21">
        <f>MAX('ST1.1 Detailed MSW by country'!G33,'ST1.1 Detailed MSW by country'!R33,'ST1.1 Detailed MSW by country'!AC33,'ST1.1 Detailed MSW by country'!AN33)</f>
        <v>0.65</v>
      </c>
      <c r="G33" s="21">
        <f>AVERAGE('ST1.1 Detailed MSW by country'!H33,'ST1.1 Detailed MSW by country'!S33,'ST1.1 Detailed MSW by country'!AD33,'ST1.1 Detailed MSW by country'!AO33)</f>
        <v>0.23970450488580947</v>
      </c>
      <c r="H33" s="21">
        <f>STDEVA('ST1.1 Detailed MSW by country'!H33,'ST1.1 Detailed MSW by country'!S33,'ST1.1 Detailed MSW by country'!AD33,'ST1.1 Detailed MSW by country'!AO33)</f>
        <v>0.10740134167246783</v>
      </c>
      <c r="I33" s="21">
        <f>MIN('ST1.1 Detailed MSW by country'!H33,'ST1.1 Detailed MSW by country'!S33,'ST1.1 Detailed MSW by country'!AD33,'ST1.1 Detailed MSW by country'!AO33)</f>
        <v>0.1267017835727382</v>
      </c>
      <c r="J33" s="21">
        <f>MAX('ST1.1 Detailed MSW by country'!H33,'ST1.1 Detailed MSW by country'!S33,'ST1.1 Detailed MSW by country'!AD33,'ST1.1 Detailed MSW by country'!AO33)</f>
        <v>0.33150000000000002</v>
      </c>
      <c r="K33" s="50">
        <f>AVERAGE('ST1.1 Detailed MSW by country'!AP33,'ST1.1 Detailed MSW by country'!AE33,'ST1.1 Detailed MSW by country'!T33,'ST1.1 Detailed MSW by country'!I33)</f>
        <v>1.9050731055740198E-2</v>
      </c>
      <c r="L33" s="50">
        <f>STDEVA('ST1.1 Detailed MSW by country'!AP33,'ST1.1 Detailed MSW by country'!AE33,'ST1.1 Detailed MSW by country'!T33,'ST1.1 Detailed MSW by country'!I33)</f>
        <v>8.6598966593475577E-3</v>
      </c>
      <c r="M33" s="50">
        <f>MIN('ST1.1 Detailed MSW by country'!AP33,'ST1.1 Detailed MSW by country'!AE33,'ST1.1 Detailed MSW by country'!T33,'ST1.1 Detailed MSW by country'!I33)</f>
        <v>1.2123621643822791E-2</v>
      </c>
      <c r="N33" s="50">
        <f>MAX('ST1.1 Detailed MSW by country'!AP33,'ST1.1 Detailed MSW by country'!AE33,'ST1.1 Detailed MSW by country'!T33,'ST1.1 Detailed MSW by country'!I33)</f>
        <v>3.1719999999999998E-2</v>
      </c>
      <c r="O33" s="50">
        <f>AVERAGE('ST1.1 Detailed MSW by country'!AQ33,'ST1.1 Detailed MSW by country'!AF33,'ST1.1 Detailed MSW by country'!U33,'ST1.1 Detailed MSW by country'!J33)</f>
        <v>3.6422811629109847E-2</v>
      </c>
      <c r="P33" s="50">
        <f>STDEVA('ST1.1 Detailed MSW by country'!AQ33,'ST1.1 Detailed MSW by country'!AF33,'ST1.1 Detailed MSW by country'!U33,'ST1.1 Detailed MSW by country'!J33)</f>
        <v>1.6556728654039503E-2</v>
      </c>
      <c r="Q33" s="50">
        <f>MIN('ST1.1 Detailed MSW by country'!AQ33,'ST1.1 Detailed MSW by country'!AF33,'ST1.1 Detailed MSW by country'!U33,'ST1.1 Detailed MSW by country'!J33)</f>
        <v>2.3178973347718575E-2</v>
      </c>
      <c r="R33" s="50">
        <f>MAX('ST1.1 Detailed MSW by country'!AQ33,'ST1.1 Detailed MSW by country'!AF33,'ST1.1 Detailed MSW by country'!U33,'ST1.1 Detailed MSW by country'!J33)</f>
        <v>6.0644999999999998E-2</v>
      </c>
      <c r="S33" s="50">
        <f>AVERAGE('ST1.1 Detailed MSW by country'!AR33,'ST1.1 Detailed MSW by country'!AG33,'ST1.1 Detailed MSW by country'!V33,'ST1.1 Detailed MSW by country'!K33)</f>
        <v>3.0137631916048024E-2</v>
      </c>
      <c r="T33" s="50">
        <f>STDEVA('ST1.1 Detailed MSW by country'!AR33,'ST1.1 Detailed MSW by country'!AG33,'ST1.1 Detailed MSW by country'!V33,'ST1.1 Detailed MSW by country'!K33)</f>
        <v>1.3699672584049818E-2</v>
      </c>
      <c r="U33" s="50">
        <f>MIN('ST1.1 Detailed MSW by country'!AR33,'ST1.1 Detailed MSW by country'!AG33,'ST1.1 Detailed MSW by country'!V33,'ST1.1 Detailed MSW by country'!K33)</f>
        <v>1.9179171944736059E-2</v>
      </c>
      <c r="V33" s="50">
        <f>MAX('ST1.1 Detailed MSW by country'!AR33,'ST1.1 Detailed MSW by country'!AG33,'ST1.1 Detailed MSW by country'!V33,'ST1.1 Detailed MSW by country'!K33)</f>
        <v>5.0180000000000002E-2</v>
      </c>
      <c r="W33" s="50">
        <f>AVERAGE('ST1.1 Detailed MSW by country'!AS33,'ST1.1 Detailed MSW by country'!AH33,'ST1.1 Detailed MSW by country'!W33,'ST1.1 Detailed MSW by country'!L33)</f>
        <v>2.3149761303389218E-2</v>
      </c>
      <c r="X33" s="50">
        <f>STDEVA('ST1.1 Detailed MSW by country'!AS33,'ST1.1 Detailed MSW by country'!AH33,'ST1.1 Detailed MSW by country'!W33,'ST1.1 Detailed MSW by country'!L33)</f>
        <v>1.0523194096297348E-2</v>
      </c>
      <c r="Y33" s="50">
        <f>MIN('ST1.1 Detailed MSW by country'!AS33,'ST1.1 Detailed MSW by country'!AH33,'ST1.1 Detailed MSW by country'!W33,'ST1.1 Detailed MSW by country'!L33)</f>
        <v>1.4732187776202697E-2</v>
      </c>
      <c r="Z33" s="50">
        <f>MAX('ST1.1 Detailed MSW by country'!AS33,'ST1.1 Detailed MSW by country'!AH33,'ST1.1 Detailed MSW by country'!W33,'ST1.1 Detailed MSW by country'!L33)</f>
        <v>3.8545000000000003E-2</v>
      </c>
      <c r="AA33" s="50">
        <f>AVERAGE('ST1.1 Detailed MSW by country'!AT33,'ST1.1 Detailed MSW by country'!AI33,'ST1.1 Detailed MSW by country'!X33,'ST1.1 Detailed MSW by country'!M33)</f>
        <v>6.0899877965071125E-2</v>
      </c>
      <c r="AB33" s="50">
        <f>STDEVA('ST1.1 Detailed MSW by country'!AT33,'ST1.1 Detailed MSW by country'!AI33,'ST1.1 Detailed MSW by country'!X33,'ST1.1 Detailed MSW by country'!M33)</f>
        <v>2.7683276206111079E-2</v>
      </c>
      <c r="AC33" s="50">
        <f>MIN('ST1.1 Detailed MSW by country'!AT33,'ST1.1 Detailed MSW by country'!AI33,'ST1.1 Detailed MSW by country'!X33,'ST1.1 Detailed MSW by country'!M33)</f>
        <v>3.8755839681072858E-2</v>
      </c>
      <c r="AD33" s="50">
        <f>MAX('ST1.1 Detailed MSW by country'!AT33,'ST1.1 Detailed MSW by country'!AI33,'ST1.1 Detailed MSW by country'!X33,'ST1.1 Detailed MSW by country'!M33)</f>
        <v>0.1014</v>
      </c>
      <c r="AE33" s="50">
        <f>AVERAGE('ST1.1 Detailed MSW by country'!AU33,'ST1.1 Detailed MSW by country'!AJ33,'ST1.1 Detailed MSW by country'!Y33,'ST1.1 Detailed MSW by country'!N33)</f>
        <v>1.7294003806747765E-2</v>
      </c>
      <c r="AF33" s="50">
        <f>STDEVA('ST1.1 Detailed MSW by country'!AU33,'ST1.1 Detailed MSW by country'!AJ33,'ST1.1 Detailed MSW by country'!Y33,'ST1.1 Detailed MSW by country'!N33)</f>
        <v>7.8613406149405148E-3</v>
      </c>
      <c r="AG33" s="50">
        <f>MIN('ST1.1 Detailed MSW by country'!AU33,'ST1.1 Detailed MSW by country'!AJ33,'ST1.1 Detailed MSW by country'!Y33,'ST1.1 Detailed MSW by country'!N33)</f>
        <v>1.1005664729945691E-2</v>
      </c>
      <c r="AH33" s="50">
        <f>MAX('ST1.1 Detailed MSW by country'!AU33,'ST1.1 Detailed MSW by country'!AJ33,'ST1.1 Detailed MSW by country'!Y33,'ST1.1 Detailed MSW by country'!N33)</f>
        <v>2.8795000000000001E-2</v>
      </c>
      <c r="AI33" s="50">
        <f>AVERAGE('ST1.1 Detailed MSW by country'!I33,'ST1.1 Detailed MSW by country'!L33,'ST1.1 Detailed MSW by country'!T33,'ST1.1 Detailed MSW by country'!W33,'ST1.1 Detailed MSW by country'!AE33,'ST1.1 Detailed MSW by country'!AH33,'ST1.1 Detailed MSW by country'!AP33,'ST1.1 Detailed MSW by country'!AS33)</f>
        <v>2.110024617956471E-2</v>
      </c>
      <c r="AJ33" s="50">
        <f>STDEVA('ST1.1 Detailed MSW by country'!I33,'ST1.1 Detailed MSW by country'!L33,'ST1.1 Detailed MSW by country'!T33,'ST1.1 Detailed MSW by country'!W33,'ST1.1 Detailed MSW by country'!AE33,'ST1.1 Detailed MSW by country'!AH33,'ST1.1 Detailed MSW by country'!AP33,'ST1.1 Detailed MSW by country'!AS33)</f>
        <v>9.186934591807628E-3</v>
      </c>
      <c r="AK33" s="50">
        <f>MIN('ST1.1 Detailed MSW by country'!I33,'ST1.1 Detailed MSW by country'!L33,'ST1.1 Detailed MSW by country'!T33,'ST1.1 Detailed MSW by country'!W33,'ST1.1 Detailed MSW by country'!AE33,'ST1.1 Detailed MSW by country'!AH33,'ST1.1 Detailed MSW by country'!AP33,'ST1.1 Detailed MSW by country'!AS33)</f>
        <v>1.2123621643822791E-2</v>
      </c>
      <c r="AL33" s="50">
        <f>MAX('ST1.1 Detailed MSW by country'!I33,'ST1.1 Detailed MSW by country'!L33,'ST1.1 Detailed MSW by country'!T33,'ST1.1 Detailed MSW by country'!W33,'ST1.1 Detailed MSW by country'!AE33,'ST1.1 Detailed MSW by country'!AH33,'ST1.1 Detailed MSW by country'!AP33,'ST1.1 Detailed MSW by country'!AS33)</f>
        <v>3.8545000000000003E-2</v>
      </c>
      <c r="AM33" s="50">
        <f>AVERAGE('ST1.1 Detailed MSW by country'!J33,'ST1.1 Detailed MSW by country'!M33,'ST1.1 Detailed MSW by country'!U33,'ST1.1 Detailed MSW by country'!X33,'ST1.1 Detailed MSW by country'!AF33,'ST1.1 Detailed MSW by country'!AI33,'ST1.1 Detailed MSW by country'!AQ33,'ST1.1 Detailed MSW by country'!AT33)</f>
        <v>4.8661344797090486E-2</v>
      </c>
      <c r="AN33" s="50">
        <f>STDEVA('ST1.1 Detailed MSW by country'!J33,'ST1.1 Detailed MSW by country'!M33,'ST1.1 Detailed MSW by country'!U33,'ST1.1 Detailed MSW by country'!X33,'ST1.1 Detailed MSW by country'!AF33,'ST1.1 Detailed MSW by country'!AI33,'ST1.1 Detailed MSW by country'!AQ33,'ST1.1 Detailed MSW by country'!AT33)</f>
        <v>2.4841557026517604E-2</v>
      </c>
      <c r="AO33" s="50">
        <f>MIN('ST1.1 Detailed MSW by country'!J33,'ST1.1 Detailed MSW by country'!M33,'ST1.1 Detailed MSW by country'!U33,'ST1.1 Detailed MSW by country'!X33,'ST1.1 Detailed MSW by country'!AF33,'ST1.1 Detailed MSW by country'!AI33,'ST1.1 Detailed MSW by country'!AQ33,'ST1.1 Detailed MSW by country'!AT33)</f>
        <v>2.3178973347718575E-2</v>
      </c>
      <c r="AP33" s="50">
        <f>MAX('ST1.1 Detailed MSW by country'!J33,'ST1.1 Detailed MSW by country'!M33,'ST1.1 Detailed MSW by country'!U33,'ST1.1 Detailed MSW by country'!X33,'ST1.1 Detailed MSW by country'!AF33,'ST1.1 Detailed MSW by country'!AI33,'ST1.1 Detailed MSW by country'!AQ33,'ST1.1 Detailed MSW by country'!AT33)</f>
        <v>0.1014</v>
      </c>
      <c r="AQ33" s="50">
        <f>AVERAGE('ST1.1 Detailed MSW by country'!K33,'ST1.1 Detailed MSW by country'!N33,'ST1.1 Detailed MSW by country'!V33,'ST1.1 Detailed MSW by country'!Y33,'ST1.1 Detailed MSW by country'!AG33,'ST1.1 Detailed MSW by country'!AJ33,'ST1.1 Detailed MSW by country'!AR33,'ST1.1 Detailed MSW by country'!AU33)</f>
        <v>2.3715817861397891E-2</v>
      </c>
      <c r="AR33" s="50">
        <f>STDEVA('ST1.1 Detailed MSW by country'!K33,'ST1.1 Detailed MSW by country'!N33,'ST1.1 Detailed MSW by country'!V33,'ST1.1 Detailed MSW by country'!Y33,'ST1.1 Detailed MSW by country'!AG33,'ST1.1 Detailed MSW by country'!AJ33,'ST1.1 Detailed MSW by country'!AR33,'ST1.1 Detailed MSW by country'!AU33)</f>
        <v>1.2411761021264442E-2</v>
      </c>
      <c r="AS33" s="50">
        <f>MIN('ST1.1 Detailed MSW by country'!K33,'ST1.1 Detailed MSW by country'!N33,'ST1.1 Detailed MSW by country'!V33,'ST1.1 Detailed MSW by country'!Y33,'ST1.1 Detailed MSW by country'!AG33,'ST1.1 Detailed MSW by country'!AJ33,'ST1.1 Detailed MSW by country'!AR33,'ST1.1 Detailed MSW by country'!AU33)</f>
        <v>1.1005664729945691E-2</v>
      </c>
      <c r="AT33" s="50">
        <f>MAX('ST1.1 Detailed MSW by country'!K33,'ST1.1 Detailed MSW by country'!N33,'ST1.1 Detailed MSW by country'!V33,'ST1.1 Detailed MSW by country'!Y33,'ST1.1 Detailed MSW by country'!AG33,'ST1.1 Detailed MSW by country'!AJ33,'ST1.1 Detailed MSW by country'!AR33,'ST1.1 Detailed MSW by country'!AU33)</f>
        <v>5.0180000000000002E-2</v>
      </c>
    </row>
    <row r="34" spans="1:46" x14ac:dyDescent="0.3">
      <c r="A34" s="19" t="s">
        <v>13</v>
      </c>
      <c r="B34" s="19" t="s">
        <v>44</v>
      </c>
      <c r="C34" s="27">
        <f>AVERAGE('ST1.1 Detailed MSW by country'!G34,'ST1.1 Detailed MSW by country'!R34,'ST1.1 Detailed MSW by country'!AC34,'ST1.1 Detailed MSW by country'!AN34)</f>
        <v>0.48505748093777062</v>
      </c>
      <c r="D34" s="21">
        <f>STDEVA('ST1.1 Detailed MSW by country'!G34,'ST1.1 Detailed MSW by country'!R34,'ST1.1 Detailed MSW by country'!AC34,'ST1.1 Detailed MSW by country'!AN34)</f>
        <v>0.28945052260033721</v>
      </c>
      <c r="E34" s="21">
        <f>MIN('ST1.1 Detailed MSW by country'!G34,'ST1.1 Detailed MSW by country'!R34,'ST1.1 Detailed MSW by country'!AC34,'ST1.1 Detailed MSW by country'!AN34)</f>
        <v>0.20548564249456391</v>
      </c>
      <c r="F34" s="21">
        <f>MAX('ST1.1 Detailed MSW by country'!G34,'ST1.1 Detailed MSW by country'!R34,'ST1.1 Detailed MSW by country'!AC34,'ST1.1 Detailed MSW by country'!AN34)</f>
        <v>0.88</v>
      </c>
      <c r="G34" s="21">
        <f>AVERAGE('ST1.1 Detailed MSW by country'!H34,'ST1.1 Detailed MSW by country'!S34,'ST1.1 Detailed MSW by country'!AD34,'ST1.1 Detailed MSW by country'!AO34)</f>
        <v>0.24737931527826304</v>
      </c>
      <c r="H34" s="21">
        <f>STDEVA('ST1.1 Detailed MSW by country'!H34,'ST1.1 Detailed MSW by country'!S34,'ST1.1 Detailed MSW by country'!AD34,'ST1.1 Detailed MSW by country'!AO34)</f>
        <v>0.14761976652617195</v>
      </c>
      <c r="I34" s="21">
        <f>MIN('ST1.1 Detailed MSW by country'!H34,'ST1.1 Detailed MSW by country'!S34,'ST1.1 Detailed MSW by country'!AD34,'ST1.1 Detailed MSW by country'!AO34)</f>
        <v>0.1047976776722276</v>
      </c>
      <c r="J34" s="21">
        <f>MAX('ST1.1 Detailed MSW by country'!H34,'ST1.1 Detailed MSW by country'!S34,'ST1.1 Detailed MSW by country'!AD34,'ST1.1 Detailed MSW by country'!AO34)</f>
        <v>0.44880000000000003</v>
      </c>
      <c r="K34" s="50">
        <f>AVERAGE('ST1.1 Detailed MSW by country'!AP34,'ST1.1 Detailed MSW by country'!AE34,'ST1.1 Detailed MSW by country'!T34,'ST1.1 Detailed MSW by country'!I34)</f>
        <v>2.0681805069763207E-2</v>
      </c>
      <c r="L34" s="50">
        <f>STDEVA('ST1.1 Detailed MSW by country'!AP34,'ST1.1 Detailed MSW by country'!AE34,'ST1.1 Detailed MSW by country'!T34,'ST1.1 Detailed MSW by country'!I34)</f>
        <v>1.5147447962191359E-2</v>
      </c>
      <c r="M34" s="50">
        <f>MIN('ST1.1 Detailed MSW by country'!AP34,'ST1.1 Detailed MSW by country'!AE34,'ST1.1 Detailed MSW by country'!T34,'ST1.1 Detailed MSW by country'!I34)</f>
        <v>1.0027699353734718E-2</v>
      </c>
      <c r="N34" s="50">
        <f>MAX('ST1.1 Detailed MSW by country'!AP34,'ST1.1 Detailed MSW by country'!AE34,'ST1.1 Detailed MSW by country'!T34,'ST1.1 Detailed MSW by country'!I34)</f>
        <v>4.2943999999999996E-2</v>
      </c>
      <c r="O34" s="50">
        <f>AVERAGE('ST1.1 Detailed MSW by country'!AQ34,'ST1.1 Detailed MSW by country'!AF34,'ST1.1 Detailed MSW by country'!U34,'ST1.1 Detailed MSW by country'!J34)</f>
        <v>3.9541237971493996E-2</v>
      </c>
      <c r="P34" s="50">
        <f>STDEVA('ST1.1 Detailed MSW by country'!AQ34,'ST1.1 Detailed MSW by country'!AF34,'ST1.1 Detailed MSW by country'!U34,'ST1.1 Detailed MSW by country'!J34)</f>
        <v>2.8960182271976526E-2</v>
      </c>
      <c r="Q34" s="50">
        <f>MIN('ST1.1 Detailed MSW by country'!AQ34,'ST1.1 Detailed MSW by country'!AF34,'ST1.1 Detailed MSW by country'!U34,'ST1.1 Detailed MSW by country'!J34)</f>
        <v>1.9171810444742813E-2</v>
      </c>
      <c r="R34" s="50">
        <f>MAX('ST1.1 Detailed MSW by country'!AQ34,'ST1.1 Detailed MSW by country'!AF34,'ST1.1 Detailed MSW by country'!U34,'ST1.1 Detailed MSW by country'!J34)</f>
        <v>8.2103999999999996E-2</v>
      </c>
      <c r="S34" s="50">
        <f>AVERAGE('ST1.1 Detailed MSW by country'!AR34,'ST1.1 Detailed MSW by country'!AG34,'ST1.1 Detailed MSW by country'!V34,'ST1.1 Detailed MSW by country'!K34)</f>
        <v>3.2717937528395899E-2</v>
      </c>
      <c r="T34" s="50">
        <f>STDEVA('ST1.1 Detailed MSW by country'!AR34,'ST1.1 Detailed MSW by country'!AG34,'ST1.1 Detailed MSW by country'!V34,'ST1.1 Detailed MSW by country'!K34)</f>
        <v>2.396276603854864E-2</v>
      </c>
      <c r="U34" s="50">
        <f>MIN('ST1.1 Detailed MSW by country'!AR34,'ST1.1 Detailed MSW by country'!AG34,'ST1.1 Detailed MSW by country'!V34,'ST1.1 Detailed MSW by country'!K34)</f>
        <v>1.5863491600580336E-2</v>
      </c>
      <c r="V34" s="50">
        <f>MAX('ST1.1 Detailed MSW by country'!AR34,'ST1.1 Detailed MSW by country'!AG34,'ST1.1 Detailed MSW by country'!V34,'ST1.1 Detailed MSW by country'!K34)</f>
        <v>6.793600000000001E-2</v>
      </c>
      <c r="W34" s="50">
        <f>AVERAGE('ST1.1 Detailed MSW by country'!AS34,'ST1.1 Detailed MSW by country'!AH34,'ST1.1 Detailed MSW by country'!W34,'ST1.1 Detailed MSW by country'!L34)</f>
        <v>2.5131783619609799E-2</v>
      </c>
      <c r="X34" s="50">
        <f>STDEVA('ST1.1 Detailed MSW by country'!AS34,'ST1.1 Detailed MSW by country'!AH34,'ST1.1 Detailed MSW by country'!W34,'ST1.1 Detailed MSW by country'!L34)</f>
        <v>1.8406632462253034E-2</v>
      </c>
      <c r="Y34" s="50">
        <f>MIN('ST1.1 Detailed MSW by country'!AS34,'ST1.1 Detailed MSW by country'!AH34,'ST1.1 Detailed MSW by country'!W34,'ST1.1 Detailed MSW by country'!L34)</f>
        <v>1.2185298599927639E-2</v>
      </c>
      <c r="Z34" s="50">
        <f>MAX('ST1.1 Detailed MSW by country'!AS34,'ST1.1 Detailed MSW by country'!AH34,'ST1.1 Detailed MSW by country'!W34,'ST1.1 Detailed MSW by country'!L34)</f>
        <v>5.2184000000000001E-2</v>
      </c>
      <c r="AA34" s="50">
        <f>AVERAGE('ST1.1 Detailed MSW by country'!AT34,'ST1.1 Detailed MSW by country'!AI34,'ST1.1 Detailed MSW by country'!X34,'ST1.1 Detailed MSW by country'!M34)</f>
        <v>6.6113967026292214E-2</v>
      </c>
      <c r="AB34" s="50">
        <f>STDEVA('ST1.1 Detailed MSW by country'!AT34,'ST1.1 Detailed MSW by country'!AI34,'ST1.1 Detailed MSW by country'!X34,'ST1.1 Detailed MSW by country'!M34)</f>
        <v>4.842216971520192E-2</v>
      </c>
      <c r="AC34" s="50">
        <f>MIN('ST1.1 Detailed MSW by country'!AT34,'ST1.1 Detailed MSW by country'!AI34,'ST1.1 Detailed MSW by country'!X34,'ST1.1 Detailed MSW by country'!M34)</f>
        <v>3.2055760229151971E-2</v>
      </c>
      <c r="AD34" s="50">
        <f>MAX('ST1.1 Detailed MSW by country'!AT34,'ST1.1 Detailed MSW by country'!AI34,'ST1.1 Detailed MSW by country'!X34,'ST1.1 Detailed MSW by country'!M34)</f>
        <v>0.13728000000000001</v>
      </c>
      <c r="AE34" s="50">
        <f>AVERAGE('ST1.1 Detailed MSW by country'!AU34,'ST1.1 Detailed MSW by country'!AJ34,'ST1.1 Detailed MSW by country'!Y34,'ST1.1 Detailed MSW by country'!N34)</f>
        <v>1.8774671405543238E-2</v>
      </c>
      <c r="AF34" s="50">
        <f>STDEVA('ST1.1 Detailed MSW by country'!AU34,'ST1.1 Detailed MSW by country'!AJ34,'ST1.1 Detailed MSW by country'!Y34,'ST1.1 Detailed MSW by country'!N34)</f>
        <v>1.3750654605022077E-2</v>
      </c>
      <c r="AG34" s="50">
        <f>MIN('ST1.1 Detailed MSW by country'!AU34,'ST1.1 Detailed MSW by country'!AJ34,'ST1.1 Detailed MSW by country'!Y34,'ST1.1 Detailed MSW by country'!N34)</f>
        <v>9.1030139625091818E-3</v>
      </c>
      <c r="AH34" s="50">
        <f>MAX('ST1.1 Detailed MSW by country'!AU34,'ST1.1 Detailed MSW by country'!AJ34,'ST1.1 Detailed MSW by country'!Y34,'ST1.1 Detailed MSW by country'!N34)</f>
        <v>3.8983999999999998E-2</v>
      </c>
      <c r="AI34" s="50">
        <f>AVERAGE('ST1.1 Detailed MSW by country'!I34,'ST1.1 Detailed MSW by country'!L34,'ST1.1 Detailed MSW by country'!T34,'ST1.1 Detailed MSW by country'!W34,'ST1.1 Detailed MSW by country'!AE34,'ST1.1 Detailed MSW by country'!AH34,'ST1.1 Detailed MSW by country'!AP34,'ST1.1 Detailed MSW by country'!AS34)</f>
        <v>2.2906794344686503E-2</v>
      </c>
      <c r="AJ34" s="50">
        <f>STDEVA('ST1.1 Detailed MSW by country'!I34,'ST1.1 Detailed MSW by country'!L34,'ST1.1 Detailed MSW by country'!T34,'ST1.1 Detailed MSW by country'!W34,'ST1.1 Detailed MSW by country'!AE34,'ST1.1 Detailed MSW by country'!AH34,'ST1.1 Detailed MSW by country'!AP34,'ST1.1 Detailed MSW by country'!AS34)</f>
        <v>1.5785854939929501E-2</v>
      </c>
      <c r="AK34" s="50">
        <f>MIN('ST1.1 Detailed MSW by country'!I34,'ST1.1 Detailed MSW by country'!L34,'ST1.1 Detailed MSW by country'!T34,'ST1.1 Detailed MSW by country'!W34,'ST1.1 Detailed MSW by country'!AE34,'ST1.1 Detailed MSW by country'!AH34,'ST1.1 Detailed MSW by country'!AP34,'ST1.1 Detailed MSW by country'!AS34)</f>
        <v>1.0027699353734718E-2</v>
      </c>
      <c r="AL34" s="50">
        <f>MAX('ST1.1 Detailed MSW by country'!I34,'ST1.1 Detailed MSW by country'!L34,'ST1.1 Detailed MSW by country'!T34,'ST1.1 Detailed MSW by country'!W34,'ST1.1 Detailed MSW by country'!AE34,'ST1.1 Detailed MSW by country'!AH34,'ST1.1 Detailed MSW by country'!AP34,'ST1.1 Detailed MSW by country'!AS34)</f>
        <v>5.2184000000000001E-2</v>
      </c>
      <c r="AM34" s="50">
        <f>AVERAGE('ST1.1 Detailed MSW by country'!J34,'ST1.1 Detailed MSW by country'!M34,'ST1.1 Detailed MSW by country'!U34,'ST1.1 Detailed MSW by country'!X34,'ST1.1 Detailed MSW by country'!AF34,'ST1.1 Detailed MSW by country'!AI34,'ST1.1 Detailed MSW by country'!AQ34,'ST1.1 Detailed MSW by country'!AT34)</f>
        <v>5.2827602498893109E-2</v>
      </c>
      <c r="AN34" s="50">
        <f>STDEVA('ST1.1 Detailed MSW by country'!J34,'ST1.1 Detailed MSW by country'!M34,'ST1.1 Detailed MSW by country'!U34,'ST1.1 Detailed MSW by country'!X34,'ST1.1 Detailed MSW by country'!AF34,'ST1.1 Detailed MSW by country'!AI34,'ST1.1 Detailed MSW by country'!AQ34,'ST1.1 Detailed MSW by country'!AT34)</f>
        <v>3.9573468547755203E-2</v>
      </c>
      <c r="AO34" s="50">
        <f>MIN('ST1.1 Detailed MSW by country'!J34,'ST1.1 Detailed MSW by country'!M34,'ST1.1 Detailed MSW by country'!U34,'ST1.1 Detailed MSW by country'!X34,'ST1.1 Detailed MSW by country'!AF34,'ST1.1 Detailed MSW by country'!AI34,'ST1.1 Detailed MSW by country'!AQ34,'ST1.1 Detailed MSW by country'!AT34)</f>
        <v>1.9171810444742813E-2</v>
      </c>
      <c r="AP34" s="50">
        <f>MAX('ST1.1 Detailed MSW by country'!J34,'ST1.1 Detailed MSW by country'!M34,'ST1.1 Detailed MSW by country'!U34,'ST1.1 Detailed MSW by country'!X34,'ST1.1 Detailed MSW by country'!AF34,'ST1.1 Detailed MSW by country'!AI34,'ST1.1 Detailed MSW by country'!AQ34,'ST1.1 Detailed MSW by country'!AT34)</f>
        <v>0.13728000000000001</v>
      </c>
      <c r="AQ34" s="50">
        <f>AVERAGE('ST1.1 Detailed MSW by country'!K34,'ST1.1 Detailed MSW by country'!N34,'ST1.1 Detailed MSW by country'!V34,'ST1.1 Detailed MSW by country'!Y34,'ST1.1 Detailed MSW by country'!AG34,'ST1.1 Detailed MSW by country'!AJ34,'ST1.1 Detailed MSW by country'!AR34,'ST1.1 Detailed MSW by country'!AU34)</f>
        <v>2.5746304466969565E-2</v>
      </c>
      <c r="AR34" s="50">
        <f>STDEVA('ST1.1 Detailed MSW by country'!K34,'ST1.1 Detailed MSW by country'!N34,'ST1.1 Detailed MSW by country'!V34,'ST1.1 Detailed MSW by country'!Y34,'ST1.1 Detailed MSW by country'!AG34,'ST1.1 Detailed MSW by country'!AJ34,'ST1.1 Detailed MSW by country'!AR34,'ST1.1 Detailed MSW by country'!AU34)</f>
        <v>1.9562038000751382E-2</v>
      </c>
      <c r="AS34" s="50">
        <f>MIN('ST1.1 Detailed MSW by country'!K34,'ST1.1 Detailed MSW by country'!N34,'ST1.1 Detailed MSW by country'!V34,'ST1.1 Detailed MSW by country'!Y34,'ST1.1 Detailed MSW by country'!AG34,'ST1.1 Detailed MSW by country'!AJ34,'ST1.1 Detailed MSW by country'!AR34,'ST1.1 Detailed MSW by country'!AU34)</f>
        <v>9.1030139625091818E-3</v>
      </c>
      <c r="AT34" s="50">
        <f>MAX('ST1.1 Detailed MSW by country'!K34,'ST1.1 Detailed MSW by country'!N34,'ST1.1 Detailed MSW by country'!V34,'ST1.1 Detailed MSW by country'!Y34,'ST1.1 Detailed MSW by country'!AG34,'ST1.1 Detailed MSW by country'!AJ34,'ST1.1 Detailed MSW by country'!AR34,'ST1.1 Detailed MSW by country'!AU34)</f>
        <v>6.793600000000001E-2</v>
      </c>
    </row>
    <row r="35" spans="1:46" x14ac:dyDescent="0.3">
      <c r="A35" s="19" t="s">
        <v>13</v>
      </c>
      <c r="B35" s="19" t="s">
        <v>45</v>
      </c>
      <c r="C35" s="27">
        <f>AVERAGE('ST1.1 Detailed MSW by country'!G35,'ST1.1 Detailed MSW by country'!R35,'ST1.1 Detailed MSW by country'!AC35,'ST1.1 Detailed MSW by country'!AN35)</f>
        <v>1.3244058066691733</v>
      </c>
      <c r="D35" s="21">
        <f>STDEVA('ST1.1 Detailed MSW by country'!G35,'ST1.1 Detailed MSW by country'!R35,'ST1.1 Detailed MSW by country'!AC35,'ST1.1 Detailed MSW by country'!AN35)</f>
        <v>0.65146732360309556</v>
      </c>
      <c r="E35" s="21">
        <f>MIN('ST1.1 Detailed MSW by country'!G35,'ST1.1 Detailed MSW by country'!R35,'ST1.1 Detailed MSW by country'!AC35,'ST1.1 Detailed MSW by country'!AN35)</f>
        <v>0.94976307368657664</v>
      </c>
      <c r="F35" s="21">
        <f>MAX('ST1.1 Detailed MSW by country'!G35,'ST1.1 Detailed MSW by country'!R35,'ST1.1 Detailed MSW by country'!AC35,'ST1.1 Detailed MSW by country'!AN35)</f>
        <v>2.2999999999999998</v>
      </c>
      <c r="G35" s="21">
        <f>AVERAGE('ST1.1 Detailed MSW by country'!H35,'ST1.1 Detailed MSW by country'!S35,'ST1.1 Detailed MSW by country'!AD35,'ST1.1 Detailed MSW by country'!AO35)</f>
        <v>0.67544696140127836</v>
      </c>
      <c r="H35" s="21">
        <f>STDEVA('ST1.1 Detailed MSW by country'!H35,'ST1.1 Detailed MSW by country'!S35,'ST1.1 Detailed MSW by country'!AD35,'ST1.1 Detailed MSW by country'!AO35)</f>
        <v>0.33224833503757834</v>
      </c>
      <c r="I35" s="21">
        <f>MIN('ST1.1 Detailed MSW by country'!H35,'ST1.1 Detailed MSW by country'!S35,'ST1.1 Detailed MSW by country'!AD35,'ST1.1 Detailed MSW by country'!AO35)</f>
        <v>0.48437916758015409</v>
      </c>
      <c r="J35" s="21">
        <f>MAX('ST1.1 Detailed MSW by country'!H35,'ST1.1 Detailed MSW by country'!S35,'ST1.1 Detailed MSW by country'!AD35,'ST1.1 Detailed MSW by country'!AO35)</f>
        <v>1.1729999999999998</v>
      </c>
      <c r="K35" s="50">
        <f>AVERAGE('ST1.1 Detailed MSW by country'!AP35,'ST1.1 Detailed MSW by country'!AE35,'ST1.1 Detailed MSW by country'!T35,'ST1.1 Detailed MSW by country'!I35)</f>
        <v>5.0881603365455656E-2</v>
      </c>
      <c r="L35" s="50">
        <f>STDEVA('ST1.1 Detailed MSW by country'!AP35,'ST1.1 Detailed MSW by country'!AE35,'ST1.1 Detailed MSW by country'!T35,'ST1.1 Detailed MSW by country'!I35)</f>
        <v>4.6155323952089961E-3</v>
      </c>
      <c r="M35" s="50">
        <f>MIN('ST1.1 Detailed MSW by country'!AP35,'ST1.1 Detailed MSW by country'!AE35,'ST1.1 Detailed MSW by country'!T35,'ST1.1 Detailed MSW by country'!I35)</f>
        <v>4.6348437995904934E-2</v>
      </c>
      <c r="N35" s="50">
        <f>MAX('ST1.1 Detailed MSW by country'!AP35,'ST1.1 Detailed MSW by country'!AE35,'ST1.1 Detailed MSW by country'!T35,'ST1.1 Detailed MSW by country'!I35)</f>
        <v>5.7242399999999985E-2</v>
      </c>
      <c r="O35" s="50">
        <f>AVERAGE('ST1.1 Detailed MSW by country'!AQ35,'ST1.1 Detailed MSW by country'!AF35,'ST1.1 Detailed MSW by country'!U35,'ST1.1 Detailed MSW by country'!J35)</f>
        <v>9.7279786762233866E-2</v>
      </c>
      <c r="P35" s="50">
        <f>STDEVA('ST1.1 Detailed MSW by country'!AQ35,'ST1.1 Detailed MSW by country'!AF35,'ST1.1 Detailed MSW by country'!U35,'ST1.1 Detailed MSW by country'!J35)</f>
        <v>8.8243682883811358E-3</v>
      </c>
      <c r="Q35" s="50">
        <f>MIN('ST1.1 Detailed MSW by country'!AQ35,'ST1.1 Detailed MSW by country'!AF35,'ST1.1 Detailed MSW by country'!U35,'ST1.1 Detailed MSW by country'!J35)</f>
        <v>8.8612894774957596E-2</v>
      </c>
      <c r="R35" s="50">
        <f>MAX('ST1.1 Detailed MSW by country'!AQ35,'ST1.1 Detailed MSW by country'!AF35,'ST1.1 Detailed MSW by country'!U35,'ST1.1 Detailed MSW by country'!J35)</f>
        <v>0.10944089999999998</v>
      </c>
      <c r="S35" s="50">
        <f>AVERAGE('ST1.1 Detailed MSW by country'!AR35,'ST1.1 Detailed MSW by country'!AG35,'ST1.1 Detailed MSW by country'!V35,'ST1.1 Detailed MSW by country'!K35)</f>
        <v>8.0493028274860184E-2</v>
      </c>
      <c r="T35" s="50">
        <f>STDEVA('ST1.1 Detailed MSW by country'!AR35,'ST1.1 Detailed MSW by country'!AG35,'ST1.1 Detailed MSW by country'!V35,'ST1.1 Detailed MSW by country'!K35)</f>
        <v>7.3016209202896405E-3</v>
      </c>
      <c r="U35" s="50">
        <f>MIN('ST1.1 Detailed MSW by country'!AR35,'ST1.1 Detailed MSW by country'!AG35,'ST1.1 Detailed MSW by country'!V35,'ST1.1 Detailed MSW by country'!K35)</f>
        <v>7.3321709288603723E-2</v>
      </c>
      <c r="V35" s="50">
        <f>MAX('ST1.1 Detailed MSW by country'!AR35,'ST1.1 Detailed MSW by country'!AG35,'ST1.1 Detailed MSW by country'!V35,'ST1.1 Detailed MSW by country'!K35)</f>
        <v>9.0555599999999986E-2</v>
      </c>
      <c r="W35" s="50">
        <f>AVERAGE('ST1.1 Detailed MSW by country'!AS35,'ST1.1 Detailed MSW by country'!AH35,'ST1.1 Detailed MSW by country'!W35,'ST1.1 Detailed MSW by country'!L35)</f>
        <v>6.1829489335481977E-2</v>
      </c>
      <c r="X35" s="50">
        <f>STDEVA('ST1.1 Detailed MSW by country'!AS35,'ST1.1 Detailed MSW by country'!AH35,'ST1.1 Detailed MSW by country'!W35,'ST1.1 Detailed MSW by country'!L35)</f>
        <v>5.6086285048338866E-3</v>
      </c>
      <c r="Y35" s="50">
        <f>MIN('ST1.1 Detailed MSW by country'!AS35,'ST1.1 Detailed MSW by country'!AH35,'ST1.1 Detailed MSW by country'!W35,'ST1.1 Detailed MSW by country'!L35)</f>
        <v>5.6320950269613992E-2</v>
      </c>
      <c r="Z35" s="50">
        <f>MAX('ST1.1 Detailed MSW by country'!AS35,'ST1.1 Detailed MSW by country'!AH35,'ST1.1 Detailed MSW by country'!W35,'ST1.1 Detailed MSW by country'!L35)</f>
        <v>6.9558899999999993E-2</v>
      </c>
      <c r="AA35" s="50">
        <f>AVERAGE('ST1.1 Detailed MSW by country'!AT35,'ST1.1 Detailed MSW by country'!AI35,'ST1.1 Detailed MSW by country'!X35,'ST1.1 Detailed MSW by country'!M35)</f>
        <v>0.16265430584039103</v>
      </c>
      <c r="AB35" s="50">
        <f>STDEVA('ST1.1 Detailed MSW by country'!AT35,'ST1.1 Detailed MSW by country'!AI35,'ST1.1 Detailed MSW by country'!X35,'ST1.1 Detailed MSW by country'!M35)</f>
        <v>1.4754570771569751E-2</v>
      </c>
      <c r="AC35" s="50">
        <f>MIN('ST1.1 Detailed MSW by country'!AT35,'ST1.1 Detailed MSW by country'!AI35,'ST1.1 Detailed MSW by country'!X35,'ST1.1 Detailed MSW by country'!M35)</f>
        <v>0.14816303949510595</v>
      </c>
      <c r="AD35" s="50">
        <f>MAX('ST1.1 Detailed MSW by country'!AT35,'ST1.1 Detailed MSW by country'!AI35,'ST1.1 Detailed MSW by country'!X35,'ST1.1 Detailed MSW by country'!M35)</f>
        <v>0.18298799999999998</v>
      </c>
      <c r="AE35" s="50">
        <f>AVERAGE('ST1.1 Detailed MSW by country'!AU35,'ST1.1 Detailed MSW by country'!AJ35,'ST1.1 Detailed MSW by country'!Y35,'ST1.1 Detailed MSW by country'!N35)</f>
        <v>4.6189652235444384E-2</v>
      </c>
      <c r="AF35" s="50">
        <f>STDEVA('ST1.1 Detailed MSW by country'!AU35,'ST1.1 Detailed MSW by country'!AJ35,'ST1.1 Detailed MSW by country'!Y35,'ST1.1 Detailed MSW by country'!N35)</f>
        <v>4.1899197767983325E-3</v>
      </c>
      <c r="AG35" s="50">
        <f>MIN('ST1.1 Detailed MSW by country'!AU35,'ST1.1 Detailed MSW by country'!AJ35,'ST1.1 Detailed MSW by country'!Y35,'ST1.1 Detailed MSW by country'!N35)</f>
        <v>4.2074504164315345E-2</v>
      </c>
      <c r="AH35" s="50">
        <f>MAX('ST1.1 Detailed MSW by country'!AU35,'ST1.1 Detailed MSW by country'!AJ35,'ST1.1 Detailed MSW by country'!Y35,'ST1.1 Detailed MSW by country'!N35)</f>
        <v>5.1963899999999993E-2</v>
      </c>
      <c r="AI35" s="50">
        <f>AVERAGE('ST1.1 Detailed MSW by country'!I35,'ST1.1 Detailed MSW by country'!L35,'ST1.1 Detailed MSW by country'!T35,'ST1.1 Detailed MSW by country'!W35,'ST1.1 Detailed MSW by country'!AE35,'ST1.1 Detailed MSW by country'!AH35,'ST1.1 Detailed MSW by country'!AP35,'ST1.1 Detailed MSW by country'!AS35)</f>
        <v>5.635554635046882E-2</v>
      </c>
      <c r="AJ35" s="50">
        <f>STDEVA('ST1.1 Detailed MSW by country'!I35,'ST1.1 Detailed MSW by country'!L35,'ST1.1 Detailed MSW by country'!T35,'ST1.1 Detailed MSW by country'!W35,'ST1.1 Detailed MSW by country'!AE35,'ST1.1 Detailed MSW by country'!AH35,'ST1.1 Detailed MSW by country'!AP35,'ST1.1 Detailed MSW by country'!AS35)</f>
        <v>7.5402915197033916E-3</v>
      </c>
      <c r="AK35" s="50">
        <f>MIN('ST1.1 Detailed MSW by country'!I35,'ST1.1 Detailed MSW by country'!L35,'ST1.1 Detailed MSW by country'!T35,'ST1.1 Detailed MSW by country'!W35,'ST1.1 Detailed MSW by country'!AE35,'ST1.1 Detailed MSW by country'!AH35,'ST1.1 Detailed MSW by country'!AP35,'ST1.1 Detailed MSW by country'!AS35)</f>
        <v>4.6348437995904934E-2</v>
      </c>
      <c r="AL35" s="50">
        <f>MAX('ST1.1 Detailed MSW by country'!I35,'ST1.1 Detailed MSW by country'!L35,'ST1.1 Detailed MSW by country'!T35,'ST1.1 Detailed MSW by country'!W35,'ST1.1 Detailed MSW by country'!AE35,'ST1.1 Detailed MSW by country'!AH35,'ST1.1 Detailed MSW by country'!AP35,'ST1.1 Detailed MSW by country'!AS35)</f>
        <v>6.9558899999999993E-2</v>
      </c>
      <c r="AM35" s="50">
        <f>AVERAGE('ST1.1 Detailed MSW by country'!J35,'ST1.1 Detailed MSW by country'!M35,'ST1.1 Detailed MSW by country'!U35,'ST1.1 Detailed MSW by country'!X35,'ST1.1 Detailed MSW by country'!AF35,'ST1.1 Detailed MSW by country'!AI35,'ST1.1 Detailed MSW by country'!AQ35,'ST1.1 Detailed MSW by country'!AT35)</f>
        <v>0.12996704630131245</v>
      </c>
      <c r="AN35" s="50">
        <f>STDEVA('ST1.1 Detailed MSW by country'!J35,'ST1.1 Detailed MSW by country'!M35,'ST1.1 Detailed MSW by country'!U35,'ST1.1 Detailed MSW by country'!X35,'ST1.1 Detailed MSW by country'!AF35,'ST1.1 Detailed MSW by country'!AI35,'ST1.1 Detailed MSW by country'!AQ35,'ST1.1 Detailed MSW by country'!AT35)</f>
        <v>3.6711920976371562E-2</v>
      </c>
      <c r="AO35" s="50">
        <f>MIN('ST1.1 Detailed MSW by country'!J35,'ST1.1 Detailed MSW by country'!M35,'ST1.1 Detailed MSW by country'!U35,'ST1.1 Detailed MSW by country'!X35,'ST1.1 Detailed MSW by country'!AF35,'ST1.1 Detailed MSW by country'!AI35,'ST1.1 Detailed MSW by country'!AQ35,'ST1.1 Detailed MSW by country'!AT35)</f>
        <v>8.8612894774957596E-2</v>
      </c>
      <c r="AP35" s="50">
        <f>MAX('ST1.1 Detailed MSW by country'!J35,'ST1.1 Detailed MSW by country'!M35,'ST1.1 Detailed MSW by country'!U35,'ST1.1 Detailed MSW by country'!X35,'ST1.1 Detailed MSW by country'!AF35,'ST1.1 Detailed MSW by country'!AI35,'ST1.1 Detailed MSW by country'!AQ35,'ST1.1 Detailed MSW by country'!AT35)</f>
        <v>0.18298799999999998</v>
      </c>
      <c r="AQ35" s="50">
        <f>AVERAGE('ST1.1 Detailed MSW by country'!K35,'ST1.1 Detailed MSW by country'!N35,'ST1.1 Detailed MSW by country'!V35,'ST1.1 Detailed MSW by country'!Y35,'ST1.1 Detailed MSW by country'!AG35,'ST1.1 Detailed MSW by country'!AJ35,'ST1.1 Detailed MSW by country'!AR35,'ST1.1 Detailed MSW by country'!AU35)</f>
        <v>6.3341340255152284E-2</v>
      </c>
      <c r="AR35" s="50">
        <f>STDEVA('ST1.1 Detailed MSW by country'!K35,'ST1.1 Detailed MSW by country'!N35,'ST1.1 Detailed MSW by country'!V35,'ST1.1 Detailed MSW by country'!Y35,'ST1.1 Detailed MSW by country'!AG35,'ST1.1 Detailed MSW by country'!AJ35,'ST1.1 Detailed MSW by country'!AR35,'ST1.1 Detailed MSW by country'!AU35)</f>
        <v>1.9146243580854858E-2</v>
      </c>
      <c r="AS35" s="50">
        <f>MIN('ST1.1 Detailed MSW by country'!K35,'ST1.1 Detailed MSW by country'!N35,'ST1.1 Detailed MSW by country'!V35,'ST1.1 Detailed MSW by country'!Y35,'ST1.1 Detailed MSW by country'!AG35,'ST1.1 Detailed MSW by country'!AJ35,'ST1.1 Detailed MSW by country'!AR35,'ST1.1 Detailed MSW by country'!AU35)</f>
        <v>4.2074504164315345E-2</v>
      </c>
      <c r="AT35" s="50">
        <f>MAX('ST1.1 Detailed MSW by country'!K35,'ST1.1 Detailed MSW by country'!N35,'ST1.1 Detailed MSW by country'!V35,'ST1.1 Detailed MSW by country'!Y35,'ST1.1 Detailed MSW by country'!AG35,'ST1.1 Detailed MSW by country'!AJ35,'ST1.1 Detailed MSW by country'!AR35,'ST1.1 Detailed MSW by country'!AU35)</f>
        <v>9.0555599999999986E-2</v>
      </c>
    </row>
    <row r="36" spans="1:46" x14ac:dyDescent="0.3">
      <c r="A36" s="19" t="s">
        <v>13</v>
      </c>
      <c r="B36" s="19" t="s">
        <v>46</v>
      </c>
      <c r="C36" s="27">
        <f>AVERAGE('ST1.1 Detailed MSW by country'!G36,'ST1.1 Detailed MSW by country'!R36,'ST1.1 Detailed MSW by country'!AC36,'ST1.1 Detailed MSW by country'!AN36)</f>
        <v>0.74951615776006086</v>
      </c>
      <c r="D36" s="21">
        <f>STDEVA('ST1.1 Detailed MSW by country'!G36,'ST1.1 Detailed MSW by country'!R36,'ST1.1 Detailed MSW by country'!AC36,'ST1.1 Detailed MSW by country'!AN36)</f>
        <v>0.55606093222046937</v>
      </c>
      <c r="E36" s="21">
        <f>MIN('ST1.1 Detailed MSW by country'!G36,'ST1.1 Detailed MSW by country'!R36,'ST1.1 Detailed MSW by country'!AC36,'ST1.1 Detailed MSW by country'!AN36)</f>
        <v>0.14000000000000001</v>
      </c>
      <c r="F36" s="21">
        <f>MAX('ST1.1 Detailed MSW by country'!G36,'ST1.1 Detailed MSW by country'!R36,'ST1.1 Detailed MSW by country'!AC36,'ST1.1 Detailed MSW by country'!AN36)</f>
        <v>1.46</v>
      </c>
      <c r="G36" s="21">
        <f>AVERAGE('ST1.1 Detailed MSW by country'!H36,'ST1.1 Detailed MSW by country'!S36,'ST1.1 Detailed MSW by country'!AD36,'ST1.1 Detailed MSW by country'!AO36)</f>
        <v>0.38225324045763109</v>
      </c>
      <c r="H36" s="21">
        <f>STDEVA('ST1.1 Detailed MSW by country'!H36,'ST1.1 Detailed MSW by country'!S36,'ST1.1 Detailed MSW by country'!AD36,'ST1.1 Detailed MSW by country'!AO36)</f>
        <v>0.28359107543243933</v>
      </c>
      <c r="I36" s="21">
        <f>MIN('ST1.1 Detailed MSW by country'!H36,'ST1.1 Detailed MSW by country'!S36,'ST1.1 Detailed MSW by country'!AD36,'ST1.1 Detailed MSW by country'!AO36)</f>
        <v>7.1400000000000005E-2</v>
      </c>
      <c r="J36" s="21">
        <f>MAX('ST1.1 Detailed MSW by country'!H36,'ST1.1 Detailed MSW by country'!S36,'ST1.1 Detailed MSW by country'!AD36,'ST1.1 Detailed MSW by country'!AO36)</f>
        <v>0.74460000000000004</v>
      </c>
      <c r="K36" s="50">
        <f>AVERAGE('ST1.1 Detailed MSW by country'!AP36,'ST1.1 Detailed MSW by country'!AE36,'ST1.1 Detailed MSW by country'!T36,'ST1.1 Detailed MSW by country'!I36)</f>
        <v>2.7848508498690971E-2</v>
      </c>
      <c r="L36" s="50">
        <f>STDEVA('ST1.1 Detailed MSW by country'!AP36,'ST1.1 Detailed MSW by country'!AE36,'ST1.1 Detailed MSW by country'!T36,'ST1.1 Detailed MSW by country'!I36)</f>
        <v>1.5300152111425384E-2</v>
      </c>
      <c r="M36" s="50">
        <f>MIN('ST1.1 Detailed MSW by country'!AP36,'ST1.1 Detailed MSW by country'!AE36,'ST1.1 Detailed MSW by country'!T36,'ST1.1 Detailed MSW by country'!I36)</f>
        <v>6.8320000000000004E-3</v>
      </c>
      <c r="N36" s="50">
        <f>MAX('ST1.1 Detailed MSW by country'!AP36,'ST1.1 Detailed MSW by country'!AE36,'ST1.1 Detailed MSW by country'!T36,'ST1.1 Detailed MSW by country'!I36)</f>
        <v>4.1531083898835149E-2</v>
      </c>
      <c r="O36" s="50">
        <f>AVERAGE('ST1.1 Detailed MSW by country'!AQ36,'ST1.1 Detailed MSW by country'!AF36,'ST1.1 Detailed MSW by country'!U36,'ST1.1 Detailed MSW by country'!J36)</f>
        <v>5.3243152519013674E-2</v>
      </c>
      <c r="P36" s="50">
        <f>STDEVA('ST1.1 Detailed MSW by country'!AQ36,'ST1.1 Detailed MSW by country'!AF36,'ST1.1 Detailed MSW by country'!U36,'ST1.1 Detailed MSW by country'!J36)</f>
        <v>2.9252135081885029E-2</v>
      </c>
      <c r="Q36" s="50">
        <f>MIN('ST1.1 Detailed MSW by country'!AQ36,'ST1.1 Detailed MSW by country'!AF36,'ST1.1 Detailed MSW by country'!U36,'ST1.1 Detailed MSW by country'!J36)</f>
        <v>1.3062000000000001E-2</v>
      </c>
      <c r="R36" s="50">
        <f>MAX('ST1.1 Detailed MSW by country'!AQ36,'ST1.1 Detailed MSW by country'!AF36,'ST1.1 Detailed MSW by country'!U36,'ST1.1 Detailed MSW by country'!J36)</f>
        <v>7.9402666552486054E-2</v>
      </c>
      <c r="S36" s="50">
        <f>AVERAGE('ST1.1 Detailed MSW by country'!AR36,'ST1.1 Detailed MSW by country'!AG36,'ST1.1 Detailed MSW by country'!V36,'ST1.1 Detailed MSW by country'!K36)</f>
        <v>4.4055427379076709E-2</v>
      </c>
      <c r="T36" s="50">
        <f>STDEVA('ST1.1 Detailed MSW by country'!AR36,'ST1.1 Detailed MSW by country'!AG36,'ST1.1 Detailed MSW by country'!V36,'ST1.1 Detailed MSW by country'!K36)</f>
        <v>2.4204338995943441E-2</v>
      </c>
      <c r="U36" s="50">
        <f>MIN('ST1.1 Detailed MSW by country'!AR36,'ST1.1 Detailed MSW by country'!AG36,'ST1.1 Detailed MSW by country'!V36,'ST1.1 Detailed MSW by country'!K36)</f>
        <v>1.0808000000000002E-2</v>
      </c>
      <c r="V36" s="50">
        <f>MAX('ST1.1 Detailed MSW by country'!AR36,'ST1.1 Detailed MSW by country'!AG36,'ST1.1 Detailed MSW by country'!V36,'ST1.1 Detailed MSW by country'!K36)</f>
        <v>6.5700813053075291E-2</v>
      </c>
      <c r="W36" s="50">
        <f>AVERAGE('ST1.1 Detailed MSW by country'!AS36,'ST1.1 Detailed MSW by country'!AH36,'ST1.1 Detailed MSW by country'!W36,'ST1.1 Detailed MSW by country'!L36)</f>
        <v>3.3840503155171613E-2</v>
      </c>
      <c r="X36" s="50">
        <f>STDEVA('ST1.1 Detailed MSW by country'!AS36,'ST1.1 Detailed MSW by country'!AH36,'ST1.1 Detailed MSW by country'!W36,'ST1.1 Detailed MSW by country'!L36)</f>
        <v>1.8592193037039455E-2</v>
      </c>
      <c r="Y36" s="50">
        <f>MIN('ST1.1 Detailed MSW by country'!AS36,'ST1.1 Detailed MSW by country'!AH36,'ST1.1 Detailed MSW by country'!W36,'ST1.1 Detailed MSW by country'!L36)</f>
        <v>8.3020000000000004E-3</v>
      </c>
      <c r="Z36" s="50">
        <f>MAX('ST1.1 Detailed MSW by country'!AS36,'ST1.1 Detailed MSW by country'!AH36,'ST1.1 Detailed MSW by country'!W36,'ST1.1 Detailed MSW by country'!L36)</f>
        <v>5.0467075311494351E-2</v>
      </c>
      <c r="AA36" s="50">
        <f>AVERAGE('ST1.1 Detailed MSW by country'!AT36,'ST1.1 Detailed MSW by country'!AI36,'ST1.1 Detailed MSW by country'!X36,'ST1.1 Detailed MSW by country'!M36)</f>
        <v>8.902392061056949E-2</v>
      </c>
      <c r="AB36" s="50">
        <f>STDEVA('ST1.1 Detailed MSW by country'!AT36,'ST1.1 Detailed MSW by country'!AI36,'ST1.1 Detailed MSW by country'!X36,'ST1.1 Detailed MSW by country'!M36)</f>
        <v>4.8910322323409056E-2</v>
      </c>
      <c r="AC36" s="50">
        <f>MIN('ST1.1 Detailed MSW by country'!AT36,'ST1.1 Detailed MSW by country'!AI36,'ST1.1 Detailed MSW by country'!X36,'ST1.1 Detailed MSW by country'!M36)</f>
        <v>2.1840000000000002E-2</v>
      </c>
      <c r="AD36" s="50">
        <f>MAX('ST1.1 Detailed MSW by country'!AT36,'ST1.1 Detailed MSW by country'!AI36,'ST1.1 Detailed MSW by country'!X36,'ST1.1 Detailed MSW by country'!M36)</f>
        <v>0.13276330098807959</v>
      </c>
      <c r="AE36" s="50">
        <f>AVERAGE('ST1.1 Detailed MSW by country'!AU36,'ST1.1 Detailed MSW by country'!AJ36,'ST1.1 Detailed MSW by country'!Y36,'ST1.1 Detailed MSW by country'!N36)</f>
        <v>2.5280510788770697E-2</v>
      </c>
      <c r="AF36" s="50">
        <f>STDEVA('ST1.1 Detailed MSW by country'!AU36,'ST1.1 Detailed MSW by country'!AJ36,'ST1.1 Detailed MSW by country'!Y36,'ST1.1 Detailed MSW by country'!N36)</f>
        <v>1.388927742901936E-2</v>
      </c>
      <c r="AG36" s="50">
        <f>MIN('ST1.1 Detailed MSW by country'!AU36,'ST1.1 Detailed MSW by country'!AJ36,'ST1.1 Detailed MSW by country'!Y36,'ST1.1 Detailed MSW by country'!N36)</f>
        <v>6.202E-3</v>
      </c>
      <c r="AH36" s="50">
        <f>MAX('ST1.1 Detailed MSW by country'!AU36,'ST1.1 Detailed MSW by country'!AJ36,'ST1.1 Detailed MSW by country'!Y36,'ST1.1 Detailed MSW by country'!N36)</f>
        <v>3.7701373293409779E-2</v>
      </c>
      <c r="AI36" s="50">
        <f>AVERAGE('ST1.1 Detailed MSW by country'!I36,'ST1.1 Detailed MSW by country'!L36,'ST1.1 Detailed MSW by country'!T36,'ST1.1 Detailed MSW by country'!W36,'ST1.1 Detailed MSW by country'!AE36,'ST1.1 Detailed MSW by country'!AH36,'ST1.1 Detailed MSW by country'!AP36,'ST1.1 Detailed MSW by country'!AS36)</f>
        <v>3.0844505826931292E-2</v>
      </c>
      <c r="AJ36" s="50">
        <f>STDEVA('ST1.1 Detailed MSW by country'!I36,'ST1.1 Detailed MSW by country'!L36,'ST1.1 Detailed MSW by country'!T36,'ST1.1 Detailed MSW by country'!W36,'ST1.1 Detailed MSW by country'!AE36,'ST1.1 Detailed MSW by country'!AH36,'ST1.1 Detailed MSW by country'!AP36,'ST1.1 Detailed MSW by country'!AS36)</f>
        <v>1.6085045803942356E-2</v>
      </c>
      <c r="AK36" s="50">
        <f>MIN('ST1.1 Detailed MSW by country'!I36,'ST1.1 Detailed MSW by country'!L36,'ST1.1 Detailed MSW by country'!T36,'ST1.1 Detailed MSW by country'!W36,'ST1.1 Detailed MSW by country'!AE36,'ST1.1 Detailed MSW by country'!AH36,'ST1.1 Detailed MSW by country'!AP36,'ST1.1 Detailed MSW by country'!AS36)</f>
        <v>6.8320000000000004E-3</v>
      </c>
      <c r="AL36" s="50">
        <f>MAX('ST1.1 Detailed MSW by country'!I36,'ST1.1 Detailed MSW by country'!L36,'ST1.1 Detailed MSW by country'!T36,'ST1.1 Detailed MSW by country'!W36,'ST1.1 Detailed MSW by country'!AE36,'ST1.1 Detailed MSW by country'!AH36,'ST1.1 Detailed MSW by country'!AP36,'ST1.1 Detailed MSW by country'!AS36)</f>
        <v>5.0467075311494351E-2</v>
      </c>
      <c r="AM36" s="50">
        <f>AVERAGE('ST1.1 Detailed MSW by country'!J36,'ST1.1 Detailed MSW by country'!M36,'ST1.1 Detailed MSW by country'!U36,'ST1.1 Detailed MSW by country'!X36,'ST1.1 Detailed MSW by country'!AF36,'ST1.1 Detailed MSW by country'!AI36,'ST1.1 Detailed MSW by country'!AQ36,'ST1.1 Detailed MSW by country'!AT36)</f>
        <v>7.1133536564791586E-2</v>
      </c>
      <c r="AN36" s="50">
        <f>STDEVA('ST1.1 Detailed MSW by country'!J36,'ST1.1 Detailed MSW by country'!M36,'ST1.1 Detailed MSW by country'!U36,'ST1.1 Detailed MSW by country'!X36,'ST1.1 Detailed MSW by country'!AF36,'ST1.1 Detailed MSW by country'!AI36,'ST1.1 Detailed MSW by country'!AQ36,'ST1.1 Detailed MSW by country'!AT36)</f>
        <v>4.1925525536069395E-2</v>
      </c>
      <c r="AO36" s="50">
        <f>MIN('ST1.1 Detailed MSW by country'!J36,'ST1.1 Detailed MSW by country'!M36,'ST1.1 Detailed MSW by country'!U36,'ST1.1 Detailed MSW by country'!X36,'ST1.1 Detailed MSW by country'!AF36,'ST1.1 Detailed MSW by country'!AI36,'ST1.1 Detailed MSW by country'!AQ36,'ST1.1 Detailed MSW by country'!AT36)</f>
        <v>1.3062000000000001E-2</v>
      </c>
      <c r="AP36" s="50">
        <f>MAX('ST1.1 Detailed MSW by country'!J36,'ST1.1 Detailed MSW by country'!M36,'ST1.1 Detailed MSW by country'!U36,'ST1.1 Detailed MSW by country'!X36,'ST1.1 Detailed MSW by country'!AF36,'ST1.1 Detailed MSW by country'!AI36,'ST1.1 Detailed MSW by country'!AQ36,'ST1.1 Detailed MSW by country'!AT36)</f>
        <v>0.13276330098807959</v>
      </c>
      <c r="AQ36" s="50">
        <f>AVERAGE('ST1.1 Detailed MSW by country'!K36,'ST1.1 Detailed MSW by country'!N36,'ST1.1 Detailed MSW by country'!V36,'ST1.1 Detailed MSW by country'!Y36,'ST1.1 Detailed MSW by country'!AG36,'ST1.1 Detailed MSW by country'!AJ36,'ST1.1 Detailed MSW by country'!AR36,'ST1.1 Detailed MSW by country'!AU36)</f>
        <v>3.4667969083923701E-2</v>
      </c>
      <c r="AR36" s="50">
        <f>STDEVA('ST1.1 Detailed MSW by country'!K36,'ST1.1 Detailed MSW by country'!N36,'ST1.1 Detailed MSW by country'!V36,'ST1.1 Detailed MSW by country'!Y36,'ST1.1 Detailed MSW by country'!AG36,'ST1.1 Detailed MSW by country'!AJ36,'ST1.1 Detailed MSW by country'!AR36,'ST1.1 Detailed MSW by country'!AU36)</f>
        <v>2.0843913627375199E-2</v>
      </c>
      <c r="AS36" s="50">
        <f>MIN('ST1.1 Detailed MSW by country'!K36,'ST1.1 Detailed MSW by country'!N36,'ST1.1 Detailed MSW by country'!V36,'ST1.1 Detailed MSW by country'!Y36,'ST1.1 Detailed MSW by country'!AG36,'ST1.1 Detailed MSW by country'!AJ36,'ST1.1 Detailed MSW by country'!AR36,'ST1.1 Detailed MSW by country'!AU36)</f>
        <v>6.202E-3</v>
      </c>
      <c r="AT36" s="50">
        <f>MAX('ST1.1 Detailed MSW by country'!K36,'ST1.1 Detailed MSW by country'!N36,'ST1.1 Detailed MSW by country'!V36,'ST1.1 Detailed MSW by country'!Y36,'ST1.1 Detailed MSW by country'!AG36,'ST1.1 Detailed MSW by country'!AJ36,'ST1.1 Detailed MSW by country'!AR36,'ST1.1 Detailed MSW by country'!AU36)</f>
        <v>6.5700813053075291E-2</v>
      </c>
    </row>
    <row r="37" spans="1:46" x14ac:dyDescent="0.3">
      <c r="A37" s="19" t="s">
        <v>13</v>
      </c>
      <c r="B37" s="19" t="s">
        <v>47</v>
      </c>
      <c r="C37" s="27">
        <f>AVERAGE('ST1.1 Detailed MSW by country'!G37,'ST1.1 Detailed MSW by country'!R37,'ST1.1 Detailed MSW by country'!AC37,'ST1.1 Detailed MSW by country'!AN37)</f>
        <v>0.18169891234789856</v>
      </c>
      <c r="D37" s="21">
        <f>STDEVA('ST1.1 Detailed MSW by country'!G37,'ST1.1 Detailed MSW by country'!R37,'ST1.1 Detailed MSW by country'!AC37,'ST1.1 Detailed MSW by country'!AN37)</f>
        <v>0.10381047186959542</v>
      </c>
      <c r="E37" s="21">
        <f>MIN('ST1.1 Detailed MSW by country'!G37,'ST1.1 Detailed MSW by country'!R37,'ST1.1 Detailed MSW by country'!AC37,'ST1.1 Detailed MSW by country'!AN37)</f>
        <v>5.5097173731023623E-2</v>
      </c>
      <c r="F37" s="21">
        <f>MAX('ST1.1 Detailed MSW by country'!G37,'ST1.1 Detailed MSW by country'!R37,'ST1.1 Detailed MSW by country'!AC37,'ST1.1 Detailed MSW by country'!AN37)</f>
        <v>0.28000000000000003</v>
      </c>
      <c r="G37" s="21">
        <f>AVERAGE('ST1.1 Detailed MSW by country'!H37,'ST1.1 Detailed MSW by country'!S37,'ST1.1 Detailed MSW by country'!AD37,'ST1.1 Detailed MSW by country'!AO37)</f>
        <v>9.2666445297428277E-2</v>
      </c>
      <c r="H37" s="21">
        <f>STDEVA('ST1.1 Detailed MSW by country'!H37,'ST1.1 Detailed MSW by country'!S37,'ST1.1 Detailed MSW by country'!AD37,'ST1.1 Detailed MSW by country'!AO37)</f>
        <v>5.294334065349364E-2</v>
      </c>
      <c r="I37" s="21">
        <f>MIN('ST1.1 Detailed MSW by country'!H37,'ST1.1 Detailed MSW by country'!S37,'ST1.1 Detailed MSW by country'!AD37,'ST1.1 Detailed MSW by country'!AO37)</f>
        <v>2.8099558602822049E-2</v>
      </c>
      <c r="J37" s="21">
        <f>MAX('ST1.1 Detailed MSW by country'!H37,'ST1.1 Detailed MSW by country'!S37,'ST1.1 Detailed MSW by country'!AD37,'ST1.1 Detailed MSW by country'!AO37)</f>
        <v>0.14280000000000001</v>
      </c>
      <c r="K37" s="50">
        <f>AVERAGE('ST1.1 Detailed MSW by country'!AP37,'ST1.1 Detailed MSW by country'!AE37,'ST1.1 Detailed MSW by country'!T37,'ST1.1 Detailed MSW by country'!I37)</f>
        <v>8.0299869225774496E-3</v>
      </c>
      <c r="L37" s="50">
        <f>STDEVA('ST1.1 Detailed MSW by country'!AP37,'ST1.1 Detailed MSW by country'!AE37,'ST1.1 Detailed MSW by country'!T37,'ST1.1 Detailed MSW by country'!I37)</f>
        <v>5.7451786998902066E-3</v>
      </c>
      <c r="M37" s="50">
        <f>MIN('ST1.1 Detailed MSW by country'!AP37,'ST1.1 Detailed MSW by country'!AE37,'ST1.1 Detailed MSW by country'!T37,'ST1.1 Detailed MSW by country'!I37)</f>
        <v>2.6887420780739527E-3</v>
      </c>
      <c r="N37" s="50">
        <f>MAX('ST1.1 Detailed MSW by country'!AP37,'ST1.1 Detailed MSW by country'!AE37,'ST1.1 Detailed MSW by country'!T37,'ST1.1 Detailed MSW by country'!I37)</f>
        <v>1.3664000000000001E-2</v>
      </c>
      <c r="O37" s="50">
        <f>AVERAGE('ST1.1 Detailed MSW by country'!AQ37,'ST1.1 Detailed MSW by country'!AF37,'ST1.1 Detailed MSW by country'!U37,'ST1.1 Detailed MSW by country'!J37)</f>
        <v>1.5352413522058937E-2</v>
      </c>
      <c r="P37" s="50">
        <f>STDEVA('ST1.1 Detailed MSW by country'!AQ37,'ST1.1 Detailed MSW by country'!AF37,'ST1.1 Detailed MSW by country'!U37,'ST1.1 Detailed MSW by country'!J37)</f>
        <v>1.0984122391388448E-2</v>
      </c>
      <c r="Q37" s="50">
        <f>MIN('ST1.1 Detailed MSW by country'!AQ37,'ST1.1 Detailed MSW by country'!AF37,'ST1.1 Detailed MSW by country'!U37,'ST1.1 Detailed MSW by country'!J37)</f>
        <v>5.1405663091045033E-3</v>
      </c>
      <c r="R37" s="50">
        <f>MAX('ST1.1 Detailed MSW by country'!AQ37,'ST1.1 Detailed MSW by country'!AF37,'ST1.1 Detailed MSW by country'!U37,'ST1.1 Detailed MSW by country'!J37)</f>
        <v>2.6124000000000001E-2</v>
      </c>
      <c r="S37" s="50">
        <f>AVERAGE('ST1.1 Detailed MSW by country'!AR37,'ST1.1 Detailed MSW by country'!AG37,'ST1.1 Detailed MSW by country'!V37,'ST1.1 Detailed MSW by country'!K37)</f>
        <v>1.2703176033257772E-2</v>
      </c>
      <c r="T37" s="50">
        <f>STDEVA('ST1.1 Detailed MSW by country'!AR37,'ST1.1 Detailed MSW by country'!AG37,'ST1.1 Detailed MSW by country'!V37,'ST1.1 Detailed MSW by country'!K37)</f>
        <v>9.0886843367115541E-3</v>
      </c>
      <c r="U37" s="50">
        <f>MIN('ST1.1 Detailed MSW by country'!AR37,'ST1.1 Detailed MSW by country'!AG37,'ST1.1 Detailed MSW by country'!V37,'ST1.1 Detailed MSW by country'!K37)</f>
        <v>4.2535018120350241E-3</v>
      </c>
      <c r="V37" s="50">
        <f>MAX('ST1.1 Detailed MSW by country'!AR37,'ST1.1 Detailed MSW by country'!AG37,'ST1.1 Detailed MSW by country'!V37,'ST1.1 Detailed MSW by country'!K37)</f>
        <v>2.1616000000000003E-2</v>
      </c>
      <c r="W37" s="50">
        <f>AVERAGE('ST1.1 Detailed MSW by country'!AS37,'ST1.1 Detailed MSW by country'!AH37,'ST1.1 Detailed MSW by country'!W37,'ST1.1 Detailed MSW by country'!L37)</f>
        <v>9.7577505022303848E-3</v>
      </c>
      <c r="X37" s="50">
        <f>STDEVA('ST1.1 Detailed MSW by country'!AS37,'ST1.1 Detailed MSW by country'!AH37,'ST1.1 Detailed MSW by country'!W37,'ST1.1 Detailed MSW by country'!L37)</f>
        <v>6.9813339529403535E-3</v>
      </c>
      <c r="Y37" s="50">
        <f>MIN('ST1.1 Detailed MSW by country'!AS37,'ST1.1 Detailed MSW by country'!AH37,'ST1.1 Detailed MSW by country'!W37,'ST1.1 Detailed MSW by country'!L37)</f>
        <v>3.2672624022497009E-3</v>
      </c>
      <c r="Z37" s="50">
        <f>MAX('ST1.1 Detailed MSW by country'!AS37,'ST1.1 Detailed MSW by country'!AH37,'ST1.1 Detailed MSW by country'!W37,'ST1.1 Detailed MSW by country'!L37)</f>
        <v>1.6604000000000001E-2</v>
      </c>
      <c r="AA37" s="50">
        <f>AVERAGE('ST1.1 Detailed MSW by country'!AT37,'ST1.1 Detailed MSW by country'!AI37,'ST1.1 Detailed MSW by country'!X37,'ST1.1 Detailed MSW by country'!M37)</f>
        <v>2.5669630326272175E-2</v>
      </c>
      <c r="AB37" s="50">
        <f>STDEVA('ST1.1 Detailed MSW by country'!AT37,'ST1.1 Detailed MSW by country'!AI37,'ST1.1 Detailed MSW by country'!X37,'ST1.1 Detailed MSW by country'!M37)</f>
        <v>1.836573518817361E-2</v>
      </c>
      <c r="AC37" s="50">
        <f>MIN('ST1.1 Detailed MSW by country'!AT37,'ST1.1 Detailed MSW by country'!AI37,'ST1.1 Detailed MSW by country'!X37,'ST1.1 Detailed MSW by country'!M37)</f>
        <v>8.5951591020396855E-3</v>
      </c>
      <c r="AD37" s="50">
        <f>MAX('ST1.1 Detailed MSW by country'!AT37,'ST1.1 Detailed MSW by country'!AI37,'ST1.1 Detailed MSW by country'!X37,'ST1.1 Detailed MSW by country'!M37)</f>
        <v>4.3680000000000004E-2</v>
      </c>
      <c r="AE37" s="50">
        <f>AVERAGE('ST1.1 Detailed MSW by country'!AU37,'ST1.1 Detailed MSW by country'!AJ37,'ST1.1 Detailed MSW by country'!Y37,'ST1.1 Detailed MSW by country'!N37)</f>
        <v>7.2895168170119063E-3</v>
      </c>
      <c r="AF37" s="50">
        <f>STDEVA('ST1.1 Detailed MSW by country'!AU37,'ST1.1 Detailed MSW by country'!AJ37,'ST1.1 Detailed MSW by country'!Y37,'ST1.1 Detailed MSW by country'!N37)</f>
        <v>5.215397877154429E-3</v>
      </c>
      <c r="AG37" s="50">
        <f>MIN('ST1.1 Detailed MSW by country'!AU37,'ST1.1 Detailed MSW by country'!AJ37,'ST1.1 Detailed MSW by country'!Y37,'ST1.1 Detailed MSW by country'!N37)</f>
        <v>2.4408047962843466E-3</v>
      </c>
      <c r="AH37" s="50">
        <f>MAX('ST1.1 Detailed MSW by country'!AU37,'ST1.1 Detailed MSW by country'!AJ37,'ST1.1 Detailed MSW by country'!Y37,'ST1.1 Detailed MSW by country'!N37)</f>
        <v>1.2404E-2</v>
      </c>
      <c r="AI37" s="50">
        <f>AVERAGE('ST1.1 Detailed MSW by country'!I37,'ST1.1 Detailed MSW by country'!L37,'ST1.1 Detailed MSW by country'!T37,'ST1.1 Detailed MSW by country'!W37,'ST1.1 Detailed MSW by country'!AE37,'ST1.1 Detailed MSW by country'!AH37,'ST1.1 Detailed MSW by country'!AP37,'ST1.1 Detailed MSW by country'!AS37)</f>
        <v>8.8938687124039181E-3</v>
      </c>
      <c r="AJ37" s="50">
        <f>STDEVA('ST1.1 Detailed MSW by country'!I37,'ST1.1 Detailed MSW by country'!L37,'ST1.1 Detailed MSW by country'!T37,'ST1.1 Detailed MSW by country'!W37,'ST1.1 Detailed MSW by country'!AE37,'ST1.1 Detailed MSW by country'!AH37,'ST1.1 Detailed MSW by country'!AP37,'ST1.1 Detailed MSW by country'!AS37)</f>
        <v>5.9905716414903635E-3</v>
      </c>
      <c r="AK37" s="50">
        <f>MIN('ST1.1 Detailed MSW by country'!I37,'ST1.1 Detailed MSW by country'!L37,'ST1.1 Detailed MSW by country'!T37,'ST1.1 Detailed MSW by country'!W37,'ST1.1 Detailed MSW by country'!AE37,'ST1.1 Detailed MSW by country'!AH37,'ST1.1 Detailed MSW by country'!AP37,'ST1.1 Detailed MSW by country'!AS37)</f>
        <v>2.6887420780739527E-3</v>
      </c>
      <c r="AL37" s="50">
        <f>MAX('ST1.1 Detailed MSW by country'!I37,'ST1.1 Detailed MSW by country'!L37,'ST1.1 Detailed MSW by country'!T37,'ST1.1 Detailed MSW by country'!W37,'ST1.1 Detailed MSW by country'!AE37,'ST1.1 Detailed MSW by country'!AH37,'ST1.1 Detailed MSW by country'!AP37,'ST1.1 Detailed MSW by country'!AS37)</f>
        <v>1.6604000000000001E-2</v>
      </c>
      <c r="AM37" s="50">
        <f>AVERAGE('ST1.1 Detailed MSW by country'!J37,'ST1.1 Detailed MSW by country'!M37,'ST1.1 Detailed MSW by country'!U37,'ST1.1 Detailed MSW by country'!X37,'ST1.1 Detailed MSW by country'!AF37,'ST1.1 Detailed MSW by country'!AI37,'ST1.1 Detailed MSW by country'!AQ37,'ST1.1 Detailed MSW by country'!AT37)</f>
        <v>2.0511021924165554E-2</v>
      </c>
      <c r="AN37" s="50">
        <f>STDEVA('ST1.1 Detailed MSW by country'!J37,'ST1.1 Detailed MSW by country'!M37,'ST1.1 Detailed MSW by country'!U37,'ST1.1 Detailed MSW by country'!X37,'ST1.1 Detailed MSW by country'!AF37,'ST1.1 Detailed MSW by country'!AI37,'ST1.1 Detailed MSW by country'!AQ37,'ST1.1 Detailed MSW by country'!AT37)</f>
        <v>1.5055817320432468E-2</v>
      </c>
      <c r="AO37" s="50">
        <f>MIN('ST1.1 Detailed MSW by country'!J37,'ST1.1 Detailed MSW by country'!M37,'ST1.1 Detailed MSW by country'!U37,'ST1.1 Detailed MSW by country'!X37,'ST1.1 Detailed MSW by country'!AF37,'ST1.1 Detailed MSW by country'!AI37,'ST1.1 Detailed MSW by country'!AQ37,'ST1.1 Detailed MSW by country'!AT37)</f>
        <v>5.1405663091045033E-3</v>
      </c>
      <c r="AP37" s="50">
        <f>MAX('ST1.1 Detailed MSW by country'!J37,'ST1.1 Detailed MSW by country'!M37,'ST1.1 Detailed MSW by country'!U37,'ST1.1 Detailed MSW by country'!X37,'ST1.1 Detailed MSW by country'!AF37,'ST1.1 Detailed MSW by country'!AI37,'ST1.1 Detailed MSW by country'!AQ37,'ST1.1 Detailed MSW by country'!AT37)</f>
        <v>4.3680000000000004E-2</v>
      </c>
      <c r="AQ37" s="50">
        <f>AVERAGE('ST1.1 Detailed MSW by country'!K37,'ST1.1 Detailed MSW by country'!N37,'ST1.1 Detailed MSW by country'!V37,'ST1.1 Detailed MSW by country'!Y37,'ST1.1 Detailed MSW by country'!AG37,'ST1.1 Detailed MSW by country'!AJ37,'ST1.1 Detailed MSW by country'!AR37,'ST1.1 Detailed MSW by country'!AU37)</f>
        <v>9.9963464251348402E-3</v>
      </c>
      <c r="AR37" s="50">
        <f>STDEVA('ST1.1 Detailed MSW by country'!K37,'ST1.1 Detailed MSW by country'!N37,'ST1.1 Detailed MSW by country'!V37,'ST1.1 Detailed MSW by country'!Y37,'ST1.1 Detailed MSW by country'!AG37,'ST1.1 Detailed MSW by country'!AJ37,'ST1.1 Detailed MSW by country'!AR37,'ST1.1 Detailed MSW by country'!AU37)</f>
        <v>7.4453157487253709E-3</v>
      </c>
      <c r="AS37" s="50">
        <f>MIN('ST1.1 Detailed MSW by country'!K37,'ST1.1 Detailed MSW by country'!N37,'ST1.1 Detailed MSW by country'!V37,'ST1.1 Detailed MSW by country'!Y37,'ST1.1 Detailed MSW by country'!AG37,'ST1.1 Detailed MSW by country'!AJ37,'ST1.1 Detailed MSW by country'!AR37,'ST1.1 Detailed MSW by country'!AU37)</f>
        <v>2.4408047962843466E-3</v>
      </c>
      <c r="AT37" s="50">
        <f>MAX('ST1.1 Detailed MSW by country'!K37,'ST1.1 Detailed MSW by country'!N37,'ST1.1 Detailed MSW by country'!V37,'ST1.1 Detailed MSW by country'!Y37,'ST1.1 Detailed MSW by country'!AG37,'ST1.1 Detailed MSW by country'!AJ37,'ST1.1 Detailed MSW by country'!AR37,'ST1.1 Detailed MSW by country'!AU37)</f>
        <v>2.1616000000000003E-2</v>
      </c>
    </row>
    <row r="38" spans="1:46" x14ac:dyDescent="0.3">
      <c r="A38" s="19" t="s">
        <v>13</v>
      </c>
      <c r="B38" s="19" t="s">
        <v>48</v>
      </c>
      <c r="C38" s="27">
        <f>AVERAGE('ST1.1 Detailed MSW by country'!G38,'ST1.1 Detailed MSW by country'!R38,'ST1.1 Detailed MSW by country'!AC38,'ST1.1 Detailed MSW by country'!AN38)</f>
        <v>0.38728096289552233</v>
      </c>
      <c r="D38" s="21">
        <f>STDEVA('ST1.1 Detailed MSW by country'!G38,'ST1.1 Detailed MSW by country'!R38,'ST1.1 Detailed MSW by country'!AC38,'ST1.1 Detailed MSW by country'!AN38)</f>
        <v>0.2311774223925826</v>
      </c>
      <c r="E38" s="21">
        <f>MIN('ST1.1 Detailed MSW by country'!G38,'ST1.1 Detailed MSW by country'!R38,'ST1.1 Detailed MSW by country'!AC38,'ST1.1 Detailed MSW by country'!AN38)</f>
        <v>0.21096161415494011</v>
      </c>
      <c r="F38" s="21">
        <f>MAX('ST1.1 Detailed MSW by country'!G38,'ST1.1 Detailed MSW by country'!R38,'ST1.1 Detailed MSW by country'!AC38,'ST1.1 Detailed MSW by country'!AN38)</f>
        <v>0.5</v>
      </c>
      <c r="G38" s="21">
        <f>AVERAGE('ST1.1 Detailed MSW by country'!H38,'ST1.1 Detailed MSW by country'!S38,'ST1.1 Detailed MSW by country'!AD38,'ST1.1 Detailed MSW by country'!AO38)</f>
        <v>0.19751329107671642</v>
      </c>
      <c r="H38" s="21">
        <f>STDEVA('ST1.1 Detailed MSW by country'!H38,'ST1.1 Detailed MSW by country'!S38,'ST1.1 Detailed MSW by country'!AD38,'ST1.1 Detailed MSW by country'!AO38)</f>
        <v>0.11790048542021708</v>
      </c>
      <c r="I38" s="21">
        <f>MIN('ST1.1 Detailed MSW by country'!H38,'ST1.1 Detailed MSW by country'!S38,'ST1.1 Detailed MSW by country'!AD38,'ST1.1 Detailed MSW by country'!AO38)</f>
        <v>0.10759042321901946</v>
      </c>
      <c r="J38" s="21">
        <f>MAX('ST1.1 Detailed MSW by country'!H38,'ST1.1 Detailed MSW by country'!S38,'ST1.1 Detailed MSW by country'!AD38,'ST1.1 Detailed MSW by country'!AO38)</f>
        <v>0.255</v>
      </c>
      <c r="K38" s="50">
        <f>AVERAGE('ST1.1 Detailed MSW by country'!AP38,'ST1.1 Detailed MSW by country'!AE38,'ST1.1 Detailed MSW by country'!T38,'ST1.1 Detailed MSW by country'!I38)</f>
        <v>1.4913977655968158E-2</v>
      </c>
      <c r="L38" s="50">
        <f>STDEVA('ST1.1 Detailed MSW by country'!AP38,'ST1.1 Detailed MSW by country'!AE38,'ST1.1 Detailed MSW by country'!T38,'ST1.1 Detailed MSW by country'!I38)</f>
        <v>9.0279343060072816E-3</v>
      </c>
      <c r="M38" s="50">
        <f>MIN('ST1.1 Detailed MSW by country'!AP38,'ST1.1 Detailed MSW by country'!AE38,'ST1.1 Detailed MSW by country'!T38,'ST1.1 Detailed MSW by country'!I38)</f>
        <v>1.0294926770761076E-2</v>
      </c>
      <c r="N38" s="50">
        <f>MAX('ST1.1 Detailed MSW by country'!AP38,'ST1.1 Detailed MSW by country'!AE38,'ST1.1 Detailed MSW by country'!T38,'ST1.1 Detailed MSW by country'!I38)</f>
        <v>2.2003006197143401E-2</v>
      </c>
      <c r="O38" s="50">
        <f>AVERAGE('ST1.1 Detailed MSW by country'!AQ38,'ST1.1 Detailed MSW by country'!AF38,'ST1.1 Detailed MSW by country'!U38,'ST1.1 Detailed MSW by country'!J38)</f>
        <v>2.8513813838152238E-2</v>
      </c>
      <c r="P38" s="50">
        <f>STDEVA('ST1.1 Detailed MSW by country'!AQ38,'ST1.1 Detailed MSW by country'!AF38,'ST1.1 Detailed MSW by country'!U38,'ST1.1 Detailed MSW by country'!J38)</f>
        <v>1.7260374400624577E-2</v>
      </c>
      <c r="Q38" s="50">
        <f>MIN('ST1.1 Detailed MSW by country'!AQ38,'ST1.1 Detailed MSW by country'!AF38,'ST1.1 Detailed MSW by country'!U38,'ST1.1 Detailed MSW by country'!J38)</f>
        <v>1.9682718600655912E-2</v>
      </c>
      <c r="R38" s="50">
        <f>MAX('ST1.1 Detailed MSW by country'!AQ38,'ST1.1 Detailed MSW by country'!AF38,'ST1.1 Detailed MSW by country'!U38,'ST1.1 Detailed MSW by country'!J38)</f>
        <v>4.20672229138008E-2</v>
      </c>
      <c r="S38" s="50">
        <f>AVERAGE('ST1.1 Detailed MSW by country'!AR38,'ST1.1 Detailed MSW by country'!AG38,'ST1.1 Detailed MSW by country'!V38,'ST1.1 Detailed MSW by country'!K38)</f>
        <v>2.3593423668867668E-2</v>
      </c>
      <c r="T38" s="50">
        <f>STDEVA('ST1.1 Detailed MSW by country'!AR38,'ST1.1 Detailed MSW by country'!AG38,'ST1.1 Detailed MSW by country'!V38,'ST1.1 Detailed MSW by country'!K38)</f>
        <v>1.4281896074257422E-2</v>
      </c>
      <c r="U38" s="50">
        <f>MIN('ST1.1 Detailed MSW by country'!AR38,'ST1.1 Detailed MSW by country'!AG38,'ST1.1 Detailed MSW by country'!V38,'ST1.1 Detailed MSW by country'!K38)</f>
        <v>1.6286236612761379E-2</v>
      </c>
      <c r="V38" s="50">
        <f>MAX('ST1.1 Detailed MSW by country'!AR38,'ST1.1 Detailed MSW by country'!AG38,'ST1.1 Detailed MSW by country'!V38,'ST1.1 Detailed MSW by country'!K38)</f>
        <v>3.4808034393841614E-2</v>
      </c>
      <c r="W38" s="50">
        <f>AVERAGE('ST1.1 Detailed MSW by country'!AS38,'ST1.1 Detailed MSW by country'!AH38,'ST1.1 Detailed MSW by country'!W38,'ST1.1 Detailed MSW by country'!L38)</f>
        <v>1.8122927766371144E-2</v>
      </c>
      <c r="X38" s="50">
        <f>STDEVA('ST1.1 Detailed MSW by country'!AS38,'ST1.1 Detailed MSW by country'!AH38,'ST1.1 Detailed MSW by country'!W38,'ST1.1 Detailed MSW by country'!L38)</f>
        <v>1.0970420171029342E-2</v>
      </c>
      <c r="Y38" s="50">
        <f>MIN('ST1.1 Detailed MSW by country'!AS38,'ST1.1 Detailed MSW by country'!AH38,'ST1.1 Detailed MSW by country'!W38,'ST1.1 Detailed MSW by country'!L38)</f>
        <v>1.2510023719387949E-2</v>
      </c>
      <c r="Z38" s="50">
        <f>MAX('ST1.1 Detailed MSW by country'!AS38,'ST1.1 Detailed MSW by country'!AH38,'ST1.1 Detailed MSW by country'!W38,'ST1.1 Detailed MSW by country'!L38)</f>
        <v>2.6737259579725486E-2</v>
      </c>
      <c r="AA38" s="50">
        <f>AVERAGE('ST1.1 Detailed MSW by country'!AT38,'ST1.1 Detailed MSW by country'!AI38,'ST1.1 Detailed MSW by country'!X38,'ST1.1 Detailed MSW by country'!M38)</f>
        <v>4.7675830211701499E-2</v>
      </c>
      <c r="AB38" s="50">
        <f>STDEVA('ST1.1 Detailed MSW by country'!AT38,'ST1.1 Detailed MSW by country'!AI38,'ST1.1 Detailed MSW by country'!X38,'ST1.1 Detailed MSW by country'!M38)</f>
        <v>2.8859789994613434E-2</v>
      </c>
      <c r="AC38" s="50">
        <f>MIN('ST1.1 Detailed MSW by country'!AT38,'ST1.1 Detailed MSW by country'!AI38,'ST1.1 Detailed MSW by country'!X38,'ST1.1 Detailed MSW by country'!M38)</f>
        <v>3.2910011808170658E-2</v>
      </c>
      <c r="AD38" s="50">
        <f>MAX('ST1.1 Detailed MSW by country'!AT38,'ST1.1 Detailed MSW by country'!AI38,'ST1.1 Detailed MSW by country'!X38,'ST1.1 Detailed MSW by country'!M38)</f>
        <v>7.0337478826933822E-2</v>
      </c>
      <c r="AE38" s="50">
        <f>AVERAGE('ST1.1 Detailed MSW by country'!AU38,'ST1.1 Detailed MSW by country'!AJ38,'ST1.1 Detailed MSW by country'!Y38,'ST1.1 Detailed MSW by country'!N38)</f>
        <v>1.3538713322938309E-2</v>
      </c>
      <c r="AF38" s="50">
        <f>STDEVA('ST1.1 Detailed MSW by country'!AU38,'ST1.1 Detailed MSW by country'!AJ38,'ST1.1 Detailed MSW by country'!Y38,'ST1.1 Detailed MSW by country'!N38)</f>
        <v>8.1954403638549705E-3</v>
      </c>
      <c r="AG38" s="50">
        <f>MIN('ST1.1 Detailed MSW by country'!AU38,'ST1.1 Detailed MSW by country'!AJ38,'ST1.1 Detailed MSW by country'!Y38,'ST1.1 Detailed MSW by country'!N38)</f>
        <v>9.3455995070638471E-3</v>
      </c>
      <c r="AH38" s="50">
        <f>MAX('ST1.1 Detailed MSW by country'!AU38,'ST1.1 Detailed MSW by country'!AJ38,'ST1.1 Detailed MSW by country'!Y38,'ST1.1 Detailed MSW by country'!N38)</f>
        <v>1.997404046175108E-2</v>
      </c>
      <c r="AI38" s="50">
        <f>AVERAGE('ST1.1 Detailed MSW by country'!I38,'ST1.1 Detailed MSW by country'!L38,'ST1.1 Detailed MSW by country'!T38,'ST1.1 Detailed MSW by country'!W38,'ST1.1 Detailed MSW by country'!AE38,'ST1.1 Detailed MSW by country'!AH38,'ST1.1 Detailed MSW by country'!AP38,'ST1.1 Detailed MSW by country'!AS38)</f>
        <v>1.651845271116965E-2</v>
      </c>
      <c r="AJ38" s="50">
        <f>STDEVA('ST1.1 Detailed MSW by country'!I38,'ST1.1 Detailed MSW by country'!L38,'ST1.1 Detailed MSW by country'!T38,'ST1.1 Detailed MSW by country'!W38,'ST1.1 Detailed MSW by country'!AE38,'ST1.1 Detailed MSW by country'!AH38,'ST1.1 Detailed MSW by country'!AP38,'ST1.1 Detailed MSW by country'!AS38)</f>
        <v>9.3895510359728318E-3</v>
      </c>
      <c r="AK38" s="50">
        <f>MIN('ST1.1 Detailed MSW by country'!I38,'ST1.1 Detailed MSW by country'!L38,'ST1.1 Detailed MSW by country'!T38,'ST1.1 Detailed MSW by country'!W38,'ST1.1 Detailed MSW by country'!AE38,'ST1.1 Detailed MSW by country'!AH38,'ST1.1 Detailed MSW by country'!AP38,'ST1.1 Detailed MSW by country'!AS38)</f>
        <v>1.0294926770761076E-2</v>
      </c>
      <c r="AL38" s="50">
        <f>MAX('ST1.1 Detailed MSW by country'!I38,'ST1.1 Detailed MSW by country'!L38,'ST1.1 Detailed MSW by country'!T38,'ST1.1 Detailed MSW by country'!W38,'ST1.1 Detailed MSW by country'!AE38,'ST1.1 Detailed MSW by country'!AH38,'ST1.1 Detailed MSW by country'!AP38,'ST1.1 Detailed MSW by country'!AS38)</f>
        <v>2.6737259579725486E-2</v>
      </c>
      <c r="AM38" s="50">
        <f>AVERAGE('ST1.1 Detailed MSW by country'!J38,'ST1.1 Detailed MSW by country'!M38,'ST1.1 Detailed MSW by country'!U38,'ST1.1 Detailed MSW by country'!X38,'ST1.1 Detailed MSW by country'!AF38,'ST1.1 Detailed MSW by country'!AI38,'ST1.1 Detailed MSW by country'!AQ38,'ST1.1 Detailed MSW by country'!AT38)</f>
        <v>3.8094822024926867E-2</v>
      </c>
      <c r="AN38" s="50">
        <f>STDEVA('ST1.1 Detailed MSW by country'!J38,'ST1.1 Detailed MSW by country'!M38,'ST1.1 Detailed MSW by country'!U38,'ST1.1 Detailed MSW by country'!X38,'ST1.1 Detailed MSW by country'!AF38,'ST1.1 Detailed MSW by country'!AI38,'ST1.1 Detailed MSW by country'!AQ38,'ST1.1 Detailed MSW by country'!AT38)</f>
        <v>2.3316164654549585E-2</v>
      </c>
      <c r="AO38" s="50">
        <f>MIN('ST1.1 Detailed MSW by country'!J38,'ST1.1 Detailed MSW by country'!M38,'ST1.1 Detailed MSW by country'!U38,'ST1.1 Detailed MSW by country'!X38,'ST1.1 Detailed MSW by country'!AF38,'ST1.1 Detailed MSW by country'!AI38,'ST1.1 Detailed MSW by country'!AQ38,'ST1.1 Detailed MSW by country'!AT38)</f>
        <v>1.9682718600655912E-2</v>
      </c>
      <c r="AP38" s="50">
        <f>MAX('ST1.1 Detailed MSW by country'!J38,'ST1.1 Detailed MSW by country'!M38,'ST1.1 Detailed MSW by country'!U38,'ST1.1 Detailed MSW by country'!X38,'ST1.1 Detailed MSW by country'!AF38,'ST1.1 Detailed MSW by country'!AI38,'ST1.1 Detailed MSW by country'!AQ38,'ST1.1 Detailed MSW by country'!AT38)</f>
        <v>7.0337478826933822E-2</v>
      </c>
      <c r="AQ38" s="50">
        <f>AVERAGE('ST1.1 Detailed MSW by country'!K38,'ST1.1 Detailed MSW by country'!N38,'ST1.1 Detailed MSW by country'!V38,'ST1.1 Detailed MSW by country'!Y38,'ST1.1 Detailed MSW by country'!AG38,'ST1.1 Detailed MSW by country'!AJ38,'ST1.1 Detailed MSW by country'!AR38,'ST1.1 Detailed MSW by country'!AU38)</f>
        <v>1.8566068495902987E-2</v>
      </c>
      <c r="AR38" s="50">
        <f>STDEVA('ST1.1 Detailed MSW by country'!K38,'ST1.1 Detailed MSW by country'!N38,'ST1.1 Detailed MSW by country'!V38,'ST1.1 Detailed MSW by country'!Y38,'ST1.1 Detailed MSW by country'!AG38,'ST1.1 Detailed MSW by country'!AJ38,'ST1.1 Detailed MSW by country'!AR38,'ST1.1 Detailed MSW by country'!AU38)</f>
        <v>1.1508678370555754E-2</v>
      </c>
      <c r="AS38" s="50">
        <f>MIN('ST1.1 Detailed MSW by country'!K38,'ST1.1 Detailed MSW by country'!N38,'ST1.1 Detailed MSW by country'!V38,'ST1.1 Detailed MSW by country'!Y38,'ST1.1 Detailed MSW by country'!AG38,'ST1.1 Detailed MSW by country'!AJ38,'ST1.1 Detailed MSW by country'!AR38,'ST1.1 Detailed MSW by country'!AU38)</f>
        <v>9.3455995070638471E-3</v>
      </c>
      <c r="AT38" s="50">
        <f>MAX('ST1.1 Detailed MSW by country'!K38,'ST1.1 Detailed MSW by country'!N38,'ST1.1 Detailed MSW by country'!V38,'ST1.1 Detailed MSW by country'!Y38,'ST1.1 Detailed MSW by country'!AG38,'ST1.1 Detailed MSW by country'!AJ38,'ST1.1 Detailed MSW by country'!AR38,'ST1.1 Detailed MSW by country'!AU38)</f>
        <v>3.4808034393841614E-2</v>
      </c>
    </row>
    <row r="39" spans="1:46" x14ac:dyDescent="0.3">
      <c r="A39" s="19" t="s">
        <v>13</v>
      </c>
      <c r="B39" s="19" t="s">
        <v>49</v>
      </c>
      <c r="C39" s="27">
        <f>AVERAGE('ST1.1 Detailed MSW by country'!G39,'ST1.1 Detailed MSW by country'!R39,'ST1.1 Detailed MSW by country'!AC39,'ST1.1 Detailed MSW by country'!AN39)</f>
        <v>0.43195016862069918</v>
      </c>
      <c r="D39" s="21">
        <f>STDEVA('ST1.1 Detailed MSW by country'!G39,'ST1.1 Detailed MSW by country'!R39,'ST1.1 Detailed MSW by country'!AC39,'ST1.1 Detailed MSW by country'!AN39)</f>
        <v>0.23852203450718948</v>
      </c>
      <c r="E39" s="21">
        <f>MIN('ST1.1 Detailed MSW by country'!G39,'ST1.1 Detailed MSW by country'!R39,'ST1.1 Detailed MSW by country'!AC39,'ST1.1 Detailed MSW by country'!AN39)</f>
        <v>7.9750571189795005E-2</v>
      </c>
      <c r="F39" s="21">
        <f>MAX('ST1.1 Detailed MSW by country'!G39,'ST1.1 Detailed MSW by country'!R39,'ST1.1 Detailed MSW by country'!AC39,'ST1.1 Detailed MSW by country'!AN39)</f>
        <v>0.57999999999999996</v>
      </c>
      <c r="G39" s="21">
        <f>AVERAGE('ST1.1 Detailed MSW by country'!H39,'ST1.1 Detailed MSW by country'!S39,'ST1.1 Detailed MSW by country'!AD39,'ST1.1 Detailed MSW by country'!AO39)</f>
        <v>0.2202945859965566</v>
      </c>
      <c r="H39" s="21">
        <f>STDEVA('ST1.1 Detailed MSW by country'!H39,'ST1.1 Detailed MSW by country'!S39,'ST1.1 Detailed MSW by country'!AD39,'ST1.1 Detailed MSW by country'!AO39)</f>
        <v>0.12164623759866666</v>
      </c>
      <c r="I39" s="21">
        <f>MIN('ST1.1 Detailed MSW by country'!H39,'ST1.1 Detailed MSW by country'!S39,'ST1.1 Detailed MSW by country'!AD39,'ST1.1 Detailed MSW by country'!AO39)</f>
        <v>4.0672791306795457E-2</v>
      </c>
      <c r="J39" s="21">
        <f>MAX('ST1.1 Detailed MSW by country'!H39,'ST1.1 Detailed MSW by country'!S39,'ST1.1 Detailed MSW by country'!AD39,'ST1.1 Detailed MSW by country'!AO39)</f>
        <v>0.29580000000000001</v>
      </c>
      <c r="K39" s="50">
        <f>AVERAGE('ST1.1 Detailed MSW by country'!AP39,'ST1.1 Detailed MSW by country'!AE39,'ST1.1 Detailed MSW by country'!T39,'ST1.1 Detailed MSW by country'!I39)</f>
        <v>1.8149948228690121E-2</v>
      </c>
      <c r="L39" s="50">
        <f>STDEVA('ST1.1 Detailed MSW by country'!AP39,'ST1.1 Detailed MSW by country'!AE39,'ST1.1 Detailed MSW by country'!T39,'ST1.1 Detailed MSW by country'!I39)</f>
        <v>1.2152368050841484E-2</v>
      </c>
      <c r="M39" s="50">
        <f>MIN('ST1.1 Detailed MSW by country'!AP39,'ST1.1 Detailed MSW by country'!AE39,'ST1.1 Detailed MSW by country'!T39,'ST1.1 Detailed MSW by country'!I39)</f>
        <v>3.891827874061996E-3</v>
      </c>
      <c r="N39" s="50">
        <f>MAX('ST1.1 Detailed MSW by country'!AP39,'ST1.1 Detailed MSW by country'!AE39,'ST1.1 Detailed MSW by country'!T39,'ST1.1 Detailed MSW by country'!I39)</f>
        <v>2.8303999999999996E-2</v>
      </c>
      <c r="O39" s="50">
        <f>AVERAGE('ST1.1 Detailed MSW by country'!AQ39,'ST1.1 Detailed MSW by country'!AF39,'ST1.1 Detailed MSW by country'!U39,'ST1.1 Detailed MSW by country'!J39)</f>
        <v>3.4700618232311228E-2</v>
      </c>
      <c r="P39" s="50">
        <f>STDEVA('ST1.1 Detailed MSW by country'!AQ39,'ST1.1 Detailed MSW by country'!AF39,'ST1.1 Detailed MSW by country'!U39,'ST1.1 Detailed MSW by country'!J39)</f>
        <v>2.3233933179170323E-2</v>
      </c>
      <c r="Q39" s="50">
        <f>MIN('ST1.1 Detailed MSW by country'!AQ39,'ST1.1 Detailed MSW by country'!AF39,'ST1.1 Detailed MSW by country'!U39,'ST1.1 Detailed MSW by country'!J39)</f>
        <v>7.4407282920078734E-3</v>
      </c>
      <c r="R39" s="50">
        <f>MAX('ST1.1 Detailed MSW by country'!AQ39,'ST1.1 Detailed MSW by country'!AF39,'ST1.1 Detailed MSW by country'!U39,'ST1.1 Detailed MSW by country'!J39)</f>
        <v>5.4113999999999995E-2</v>
      </c>
      <c r="S39" s="50">
        <f>AVERAGE('ST1.1 Detailed MSW by country'!AR39,'ST1.1 Detailed MSW by country'!AG39,'ST1.1 Detailed MSW by country'!V39,'ST1.1 Detailed MSW by country'!K39)</f>
        <v>2.871262301751798E-2</v>
      </c>
      <c r="T39" s="50">
        <f>STDEVA('ST1.1 Detailed MSW by country'!AR39,'ST1.1 Detailed MSW by country'!AG39,'ST1.1 Detailed MSW by country'!V39,'ST1.1 Detailed MSW by country'!K39)</f>
        <v>1.9224647818134478E-2</v>
      </c>
      <c r="U39" s="50">
        <f>MIN('ST1.1 Detailed MSW by country'!AR39,'ST1.1 Detailed MSW by country'!AG39,'ST1.1 Detailed MSW by country'!V39,'ST1.1 Detailed MSW by country'!K39)</f>
        <v>6.1567440958521747E-3</v>
      </c>
      <c r="V39" s="50">
        <f>MAX('ST1.1 Detailed MSW by country'!AR39,'ST1.1 Detailed MSW by country'!AG39,'ST1.1 Detailed MSW by country'!V39,'ST1.1 Detailed MSW by country'!K39)</f>
        <v>4.4775999999999996E-2</v>
      </c>
      <c r="W39" s="50">
        <f>AVERAGE('ST1.1 Detailed MSW by country'!AS39,'ST1.1 Detailed MSW by country'!AH39,'ST1.1 Detailed MSW by country'!W39,'ST1.1 Detailed MSW by country'!L39)</f>
        <v>2.2055162499207463E-2</v>
      </c>
      <c r="X39" s="50">
        <f>STDEVA('ST1.1 Detailed MSW by country'!AS39,'ST1.1 Detailed MSW by country'!AH39,'ST1.1 Detailed MSW by country'!W39,'ST1.1 Detailed MSW by country'!L39)</f>
        <v>1.476711937325615E-2</v>
      </c>
      <c r="Y39" s="50">
        <f>MIN('ST1.1 Detailed MSW by country'!AS39,'ST1.1 Detailed MSW by country'!AH39,'ST1.1 Detailed MSW by country'!W39,'ST1.1 Detailed MSW by country'!L39)</f>
        <v>4.7292088715548434E-3</v>
      </c>
      <c r="Z39" s="50">
        <f>MAX('ST1.1 Detailed MSW by country'!AS39,'ST1.1 Detailed MSW by country'!AH39,'ST1.1 Detailed MSW by country'!W39,'ST1.1 Detailed MSW by country'!L39)</f>
        <v>3.4393999999999994E-2</v>
      </c>
      <c r="AA39" s="50">
        <f>AVERAGE('ST1.1 Detailed MSW by country'!AT39,'ST1.1 Detailed MSW by country'!AI39,'ST1.1 Detailed MSW by country'!X39,'ST1.1 Detailed MSW by country'!M39)</f>
        <v>5.8020326304829062E-2</v>
      </c>
      <c r="AB39" s="50">
        <f>STDEVA('ST1.1 Detailed MSW by country'!AT39,'ST1.1 Detailed MSW by country'!AI39,'ST1.1 Detailed MSW by country'!X39,'ST1.1 Detailed MSW by country'!M39)</f>
        <v>3.8847733933017894E-2</v>
      </c>
      <c r="AC39" s="50">
        <f>MIN('ST1.1 Detailed MSW by country'!AT39,'ST1.1 Detailed MSW by country'!AI39,'ST1.1 Detailed MSW by country'!X39,'ST1.1 Detailed MSW by country'!M39)</f>
        <v>1.2441089105608021E-2</v>
      </c>
      <c r="AD39" s="50">
        <f>MAX('ST1.1 Detailed MSW by country'!AT39,'ST1.1 Detailed MSW by country'!AI39,'ST1.1 Detailed MSW by country'!X39,'ST1.1 Detailed MSW by country'!M39)</f>
        <v>9.0479999999999991E-2</v>
      </c>
      <c r="AE39" s="50">
        <f>AVERAGE('ST1.1 Detailed MSW by country'!AU39,'ST1.1 Detailed MSW by country'!AJ39,'ST1.1 Detailed MSW by country'!Y39,'ST1.1 Detailed MSW by country'!N39)</f>
        <v>1.6476284969896973E-2</v>
      </c>
      <c r="AF39" s="50">
        <f>STDEVA('ST1.1 Detailed MSW by country'!AU39,'ST1.1 Detailed MSW by country'!AJ39,'ST1.1 Detailed MSW by country'!Y39,'ST1.1 Detailed MSW by country'!N39)</f>
        <v>1.1031760341235205E-2</v>
      </c>
      <c r="AG39" s="50">
        <f>MIN('ST1.1 Detailed MSW by country'!AU39,'ST1.1 Detailed MSW by country'!AJ39,'ST1.1 Detailed MSW by country'!Y39,'ST1.1 Detailed MSW by country'!N39)</f>
        <v>3.5329503037079186E-3</v>
      </c>
      <c r="AH39" s="50">
        <f>MAX('ST1.1 Detailed MSW by country'!AU39,'ST1.1 Detailed MSW by country'!AJ39,'ST1.1 Detailed MSW by country'!Y39,'ST1.1 Detailed MSW by country'!N39)</f>
        <v>2.5693999999999998E-2</v>
      </c>
      <c r="AI39" s="50">
        <f>AVERAGE('ST1.1 Detailed MSW by country'!I39,'ST1.1 Detailed MSW by country'!L39,'ST1.1 Detailed MSW by country'!T39,'ST1.1 Detailed MSW by country'!W39,'ST1.1 Detailed MSW by country'!AE39,'ST1.1 Detailed MSW by country'!AH39,'ST1.1 Detailed MSW by country'!AP39,'ST1.1 Detailed MSW by country'!AS39)</f>
        <v>2.0102555363948789E-2</v>
      </c>
      <c r="AJ39" s="50">
        <f>STDEVA('ST1.1 Detailed MSW by country'!I39,'ST1.1 Detailed MSW by country'!L39,'ST1.1 Detailed MSW by country'!T39,'ST1.1 Detailed MSW by country'!W39,'ST1.1 Detailed MSW by country'!AE39,'ST1.1 Detailed MSW by country'!AH39,'ST1.1 Detailed MSW by country'!AP39,'ST1.1 Detailed MSW by country'!AS39)</f>
        <v>1.2692770655988365E-2</v>
      </c>
      <c r="AK39" s="50">
        <f>MIN('ST1.1 Detailed MSW by country'!I39,'ST1.1 Detailed MSW by country'!L39,'ST1.1 Detailed MSW by country'!T39,'ST1.1 Detailed MSW by country'!W39,'ST1.1 Detailed MSW by country'!AE39,'ST1.1 Detailed MSW by country'!AH39,'ST1.1 Detailed MSW by country'!AP39,'ST1.1 Detailed MSW by country'!AS39)</f>
        <v>3.891827874061996E-3</v>
      </c>
      <c r="AL39" s="50">
        <f>MAX('ST1.1 Detailed MSW by country'!I39,'ST1.1 Detailed MSW by country'!L39,'ST1.1 Detailed MSW by country'!T39,'ST1.1 Detailed MSW by country'!W39,'ST1.1 Detailed MSW by country'!AE39,'ST1.1 Detailed MSW by country'!AH39,'ST1.1 Detailed MSW by country'!AP39,'ST1.1 Detailed MSW by country'!AS39)</f>
        <v>3.4393999999999994E-2</v>
      </c>
      <c r="AM39" s="50">
        <f>AVERAGE('ST1.1 Detailed MSW by country'!J39,'ST1.1 Detailed MSW by country'!M39,'ST1.1 Detailed MSW by country'!U39,'ST1.1 Detailed MSW by country'!X39,'ST1.1 Detailed MSW by country'!AF39,'ST1.1 Detailed MSW by country'!AI39,'ST1.1 Detailed MSW by country'!AQ39,'ST1.1 Detailed MSW by country'!AT39)</f>
        <v>4.6360472268570152E-2</v>
      </c>
      <c r="AN39" s="50">
        <f>STDEVA('ST1.1 Detailed MSW by country'!J39,'ST1.1 Detailed MSW by country'!M39,'ST1.1 Detailed MSW by country'!U39,'ST1.1 Detailed MSW by country'!X39,'ST1.1 Detailed MSW by country'!AF39,'ST1.1 Detailed MSW by country'!AI39,'ST1.1 Detailed MSW by country'!AQ39,'ST1.1 Detailed MSW by country'!AT39)</f>
        <v>3.2148103292838293E-2</v>
      </c>
      <c r="AO39" s="50">
        <f>MIN('ST1.1 Detailed MSW by country'!J39,'ST1.1 Detailed MSW by country'!M39,'ST1.1 Detailed MSW by country'!U39,'ST1.1 Detailed MSW by country'!X39,'ST1.1 Detailed MSW by country'!AF39,'ST1.1 Detailed MSW by country'!AI39,'ST1.1 Detailed MSW by country'!AQ39,'ST1.1 Detailed MSW by country'!AT39)</f>
        <v>7.4407282920078734E-3</v>
      </c>
      <c r="AP39" s="50">
        <f>MAX('ST1.1 Detailed MSW by country'!J39,'ST1.1 Detailed MSW by country'!M39,'ST1.1 Detailed MSW by country'!U39,'ST1.1 Detailed MSW by country'!X39,'ST1.1 Detailed MSW by country'!AF39,'ST1.1 Detailed MSW by country'!AI39,'ST1.1 Detailed MSW by country'!AQ39,'ST1.1 Detailed MSW by country'!AT39)</f>
        <v>9.0479999999999991E-2</v>
      </c>
      <c r="AQ39" s="50">
        <f>AVERAGE('ST1.1 Detailed MSW by country'!K39,'ST1.1 Detailed MSW by country'!N39,'ST1.1 Detailed MSW by country'!V39,'ST1.1 Detailed MSW by country'!Y39,'ST1.1 Detailed MSW by country'!AG39,'ST1.1 Detailed MSW by country'!AJ39,'ST1.1 Detailed MSW by country'!AR39,'ST1.1 Detailed MSW by country'!AU39)</f>
        <v>2.2594453993707474E-2</v>
      </c>
      <c r="AR39" s="50">
        <f>STDEVA('ST1.1 Detailed MSW by country'!K39,'ST1.1 Detailed MSW by country'!N39,'ST1.1 Detailed MSW by country'!V39,'ST1.1 Detailed MSW by country'!Y39,'ST1.1 Detailed MSW by country'!AG39,'ST1.1 Detailed MSW by country'!AJ39,'ST1.1 Detailed MSW by country'!AR39,'ST1.1 Detailed MSW by country'!AU39)</f>
        <v>1.5916372511637977E-2</v>
      </c>
      <c r="AS39" s="50">
        <f>MIN('ST1.1 Detailed MSW by country'!K39,'ST1.1 Detailed MSW by country'!N39,'ST1.1 Detailed MSW by country'!V39,'ST1.1 Detailed MSW by country'!Y39,'ST1.1 Detailed MSW by country'!AG39,'ST1.1 Detailed MSW by country'!AJ39,'ST1.1 Detailed MSW by country'!AR39,'ST1.1 Detailed MSW by country'!AU39)</f>
        <v>3.5329503037079186E-3</v>
      </c>
      <c r="AT39" s="50">
        <f>MAX('ST1.1 Detailed MSW by country'!K39,'ST1.1 Detailed MSW by country'!N39,'ST1.1 Detailed MSW by country'!V39,'ST1.1 Detailed MSW by country'!Y39,'ST1.1 Detailed MSW by country'!AG39,'ST1.1 Detailed MSW by country'!AJ39,'ST1.1 Detailed MSW by country'!AR39,'ST1.1 Detailed MSW by country'!AU39)</f>
        <v>4.4775999999999996E-2</v>
      </c>
    </row>
    <row r="40" spans="1:46" x14ac:dyDescent="0.3">
      <c r="A40" s="19" t="s">
        <v>13</v>
      </c>
      <c r="B40" s="19" t="s">
        <v>50</v>
      </c>
      <c r="C40" s="27">
        <f>AVERAGE('ST1.1 Detailed MSW by country'!G40,'ST1.1 Detailed MSW by country'!R40,'ST1.1 Detailed MSW by country'!AC40,'ST1.1 Detailed MSW by country'!AN40)</f>
        <v>0.44572704179154682</v>
      </c>
      <c r="D40" s="21">
        <f>STDEVA('ST1.1 Detailed MSW by country'!G40,'ST1.1 Detailed MSW by country'!R40,'ST1.1 Detailed MSW by country'!AC40,'ST1.1 Detailed MSW by country'!AN40)</f>
        <v>0.25145046827960665</v>
      </c>
      <c r="E40" s="21">
        <f>MIN('ST1.1 Detailed MSW by country'!G40,'ST1.1 Detailed MSW by country'!R40,'ST1.1 Detailed MSW by country'!AC40,'ST1.1 Detailed MSW by country'!AN40)</f>
        <v>0.28590145983470078</v>
      </c>
      <c r="F40" s="21">
        <f>MAX('ST1.1 Detailed MSW by country'!G40,'ST1.1 Detailed MSW by country'!R40,'ST1.1 Detailed MSW by country'!AC40,'ST1.1 Detailed MSW by country'!AN40)</f>
        <v>0.56000000000000005</v>
      </c>
      <c r="G40" s="21">
        <f>AVERAGE('ST1.1 Detailed MSW by country'!H40,'ST1.1 Detailed MSW by country'!S40,'ST1.1 Detailed MSW by country'!AD40,'ST1.1 Detailed MSW by country'!AO40)</f>
        <v>0.22732079131368885</v>
      </c>
      <c r="H40" s="21">
        <f>STDEVA('ST1.1 Detailed MSW by country'!H40,'ST1.1 Detailed MSW by country'!S40,'ST1.1 Detailed MSW by country'!AD40,'ST1.1 Detailed MSW by country'!AO40)</f>
        <v>0.12823973882259945</v>
      </c>
      <c r="I40" s="21">
        <f>MIN('ST1.1 Detailed MSW by country'!H40,'ST1.1 Detailed MSW by country'!S40,'ST1.1 Detailed MSW by country'!AD40,'ST1.1 Detailed MSW by country'!AO40)</f>
        <v>0.14580974451569739</v>
      </c>
      <c r="J40" s="21">
        <f>MAX('ST1.1 Detailed MSW by country'!H40,'ST1.1 Detailed MSW by country'!S40,'ST1.1 Detailed MSW by country'!AD40,'ST1.1 Detailed MSW by country'!AO40)</f>
        <v>0.28560000000000002</v>
      </c>
      <c r="K40" s="50">
        <f>AVERAGE('ST1.1 Detailed MSW by country'!AP40,'ST1.1 Detailed MSW by country'!AE40,'ST1.1 Detailed MSW by country'!T40,'ST1.1 Detailed MSW by country'!I40)</f>
        <v>1.7287906306094145E-2</v>
      </c>
      <c r="L40" s="50">
        <f>STDEVA('ST1.1 Detailed MSW by country'!AP40,'ST1.1 Detailed MSW by country'!AE40,'ST1.1 Detailed MSW by country'!T40,'ST1.1 Detailed MSW by country'!I40)</f>
        <v>9.8525570256460526E-3</v>
      </c>
      <c r="M40" s="50">
        <f>MIN('ST1.1 Detailed MSW by country'!AP40,'ST1.1 Detailed MSW by country'!AE40,'ST1.1 Detailed MSW by country'!T40,'ST1.1 Detailed MSW by country'!I40)</f>
        <v>1.393728E-2</v>
      </c>
      <c r="N40" s="50">
        <f>MAX('ST1.1 Detailed MSW by country'!AP40,'ST1.1 Detailed MSW by country'!AE40,'ST1.1 Detailed MSW by country'!T40,'ST1.1 Detailed MSW by country'!I40)</f>
        <v>2.3974447678349046E-2</v>
      </c>
      <c r="O40" s="50">
        <f>AVERAGE('ST1.1 Detailed MSW by country'!AQ40,'ST1.1 Detailed MSW by country'!AF40,'ST1.1 Detailed MSW by country'!U40,'ST1.1 Detailed MSW by country'!J40)</f>
        <v>3.3052492999151313E-2</v>
      </c>
      <c r="P40" s="50">
        <f>STDEVA('ST1.1 Detailed MSW by country'!AQ40,'ST1.1 Detailed MSW by country'!AF40,'ST1.1 Detailed MSW by country'!U40,'ST1.1 Detailed MSW by country'!J40)</f>
        <v>1.8836958411737225E-2</v>
      </c>
      <c r="Q40" s="50">
        <f>MIN('ST1.1 Detailed MSW by country'!AQ40,'ST1.1 Detailed MSW by country'!AF40,'ST1.1 Detailed MSW by country'!U40,'ST1.1 Detailed MSW by country'!J40)</f>
        <v>2.664648E-2</v>
      </c>
      <c r="R40" s="50">
        <f>MAX('ST1.1 Detailed MSW by country'!AQ40,'ST1.1 Detailed MSW by country'!AF40,'ST1.1 Detailed MSW by country'!U40,'ST1.1 Detailed MSW by country'!J40)</f>
        <v>4.5836392794876356E-2</v>
      </c>
      <c r="S40" s="50">
        <f>AVERAGE('ST1.1 Detailed MSW by country'!AR40,'ST1.1 Detailed MSW by country'!AG40,'ST1.1 Detailed MSW by country'!V40,'ST1.1 Detailed MSW by country'!K40)</f>
        <v>2.7348900959640748E-2</v>
      </c>
      <c r="T40" s="50">
        <f>STDEVA('ST1.1 Detailed MSW by country'!AR40,'ST1.1 Detailed MSW by country'!AG40,'ST1.1 Detailed MSW by country'!V40,'ST1.1 Detailed MSW by country'!K40)</f>
        <v>1.5586422179915481E-2</v>
      </c>
      <c r="U40" s="50">
        <f>MIN('ST1.1 Detailed MSW by country'!AR40,'ST1.1 Detailed MSW by country'!AG40,'ST1.1 Detailed MSW by country'!V40,'ST1.1 Detailed MSW by country'!K40)</f>
        <v>2.2048320000000003E-2</v>
      </c>
      <c r="V40" s="50">
        <f>MAX('ST1.1 Detailed MSW by country'!AR40,'ST1.1 Detailed MSW by country'!AG40,'ST1.1 Detailed MSW by country'!V40,'ST1.1 Detailed MSW by country'!K40)</f>
        <v>3.7926790179683333E-2</v>
      </c>
      <c r="W40" s="50">
        <f>AVERAGE('ST1.1 Detailed MSW by country'!AS40,'ST1.1 Detailed MSW by country'!AH40,'ST1.1 Detailed MSW by country'!W40,'ST1.1 Detailed MSW by country'!L40)</f>
        <v>2.1007640244905385E-2</v>
      </c>
      <c r="X40" s="50">
        <f>STDEVA('ST1.1 Detailed MSW by country'!AS40,'ST1.1 Detailed MSW by country'!AH40,'ST1.1 Detailed MSW by country'!W40,'ST1.1 Detailed MSW by country'!L40)</f>
        <v>1.1972471959442852E-2</v>
      </c>
      <c r="Y40" s="50">
        <f>MIN('ST1.1 Detailed MSW by country'!AS40,'ST1.1 Detailed MSW by country'!AH40,'ST1.1 Detailed MSW by country'!W40,'ST1.1 Detailed MSW by country'!L40)</f>
        <v>1.6936079999999999E-2</v>
      </c>
      <c r="Z40" s="50">
        <f>MAX('ST1.1 Detailed MSW by country'!AS40,'ST1.1 Detailed MSW by country'!AH40,'ST1.1 Detailed MSW by country'!W40,'ST1.1 Detailed MSW by country'!L40)</f>
        <v>2.9132884166518411E-2</v>
      </c>
      <c r="AA40" s="50">
        <f>AVERAGE('ST1.1 Detailed MSW by country'!AT40,'ST1.1 Detailed MSW by country'!AI40,'ST1.1 Detailed MSW by country'!X40,'ST1.1 Detailed MSW by country'!M40)</f>
        <v>5.52646185194813E-2</v>
      </c>
      <c r="AB40" s="50">
        <f>STDEVA('ST1.1 Detailed MSW by country'!AT40,'ST1.1 Detailed MSW by country'!AI40,'ST1.1 Detailed MSW by country'!X40,'ST1.1 Detailed MSW by country'!M40)</f>
        <v>3.1495879016409517E-2</v>
      </c>
      <c r="AC40" s="50">
        <f>MIN('ST1.1 Detailed MSW by country'!AT40,'ST1.1 Detailed MSW by country'!AI40,'ST1.1 Detailed MSW by country'!X40,'ST1.1 Detailed MSW by country'!M40)</f>
        <v>4.4553600000000006E-2</v>
      </c>
      <c r="AD40" s="50">
        <f>MAX('ST1.1 Detailed MSW by country'!AT40,'ST1.1 Detailed MSW by country'!AI40,'ST1.1 Detailed MSW by country'!X40,'ST1.1 Detailed MSW by country'!M40)</f>
        <v>7.6639627824230561E-2</v>
      </c>
      <c r="AE40" s="50">
        <f>AVERAGE('ST1.1 Detailed MSW by country'!AU40,'ST1.1 Detailed MSW by country'!AJ40,'ST1.1 Detailed MSW by country'!Y40,'ST1.1 Detailed MSW by country'!N40)</f>
        <v>1.5693734618032189E-2</v>
      </c>
      <c r="AF40" s="50">
        <f>STDEVA('ST1.1 Detailed MSW by country'!AU40,'ST1.1 Detailed MSW by country'!AJ40,'ST1.1 Detailed MSW by country'!Y40,'ST1.1 Detailed MSW by country'!N40)</f>
        <v>8.9440220540188565E-3</v>
      </c>
      <c r="AG40" s="50">
        <f>MIN('ST1.1 Detailed MSW by country'!AU40,'ST1.1 Detailed MSW by country'!AJ40,'ST1.1 Detailed MSW by country'!Y40,'ST1.1 Detailed MSW by country'!N40)</f>
        <v>1.2652080000000001E-2</v>
      </c>
      <c r="AH40" s="50">
        <f>MAX('ST1.1 Detailed MSW by country'!AU40,'ST1.1 Detailed MSW by country'!AJ40,'ST1.1 Detailed MSW by country'!Y40,'ST1.1 Detailed MSW by country'!N40)</f>
        <v>2.1763689183419321E-2</v>
      </c>
      <c r="AI40" s="50">
        <f>AVERAGE('ST1.1 Detailed MSW by country'!I40,'ST1.1 Detailed MSW by country'!L40,'ST1.1 Detailed MSW by country'!T40,'ST1.1 Detailed MSW by country'!W40,'ST1.1 Detailed MSW by country'!AE40,'ST1.1 Detailed MSW by country'!AH40,'ST1.1 Detailed MSW by country'!AP40,'ST1.1 Detailed MSW by country'!AS40)</f>
        <v>1.9147773275499769E-2</v>
      </c>
      <c r="AJ40" s="50">
        <f>STDEVA('ST1.1 Detailed MSW by country'!I40,'ST1.1 Detailed MSW by country'!L40,'ST1.1 Detailed MSW by country'!T40,'ST1.1 Detailed MSW by country'!W40,'ST1.1 Detailed MSW by country'!AE40,'ST1.1 Detailed MSW by country'!AH40,'ST1.1 Detailed MSW by country'!AP40,'ST1.1 Detailed MSW by country'!AS40)</f>
        <v>1.0259524267982444E-2</v>
      </c>
      <c r="AK40" s="50">
        <f>MIN('ST1.1 Detailed MSW by country'!I40,'ST1.1 Detailed MSW by country'!L40,'ST1.1 Detailed MSW by country'!T40,'ST1.1 Detailed MSW by country'!W40,'ST1.1 Detailed MSW by country'!AE40,'ST1.1 Detailed MSW by country'!AH40,'ST1.1 Detailed MSW by country'!AP40,'ST1.1 Detailed MSW by country'!AS40)</f>
        <v>1.393728E-2</v>
      </c>
      <c r="AL40" s="50">
        <f>MAX('ST1.1 Detailed MSW by country'!I40,'ST1.1 Detailed MSW by country'!L40,'ST1.1 Detailed MSW by country'!T40,'ST1.1 Detailed MSW by country'!W40,'ST1.1 Detailed MSW by country'!AE40,'ST1.1 Detailed MSW by country'!AH40,'ST1.1 Detailed MSW by country'!AP40,'ST1.1 Detailed MSW by country'!AS40)</f>
        <v>2.9132884166518411E-2</v>
      </c>
      <c r="AM40" s="50">
        <f>AVERAGE('ST1.1 Detailed MSW by country'!J40,'ST1.1 Detailed MSW by country'!M40,'ST1.1 Detailed MSW by country'!U40,'ST1.1 Detailed MSW by country'!X40,'ST1.1 Detailed MSW by country'!AF40,'ST1.1 Detailed MSW by country'!AI40,'ST1.1 Detailed MSW by country'!AQ40,'ST1.1 Detailed MSW by country'!AT40)</f>
        <v>4.4158555759316299E-2</v>
      </c>
      <c r="AN40" s="50">
        <f>STDEVA('ST1.1 Detailed MSW by country'!J40,'ST1.1 Detailed MSW by country'!M40,'ST1.1 Detailed MSW by country'!U40,'ST1.1 Detailed MSW by country'!X40,'ST1.1 Detailed MSW by country'!AF40,'ST1.1 Detailed MSW by country'!AI40,'ST1.1 Detailed MSW by country'!AQ40,'ST1.1 Detailed MSW by country'!AT40)</f>
        <v>2.5622297841675565E-2</v>
      </c>
      <c r="AO40" s="50">
        <f>MIN('ST1.1 Detailed MSW by country'!J40,'ST1.1 Detailed MSW by country'!M40,'ST1.1 Detailed MSW by country'!U40,'ST1.1 Detailed MSW by country'!X40,'ST1.1 Detailed MSW by country'!AF40,'ST1.1 Detailed MSW by country'!AI40,'ST1.1 Detailed MSW by country'!AQ40,'ST1.1 Detailed MSW by country'!AT40)</f>
        <v>2.664648E-2</v>
      </c>
      <c r="AP40" s="50">
        <f>MAX('ST1.1 Detailed MSW by country'!J40,'ST1.1 Detailed MSW by country'!M40,'ST1.1 Detailed MSW by country'!U40,'ST1.1 Detailed MSW by country'!X40,'ST1.1 Detailed MSW by country'!AF40,'ST1.1 Detailed MSW by country'!AI40,'ST1.1 Detailed MSW by country'!AQ40,'ST1.1 Detailed MSW by country'!AT40)</f>
        <v>7.6639627824230561E-2</v>
      </c>
      <c r="AQ40" s="50">
        <f>AVERAGE('ST1.1 Detailed MSW by country'!K40,'ST1.1 Detailed MSW by country'!N40,'ST1.1 Detailed MSW by country'!V40,'ST1.1 Detailed MSW by country'!Y40,'ST1.1 Detailed MSW by country'!AG40,'ST1.1 Detailed MSW by country'!AJ40,'ST1.1 Detailed MSW by country'!AR40,'ST1.1 Detailed MSW by country'!AU40)</f>
        <v>2.1521317788836467E-2</v>
      </c>
      <c r="AR40" s="50">
        <f>STDEVA('ST1.1 Detailed MSW by country'!K40,'ST1.1 Detailed MSW by country'!N40,'ST1.1 Detailed MSW by country'!V40,'ST1.1 Detailed MSW by country'!Y40,'ST1.1 Detailed MSW by country'!AG40,'ST1.1 Detailed MSW by country'!AJ40,'ST1.1 Detailed MSW by country'!AR40,'ST1.1 Detailed MSW by country'!AU40)</f>
        <v>1.265825267718877E-2</v>
      </c>
      <c r="AS40" s="50">
        <f>MIN('ST1.1 Detailed MSW by country'!K40,'ST1.1 Detailed MSW by country'!N40,'ST1.1 Detailed MSW by country'!V40,'ST1.1 Detailed MSW by country'!Y40,'ST1.1 Detailed MSW by country'!AG40,'ST1.1 Detailed MSW by country'!AJ40,'ST1.1 Detailed MSW by country'!AR40,'ST1.1 Detailed MSW by country'!AU40)</f>
        <v>1.2652080000000001E-2</v>
      </c>
      <c r="AT40" s="50">
        <f>MAX('ST1.1 Detailed MSW by country'!K40,'ST1.1 Detailed MSW by country'!N40,'ST1.1 Detailed MSW by country'!V40,'ST1.1 Detailed MSW by country'!Y40,'ST1.1 Detailed MSW by country'!AG40,'ST1.1 Detailed MSW by country'!AJ40,'ST1.1 Detailed MSW by country'!AR40,'ST1.1 Detailed MSW by country'!AU40)</f>
        <v>3.7926790179683333E-2</v>
      </c>
    </row>
    <row r="41" spans="1:46" x14ac:dyDescent="0.3">
      <c r="A41" s="19" t="s">
        <v>13</v>
      </c>
      <c r="B41" s="19" t="s">
        <v>51</v>
      </c>
      <c r="C41" s="27">
        <f>AVERAGE('ST1.1 Detailed MSW by country'!G41,'ST1.1 Detailed MSW by country'!R41,'ST1.1 Detailed MSW by country'!AC41,'ST1.1 Detailed MSW by country'!AN41)</f>
        <v>0.54519652649145345</v>
      </c>
      <c r="D41" s="21">
        <f>STDEVA('ST1.1 Detailed MSW by country'!G41,'ST1.1 Detailed MSW by country'!R41,'ST1.1 Detailed MSW by country'!AC41,'ST1.1 Detailed MSW by country'!AN41)</f>
        <v>0.18924864628848534</v>
      </c>
      <c r="E41" s="21">
        <f>MIN('ST1.1 Detailed MSW by country'!G41,'ST1.1 Detailed MSW by country'!R41,'ST1.1 Detailed MSW by country'!AC41,'ST1.1 Detailed MSW by country'!AN41)</f>
        <v>0.31283753328504033</v>
      </c>
      <c r="F41" s="21">
        <f>MAX('ST1.1 Detailed MSW by country'!G41,'ST1.1 Detailed MSW by country'!R41,'ST1.1 Detailed MSW by country'!AC41,'ST1.1 Detailed MSW by country'!AN41)</f>
        <v>0.74</v>
      </c>
      <c r="G41" s="21">
        <f>AVERAGE('ST1.1 Detailed MSW by country'!H41,'ST1.1 Detailed MSW by country'!S41,'ST1.1 Detailed MSW by country'!AD41,'ST1.1 Detailed MSW by country'!AO41)</f>
        <v>0.27805022851064121</v>
      </c>
      <c r="H41" s="21">
        <f>STDEVA('ST1.1 Detailed MSW by country'!H41,'ST1.1 Detailed MSW by country'!S41,'ST1.1 Detailed MSW by country'!AD41,'ST1.1 Detailed MSW by country'!AO41)</f>
        <v>9.6516809607127801E-2</v>
      </c>
      <c r="I41" s="21">
        <f>MIN('ST1.1 Detailed MSW by country'!H41,'ST1.1 Detailed MSW by country'!S41,'ST1.1 Detailed MSW by country'!AD41,'ST1.1 Detailed MSW by country'!AO41)</f>
        <v>0.15954714197537057</v>
      </c>
      <c r="J41" s="21">
        <f>MAX('ST1.1 Detailed MSW by country'!H41,'ST1.1 Detailed MSW by country'!S41,'ST1.1 Detailed MSW by country'!AD41,'ST1.1 Detailed MSW by country'!AO41)</f>
        <v>0.37740000000000001</v>
      </c>
      <c r="K41" s="50">
        <f>AVERAGE('ST1.1 Detailed MSW by country'!AP41,'ST1.1 Detailed MSW by country'!AE41,'ST1.1 Detailed MSW by country'!T41,'ST1.1 Detailed MSW by country'!I41)</f>
        <v>2.2719890492782925E-2</v>
      </c>
      <c r="L41" s="50">
        <f>STDEVA('ST1.1 Detailed MSW by country'!AP41,'ST1.1 Detailed MSW by country'!AE41,'ST1.1 Detailed MSW by country'!T41,'ST1.1 Detailed MSW by country'!I41)</f>
        <v>9.6276280323908323E-3</v>
      </c>
      <c r="M41" s="50">
        <f>MIN('ST1.1 Detailed MSW by country'!AP41,'ST1.1 Detailed MSW by country'!AE41,'ST1.1 Detailed MSW by country'!T41,'ST1.1 Detailed MSW by country'!I41)</f>
        <v>1.5266471624309967E-2</v>
      </c>
      <c r="N41" s="50">
        <f>MAX('ST1.1 Detailed MSW by country'!AP41,'ST1.1 Detailed MSW by country'!AE41,'ST1.1 Detailed MSW by country'!T41,'ST1.1 Detailed MSW by country'!I41)</f>
        <v>3.6111999999999998E-2</v>
      </c>
      <c r="O41" s="50">
        <f>AVERAGE('ST1.1 Detailed MSW by country'!AQ41,'ST1.1 Detailed MSW by country'!AF41,'ST1.1 Detailed MSW by country'!U41,'ST1.1 Detailed MSW by country'!J41)</f>
        <v>4.3437823421652602E-2</v>
      </c>
      <c r="P41" s="50">
        <f>STDEVA('ST1.1 Detailed MSW by country'!AQ41,'ST1.1 Detailed MSW by country'!AF41,'ST1.1 Detailed MSW by country'!U41,'ST1.1 Detailed MSW by country'!J41)</f>
        <v>1.8406919988157071E-2</v>
      </c>
      <c r="Q41" s="50">
        <f>MIN('ST1.1 Detailed MSW by country'!AQ41,'ST1.1 Detailed MSW by country'!AF41,'ST1.1 Detailed MSW by country'!U41,'ST1.1 Detailed MSW by country'!J41)</f>
        <v>2.9187741855494262E-2</v>
      </c>
      <c r="R41" s="50">
        <f>MAX('ST1.1 Detailed MSW by country'!AQ41,'ST1.1 Detailed MSW by country'!AF41,'ST1.1 Detailed MSW by country'!U41,'ST1.1 Detailed MSW by country'!J41)</f>
        <v>6.9041999999999992E-2</v>
      </c>
      <c r="S41" s="50">
        <f>AVERAGE('ST1.1 Detailed MSW by country'!AR41,'ST1.1 Detailed MSW by country'!AG41,'ST1.1 Detailed MSW by country'!V41,'ST1.1 Detailed MSW by country'!K41)</f>
        <v>3.5942121845140208E-2</v>
      </c>
      <c r="T41" s="50">
        <f>STDEVA('ST1.1 Detailed MSW by country'!AR41,'ST1.1 Detailed MSW by country'!AG41,'ST1.1 Detailed MSW by country'!V41,'ST1.1 Detailed MSW by country'!K41)</f>
        <v>1.5230591887306803E-2</v>
      </c>
      <c r="U41" s="50">
        <f>MIN('ST1.1 Detailed MSW by country'!AR41,'ST1.1 Detailed MSW by country'!AG41,'ST1.1 Detailed MSW by country'!V41,'ST1.1 Detailed MSW by country'!K41)</f>
        <v>2.4151057569605113E-2</v>
      </c>
      <c r="V41" s="50">
        <f>MAX('ST1.1 Detailed MSW by country'!AR41,'ST1.1 Detailed MSW by country'!AG41,'ST1.1 Detailed MSW by country'!V41,'ST1.1 Detailed MSW by country'!K41)</f>
        <v>5.7128000000000005E-2</v>
      </c>
      <c r="W41" s="50">
        <f>AVERAGE('ST1.1 Detailed MSW by country'!AS41,'ST1.1 Detailed MSW by country'!AH41,'ST1.1 Detailed MSW by country'!W41,'ST1.1 Detailed MSW by country'!L41)</f>
        <v>2.7608391520943187E-2</v>
      </c>
      <c r="X41" s="50">
        <f>STDEVA('ST1.1 Detailed MSW by country'!AS41,'ST1.1 Detailed MSW by country'!AH41,'ST1.1 Detailed MSW by country'!W41,'ST1.1 Detailed MSW by country'!L41)</f>
        <v>1.1699146359032304E-2</v>
      </c>
      <c r="Y41" s="50">
        <f>MIN('ST1.1 Detailed MSW by country'!AS41,'ST1.1 Detailed MSW by country'!AH41,'ST1.1 Detailed MSW by country'!W41,'ST1.1 Detailed MSW by country'!L41)</f>
        <v>1.855126572380289E-2</v>
      </c>
      <c r="Z41" s="50">
        <f>MAX('ST1.1 Detailed MSW by country'!AS41,'ST1.1 Detailed MSW by country'!AH41,'ST1.1 Detailed MSW by country'!W41,'ST1.1 Detailed MSW by country'!L41)</f>
        <v>4.3881999999999997E-2</v>
      </c>
      <c r="AA41" s="50">
        <f>AVERAGE('ST1.1 Detailed MSW by country'!AT41,'ST1.1 Detailed MSW by country'!AI41,'ST1.1 Detailed MSW by country'!X41,'ST1.1 Detailed MSW by country'!M41)</f>
        <v>7.2629158132666738E-2</v>
      </c>
      <c r="AB41" s="50">
        <f>STDEVA('ST1.1 Detailed MSW by country'!AT41,'ST1.1 Detailed MSW by country'!AI41,'ST1.1 Detailed MSW by country'!X41,'ST1.1 Detailed MSW by country'!M41)</f>
        <v>3.0776843710101854E-2</v>
      </c>
      <c r="AC41" s="50">
        <f>MIN('ST1.1 Detailed MSW by country'!AT41,'ST1.1 Detailed MSW by country'!AI41,'ST1.1 Detailed MSW by country'!X41,'ST1.1 Detailed MSW by country'!M41)</f>
        <v>4.8802655192466293E-2</v>
      </c>
      <c r="AD41" s="50">
        <f>MAX('ST1.1 Detailed MSW by country'!AT41,'ST1.1 Detailed MSW by country'!AI41,'ST1.1 Detailed MSW by country'!X41,'ST1.1 Detailed MSW by country'!M41)</f>
        <v>0.11544</v>
      </c>
      <c r="AE41" s="50">
        <f>AVERAGE('ST1.1 Detailed MSW by country'!AU41,'ST1.1 Detailed MSW by country'!AJ41,'ST1.1 Detailed MSW by country'!Y41,'ST1.1 Detailed MSW by country'!N41)</f>
        <v>2.0624818623571385E-2</v>
      </c>
      <c r="AF41" s="50">
        <f>STDEVA('ST1.1 Detailed MSW by country'!AU41,'ST1.1 Detailed MSW by country'!AJ41,'ST1.1 Detailed MSW by country'!Y41,'ST1.1 Detailed MSW by country'!N41)</f>
        <v>8.7398344638302105E-3</v>
      </c>
      <c r="AG41" s="50">
        <f>MIN('ST1.1 Detailed MSW by country'!AU41,'ST1.1 Detailed MSW by country'!AJ41,'ST1.1 Detailed MSW by country'!Y41,'ST1.1 Detailed MSW by country'!N41)</f>
        <v>1.3858702724527286E-2</v>
      </c>
      <c r="AH41" s="50">
        <f>MAX('ST1.1 Detailed MSW by country'!AU41,'ST1.1 Detailed MSW by country'!AJ41,'ST1.1 Detailed MSW by country'!Y41,'ST1.1 Detailed MSW by country'!N41)</f>
        <v>3.2781999999999999E-2</v>
      </c>
      <c r="AI41" s="50">
        <f>AVERAGE('ST1.1 Detailed MSW by country'!I41,'ST1.1 Detailed MSW by country'!L41,'ST1.1 Detailed MSW by country'!T41,'ST1.1 Detailed MSW by country'!W41,'ST1.1 Detailed MSW by country'!AE41,'ST1.1 Detailed MSW by country'!AH41,'ST1.1 Detailed MSW by country'!AP41,'ST1.1 Detailed MSW by country'!AS41)</f>
        <v>2.5164141006863056E-2</v>
      </c>
      <c r="AJ41" s="50">
        <f>STDEVA('ST1.1 Detailed MSW by country'!I41,'ST1.1 Detailed MSW by country'!L41,'ST1.1 Detailed MSW by country'!T41,'ST1.1 Detailed MSW by country'!W41,'ST1.1 Detailed MSW by country'!AE41,'ST1.1 Detailed MSW by country'!AH41,'ST1.1 Detailed MSW by country'!AP41,'ST1.1 Detailed MSW by country'!AS41)</f>
        <v>1.0257252666041156E-2</v>
      </c>
      <c r="AK41" s="50">
        <f>MIN('ST1.1 Detailed MSW by country'!I41,'ST1.1 Detailed MSW by country'!L41,'ST1.1 Detailed MSW by country'!T41,'ST1.1 Detailed MSW by country'!W41,'ST1.1 Detailed MSW by country'!AE41,'ST1.1 Detailed MSW by country'!AH41,'ST1.1 Detailed MSW by country'!AP41,'ST1.1 Detailed MSW by country'!AS41)</f>
        <v>1.5266471624309967E-2</v>
      </c>
      <c r="AL41" s="50">
        <f>MAX('ST1.1 Detailed MSW by country'!I41,'ST1.1 Detailed MSW by country'!L41,'ST1.1 Detailed MSW by country'!T41,'ST1.1 Detailed MSW by country'!W41,'ST1.1 Detailed MSW by country'!AE41,'ST1.1 Detailed MSW by country'!AH41,'ST1.1 Detailed MSW by country'!AP41,'ST1.1 Detailed MSW by country'!AS41)</f>
        <v>4.3881999999999997E-2</v>
      </c>
      <c r="AM41" s="50">
        <f>AVERAGE('ST1.1 Detailed MSW by country'!J41,'ST1.1 Detailed MSW by country'!M41,'ST1.1 Detailed MSW by country'!U41,'ST1.1 Detailed MSW by country'!X41,'ST1.1 Detailed MSW by country'!AF41,'ST1.1 Detailed MSW by country'!AI41,'ST1.1 Detailed MSW by country'!AQ41,'ST1.1 Detailed MSW by country'!AT41)</f>
        <v>5.8033490777159663E-2</v>
      </c>
      <c r="AN41" s="50">
        <f>STDEVA('ST1.1 Detailed MSW by country'!J41,'ST1.1 Detailed MSW by country'!M41,'ST1.1 Detailed MSW by country'!U41,'ST1.1 Detailed MSW by country'!X41,'ST1.1 Detailed MSW by country'!AF41,'ST1.1 Detailed MSW by country'!AI41,'ST1.1 Detailed MSW by country'!AQ41,'ST1.1 Detailed MSW by country'!AT41)</f>
        <v>2.8189041642454598E-2</v>
      </c>
      <c r="AO41" s="50">
        <f>MIN('ST1.1 Detailed MSW by country'!J41,'ST1.1 Detailed MSW by country'!M41,'ST1.1 Detailed MSW by country'!U41,'ST1.1 Detailed MSW by country'!X41,'ST1.1 Detailed MSW by country'!AF41,'ST1.1 Detailed MSW by country'!AI41,'ST1.1 Detailed MSW by country'!AQ41,'ST1.1 Detailed MSW by country'!AT41)</f>
        <v>2.9187741855494262E-2</v>
      </c>
      <c r="AP41" s="50">
        <f>MAX('ST1.1 Detailed MSW by country'!J41,'ST1.1 Detailed MSW by country'!M41,'ST1.1 Detailed MSW by country'!U41,'ST1.1 Detailed MSW by country'!X41,'ST1.1 Detailed MSW by country'!AF41,'ST1.1 Detailed MSW by country'!AI41,'ST1.1 Detailed MSW by country'!AQ41,'ST1.1 Detailed MSW by country'!AT41)</f>
        <v>0.11544</v>
      </c>
      <c r="AQ41" s="50">
        <f>AVERAGE('ST1.1 Detailed MSW by country'!K41,'ST1.1 Detailed MSW by country'!N41,'ST1.1 Detailed MSW by country'!V41,'ST1.1 Detailed MSW by country'!Y41,'ST1.1 Detailed MSW by country'!AG41,'ST1.1 Detailed MSW by country'!AJ41,'ST1.1 Detailed MSW by country'!AR41,'ST1.1 Detailed MSW by country'!AU41)</f>
        <v>2.8283470234355793E-2</v>
      </c>
      <c r="AR41" s="50">
        <f>STDEVA('ST1.1 Detailed MSW by country'!K41,'ST1.1 Detailed MSW by country'!N41,'ST1.1 Detailed MSW by country'!V41,'ST1.1 Detailed MSW by country'!Y41,'ST1.1 Detailed MSW by country'!AG41,'ST1.1 Detailed MSW by country'!AJ41,'ST1.1 Detailed MSW by country'!AR41,'ST1.1 Detailed MSW by country'!AU41)</f>
        <v>1.4113349622869821E-2</v>
      </c>
      <c r="AS41" s="50">
        <f>MIN('ST1.1 Detailed MSW by country'!K41,'ST1.1 Detailed MSW by country'!N41,'ST1.1 Detailed MSW by country'!V41,'ST1.1 Detailed MSW by country'!Y41,'ST1.1 Detailed MSW by country'!AG41,'ST1.1 Detailed MSW by country'!AJ41,'ST1.1 Detailed MSW by country'!AR41,'ST1.1 Detailed MSW by country'!AU41)</f>
        <v>1.3858702724527286E-2</v>
      </c>
      <c r="AT41" s="50">
        <f>MAX('ST1.1 Detailed MSW by country'!K41,'ST1.1 Detailed MSW by country'!N41,'ST1.1 Detailed MSW by country'!V41,'ST1.1 Detailed MSW by country'!Y41,'ST1.1 Detailed MSW by country'!AG41,'ST1.1 Detailed MSW by country'!AJ41,'ST1.1 Detailed MSW by country'!AR41,'ST1.1 Detailed MSW by country'!AU41)</f>
        <v>5.7128000000000005E-2</v>
      </c>
    </row>
    <row r="42" spans="1:46" x14ac:dyDescent="0.3">
      <c r="A42" s="19" t="s">
        <v>13</v>
      </c>
      <c r="B42" s="19" t="s">
        <v>52</v>
      </c>
      <c r="C42" s="27">
        <f>AVERAGE('ST1.1 Detailed MSW by country'!G42,'ST1.1 Detailed MSW by country'!R42,'ST1.1 Detailed MSW by country'!AC42,'ST1.1 Detailed MSW by country'!AN42)</f>
        <v>1.7715246368368542</v>
      </c>
      <c r="D42" s="21">
        <f>STDEVA('ST1.1 Detailed MSW by country'!G42,'ST1.1 Detailed MSW by country'!R42,'ST1.1 Detailed MSW by country'!AC42,'ST1.1 Detailed MSW by country'!AN42)</f>
        <v>2.4797558196991023</v>
      </c>
      <c r="E42" s="21">
        <f>MIN('ST1.1 Detailed MSW by country'!G42,'ST1.1 Detailed MSW by country'!R42,'ST1.1 Detailed MSW by country'!AC42,'ST1.1 Detailed MSW by country'!AN42)</f>
        <v>0.10803430282329836</v>
      </c>
      <c r="F42" s="21">
        <f>MAX('ST1.1 Detailed MSW by country'!G42,'ST1.1 Detailed MSW by country'!R42,'ST1.1 Detailed MSW by country'!AC42,'ST1.1 Detailed MSW by country'!AN42)</f>
        <v>5.45</v>
      </c>
      <c r="G42" s="21">
        <f>AVERAGE('ST1.1 Detailed MSW by country'!H42,'ST1.1 Detailed MSW by country'!S42,'ST1.1 Detailed MSW by country'!AD42,'ST1.1 Detailed MSW by country'!AO42)</f>
        <v>0.90347756478679564</v>
      </c>
      <c r="H42" s="21">
        <f>STDEVA('ST1.1 Detailed MSW by country'!H42,'ST1.1 Detailed MSW by country'!S42,'ST1.1 Detailed MSW by country'!AD42,'ST1.1 Detailed MSW by country'!AO42)</f>
        <v>1.2646754680465422</v>
      </c>
      <c r="I42" s="21">
        <f>MIN('ST1.1 Detailed MSW by country'!H42,'ST1.1 Detailed MSW by country'!S42,'ST1.1 Detailed MSW by country'!AD42,'ST1.1 Detailed MSW by country'!AO42)</f>
        <v>5.5097494439882162E-2</v>
      </c>
      <c r="J42" s="21">
        <f>MAX('ST1.1 Detailed MSW by country'!H42,'ST1.1 Detailed MSW by country'!S42,'ST1.1 Detailed MSW by country'!AD42,'ST1.1 Detailed MSW by country'!AO42)</f>
        <v>2.7795000000000001</v>
      </c>
      <c r="K42" s="50">
        <f>AVERAGE('ST1.1 Detailed MSW by country'!AP42,'ST1.1 Detailed MSW by country'!AE42,'ST1.1 Detailed MSW by country'!T42,'ST1.1 Detailed MSW by country'!I42)</f>
        <v>8.3341842277638481E-2</v>
      </c>
      <c r="L42" s="50">
        <f>STDEVA('ST1.1 Detailed MSW by country'!AP42,'ST1.1 Detailed MSW by country'!AE42,'ST1.1 Detailed MSW by country'!T42,'ST1.1 Detailed MSW by country'!I42)</f>
        <v>0.12324306433204998</v>
      </c>
      <c r="M42" s="50">
        <f>MIN('ST1.1 Detailed MSW by country'!AP42,'ST1.1 Detailed MSW by country'!AE42,'ST1.1 Detailed MSW by country'!T42,'ST1.1 Detailed MSW by country'!I42)</f>
        <v>5.2720739777769596E-3</v>
      </c>
      <c r="N42" s="50">
        <f>MAX('ST1.1 Detailed MSW by country'!AP42,'ST1.1 Detailed MSW by country'!AE42,'ST1.1 Detailed MSW by country'!T42,'ST1.1 Detailed MSW by country'!I42)</f>
        <v>0.26595999999999997</v>
      </c>
      <c r="O42" s="50">
        <f>AVERAGE('ST1.1 Detailed MSW by country'!AQ42,'ST1.1 Detailed MSW by country'!AF42,'ST1.1 Detailed MSW by country'!U42,'ST1.1 Detailed MSW by country'!J42)</f>
        <v>0.15934003861687848</v>
      </c>
      <c r="P42" s="50">
        <f>STDEVA('ST1.1 Detailed MSW by country'!AQ42,'ST1.1 Detailed MSW by country'!AF42,'ST1.1 Detailed MSW by country'!U42,'ST1.1 Detailed MSW by country'!J42)</f>
        <v>0.23562659635615293</v>
      </c>
      <c r="Q42" s="50">
        <f>MIN('ST1.1 Detailed MSW by country'!AQ42,'ST1.1 Detailed MSW by country'!AF42,'ST1.1 Detailed MSW by country'!U42,'ST1.1 Detailed MSW by country'!J42)</f>
        <v>1.0079600453413736E-2</v>
      </c>
      <c r="R42" s="50">
        <f>MAX('ST1.1 Detailed MSW by country'!AQ42,'ST1.1 Detailed MSW by country'!AF42,'ST1.1 Detailed MSW by country'!U42,'ST1.1 Detailed MSW by country'!J42)</f>
        <v>0.50848499999999996</v>
      </c>
      <c r="S42" s="50">
        <f>AVERAGE('ST1.1 Detailed MSW by country'!AR42,'ST1.1 Detailed MSW by country'!AG42,'ST1.1 Detailed MSW by country'!V42,'ST1.1 Detailed MSW by country'!K42)</f>
        <v>0.13184406196380516</v>
      </c>
      <c r="T42" s="50">
        <f>STDEVA('ST1.1 Detailed MSW by country'!AR42,'ST1.1 Detailed MSW by country'!AG42,'ST1.1 Detailed MSW by country'!V42,'ST1.1 Detailed MSW by country'!K42)</f>
        <v>0.19496648701709549</v>
      </c>
      <c r="U42" s="50">
        <f>MIN('ST1.1 Detailed MSW by country'!AR42,'ST1.1 Detailed MSW by country'!AG42,'ST1.1 Detailed MSW by country'!V42,'ST1.1 Detailed MSW by country'!K42)</f>
        <v>8.3402481779586337E-3</v>
      </c>
      <c r="V42" s="50">
        <f>MAX('ST1.1 Detailed MSW by country'!AR42,'ST1.1 Detailed MSW by country'!AG42,'ST1.1 Detailed MSW by country'!V42,'ST1.1 Detailed MSW by country'!K42)</f>
        <v>0.42074000000000006</v>
      </c>
      <c r="W42" s="50">
        <f>AVERAGE('ST1.1 Detailed MSW by country'!AS42,'ST1.1 Detailed MSW by country'!AH42,'ST1.1 Detailed MSW by country'!W42,'ST1.1 Detailed MSW by country'!L42)</f>
        <v>0.10127400096442545</v>
      </c>
      <c r="X42" s="50">
        <f>STDEVA('ST1.1 Detailed MSW by country'!AS42,'ST1.1 Detailed MSW by country'!AH42,'ST1.1 Detailed MSW by country'!W42,'ST1.1 Detailed MSW by country'!L42)</f>
        <v>0.14976052694447881</v>
      </c>
      <c r="Y42" s="50">
        <f>MIN('ST1.1 Detailed MSW by country'!AS42,'ST1.1 Detailed MSW by country'!AH42,'ST1.1 Detailed MSW by country'!W42,'ST1.1 Detailed MSW by country'!L42)</f>
        <v>6.4064341574215922E-3</v>
      </c>
      <c r="Z42" s="50">
        <f>MAX('ST1.1 Detailed MSW by country'!AS42,'ST1.1 Detailed MSW by country'!AH42,'ST1.1 Detailed MSW by country'!W42,'ST1.1 Detailed MSW by country'!L42)</f>
        <v>0.323185</v>
      </c>
      <c r="AA42" s="50">
        <f>AVERAGE('ST1.1 Detailed MSW by country'!AT42,'ST1.1 Detailed MSW by country'!AI42,'ST1.1 Detailed MSW by country'!X42,'ST1.1 Detailed MSW by country'!M42)</f>
        <v>0.26642064334654925</v>
      </c>
      <c r="AB42" s="50">
        <f>STDEVA('ST1.1 Detailed MSW by country'!AT42,'ST1.1 Detailed MSW by country'!AI42,'ST1.1 Detailed MSW by country'!X42,'ST1.1 Detailed MSW by country'!M42)</f>
        <v>0.39397373024179916</v>
      </c>
      <c r="AC42" s="50">
        <f>MIN('ST1.1 Detailed MSW by country'!AT42,'ST1.1 Detailed MSW by country'!AI42,'ST1.1 Detailed MSW by country'!X42,'ST1.1 Detailed MSW by country'!M42)</f>
        <v>1.6853351240434543E-2</v>
      </c>
      <c r="AD42" s="50">
        <f>MAX('ST1.1 Detailed MSW by country'!AT42,'ST1.1 Detailed MSW by country'!AI42,'ST1.1 Detailed MSW by country'!X42,'ST1.1 Detailed MSW by country'!M42)</f>
        <v>0.85020000000000007</v>
      </c>
      <c r="AE42" s="50">
        <f>AVERAGE('ST1.1 Detailed MSW by country'!AU42,'ST1.1 Detailed MSW by country'!AJ42,'ST1.1 Detailed MSW by country'!Y42,'ST1.1 Detailed MSW by country'!N42)</f>
        <v>7.5656631411872649E-2</v>
      </c>
      <c r="AF42" s="50">
        <f>STDEVA('ST1.1 Detailed MSW by country'!AU42,'ST1.1 Detailed MSW by country'!AJ42,'ST1.1 Detailed MSW by country'!Y42,'ST1.1 Detailed MSW by country'!N42)</f>
        <v>0.11187843749815193</v>
      </c>
      <c r="AG42" s="50">
        <f>MIN('ST1.1 Detailed MSW by country'!AU42,'ST1.1 Detailed MSW by country'!AJ42,'ST1.1 Detailed MSW by country'!Y42,'ST1.1 Detailed MSW by country'!N42)</f>
        <v>4.785919615072117E-3</v>
      </c>
      <c r="AH42" s="50">
        <f>MAX('ST1.1 Detailed MSW by country'!AU42,'ST1.1 Detailed MSW by country'!AJ42,'ST1.1 Detailed MSW by country'!Y42,'ST1.1 Detailed MSW by country'!N42)</f>
        <v>0.24143500000000001</v>
      </c>
      <c r="AI42" s="50">
        <f>AVERAGE('ST1.1 Detailed MSW by country'!I42,'ST1.1 Detailed MSW by country'!L42,'ST1.1 Detailed MSW by country'!T42,'ST1.1 Detailed MSW by country'!W42,'ST1.1 Detailed MSW by country'!AE42,'ST1.1 Detailed MSW by country'!AH42,'ST1.1 Detailed MSW by country'!AP42,'ST1.1 Detailed MSW by country'!AS42)</f>
        <v>9.2307921621031963E-2</v>
      </c>
      <c r="AJ42" s="50">
        <f>STDEVA('ST1.1 Detailed MSW by country'!I42,'ST1.1 Detailed MSW by country'!L42,'ST1.1 Detailed MSW by country'!T42,'ST1.1 Detailed MSW by country'!W42,'ST1.1 Detailed MSW by country'!AE42,'ST1.1 Detailed MSW by country'!AH42,'ST1.1 Detailed MSW by country'!AP42,'ST1.1 Detailed MSW by country'!AS42)</f>
        <v>0.12733214701282039</v>
      </c>
      <c r="AK42" s="50">
        <f>MIN('ST1.1 Detailed MSW by country'!I42,'ST1.1 Detailed MSW by country'!L42,'ST1.1 Detailed MSW by country'!T42,'ST1.1 Detailed MSW by country'!W42,'ST1.1 Detailed MSW by country'!AE42,'ST1.1 Detailed MSW by country'!AH42,'ST1.1 Detailed MSW by country'!AP42,'ST1.1 Detailed MSW by country'!AS42)</f>
        <v>5.2720739777769596E-3</v>
      </c>
      <c r="AL42" s="50">
        <f>MAX('ST1.1 Detailed MSW by country'!I42,'ST1.1 Detailed MSW by country'!L42,'ST1.1 Detailed MSW by country'!T42,'ST1.1 Detailed MSW by country'!W42,'ST1.1 Detailed MSW by country'!AE42,'ST1.1 Detailed MSW by country'!AH42,'ST1.1 Detailed MSW by country'!AP42,'ST1.1 Detailed MSW by country'!AS42)</f>
        <v>0.323185</v>
      </c>
      <c r="AM42" s="50">
        <f>AVERAGE('ST1.1 Detailed MSW by country'!J42,'ST1.1 Detailed MSW by country'!M42,'ST1.1 Detailed MSW by country'!U42,'ST1.1 Detailed MSW by country'!X42,'ST1.1 Detailed MSW by country'!AF42,'ST1.1 Detailed MSW by country'!AI42,'ST1.1 Detailed MSW by country'!AQ42,'ST1.1 Detailed MSW by country'!AT42)</f>
        <v>0.21288034098171388</v>
      </c>
      <c r="AN42" s="50">
        <f>STDEVA('ST1.1 Detailed MSW by country'!J42,'ST1.1 Detailed MSW by country'!M42,'ST1.1 Detailed MSW by country'!U42,'ST1.1 Detailed MSW by country'!X42,'ST1.1 Detailed MSW by country'!AF42,'ST1.1 Detailed MSW by country'!AI42,'ST1.1 Detailed MSW by country'!AQ42,'ST1.1 Detailed MSW by country'!AT42)</f>
        <v>0.30592671646084835</v>
      </c>
      <c r="AO42" s="50">
        <f>MIN('ST1.1 Detailed MSW by country'!J42,'ST1.1 Detailed MSW by country'!M42,'ST1.1 Detailed MSW by country'!U42,'ST1.1 Detailed MSW by country'!X42,'ST1.1 Detailed MSW by country'!AF42,'ST1.1 Detailed MSW by country'!AI42,'ST1.1 Detailed MSW by country'!AQ42,'ST1.1 Detailed MSW by country'!AT42)</f>
        <v>1.0079600453413736E-2</v>
      </c>
      <c r="AP42" s="50">
        <f>MAX('ST1.1 Detailed MSW by country'!J42,'ST1.1 Detailed MSW by country'!M42,'ST1.1 Detailed MSW by country'!U42,'ST1.1 Detailed MSW by country'!X42,'ST1.1 Detailed MSW by country'!AF42,'ST1.1 Detailed MSW by country'!AI42,'ST1.1 Detailed MSW by country'!AQ42,'ST1.1 Detailed MSW by country'!AT42)</f>
        <v>0.85020000000000007</v>
      </c>
      <c r="AQ42" s="50">
        <f>AVERAGE('ST1.1 Detailed MSW by country'!K42,'ST1.1 Detailed MSW by country'!N42,'ST1.1 Detailed MSW by country'!V42,'ST1.1 Detailed MSW by country'!Y42,'ST1.1 Detailed MSW by country'!AG42,'ST1.1 Detailed MSW by country'!AJ42,'ST1.1 Detailed MSW by country'!AR42,'ST1.1 Detailed MSW by country'!AU42)</f>
        <v>0.1037503466878389</v>
      </c>
      <c r="AR42" s="50">
        <f>STDEVA('ST1.1 Detailed MSW by country'!K42,'ST1.1 Detailed MSW by country'!N42,'ST1.1 Detailed MSW by country'!V42,'ST1.1 Detailed MSW by country'!Y42,'ST1.1 Detailed MSW by country'!AG42,'ST1.1 Detailed MSW by country'!AJ42,'ST1.1 Detailed MSW by country'!AR42,'ST1.1 Detailed MSW by country'!AU42)</f>
        <v>0.15019045157708547</v>
      </c>
      <c r="AS42" s="50">
        <f>MIN('ST1.1 Detailed MSW by country'!K42,'ST1.1 Detailed MSW by country'!N42,'ST1.1 Detailed MSW by country'!V42,'ST1.1 Detailed MSW by country'!Y42,'ST1.1 Detailed MSW by country'!AG42,'ST1.1 Detailed MSW by country'!AJ42,'ST1.1 Detailed MSW by country'!AR42,'ST1.1 Detailed MSW by country'!AU42)</f>
        <v>4.785919615072117E-3</v>
      </c>
      <c r="AT42" s="50">
        <f>MAX('ST1.1 Detailed MSW by country'!K42,'ST1.1 Detailed MSW by country'!N42,'ST1.1 Detailed MSW by country'!V42,'ST1.1 Detailed MSW by country'!Y42,'ST1.1 Detailed MSW by country'!AG42,'ST1.1 Detailed MSW by country'!AJ42,'ST1.1 Detailed MSW by country'!AR42,'ST1.1 Detailed MSW by country'!AU42)</f>
        <v>0.42074000000000006</v>
      </c>
    </row>
    <row r="43" spans="1:46" x14ac:dyDescent="0.3">
      <c r="A43" s="19" t="s">
        <v>13</v>
      </c>
      <c r="B43" s="19" t="s">
        <v>53</v>
      </c>
      <c r="C43" s="27">
        <f>AVERAGE('ST1.1 Detailed MSW by country'!G43,'ST1.1 Detailed MSW by country'!R43,'ST1.1 Detailed MSW by country'!AC43,'ST1.1 Detailed MSW by country'!AN43)</f>
        <v>0.61184077871448328</v>
      </c>
      <c r="D43" s="21">
        <f>STDEVA('ST1.1 Detailed MSW by country'!G43,'ST1.1 Detailed MSW by country'!R43,'ST1.1 Detailed MSW by country'!AC43,'ST1.1 Detailed MSW by country'!AN43)</f>
        <v>0.46605755400883525</v>
      </c>
      <c r="E43" s="21">
        <f>MIN('ST1.1 Detailed MSW by country'!G43,'ST1.1 Detailed MSW by country'!R43,'ST1.1 Detailed MSW by country'!AC43,'ST1.1 Detailed MSW by country'!AN43)</f>
        <v>0.29085066694239309</v>
      </c>
      <c r="F43" s="21">
        <f>MAX('ST1.1 Detailed MSW by country'!G43,'ST1.1 Detailed MSW by country'!R43,'ST1.1 Detailed MSW by country'!AC43,'ST1.1 Detailed MSW by country'!AN43)</f>
        <v>1.3</v>
      </c>
      <c r="G43" s="21">
        <f>AVERAGE('ST1.1 Detailed MSW by country'!H43,'ST1.1 Detailed MSW by country'!S43,'ST1.1 Detailed MSW by country'!AD43,'ST1.1 Detailed MSW by country'!AO43)</f>
        <v>0.31203879714438648</v>
      </c>
      <c r="H43" s="21">
        <f>STDEVA('ST1.1 Detailed MSW by country'!H43,'ST1.1 Detailed MSW by country'!S43,'ST1.1 Detailed MSW by country'!AD43,'ST1.1 Detailed MSW by country'!AO43)</f>
        <v>0.23768935254450604</v>
      </c>
      <c r="I43" s="21">
        <f>MIN('ST1.1 Detailed MSW by country'!H43,'ST1.1 Detailed MSW by country'!S43,'ST1.1 Detailed MSW by country'!AD43,'ST1.1 Detailed MSW by country'!AO43)</f>
        <v>0.14833384014062048</v>
      </c>
      <c r="J43" s="21">
        <f>MAX('ST1.1 Detailed MSW by country'!H43,'ST1.1 Detailed MSW by country'!S43,'ST1.1 Detailed MSW by country'!AD43,'ST1.1 Detailed MSW by country'!AO43)</f>
        <v>0.66300000000000003</v>
      </c>
      <c r="K43" s="50">
        <f>AVERAGE('ST1.1 Detailed MSW by country'!AP43,'ST1.1 Detailed MSW by country'!AE43,'ST1.1 Detailed MSW by country'!T43,'ST1.1 Detailed MSW by country'!I43)</f>
        <v>2.6928610001266784E-2</v>
      </c>
      <c r="L43" s="50">
        <f>STDEVA('ST1.1 Detailed MSW by country'!AP43,'ST1.1 Detailed MSW by country'!AE43,'ST1.1 Detailed MSW by country'!T43,'ST1.1 Detailed MSW by country'!I43)</f>
        <v>2.4454803974294795E-2</v>
      </c>
      <c r="M43" s="50">
        <f>MIN('ST1.1 Detailed MSW by country'!AP43,'ST1.1 Detailed MSW by country'!AE43,'ST1.1 Detailed MSW by country'!T43,'ST1.1 Detailed MSW by country'!I43)</f>
        <v>1.219512E-2</v>
      </c>
      <c r="N43" s="50">
        <f>MAX('ST1.1 Detailed MSW by country'!AP43,'ST1.1 Detailed MSW by country'!AE43,'ST1.1 Detailed MSW by country'!T43,'ST1.1 Detailed MSW by country'!I43)</f>
        <v>6.3439999999999996E-2</v>
      </c>
      <c r="O43" s="50">
        <f>AVERAGE('ST1.1 Detailed MSW by country'!AQ43,'ST1.1 Detailed MSW by country'!AF43,'ST1.1 Detailed MSW by country'!U43,'ST1.1 Detailed MSW by country'!J43)</f>
        <v>5.1484412154061285E-2</v>
      </c>
      <c r="P43" s="50">
        <f>STDEVA('ST1.1 Detailed MSW by country'!AQ43,'ST1.1 Detailed MSW by country'!AF43,'ST1.1 Detailed MSW by country'!U43,'ST1.1 Detailed MSW by country'!J43)</f>
        <v>4.6754778909871009E-2</v>
      </c>
      <c r="Q43" s="50">
        <f>MIN('ST1.1 Detailed MSW by country'!AQ43,'ST1.1 Detailed MSW by country'!AF43,'ST1.1 Detailed MSW by country'!U43,'ST1.1 Detailed MSW by country'!J43)</f>
        <v>2.331567E-2</v>
      </c>
      <c r="R43" s="50">
        <f>MAX('ST1.1 Detailed MSW by country'!AQ43,'ST1.1 Detailed MSW by country'!AF43,'ST1.1 Detailed MSW by country'!U43,'ST1.1 Detailed MSW by country'!J43)</f>
        <v>0.12129</v>
      </c>
      <c r="S43" s="50">
        <f>AVERAGE('ST1.1 Detailed MSW by country'!AR43,'ST1.1 Detailed MSW by country'!AG43,'ST1.1 Detailed MSW by country'!V43,'ST1.1 Detailed MSW by country'!K43)</f>
        <v>4.2600178116758113E-2</v>
      </c>
      <c r="T43" s="50">
        <f>STDEVA('ST1.1 Detailed MSW by country'!AR43,'ST1.1 Detailed MSW by country'!AG43,'ST1.1 Detailed MSW by country'!V43,'ST1.1 Detailed MSW by country'!K43)</f>
        <v>3.8686698090482759E-2</v>
      </c>
      <c r="U43" s="50">
        <f>MIN('ST1.1 Detailed MSW by country'!AR43,'ST1.1 Detailed MSW by country'!AG43,'ST1.1 Detailed MSW by country'!V43,'ST1.1 Detailed MSW by country'!K43)</f>
        <v>1.9292280000000002E-2</v>
      </c>
      <c r="V43" s="50">
        <f>MAX('ST1.1 Detailed MSW by country'!AR43,'ST1.1 Detailed MSW by country'!AG43,'ST1.1 Detailed MSW by country'!V43,'ST1.1 Detailed MSW by country'!K43)</f>
        <v>0.10036</v>
      </c>
      <c r="W43" s="50">
        <f>AVERAGE('ST1.1 Detailed MSW by country'!AS43,'ST1.1 Detailed MSW by country'!AH43,'ST1.1 Detailed MSW by country'!W43,'ST1.1 Detailed MSW by country'!L43)</f>
        <v>3.2722675677768862E-2</v>
      </c>
      <c r="X43" s="50">
        <f>STDEVA('ST1.1 Detailed MSW by country'!AS43,'ST1.1 Detailed MSW by country'!AH43,'ST1.1 Detailed MSW by country'!W43,'ST1.1 Detailed MSW by country'!L43)</f>
        <v>2.9716595813026263E-2</v>
      </c>
      <c r="Y43" s="50">
        <f>MIN('ST1.1 Detailed MSW by country'!AS43,'ST1.1 Detailed MSW by country'!AH43,'ST1.1 Detailed MSW by country'!W43,'ST1.1 Detailed MSW by country'!L43)</f>
        <v>1.481907E-2</v>
      </c>
      <c r="Z43" s="50">
        <f>MAX('ST1.1 Detailed MSW by country'!AS43,'ST1.1 Detailed MSW by country'!AH43,'ST1.1 Detailed MSW by country'!W43,'ST1.1 Detailed MSW by country'!L43)</f>
        <v>7.7090000000000006E-2</v>
      </c>
      <c r="AA43" s="50">
        <f>AVERAGE('ST1.1 Detailed MSW by country'!AT43,'ST1.1 Detailed MSW by country'!AI43,'ST1.1 Detailed MSW by country'!X43,'ST1.1 Detailed MSW by country'!M43)</f>
        <v>8.6083261479459397E-2</v>
      </c>
      <c r="AB43" s="50">
        <f>STDEVA('ST1.1 Detailed MSW by country'!AT43,'ST1.1 Detailed MSW by country'!AI43,'ST1.1 Detailed MSW by country'!X43,'ST1.1 Detailed MSW by country'!M43)</f>
        <v>7.8175193032581733E-2</v>
      </c>
      <c r="AC43" s="50">
        <f>MIN('ST1.1 Detailed MSW by country'!AT43,'ST1.1 Detailed MSW by country'!AI43,'ST1.1 Detailed MSW by country'!X43,'ST1.1 Detailed MSW by country'!M43)</f>
        <v>3.8984400000000002E-2</v>
      </c>
      <c r="AD43" s="50">
        <f>MAX('ST1.1 Detailed MSW by country'!AT43,'ST1.1 Detailed MSW by country'!AI43,'ST1.1 Detailed MSW by country'!X43,'ST1.1 Detailed MSW by country'!M43)</f>
        <v>0.20280000000000001</v>
      </c>
      <c r="AE43" s="50">
        <f>AVERAGE('ST1.1 Detailed MSW by country'!AU43,'ST1.1 Detailed MSW by country'!AJ43,'ST1.1 Detailed MSW by country'!Y43,'ST1.1 Detailed MSW by country'!N43)</f>
        <v>2.4445438997051611E-2</v>
      </c>
      <c r="AF43" s="50">
        <f>STDEVA('ST1.1 Detailed MSW by country'!AU43,'ST1.1 Detailed MSW by country'!AJ43,'ST1.1 Detailed MSW by country'!Y43,'ST1.1 Detailed MSW by country'!N43)</f>
        <v>2.2199750329124173E-2</v>
      </c>
      <c r="AG43" s="50">
        <f>MIN('ST1.1 Detailed MSW by country'!AU43,'ST1.1 Detailed MSW by country'!AJ43,'ST1.1 Detailed MSW by country'!Y43,'ST1.1 Detailed MSW by country'!N43)</f>
        <v>1.107057E-2</v>
      </c>
      <c r="AH43" s="50">
        <f>MAX('ST1.1 Detailed MSW by country'!AU43,'ST1.1 Detailed MSW by country'!AJ43,'ST1.1 Detailed MSW by country'!Y43,'ST1.1 Detailed MSW by country'!N43)</f>
        <v>5.7590000000000002E-2</v>
      </c>
      <c r="AI43" s="50">
        <f>AVERAGE('ST1.1 Detailed MSW by country'!I43,'ST1.1 Detailed MSW by country'!L43,'ST1.1 Detailed MSW by country'!T43,'ST1.1 Detailed MSW by country'!W43,'ST1.1 Detailed MSW by country'!AE43,'ST1.1 Detailed MSW by country'!AH43,'ST1.1 Detailed MSW by country'!AP43,'ST1.1 Detailed MSW by country'!AS43)</f>
        <v>2.9825642839517823E-2</v>
      </c>
      <c r="AJ43" s="50">
        <f>STDEVA('ST1.1 Detailed MSW by country'!I43,'ST1.1 Detailed MSW by country'!L43,'ST1.1 Detailed MSW by country'!T43,'ST1.1 Detailed MSW by country'!W43,'ST1.1 Detailed MSW by country'!AE43,'ST1.1 Detailed MSW by country'!AH43,'ST1.1 Detailed MSW by country'!AP43,'ST1.1 Detailed MSW by country'!AS43)</f>
        <v>2.5384142706295722E-2</v>
      </c>
      <c r="AK43" s="50">
        <f>MIN('ST1.1 Detailed MSW by country'!I43,'ST1.1 Detailed MSW by country'!L43,'ST1.1 Detailed MSW by country'!T43,'ST1.1 Detailed MSW by country'!W43,'ST1.1 Detailed MSW by country'!AE43,'ST1.1 Detailed MSW by country'!AH43,'ST1.1 Detailed MSW by country'!AP43,'ST1.1 Detailed MSW by country'!AS43)</f>
        <v>1.219512E-2</v>
      </c>
      <c r="AL43" s="50">
        <f>MAX('ST1.1 Detailed MSW by country'!I43,'ST1.1 Detailed MSW by country'!L43,'ST1.1 Detailed MSW by country'!T43,'ST1.1 Detailed MSW by country'!W43,'ST1.1 Detailed MSW by country'!AE43,'ST1.1 Detailed MSW by country'!AH43,'ST1.1 Detailed MSW by country'!AP43,'ST1.1 Detailed MSW by country'!AS43)</f>
        <v>7.7090000000000006E-2</v>
      </c>
      <c r="AM43" s="50">
        <f>AVERAGE('ST1.1 Detailed MSW by country'!J43,'ST1.1 Detailed MSW by country'!M43,'ST1.1 Detailed MSW by country'!U43,'ST1.1 Detailed MSW by country'!X43,'ST1.1 Detailed MSW by country'!AF43,'ST1.1 Detailed MSW by country'!AI43,'ST1.1 Detailed MSW by country'!AQ43,'ST1.1 Detailed MSW by country'!AT43)</f>
        <v>6.8783836816760355E-2</v>
      </c>
      <c r="AN43" s="50">
        <f>STDEVA('ST1.1 Detailed MSW by country'!J43,'ST1.1 Detailed MSW by country'!M43,'ST1.1 Detailed MSW by country'!U43,'ST1.1 Detailed MSW by country'!X43,'ST1.1 Detailed MSW by country'!AF43,'ST1.1 Detailed MSW by country'!AI43,'ST1.1 Detailed MSW by country'!AQ43,'ST1.1 Detailed MSW by country'!AT43)</f>
        <v>6.2434275406863082E-2</v>
      </c>
      <c r="AO43" s="50">
        <f>MIN('ST1.1 Detailed MSW by country'!J43,'ST1.1 Detailed MSW by country'!M43,'ST1.1 Detailed MSW by country'!U43,'ST1.1 Detailed MSW by country'!X43,'ST1.1 Detailed MSW by country'!AF43,'ST1.1 Detailed MSW by country'!AI43,'ST1.1 Detailed MSW by country'!AQ43,'ST1.1 Detailed MSW by country'!AT43)</f>
        <v>2.331567E-2</v>
      </c>
      <c r="AP43" s="50">
        <f>MAX('ST1.1 Detailed MSW by country'!J43,'ST1.1 Detailed MSW by country'!M43,'ST1.1 Detailed MSW by country'!U43,'ST1.1 Detailed MSW by country'!X43,'ST1.1 Detailed MSW by country'!AF43,'ST1.1 Detailed MSW by country'!AI43,'ST1.1 Detailed MSW by country'!AQ43,'ST1.1 Detailed MSW by country'!AT43)</f>
        <v>0.20280000000000001</v>
      </c>
      <c r="AQ43" s="50">
        <f>AVERAGE('ST1.1 Detailed MSW by country'!K43,'ST1.1 Detailed MSW by country'!N43,'ST1.1 Detailed MSW by country'!V43,'ST1.1 Detailed MSW by country'!Y43,'ST1.1 Detailed MSW by country'!AG43,'ST1.1 Detailed MSW by country'!AJ43,'ST1.1 Detailed MSW by country'!AR43,'ST1.1 Detailed MSW by country'!AU43)</f>
        <v>3.3522808556904864E-2</v>
      </c>
      <c r="AR43" s="50">
        <f>STDEVA('ST1.1 Detailed MSW by country'!K43,'ST1.1 Detailed MSW by country'!N43,'ST1.1 Detailed MSW by country'!V43,'ST1.1 Detailed MSW by country'!Y43,'ST1.1 Detailed MSW by country'!AG43,'ST1.1 Detailed MSW by country'!AJ43,'ST1.1 Detailed MSW by country'!AR43,'ST1.1 Detailed MSW by country'!AU43)</f>
        <v>3.0770249259559689E-2</v>
      </c>
      <c r="AS43" s="50">
        <f>MIN('ST1.1 Detailed MSW by country'!K43,'ST1.1 Detailed MSW by country'!N43,'ST1.1 Detailed MSW by country'!V43,'ST1.1 Detailed MSW by country'!Y43,'ST1.1 Detailed MSW by country'!AG43,'ST1.1 Detailed MSW by country'!AJ43,'ST1.1 Detailed MSW by country'!AR43,'ST1.1 Detailed MSW by country'!AU43)</f>
        <v>1.107057E-2</v>
      </c>
      <c r="AT43" s="50">
        <f>MAX('ST1.1 Detailed MSW by country'!K43,'ST1.1 Detailed MSW by country'!N43,'ST1.1 Detailed MSW by country'!V43,'ST1.1 Detailed MSW by country'!Y43,'ST1.1 Detailed MSW by country'!AG43,'ST1.1 Detailed MSW by country'!AJ43,'ST1.1 Detailed MSW by country'!AR43,'ST1.1 Detailed MSW by country'!AU43)</f>
        <v>0.10036</v>
      </c>
    </row>
    <row r="44" spans="1:46" x14ac:dyDescent="0.3">
      <c r="A44" s="19" t="s">
        <v>13</v>
      </c>
      <c r="B44" s="19" t="s">
        <v>54</v>
      </c>
      <c r="C44" s="27">
        <f>AVERAGE('ST1.1 Detailed MSW by country'!G44,'ST1.1 Detailed MSW by country'!R44,'ST1.1 Detailed MSW by country'!AC44,'ST1.1 Detailed MSW by country'!AN44)</f>
        <v>0.54124882367751326</v>
      </c>
      <c r="D44" s="21">
        <f>STDEVA('ST1.1 Detailed MSW by country'!G44,'ST1.1 Detailed MSW by country'!R44,'ST1.1 Detailed MSW by country'!AC44,'ST1.1 Detailed MSW by country'!AN44)</f>
        <v>0.32499546452785216</v>
      </c>
      <c r="E44" s="21">
        <f>MIN('ST1.1 Detailed MSW by country'!G44,'ST1.1 Detailed MSW by country'!R44,'ST1.1 Detailed MSW by country'!AC44,'ST1.1 Detailed MSW by country'!AN44)</f>
        <v>0.21873668382942149</v>
      </c>
      <c r="F44" s="21">
        <f>MAX('ST1.1 Detailed MSW by country'!G44,'ST1.1 Detailed MSW by country'!R44,'ST1.1 Detailed MSW by country'!AC44,'ST1.1 Detailed MSW by country'!AN44)</f>
        <v>0.99</v>
      </c>
      <c r="G44" s="21">
        <f>AVERAGE('ST1.1 Detailed MSW by country'!H44,'ST1.1 Detailed MSW by country'!S44,'ST1.1 Detailed MSW by country'!AD44,'ST1.1 Detailed MSW by country'!AO44)</f>
        <v>0.27603690007553178</v>
      </c>
      <c r="H44" s="21">
        <f>STDEVA('ST1.1 Detailed MSW by country'!H44,'ST1.1 Detailed MSW by country'!S44,'ST1.1 Detailed MSW by country'!AD44,'ST1.1 Detailed MSW by country'!AO44)</f>
        <v>0.16574768690920461</v>
      </c>
      <c r="I44" s="21">
        <f>MIN('ST1.1 Detailed MSW by country'!H44,'ST1.1 Detailed MSW by country'!S44,'ST1.1 Detailed MSW by country'!AD44,'ST1.1 Detailed MSW by country'!AO44)</f>
        <v>0.11155570875300497</v>
      </c>
      <c r="J44" s="21">
        <f>MAX('ST1.1 Detailed MSW by country'!H44,'ST1.1 Detailed MSW by country'!S44,'ST1.1 Detailed MSW by country'!AD44,'ST1.1 Detailed MSW by country'!AO44)</f>
        <v>0.50490000000000002</v>
      </c>
      <c r="K44" s="50">
        <f>AVERAGE('ST1.1 Detailed MSW by country'!AP44,'ST1.1 Detailed MSW by country'!AE44,'ST1.1 Detailed MSW by country'!T44,'ST1.1 Detailed MSW by country'!I44)</f>
        <v>2.3304382595462643E-2</v>
      </c>
      <c r="L44" s="50">
        <f>STDEVA('ST1.1 Detailed MSW by country'!AP44,'ST1.1 Detailed MSW by country'!AE44,'ST1.1 Detailed MSW by country'!T44,'ST1.1 Detailed MSW by country'!I44)</f>
        <v>1.7285279553854768E-2</v>
      </c>
      <c r="M44" s="50">
        <f>MIN('ST1.1 Detailed MSW by country'!AP44,'ST1.1 Detailed MSW by country'!AE44,'ST1.1 Detailed MSW by country'!T44,'ST1.1 Detailed MSW by country'!I44)</f>
        <v>1.0674350170875768E-2</v>
      </c>
      <c r="N44" s="50">
        <f>MAX('ST1.1 Detailed MSW by country'!AP44,'ST1.1 Detailed MSW by country'!AE44,'ST1.1 Detailed MSW by country'!T44,'ST1.1 Detailed MSW by country'!I44)</f>
        <v>4.8311999999999994E-2</v>
      </c>
      <c r="O44" s="50">
        <f>AVERAGE('ST1.1 Detailed MSW by country'!AQ44,'ST1.1 Detailed MSW by country'!AF44,'ST1.1 Detailed MSW by country'!U44,'ST1.1 Detailed MSW by country'!J44)</f>
        <v>4.4555305249111984E-2</v>
      </c>
      <c r="P44" s="50">
        <f>STDEVA('ST1.1 Detailed MSW by country'!AQ44,'ST1.1 Detailed MSW by country'!AF44,'ST1.1 Detailed MSW by country'!U44,'ST1.1 Detailed MSW by country'!J44)</f>
        <v>3.3047470950300202E-2</v>
      </c>
      <c r="Q44" s="50">
        <f>MIN('ST1.1 Detailed MSW by country'!AQ44,'ST1.1 Detailed MSW by country'!AF44,'ST1.1 Detailed MSW by country'!U44,'ST1.1 Detailed MSW by country'!J44)</f>
        <v>2.0408132601285024E-2</v>
      </c>
      <c r="R44" s="50">
        <f>MAX('ST1.1 Detailed MSW by country'!AQ44,'ST1.1 Detailed MSW by country'!AF44,'ST1.1 Detailed MSW by country'!U44,'ST1.1 Detailed MSW by country'!J44)</f>
        <v>9.2366999999999991E-2</v>
      </c>
      <c r="S44" s="50">
        <f>AVERAGE('ST1.1 Detailed MSW by country'!AR44,'ST1.1 Detailed MSW by country'!AG44,'ST1.1 Detailed MSW by country'!V44,'ST1.1 Detailed MSW by country'!K44)</f>
        <v>3.6866769187904026E-2</v>
      </c>
      <c r="T44" s="50">
        <f>STDEVA('ST1.1 Detailed MSW by country'!AR44,'ST1.1 Detailed MSW by country'!AG44,'ST1.1 Detailed MSW by country'!V44,'ST1.1 Detailed MSW by country'!K44)</f>
        <v>2.7344745523721074E-2</v>
      </c>
      <c r="U44" s="50">
        <f>MIN('ST1.1 Detailed MSW by country'!AR44,'ST1.1 Detailed MSW by country'!AG44,'ST1.1 Detailed MSW by country'!V44,'ST1.1 Detailed MSW by country'!K44)</f>
        <v>1.688647199163134E-2</v>
      </c>
      <c r="V44" s="50">
        <f>MAX('ST1.1 Detailed MSW by country'!AR44,'ST1.1 Detailed MSW by country'!AG44,'ST1.1 Detailed MSW by country'!V44,'ST1.1 Detailed MSW by country'!K44)</f>
        <v>7.642800000000001E-2</v>
      </c>
      <c r="W44" s="50">
        <f>AVERAGE('ST1.1 Detailed MSW by country'!AS44,'ST1.1 Detailed MSW by country'!AH44,'ST1.1 Detailed MSW by country'!W44,'ST1.1 Detailed MSW by country'!L44)</f>
        <v>2.8318645244076533E-2</v>
      </c>
      <c r="X44" s="50">
        <f>STDEVA('ST1.1 Detailed MSW by country'!AS44,'ST1.1 Detailed MSW by country'!AH44,'ST1.1 Detailed MSW by country'!W44,'ST1.1 Detailed MSW by country'!L44)</f>
        <v>2.1004448310319425E-2</v>
      </c>
      <c r="Y44" s="50">
        <f>MIN('ST1.1 Detailed MSW by country'!AS44,'ST1.1 Detailed MSW by country'!AH44,'ST1.1 Detailed MSW by country'!W44,'ST1.1 Detailed MSW by country'!L44)</f>
        <v>1.2971085351084695E-2</v>
      </c>
      <c r="Z44" s="50">
        <f>MAX('ST1.1 Detailed MSW by country'!AS44,'ST1.1 Detailed MSW by country'!AH44,'ST1.1 Detailed MSW by country'!W44,'ST1.1 Detailed MSW by country'!L44)</f>
        <v>5.8706999999999995E-2</v>
      </c>
      <c r="AA44" s="50">
        <f>AVERAGE('ST1.1 Detailed MSW by country'!AT44,'ST1.1 Detailed MSW by country'!AI44,'ST1.1 Detailed MSW by country'!X44,'ST1.1 Detailed MSW by country'!M44)</f>
        <v>7.4497616493692076E-2</v>
      </c>
      <c r="AB44" s="50">
        <f>STDEVA('ST1.1 Detailed MSW by country'!AT44,'ST1.1 Detailed MSW by country'!AI44,'ST1.1 Detailed MSW by country'!X44,'ST1.1 Detailed MSW by country'!M44)</f>
        <v>5.5256221524617712E-2</v>
      </c>
      <c r="AC44" s="50">
        <f>MIN('ST1.1 Detailed MSW by country'!AT44,'ST1.1 Detailed MSW by country'!AI44,'ST1.1 Detailed MSW by country'!X44,'ST1.1 Detailed MSW by country'!M44)</f>
        <v>3.4122922677389755E-2</v>
      </c>
      <c r="AD44" s="50">
        <f>MAX('ST1.1 Detailed MSW by country'!AT44,'ST1.1 Detailed MSW by country'!AI44,'ST1.1 Detailed MSW by country'!X44,'ST1.1 Detailed MSW by country'!M44)</f>
        <v>0.15443999999999999</v>
      </c>
      <c r="AE44" s="50">
        <f>AVERAGE('ST1.1 Detailed MSW by country'!AU44,'ST1.1 Detailed MSW by country'!AJ44,'ST1.1 Detailed MSW by country'!Y44,'ST1.1 Detailed MSW by country'!N44)</f>
        <v>2.1155412888913837E-2</v>
      </c>
      <c r="AF44" s="50">
        <f>STDEVA('ST1.1 Detailed MSW by country'!AU44,'ST1.1 Detailed MSW by country'!AJ44,'ST1.1 Detailed MSW by country'!Y44,'ST1.1 Detailed MSW by country'!N44)</f>
        <v>1.5691350086798488E-2</v>
      </c>
      <c r="AG44" s="50">
        <f>MIN('ST1.1 Detailed MSW by country'!AU44,'ST1.1 Detailed MSW by country'!AJ44,'ST1.1 Detailed MSW by country'!Y44,'ST1.1 Detailed MSW by country'!N44)</f>
        <v>9.6900350936433722E-3</v>
      </c>
      <c r="AH44" s="50">
        <f>MAX('ST1.1 Detailed MSW by country'!AU44,'ST1.1 Detailed MSW by country'!AJ44,'ST1.1 Detailed MSW by country'!Y44,'ST1.1 Detailed MSW by country'!N44)</f>
        <v>4.3857E-2</v>
      </c>
      <c r="AI44" s="50">
        <f>AVERAGE('ST1.1 Detailed MSW by country'!I44,'ST1.1 Detailed MSW by country'!L44,'ST1.1 Detailed MSW by country'!T44,'ST1.1 Detailed MSW by country'!W44,'ST1.1 Detailed MSW by country'!AE44,'ST1.1 Detailed MSW by country'!AH44,'ST1.1 Detailed MSW by country'!AP44,'ST1.1 Detailed MSW by country'!AS44)</f>
        <v>2.5811513919769592E-2</v>
      </c>
      <c r="AJ44" s="50">
        <f>STDEVA('ST1.1 Detailed MSW by country'!I44,'ST1.1 Detailed MSW by country'!L44,'ST1.1 Detailed MSW by country'!T44,'ST1.1 Detailed MSW by country'!W44,'ST1.1 Detailed MSW by country'!AE44,'ST1.1 Detailed MSW by country'!AH44,'ST1.1 Detailed MSW by country'!AP44,'ST1.1 Detailed MSW by country'!AS44)</f>
        <v>1.8008683913386812E-2</v>
      </c>
      <c r="AK44" s="50">
        <f>MIN('ST1.1 Detailed MSW by country'!I44,'ST1.1 Detailed MSW by country'!L44,'ST1.1 Detailed MSW by country'!T44,'ST1.1 Detailed MSW by country'!W44,'ST1.1 Detailed MSW by country'!AE44,'ST1.1 Detailed MSW by country'!AH44,'ST1.1 Detailed MSW by country'!AP44,'ST1.1 Detailed MSW by country'!AS44)</f>
        <v>1.0674350170875768E-2</v>
      </c>
      <c r="AL44" s="50">
        <f>MAX('ST1.1 Detailed MSW by country'!I44,'ST1.1 Detailed MSW by country'!L44,'ST1.1 Detailed MSW by country'!T44,'ST1.1 Detailed MSW by country'!W44,'ST1.1 Detailed MSW by country'!AE44,'ST1.1 Detailed MSW by country'!AH44,'ST1.1 Detailed MSW by country'!AP44,'ST1.1 Detailed MSW by country'!AS44)</f>
        <v>5.8706999999999995E-2</v>
      </c>
      <c r="AM44" s="50">
        <f>AVERAGE('ST1.1 Detailed MSW by country'!J44,'ST1.1 Detailed MSW by country'!M44,'ST1.1 Detailed MSW by country'!U44,'ST1.1 Detailed MSW by country'!X44,'ST1.1 Detailed MSW by country'!AF44,'ST1.1 Detailed MSW by country'!AI44,'ST1.1 Detailed MSW by country'!AQ44,'ST1.1 Detailed MSW by country'!AT44)</f>
        <v>5.952646087140203E-2</v>
      </c>
      <c r="AN44" s="50">
        <f>STDEVA('ST1.1 Detailed MSW by country'!J44,'ST1.1 Detailed MSW by country'!M44,'ST1.1 Detailed MSW by country'!U44,'ST1.1 Detailed MSW by country'!X44,'ST1.1 Detailed MSW by country'!AF44,'ST1.1 Detailed MSW by country'!AI44,'ST1.1 Detailed MSW by country'!AQ44,'ST1.1 Detailed MSW by country'!AT44)</f>
        <v>4.5086013139173826E-2</v>
      </c>
      <c r="AO44" s="50">
        <f>MIN('ST1.1 Detailed MSW by country'!J44,'ST1.1 Detailed MSW by country'!M44,'ST1.1 Detailed MSW by country'!U44,'ST1.1 Detailed MSW by country'!X44,'ST1.1 Detailed MSW by country'!AF44,'ST1.1 Detailed MSW by country'!AI44,'ST1.1 Detailed MSW by country'!AQ44,'ST1.1 Detailed MSW by country'!AT44)</f>
        <v>2.0408132601285024E-2</v>
      </c>
      <c r="AP44" s="50">
        <f>MAX('ST1.1 Detailed MSW by country'!J44,'ST1.1 Detailed MSW by country'!M44,'ST1.1 Detailed MSW by country'!U44,'ST1.1 Detailed MSW by country'!X44,'ST1.1 Detailed MSW by country'!AF44,'ST1.1 Detailed MSW by country'!AI44,'ST1.1 Detailed MSW by country'!AQ44,'ST1.1 Detailed MSW by country'!AT44)</f>
        <v>0.15443999999999999</v>
      </c>
      <c r="AQ44" s="50">
        <f>AVERAGE('ST1.1 Detailed MSW by country'!K44,'ST1.1 Detailed MSW by country'!N44,'ST1.1 Detailed MSW by country'!V44,'ST1.1 Detailed MSW by country'!Y44,'ST1.1 Detailed MSW by country'!AG44,'ST1.1 Detailed MSW by country'!AJ44,'ST1.1 Detailed MSW by country'!AR44,'ST1.1 Detailed MSW by country'!AU44)</f>
        <v>2.9011091038408932E-2</v>
      </c>
      <c r="AR44" s="50">
        <f>STDEVA('ST1.1 Detailed MSW by country'!K44,'ST1.1 Detailed MSW by country'!N44,'ST1.1 Detailed MSW by country'!V44,'ST1.1 Detailed MSW by country'!Y44,'ST1.1 Detailed MSW by country'!AG44,'ST1.1 Detailed MSW by country'!AJ44,'ST1.1 Detailed MSW by country'!AR44,'ST1.1 Detailed MSW by country'!AU44)</f>
        <v>2.2282453569114614E-2</v>
      </c>
      <c r="AS44" s="50">
        <f>MIN('ST1.1 Detailed MSW by country'!K44,'ST1.1 Detailed MSW by country'!N44,'ST1.1 Detailed MSW by country'!V44,'ST1.1 Detailed MSW by country'!Y44,'ST1.1 Detailed MSW by country'!AG44,'ST1.1 Detailed MSW by country'!AJ44,'ST1.1 Detailed MSW by country'!AR44,'ST1.1 Detailed MSW by country'!AU44)</f>
        <v>9.6900350936433722E-3</v>
      </c>
      <c r="AT44" s="50">
        <f>MAX('ST1.1 Detailed MSW by country'!K44,'ST1.1 Detailed MSW by country'!N44,'ST1.1 Detailed MSW by country'!V44,'ST1.1 Detailed MSW by country'!Y44,'ST1.1 Detailed MSW by country'!AG44,'ST1.1 Detailed MSW by country'!AJ44,'ST1.1 Detailed MSW by country'!AR44,'ST1.1 Detailed MSW by country'!AU44)</f>
        <v>7.642800000000001E-2</v>
      </c>
    </row>
    <row r="45" spans="1:46" x14ac:dyDescent="0.3">
      <c r="A45" s="19" t="s">
        <v>13</v>
      </c>
      <c r="B45" s="19" t="s">
        <v>55</v>
      </c>
      <c r="C45" s="27">
        <f>AVERAGE('ST1.1 Detailed MSW by country'!G45,'ST1.1 Detailed MSW by country'!R45,'ST1.1 Detailed MSW by country'!AC45,'ST1.1 Detailed MSW by country'!AN45)</f>
        <v>1.6409171227679789</v>
      </c>
      <c r="D45" s="21">
        <f>STDEVA('ST1.1 Detailed MSW by country'!G45,'ST1.1 Detailed MSW by country'!R45,'ST1.1 Detailed MSW by country'!AC45,'ST1.1 Detailed MSW by country'!AN45)</f>
        <v>1.0383377863307812</v>
      </c>
      <c r="E45" s="21">
        <f>MIN('ST1.1 Detailed MSW by country'!G45,'ST1.1 Detailed MSW by country'!R45,'ST1.1 Detailed MSW by country'!AC45,'ST1.1 Detailed MSW by country'!AN45)</f>
        <v>0.45</v>
      </c>
      <c r="F45" s="21">
        <f>MAX('ST1.1 Detailed MSW by country'!G45,'ST1.1 Detailed MSW by country'!R45,'ST1.1 Detailed MSW by country'!AC45,'ST1.1 Detailed MSW by country'!AN45)</f>
        <v>2.98</v>
      </c>
      <c r="G45" s="21">
        <f>AVERAGE('ST1.1 Detailed MSW by country'!H45,'ST1.1 Detailed MSW by country'!S45,'ST1.1 Detailed MSW by country'!AD45,'ST1.1 Detailed MSW by country'!AO45)</f>
        <v>0.83686773261166914</v>
      </c>
      <c r="H45" s="21">
        <f>STDEVA('ST1.1 Detailed MSW by country'!H45,'ST1.1 Detailed MSW by country'!S45,'ST1.1 Detailed MSW by country'!AD45,'ST1.1 Detailed MSW by country'!AO45)</f>
        <v>0.52955227102869862</v>
      </c>
      <c r="I45" s="21">
        <f>MIN('ST1.1 Detailed MSW by country'!H45,'ST1.1 Detailed MSW by country'!S45,'ST1.1 Detailed MSW by country'!AD45,'ST1.1 Detailed MSW by country'!AO45)</f>
        <v>0.22950000000000001</v>
      </c>
      <c r="J45" s="21">
        <f>MAX('ST1.1 Detailed MSW by country'!H45,'ST1.1 Detailed MSW by country'!S45,'ST1.1 Detailed MSW by country'!AD45,'ST1.1 Detailed MSW by country'!AO45)</f>
        <v>1.5198</v>
      </c>
      <c r="K45" s="50">
        <f>AVERAGE('ST1.1 Detailed MSW by country'!AP45,'ST1.1 Detailed MSW by country'!AE45,'ST1.1 Detailed MSW by country'!T45,'ST1.1 Detailed MSW by country'!I45)</f>
        <v>6.2262315591077359E-2</v>
      </c>
      <c r="L45" s="50">
        <f>STDEVA('ST1.1 Detailed MSW by country'!AP45,'ST1.1 Detailed MSW by country'!AE45,'ST1.1 Detailed MSW by country'!T45,'ST1.1 Detailed MSW by country'!I45)</f>
        <v>2.7067016831416709E-2</v>
      </c>
      <c r="M45" s="50">
        <f>MIN('ST1.1 Detailed MSW by country'!AP45,'ST1.1 Detailed MSW by country'!AE45,'ST1.1 Detailed MSW by country'!T45,'ST1.1 Detailed MSW by country'!I45)</f>
        <v>2.196E-2</v>
      </c>
      <c r="N45" s="50">
        <f>MAX('ST1.1 Detailed MSW by country'!AP45,'ST1.1 Detailed MSW by country'!AE45,'ST1.1 Detailed MSW by country'!T45,'ST1.1 Detailed MSW by country'!I45)</f>
        <v>8.0246734508003958E-2</v>
      </c>
      <c r="O45" s="50">
        <f>AVERAGE('ST1.1 Detailed MSW by country'!AQ45,'ST1.1 Detailed MSW by country'!AF45,'ST1.1 Detailed MSW by country'!U45,'ST1.1 Detailed MSW by country'!J45)</f>
        <v>0.11903840255425241</v>
      </c>
      <c r="P45" s="50">
        <f>STDEVA('ST1.1 Detailed MSW by country'!AQ45,'ST1.1 Detailed MSW by country'!AF45,'ST1.1 Detailed MSW by country'!U45,'ST1.1 Detailed MSW by country'!J45)</f>
        <v>5.1749030130556997E-2</v>
      </c>
      <c r="Q45" s="50">
        <f>MIN('ST1.1 Detailed MSW by country'!AQ45,'ST1.1 Detailed MSW by country'!AF45,'ST1.1 Detailed MSW by country'!U45,'ST1.1 Detailed MSW by country'!J45)</f>
        <v>4.1985000000000001E-2</v>
      </c>
      <c r="R45" s="50">
        <f>MAX('ST1.1 Detailed MSW by country'!AQ45,'ST1.1 Detailed MSW by country'!AF45,'ST1.1 Detailed MSW by country'!U45,'ST1.1 Detailed MSW by country'!J45)</f>
        <v>0.15342254773763872</v>
      </c>
      <c r="S45" s="50">
        <f>AVERAGE('ST1.1 Detailed MSW by country'!AR45,'ST1.1 Detailed MSW by country'!AG45,'ST1.1 Detailed MSW by country'!V45,'ST1.1 Detailed MSW by country'!K45)</f>
        <v>9.8496941877687968E-2</v>
      </c>
      <c r="T45" s="50">
        <f>STDEVA('ST1.1 Detailed MSW by country'!AR45,'ST1.1 Detailed MSW by country'!AG45,'ST1.1 Detailed MSW by country'!V45,'ST1.1 Detailed MSW by country'!K45)</f>
        <v>4.2819133184126446E-2</v>
      </c>
      <c r="U45" s="50">
        <f>MIN('ST1.1 Detailed MSW by country'!AR45,'ST1.1 Detailed MSW by country'!AG45,'ST1.1 Detailed MSW by country'!V45,'ST1.1 Detailed MSW by country'!K45)</f>
        <v>3.474E-2</v>
      </c>
      <c r="V45" s="50">
        <f>MAX('ST1.1 Detailed MSW by country'!AR45,'ST1.1 Detailed MSW by country'!AG45,'ST1.1 Detailed MSW by country'!V45,'ST1.1 Detailed MSW by country'!K45)</f>
        <v>0.1269477029511866</v>
      </c>
      <c r="W45" s="50">
        <f>AVERAGE('ST1.1 Detailed MSW by country'!AS45,'ST1.1 Detailed MSW by country'!AH45,'ST1.1 Detailed MSW by country'!W45,'ST1.1 Detailed MSW by country'!L45)</f>
        <v>7.5658920380141145E-2</v>
      </c>
      <c r="X45" s="50">
        <f>STDEVA('ST1.1 Detailed MSW by country'!AS45,'ST1.1 Detailed MSW by country'!AH45,'ST1.1 Detailed MSW by country'!W45,'ST1.1 Detailed MSW by country'!L45)</f>
        <v>3.2890862666045323E-2</v>
      </c>
      <c r="Y45" s="50">
        <f>MIN('ST1.1 Detailed MSW by country'!AS45,'ST1.1 Detailed MSW by country'!AH45,'ST1.1 Detailed MSW by country'!W45,'ST1.1 Detailed MSW by country'!L45)</f>
        <v>2.6685E-2</v>
      </c>
      <c r="Z45" s="50">
        <f>MAX('ST1.1 Detailed MSW by country'!AS45,'ST1.1 Detailed MSW by country'!AH45,'ST1.1 Detailed MSW by country'!W45,'ST1.1 Detailed MSW by country'!L45)</f>
        <v>9.7512937629603183E-2</v>
      </c>
      <c r="AA45" s="50">
        <f>AVERAGE('ST1.1 Detailed MSW by country'!AT45,'ST1.1 Detailed MSW by country'!AI45,'ST1.1 Detailed MSW by country'!X45,'ST1.1 Detailed MSW by country'!M45)</f>
        <v>0.19903527115180469</v>
      </c>
      <c r="AB45" s="50">
        <f>STDEVA('ST1.1 Detailed MSW by country'!AT45,'ST1.1 Detailed MSW by country'!AI45,'ST1.1 Detailed MSW by country'!X45,'ST1.1 Detailed MSW by country'!M45)</f>
        <v>8.6525709543053483E-2</v>
      </c>
      <c r="AC45" s="50">
        <f>MIN('ST1.1 Detailed MSW by country'!AT45,'ST1.1 Detailed MSW by country'!AI45,'ST1.1 Detailed MSW by country'!X45,'ST1.1 Detailed MSW by country'!M45)</f>
        <v>7.0199999999999999E-2</v>
      </c>
      <c r="AD45" s="50">
        <f>MAX('ST1.1 Detailed MSW by country'!AT45,'ST1.1 Detailed MSW by country'!AI45,'ST1.1 Detailed MSW by country'!X45,'ST1.1 Detailed MSW by country'!M45)</f>
        <v>0.25652644637804545</v>
      </c>
      <c r="AE45" s="50">
        <f>AVERAGE('ST1.1 Detailed MSW by country'!AU45,'ST1.1 Detailed MSW by country'!AJ45,'ST1.1 Detailed MSW by country'!Y45,'ST1.1 Detailed MSW by country'!N45)</f>
        <v>5.6520913538621445E-2</v>
      </c>
      <c r="AF45" s="50">
        <f>STDEVA('ST1.1 Detailed MSW by country'!AU45,'ST1.1 Detailed MSW by country'!AJ45,'ST1.1 Detailed MSW by country'!Y45,'ST1.1 Detailed MSW by country'!N45)</f>
        <v>2.4571082902290216E-2</v>
      </c>
      <c r="AG45" s="50">
        <f>MIN('ST1.1 Detailed MSW by country'!AU45,'ST1.1 Detailed MSW by country'!AJ45,'ST1.1 Detailed MSW by country'!Y45,'ST1.1 Detailed MSW by country'!N45)</f>
        <v>1.9935000000000001E-2</v>
      </c>
      <c r="AH45" s="50">
        <f>MAX('ST1.1 Detailed MSW by country'!AU45,'ST1.1 Detailed MSW by country'!AJ45,'ST1.1 Detailed MSW by country'!Y45,'ST1.1 Detailed MSW by country'!N45)</f>
        <v>7.2846933170175723E-2</v>
      </c>
      <c r="AI45" s="50">
        <f>AVERAGE('ST1.1 Detailed MSW by country'!I45,'ST1.1 Detailed MSW by country'!L45,'ST1.1 Detailed MSW by country'!T45,'ST1.1 Detailed MSW by country'!W45,'ST1.1 Detailed MSW by country'!AE45,'ST1.1 Detailed MSW by country'!AH45,'ST1.1 Detailed MSW by country'!AP45,'ST1.1 Detailed MSW by country'!AS45)</f>
        <v>6.8960617985609249E-2</v>
      </c>
      <c r="AJ45" s="50">
        <f>STDEVA('ST1.1 Detailed MSW by country'!I45,'ST1.1 Detailed MSW by country'!L45,'ST1.1 Detailed MSW by country'!T45,'ST1.1 Detailed MSW by country'!W45,'ST1.1 Detailed MSW by country'!AE45,'ST1.1 Detailed MSW by country'!AH45,'ST1.1 Detailed MSW by country'!AP45,'ST1.1 Detailed MSW by country'!AS45)</f>
        <v>2.8790461666906471E-2</v>
      </c>
      <c r="AK45" s="50">
        <f>MIN('ST1.1 Detailed MSW by country'!I45,'ST1.1 Detailed MSW by country'!L45,'ST1.1 Detailed MSW by country'!T45,'ST1.1 Detailed MSW by country'!W45,'ST1.1 Detailed MSW by country'!AE45,'ST1.1 Detailed MSW by country'!AH45,'ST1.1 Detailed MSW by country'!AP45,'ST1.1 Detailed MSW by country'!AS45)</f>
        <v>2.196E-2</v>
      </c>
      <c r="AL45" s="50">
        <f>MAX('ST1.1 Detailed MSW by country'!I45,'ST1.1 Detailed MSW by country'!L45,'ST1.1 Detailed MSW by country'!T45,'ST1.1 Detailed MSW by country'!W45,'ST1.1 Detailed MSW by country'!AE45,'ST1.1 Detailed MSW by country'!AH45,'ST1.1 Detailed MSW by country'!AP45,'ST1.1 Detailed MSW by country'!AS45)</f>
        <v>9.7512937629603183E-2</v>
      </c>
      <c r="AM45" s="50">
        <f>AVERAGE('ST1.1 Detailed MSW by country'!J45,'ST1.1 Detailed MSW by country'!M45,'ST1.1 Detailed MSW by country'!U45,'ST1.1 Detailed MSW by country'!X45,'ST1.1 Detailed MSW by country'!AF45,'ST1.1 Detailed MSW by country'!AI45,'ST1.1 Detailed MSW by country'!AQ45,'ST1.1 Detailed MSW by country'!AT45)</f>
        <v>0.15903683685302855</v>
      </c>
      <c r="AN45" s="50">
        <f>STDEVA('ST1.1 Detailed MSW by country'!J45,'ST1.1 Detailed MSW by country'!M45,'ST1.1 Detailed MSW by country'!U45,'ST1.1 Detailed MSW by country'!X45,'ST1.1 Detailed MSW by country'!AF45,'ST1.1 Detailed MSW by country'!AI45,'ST1.1 Detailed MSW by country'!AQ45,'ST1.1 Detailed MSW by country'!AT45)</f>
        <v>7.8642935896524963E-2</v>
      </c>
      <c r="AO45" s="50">
        <f>MIN('ST1.1 Detailed MSW by country'!J45,'ST1.1 Detailed MSW by country'!M45,'ST1.1 Detailed MSW by country'!U45,'ST1.1 Detailed MSW by country'!X45,'ST1.1 Detailed MSW by country'!AF45,'ST1.1 Detailed MSW by country'!AI45,'ST1.1 Detailed MSW by country'!AQ45,'ST1.1 Detailed MSW by country'!AT45)</f>
        <v>4.1985000000000001E-2</v>
      </c>
      <c r="AP45" s="50">
        <f>MAX('ST1.1 Detailed MSW by country'!J45,'ST1.1 Detailed MSW by country'!M45,'ST1.1 Detailed MSW by country'!U45,'ST1.1 Detailed MSW by country'!X45,'ST1.1 Detailed MSW by country'!AF45,'ST1.1 Detailed MSW by country'!AI45,'ST1.1 Detailed MSW by country'!AQ45,'ST1.1 Detailed MSW by country'!AT45)</f>
        <v>0.25652644637804545</v>
      </c>
      <c r="AQ45" s="50">
        <f>AVERAGE('ST1.1 Detailed MSW by country'!K45,'ST1.1 Detailed MSW by country'!N45,'ST1.1 Detailed MSW by country'!V45,'ST1.1 Detailed MSW by country'!Y45,'ST1.1 Detailed MSW by country'!AG45,'ST1.1 Detailed MSW by country'!AJ45,'ST1.1 Detailed MSW by country'!AR45,'ST1.1 Detailed MSW by country'!AU45)</f>
        <v>7.7508927708154693E-2</v>
      </c>
      <c r="AR45" s="50">
        <f>STDEVA('ST1.1 Detailed MSW by country'!K45,'ST1.1 Detailed MSW by country'!N45,'ST1.1 Detailed MSW by country'!V45,'ST1.1 Detailed MSW by country'!Y45,'ST1.1 Detailed MSW by country'!AG45,'ST1.1 Detailed MSW by country'!AJ45,'ST1.1 Detailed MSW by country'!AR45,'ST1.1 Detailed MSW by country'!AU45)</f>
        <v>3.9343946267206407E-2</v>
      </c>
      <c r="AS45" s="50">
        <f>MIN('ST1.1 Detailed MSW by country'!K45,'ST1.1 Detailed MSW by country'!N45,'ST1.1 Detailed MSW by country'!V45,'ST1.1 Detailed MSW by country'!Y45,'ST1.1 Detailed MSW by country'!AG45,'ST1.1 Detailed MSW by country'!AJ45,'ST1.1 Detailed MSW by country'!AR45,'ST1.1 Detailed MSW by country'!AU45)</f>
        <v>1.9935000000000001E-2</v>
      </c>
      <c r="AT45" s="50">
        <f>MAX('ST1.1 Detailed MSW by country'!K45,'ST1.1 Detailed MSW by country'!N45,'ST1.1 Detailed MSW by country'!V45,'ST1.1 Detailed MSW by country'!Y45,'ST1.1 Detailed MSW by country'!AG45,'ST1.1 Detailed MSW by country'!AJ45,'ST1.1 Detailed MSW by country'!AR45,'ST1.1 Detailed MSW by country'!AU45)</f>
        <v>0.1269477029511866</v>
      </c>
    </row>
    <row r="46" spans="1:46" x14ac:dyDescent="0.3">
      <c r="A46" s="19" t="s">
        <v>13</v>
      </c>
      <c r="B46" s="19" t="s">
        <v>56</v>
      </c>
      <c r="C46" s="27">
        <f>AVERAGE('ST1.1 Detailed MSW by country'!G46,'ST1.1 Detailed MSW by country'!R46,'ST1.1 Detailed MSW by country'!AC46,'ST1.1 Detailed MSW by country'!AN46)</f>
        <v>0.46453778154653685</v>
      </c>
      <c r="D46" s="21">
        <f>STDEVA('ST1.1 Detailed MSW by country'!G46,'ST1.1 Detailed MSW by country'!R46,'ST1.1 Detailed MSW by country'!AC46,'ST1.1 Detailed MSW by country'!AN46)</f>
        <v>0.3382489093248513</v>
      </c>
      <c r="E46" s="21">
        <f>MIN('ST1.1 Detailed MSW by country'!G46,'ST1.1 Detailed MSW by country'!R46,'ST1.1 Detailed MSW by country'!AC46,'ST1.1 Detailed MSW by country'!AN46)</f>
        <v>0.16081016389131111</v>
      </c>
      <c r="F46" s="21">
        <f>MAX('ST1.1 Detailed MSW by country'!G46,'ST1.1 Detailed MSW by country'!R46,'ST1.1 Detailed MSW by country'!AC46,'ST1.1 Detailed MSW by country'!AN46)</f>
        <v>0.94</v>
      </c>
      <c r="G46" s="21">
        <f>AVERAGE('ST1.1 Detailed MSW by country'!H46,'ST1.1 Detailed MSW by country'!S46,'ST1.1 Detailed MSW by country'!AD46,'ST1.1 Detailed MSW by country'!AO46)</f>
        <v>0.23691426858873382</v>
      </c>
      <c r="H46" s="21">
        <f>STDEVA('ST1.1 Detailed MSW by country'!H46,'ST1.1 Detailed MSW by country'!S46,'ST1.1 Detailed MSW by country'!AD46,'ST1.1 Detailed MSW by country'!AO46)</f>
        <v>0.17250694375567413</v>
      </c>
      <c r="I46" s="21">
        <f>MIN('ST1.1 Detailed MSW by country'!H46,'ST1.1 Detailed MSW by country'!S46,'ST1.1 Detailed MSW by country'!AD46,'ST1.1 Detailed MSW by country'!AO46)</f>
        <v>8.2013183584568675E-2</v>
      </c>
      <c r="J46" s="21">
        <f>MAX('ST1.1 Detailed MSW by country'!H46,'ST1.1 Detailed MSW by country'!S46,'ST1.1 Detailed MSW by country'!AD46,'ST1.1 Detailed MSW by country'!AO46)</f>
        <v>0.47939999999999999</v>
      </c>
      <c r="K46" s="50">
        <f>AVERAGE('ST1.1 Detailed MSW by country'!AP46,'ST1.1 Detailed MSW by country'!AE46,'ST1.1 Detailed MSW by country'!T46,'ST1.1 Detailed MSW by country'!I46)</f>
        <v>1.9979343739470998E-2</v>
      </c>
      <c r="L46" s="50">
        <f>STDEVA('ST1.1 Detailed MSW by country'!AP46,'ST1.1 Detailed MSW by country'!AE46,'ST1.1 Detailed MSW by country'!T46,'ST1.1 Detailed MSW by country'!I46)</f>
        <v>1.7507195780206295E-2</v>
      </c>
      <c r="M46" s="50">
        <f>MIN('ST1.1 Detailed MSW by country'!AP46,'ST1.1 Detailed MSW by country'!AE46,'ST1.1 Detailed MSW by country'!T46,'ST1.1 Detailed MSW by country'!I46)</f>
        <v>7.8475359978959821E-3</v>
      </c>
      <c r="N46" s="50">
        <f>MAX('ST1.1 Detailed MSW by country'!AP46,'ST1.1 Detailed MSW by country'!AE46,'ST1.1 Detailed MSW by country'!T46,'ST1.1 Detailed MSW by country'!I46)</f>
        <v>4.5871999999999996E-2</v>
      </c>
      <c r="O46" s="50">
        <f>AVERAGE('ST1.1 Detailed MSW by country'!AQ46,'ST1.1 Detailed MSW by country'!AF46,'ST1.1 Detailed MSW by country'!U46,'ST1.1 Detailed MSW by country'!J46)</f>
        <v>3.8198212518291891E-2</v>
      </c>
      <c r="P46" s="50">
        <f>STDEVA('ST1.1 Detailed MSW by country'!AQ46,'ST1.1 Detailed MSW by country'!AF46,'ST1.1 Detailed MSW by country'!U46,'ST1.1 Detailed MSW by country'!J46)</f>
        <v>3.3471749309287854E-2</v>
      </c>
      <c r="Q46" s="50">
        <f>MIN('ST1.1 Detailed MSW by country'!AQ46,'ST1.1 Detailed MSW by country'!AF46,'ST1.1 Detailed MSW by country'!U46,'ST1.1 Detailed MSW by country'!J46)</f>
        <v>1.5003588291059326E-2</v>
      </c>
      <c r="R46" s="50">
        <f>MAX('ST1.1 Detailed MSW by country'!AQ46,'ST1.1 Detailed MSW by country'!AF46,'ST1.1 Detailed MSW by country'!U46,'ST1.1 Detailed MSW by country'!J46)</f>
        <v>8.7701999999999988E-2</v>
      </c>
      <c r="S46" s="50">
        <f>AVERAGE('ST1.1 Detailed MSW by country'!AR46,'ST1.1 Detailed MSW by country'!AG46,'ST1.1 Detailed MSW by country'!V46,'ST1.1 Detailed MSW by country'!K46)</f>
        <v>3.1606666735392648E-2</v>
      </c>
      <c r="T46" s="50">
        <f>STDEVA('ST1.1 Detailed MSW by country'!AR46,'ST1.1 Detailed MSW by country'!AG46,'ST1.1 Detailed MSW by country'!V46,'ST1.1 Detailed MSW by country'!K46)</f>
        <v>2.769580971786733E-2</v>
      </c>
      <c r="U46" s="50">
        <f>MIN('ST1.1 Detailed MSW by country'!AR46,'ST1.1 Detailed MSW by country'!AG46,'ST1.1 Detailed MSW by country'!V46,'ST1.1 Detailed MSW by country'!K46)</f>
        <v>1.2414544652409218E-2</v>
      </c>
      <c r="V46" s="50">
        <f>MAX('ST1.1 Detailed MSW by country'!AR46,'ST1.1 Detailed MSW by country'!AG46,'ST1.1 Detailed MSW by country'!V46,'ST1.1 Detailed MSW by country'!K46)</f>
        <v>7.2567999999999994E-2</v>
      </c>
      <c r="W46" s="50">
        <f>AVERAGE('ST1.1 Detailed MSW by country'!AS46,'ST1.1 Detailed MSW by country'!AH46,'ST1.1 Detailed MSW by country'!W46,'ST1.1 Detailed MSW by country'!L46)</f>
        <v>2.4278177945709637E-2</v>
      </c>
      <c r="X46" s="50">
        <f>STDEVA('ST1.1 Detailed MSW by country'!AS46,'ST1.1 Detailed MSW by country'!AH46,'ST1.1 Detailed MSW by country'!W46,'ST1.1 Detailed MSW by country'!L46)</f>
        <v>2.1274112905045765E-2</v>
      </c>
      <c r="Y46" s="50">
        <f>MIN('ST1.1 Detailed MSW by country'!AS46,'ST1.1 Detailed MSW by country'!AH46,'ST1.1 Detailed MSW by country'!W46,'ST1.1 Detailed MSW by country'!L46)</f>
        <v>9.5360427187547482E-3</v>
      </c>
      <c r="Z46" s="50">
        <f>MAX('ST1.1 Detailed MSW by country'!AS46,'ST1.1 Detailed MSW by country'!AH46,'ST1.1 Detailed MSW by country'!W46,'ST1.1 Detailed MSW by country'!L46)</f>
        <v>5.5741999999999993E-2</v>
      </c>
      <c r="AA46" s="50">
        <f>AVERAGE('ST1.1 Detailed MSW by country'!AT46,'ST1.1 Detailed MSW by country'!AI46,'ST1.1 Detailed MSW by country'!X46,'ST1.1 Detailed MSW by country'!M46)</f>
        <v>6.3868393921259758E-2</v>
      </c>
      <c r="AB46" s="50">
        <f>STDEVA('ST1.1 Detailed MSW by country'!AT46,'ST1.1 Detailed MSW by country'!AI46,'ST1.1 Detailed MSW by country'!X46,'ST1.1 Detailed MSW by country'!M46)</f>
        <v>5.5965625854757832E-2</v>
      </c>
      <c r="AC46" s="50">
        <f>MIN('ST1.1 Detailed MSW by country'!AT46,'ST1.1 Detailed MSW by country'!AI46,'ST1.1 Detailed MSW by country'!X46,'ST1.1 Detailed MSW by country'!M46)</f>
        <v>2.5086385567044532E-2</v>
      </c>
      <c r="AD46" s="50">
        <f>MAX('ST1.1 Detailed MSW by country'!AT46,'ST1.1 Detailed MSW by country'!AI46,'ST1.1 Detailed MSW by country'!X46,'ST1.1 Detailed MSW by country'!M46)</f>
        <v>0.14663999999999999</v>
      </c>
      <c r="AE46" s="50">
        <f>AVERAGE('ST1.1 Detailed MSW by country'!AU46,'ST1.1 Detailed MSW by country'!AJ46,'ST1.1 Detailed MSW by country'!Y46,'ST1.1 Detailed MSW by country'!N46)</f>
        <v>1.8136986222511583E-2</v>
      </c>
      <c r="AF46" s="50">
        <f>STDEVA('ST1.1 Detailed MSW by country'!AU46,'ST1.1 Detailed MSW by country'!AJ46,'ST1.1 Detailed MSW by country'!Y46,'ST1.1 Detailed MSW by country'!N46)</f>
        <v>1.5892802726703667E-2</v>
      </c>
      <c r="AG46" s="50">
        <f>MIN('ST1.1 Detailed MSW by country'!AU46,'ST1.1 Detailed MSW by country'!AJ46,'ST1.1 Detailed MSW by country'!Y46,'ST1.1 Detailed MSW by country'!N46)</f>
        <v>7.1238902603850823E-3</v>
      </c>
      <c r="AH46" s="50">
        <f>MAX('ST1.1 Detailed MSW by country'!AU46,'ST1.1 Detailed MSW by country'!AJ46,'ST1.1 Detailed MSW by country'!Y46,'ST1.1 Detailed MSW by country'!N46)</f>
        <v>4.1641999999999998E-2</v>
      </c>
      <c r="AI46" s="50">
        <f>AVERAGE('ST1.1 Detailed MSW by country'!I46,'ST1.1 Detailed MSW by country'!L46,'ST1.1 Detailed MSW by country'!T46,'ST1.1 Detailed MSW by country'!W46,'ST1.1 Detailed MSW by country'!AE46,'ST1.1 Detailed MSW by country'!AH46,'ST1.1 Detailed MSW by country'!AP46,'ST1.1 Detailed MSW by country'!AS46)</f>
        <v>2.2128760842590318E-2</v>
      </c>
      <c r="AJ46" s="50">
        <f>STDEVA('ST1.1 Detailed MSW by country'!I46,'ST1.1 Detailed MSW by country'!L46,'ST1.1 Detailed MSW by country'!T46,'ST1.1 Detailed MSW by country'!W46,'ST1.1 Detailed MSW by country'!AE46,'ST1.1 Detailed MSW by country'!AH46,'ST1.1 Detailed MSW by country'!AP46,'ST1.1 Detailed MSW by country'!AS46)</f>
        <v>1.8182524196188175E-2</v>
      </c>
      <c r="AK46" s="50">
        <f>MIN('ST1.1 Detailed MSW by country'!I46,'ST1.1 Detailed MSW by country'!L46,'ST1.1 Detailed MSW by country'!T46,'ST1.1 Detailed MSW by country'!W46,'ST1.1 Detailed MSW by country'!AE46,'ST1.1 Detailed MSW by country'!AH46,'ST1.1 Detailed MSW by country'!AP46,'ST1.1 Detailed MSW by country'!AS46)</f>
        <v>7.8475359978959821E-3</v>
      </c>
      <c r="AL46" s="50">
        <f>MAX('ST1.1 Detailed MSW by country'!I46,'ST1.1 Detailed MSW by country'!L46,'ST1.1 Detailed MSW by country'!T46,'ST1.1 Detailed MSW by country'!W46,'ST1.1 Detailed MSW by country'!AE46,'ST1.1 Detailed MSW by country'!AH46,'ST1.1 Detailed MSW by country'!AP46,'ST1.1 Detailed MSW by country'!AS46)</f>
        <v>5.5741999999999993E-2</v>
      </c>
      <c r="AM46" s="50">
        <f>AVERAGE('ST1.1 Detailed MSW by country'!J46,'ST1.1 Detailed MSW by country'!M46,'ST1.1 Detailed MSW by country'!U46,'ST1.1 Detailed MSW by country'!X46,'ST1.1 Detailed MSW by country'!AF46,'ST1.1 Detailed MSW by country'!AI46,'ST1.1 Detailed MSW by country'!AQ46,'ST1.1 Detailed MSW by country'!AT46)</f>
        <v>5.1033303219775825E-2</v>
      </c>
      <c r="AN46" s="50">
        <f>STDEVA('ST1.1 Detailed MSW by country'!J46,'ST1.1 Detailed MSW by country'!M46,'ST1.1 Detailed MSW by country'!U46,'ST1.1 Detailed MSW by country'!X46,'ST1.1 Detailed MSW by country'!AF46,'ST1.1 Detailed MSW by country'!AI46,'ST1.1 Detailed MSW by country'!AQ46,'ST1.1 Detailed MSW by country'!AT46)</f>
        <v>4.4841696577974967E-2</v>
      </c>
      <c r="AO46" s="50">
        <f>MIN('ST1.1 Detailed MSW by country'!J46,'ST1.1 Detailed MSW by country'!M46,'ST1.1 Detailed MSW by country'!U46,'ST1.1 Detailed MSW by country'!X46,'ST1.1 Detailed MSW by country'!AF46,'ST1.1 Detailed MSW by country'!AI46,'ST1.1 Detailed MSW by country'!AQ46,'ST1.1 Detailed MSW by country'!AT46)</f>
        <v>1.5003588291059326E-2</v>
      </c>
      <c r="AP46" s="50">
        <f>MAX('ST1.1 Detailed MSW by country'!J46,'ST1.1 Detailed MSW by country'!M46,'ST1.1 Detailed MSW by country'!U46,'ST1.1 Detailed MSW by country'!X46,'ST1.1 Detailed MSW by country'!AF46,'ST1.1 Detailed MSW by country'!AI46,'ST1.1 Detailed MSW by country'!AQ46,'ST1.1 Detailed MSW by country'!AT46)</f>
        <v>0.14663999999999999</v>
      </c>
      <c r="AQ46" s="50">
        <f>AVERAGE('ST1.1 Detailed MSW by country'!K46,'ST1.1 Detailed MSW by country'!N46,'ST1.1 Detailed MSW by country'!V46,'ST1.1 Detailed MSW by country'!Y46,'ST1.1 Detailed MSW by country'!AG46,'ST1.1 Detailed MSW by country'!AJ46,'ST1.1 Detailed MSW by country'!AR46,'ST1.1 Detailed MSW by country'!AU46)</f>
        <v>2.4871826478952114E-2</v>
      </c>
      <c r="AR46" s="50">
        <f>STDEVA('ST1.1 Detailed MSW by country'!K46,'ST1.1 Detailed MSW by country'!N46,'ST1.1 Detailed MSW by country'!V46,'ST1.1 Detailed MSW by country'!Y46,'ST1.1 Detailed MSW by country'!AG46,'ST1.1 Detailed MSW by country'!AJ46,'ST1.1 Detailed MSW by country'!AR46,'ST1.1 Detailed MSW by country'!AU46)</f>
        <v>2.210940895234063E-2</v>
      </c>
      <c r="AS46" s="50">
        <f>MIN('ST1.1 Detailed MSW by country'!K46,'ST1.1 Detailed MSW by country'!N46,'ST1.1 Detailed MSW by country'!V46,'ST1.1 Detailed MSW by country'!Y46,'ST1.1 Detailed MSW by country'!AG46,'ST1.1 Detailed MSW by country'!AJ46,'ST1.1 Detailed MSW by country'!AR46,'ST1.1 Detailed MSW by country'!AU46)</f>
        <v>7.1238902603850823E-3</v>
      </c>
      <c r="AT46" s="50">
        <f>MAX('ST1.1 Detailed MSW by country'!K46,'ST1.1 Detailed MSW by country'!N46,'ST1.1 Detailed MSW by country'!V46,'ST1.1 Detailed MSW by country'!Y46,'ST1.1 Detailed MSW by country'!AG46,'ST1.1 Detailed MSW by country'!AJ46,'ST1.1 Detailed MSW by country'!AR46,'ST1.1 Detailed MSW by country'!AU46)</f>
        <v>7.2567999999999994E-2</v>
      </c>
    </row>
    <row r="47" spans="1:46" x14ac:dyDescent="0.3">
      <c r="A47" s="19" t="s">
        <v>13</v>
      </c>
      <c r="B47" s="19" t="s">
        <v>57</v>
      </c>
      <c r="C47" s="27">
        <f>AVERAGE('ST1.1 Detailed MSW by country'!G47,'ST1.1 Detailed MSW by country'!R47,'ST1.1 Detailed MSW by country'!AC47,'ST1.1 Detailed MSW by country'!AN47)</f>
        <v>0.79596660910725892</v>
      </c>
      <c r="D47" s="21">
        <f>STDEVA('ST1.1 Detailed MSW by country'!G47,'ST1.1 Detailed MSW by country'!R47,'ST1.1 Detailed MSW by country'!AC47,'ST1.1 Detailed MSW by country'!AN47)</f>
        <v>0.83551158611277587</v>
      </c>
      <c r="E47" s="21">
        <f>MIN('ST1.1 Detailed MSW by country'!G47,'ST1.1 Detailed MSW by country'!R47,'ST1.1 Detailed MSW by country'!AC47,'ST1.1 Detailed MSW by country'!AN47)</f>
        <v>8.8771049295058163E-2</v>
      </c>
      <c r="F47" s="21">
        <f>MAX('ST1.1 Detailed MSW by country'!G47,'ST1.1 Detailed MSW by country'!R47,'ST1.1 Detailed MSW by country'!AC47,'ST1.1 Detailed MSW by country'!AN47)</f>
        <v>2</v>
      </c>
      <c r="G47" s="21">
        <f>AVERAGE('ST1.1 Detailed MSW by country'!H47,'ST1.1 Detailed MSW by country'!S47,'ST1.1 Detailed MSW by country'!AD47,'ST1.1 Detailed MSW by country'!AO47)</f>
        <v>0.40594297064470208</v>
      </c>
      <c r="H47" s="21">
        <f>STDEVA('ST1.1 Detailed MSW by country'!H47,'ST1.1 Detailed MSW by country'!S47,'ST1.1 Detailed MSW by country'!AD47,'ST1.1 Detailed MSW by country'!AO47)</f>
        <v>0.42611090891751557</v>
      </c>
      <c r="I47" s="21">
        <f>MIN('ST1.1 Detailed MSW by country'!H47,'ST1.1 Detailed MSW by country'!S47,'ST1.1 Detailed MSW by country'!AD47,'ST1.1 Detailed MSW by country'!AO47)</f>
        <v>4.5273235140479665E-2</v>
      </c>
      <c r="J47" s="21">
        <f>MAX('ST1.1 Detailed MSW by country'!H47,'ST1.1 Detailed MSW by country'!S47,'ST1.1 Detailed MSW by country'!AD47,'ST1.1 Detailed MSW by country'!AO47)</f>
        <v>1.02</v>
      </c>
      <c r="K47" s="50">
        <f>AVERAGE('ST1.1 Detailed MSW by country'!AP47,'ST1.1 Detailed MSW by country'!AE47,'ST1.1 Detailed MSW by country'!T47,'ST1.1 Detailed MSW by country'!I47)</f>
        <v>3.495747052443423E-2</v>
      </c>
      <c r="L47" s="50">
        <f>STDEVA('ST1.1 Detailed MSW by country'!AP47,'ST1.1 Detailed MSW by country'!AE47,'ST1.1 Detailed MSW by country'!T47,'ST1.1 Detailed MSW by country'!I47)</f>
        <v>4.238677516485008E-2</v>
      </c>
      <c r="M47" s="50">
        <f>MIN('ST1.1 Detailed MSW by country'!AP47,'ST1.1 Detailed MSW by country'!AE47,'ST1.1 Detailed MSW by country'!T47,'ST1.1 Detailed MSW by country'!I47)</f>
        <v>4.3320272055988379E-3</v>
      </c>
      <c r="N47" s="50">
        <f>MAX('ST1.1 Detailed MSW by country'!AP47,'ST1.1 Detailed MSW by country'!AE47,'ST1.1 Detailed MSW by country'!T47,'ST1.1 Detailed MSW by country'!I47)</f>
        <v>9.7599999999999992E-2</v>
      </c>
      <c r="O47" s="50">
        <f>AVERAGE('ST1.1 Detailed MSW by country'!AQ47,'ST1.1 Detailed MSW by country'!AF47,'ST1.1 Detailed MSW by country'!U47,'ST1.1 Detailed MSW by country'!J47)</f>
        <v>6.6834672129707257E-2</v>
      </c>
      <c r="P47" s="50">
        <f>STDEVA('ST1.1 Detailed MSW by country'!AQ47,'ST1.1 Detailed MSW by country'!AF47,'ST1.1 Detailed MSW by country'!U47,'ST1.1 Detailed MSW by country'!J47)</f>
        <v>8.1038650059026912E-2</v>
      </c>
      <c r="Q47" s="50">
        <f>MIN('ST1.1 Detailed MSW by country'!AQ47,'ST1.1 Detailed MSW by country'!AF47,'ST1.1 Detailed MSW by country'!U47,'ST1.1 Detailed MSW by country'!J47)</f>
        <v>8.2823388992289259E-3</v>
      </c>
      <c r="R47" s="50">
        <f>MAX('ST1.1 Detailed MSW by country'!AQ47,'ST1.1 Detailed MSW by country'!AF47,'ST1.1 Detailed MSW by country'!U47,'ST1.1 Detailed MSW by country'!J47)</f>
        <v>0.18659999999999999</v>
      </c>
      <c r="S47" s="50">
        <f>AVERAGE('ST1.1 Detailed MSW by country'!AR47,'ST1.1 Detailed MSW by country'!AG47,'ST1.1 Detailed MSW by country'!V47,'ST1.1 Detailed MSW by country'!K47)</f>
        <v>5.5301572223080395E-2</v>
      </c>
      <c r="T47" s="50">
        <f>STDEVA('ST1.1 Detailed MSW by country'!AR47,'ST1.1 Detailed MSW by country'!AG47,'ST1.1 Detailed MSW by country'!V47,'ST1.1 Detailed MSW by country'!K47)</f>
        <v>6.7054488580459579E-2</v>
      </c>
      <c r="U47" s="50">
        <f>MIN('ST1.1 Detailed MSW by country'!AR47,'ST1.1 Detailed MSW by country'!AG47,'ST1.1 Detailed MSW by country'!V47,'ST1.1 Detailed MSW by country'!K47)</f>
        <v>6.8531250055784906E-3</v>
      </c>
      <c r="V47" s="50">
        <f>MAX('ST1.1 Detailed MSW by country'!AR47,'ST1.1 Detailed MSW by country'!AG47,'ST1.1 Detailed MSW by country'!V47,'ST1.1 Detailed MSW by country'!K47)</f>
        <v>0.15440000000000001</v>
      </c>
      <c r="W47" s="50">
        <f>AVERAGE('ST1.1 Detailed MSW by country'!AS47,'ST1.1 Detailed MSW by country'!AH47,'ST1.1 Detailed MSW by country'!W47,'ST1.1 Detailed MSW by country'!L47)</f>
        <v>4.2479057420060445E-2</v>
      </c>
      <c r="X47" s="50">
        <f>STDEVA('ST1.1 Detailed MSW by country'!AS47,'ST1.1 Detailed MSW by country'!AH47,'ST1.1 Detailed MSW by country'!W47,'ST1.1 Detailed MSW by country'!L47)</f>
        <v>5.1506880476959234E-2</v>
      </c>
      <c r="Y47" s="50">
        <f>MIN('ST1.1 Detailed MSW by country'!AS47,'ST1.1 Detailed MSW by country'!AH47,'ST1.1 Detailed MSW by country'!W47,'ST1.1 Detailed MSW by country'!L47)</f>
        <v>5.2641232231969487E-3</v>
      </c>
      <c r="Z47" s="50">
        <f>MAX('ST1.1 Detailed MSW by country'!AS47,'ST1.1 Detailed MSW by country'!AH47,'ST1.1 Detailed MSW by country'!W47,'ST1.1 Detailed MSW by country'!L47)</f>
        <v>0.1186</v>
      </c>
      <c r="AA47" s="50">
        <f>AVERAGE('ST1.1 Detailed MSW by country'!AT47,'ST1.1 Detailed MSW by country'!AI47,'ST1.1 Detailed MSW by country'!X47,'ST1.1 Detailed MSW by country'!M47)</f>
        <v>0.11174929102073237</v>
      </c>
      <c r="AB47" s="50">
        <f>STDEVA('ST1.1 Detailed MSW by country'!AT47,'ST1.1 Detailed MSW by country'!AI47,'ST1.1 Detailed MSW by country'!X47,'ST1.1 Detailed MSW by country'!M47)</f>
        <v>0.13549870749419293</v>
      </c>
      <c r="AC47" s="50">
        <f>MIN('ST1.1 Detailed MSW by country'!AT47,'ST1.1 Detailed MSW by country'!AI47,'ST1.1 Detailed MSW by country'!X47,'ST1.1 Detailed MSW by country'!M47)</f>
        <v>1.3848283690029073E-2</v>
      </c>
      <c r="AD47" s="50">
        <f>MAX('ST1.1 Detailed MSW by country'!AT47,'ST1.1 Detailed MSW by country'!AI47,'ST1.1 Detailed MSW by country'!X47,'ST1.1 Detailed MSW by country'!M47)</f>
        <v>0.312</v>
      </c>
      <c r="AE47" s="50">
        <f>AVERAGE('ST1.1 Detailed MSW by country'!AU47,'ST1.1 Detailed MSW by country'!AJ47,'ST1.1 Detailed MSW by country'!Y47,'ST1.1 Detailed MSW by country'!N47)</f>
        <v>3.1733933283451574E-2</v>
      </c>
      <c r="AF47" s="50">
        <f>STDEVA('ST1.1 Detailed MSW by country'!AU47,'ST1.1 Detailed MSW by country'!AJ47,'ST1.1 Detailed MSW by country'!Y47,'ST1.1 Detailed MSW by country'!N47)</f>
        <v>3.8478158602517597E-2</v>
      </c>
      <c r="AG47" s="50">
        <f>MIN('ST1.1 Detailed MSW by country'!AU47,'ST1.1 Detailed MSW by country'!AJ47,'ST1.1 Detailed MSW by country'!Y47,'ST1.1 Detailed MSW by country'!N47)</f>
        <v>3.9325574837710767E-3</v>
      </c>
      <c r="AH47" s="50">
        <f>MAX('ST1.1 Detailed MSW by country'!AU47,'ST1.1 Detailed MSW by country'!AJ47,'ST1.1 Detailed MSW by country'!Y47,'ST1.1 Detailed MSW by country'!N47)</f>
        <v>8.8599999999999998E-2</v>
      </c>
      <c r="AI47" s="50">
        <f>AVERAGE('ST1.1 Detailed MSW by country'!I47,'ST1.1 Detailed MSW by country'!L47,'ST1.1 Detailed MSW by country'!T47,'ST1.1 Detailed MSW by country'!W47,'ST1.1 Detailed MSW by country'!AE47,'ST1.1 Detailed MSW by country'!AH47,'ST1.1 Detailed MSW by country'!AP47,'ST1.1 Detailed MSW by country'!AS47)</f>
        <v>3.8718263972247341E-2</v>
      </c>
      <c r="AJ47" s="50">
        <f>STDEVA('ST1.1 Detailed MSW by country'!I47,'ST1.1 Detailed MSW by country'!L47,'ST1.1 Detailed MSW by country'!T47,'ST1.1 Detailed MSW by country'!W47,'ST1.1 Detailed MSW by country'!AE47,'ST1.1 Detailed MSW by country'!AH47,'ST1.1 Detailed MSW by country'!AP47,'ST1.1 Detailed MSW by country'!AS47)</f>
        <v>4.3853556420182419E-2</v>
      </c>
      <c r="AK47" s="50">
        <f>MIN('ST1.1 Detailed MSW by country'!I47,'ST1.1 Detailed MSW by country'!L47,'ST1.1 Detailed MSW by country'!T47,'ST1.1 Detailed MSW by country'!W47,'ST1.1 Detailed MSW by country'!AE47,'ST1.1 Detailed MSW by country'!AH47,'ST1.1 Detailed MSW by country'!AP47,'ST1.1 Detailed MSW by country'!AS47)</f>
        <v>4.3320272055988379E-3</v>
      </c>
      <c r="AL47" s="50">
        <f>MAX('ST1.1 Detailed MSW by country'!I47,'ST1.1 Detailed MSW by country'!L47,'ST1.1 Detailed MSW by country'!T47,'ST1.1 Detailed MSW by country'!W47,'ST1.1 Detailed MSW by country'!AE47,'ST1.1 Detailed MSW by country'!AH47,'ST1.1 Detailed MSW by country'!AP47,'ST1.1 Detailed MSW by country'!AS47)</f>
        <v>0.1186</v>
      </c>
      <c r="AM47" s="50">
        <f>AVERAGE('ST1.1 Detailed MSW by country'!J47,'ST1.1 Detailed MSW by country'!M47,'ST1.1 Detailed MSW by country'!U47,'ST1.1 Detailed MSW by country'!X47,'ST1.1 Detailed MSW by country'!AF47,'ST1.1 Detailed MSW by country'!AI47,'ST1.1 Detailed MSW by country'!AQ47,'ST1.1 Detailed MSW by country'!AT47)</f>
        <v>8.9291981575219823E-2</v>
      </c>
      <c r="AN47" s="50">
        <f>STDEVA('ST1.1 Detailed MSW by country'!J47,'ST1.1 Detailed MSW by country'!M47,'ST1.1 Detailed MSW by country'!U47,'ST1.1 Detailed MSW by country'!X47,'ST1.1 Detailed MSW by country'!AF47,'ST1.1 Detailed MSW by country'!AI47,'ST1.1 Detailed MSW by country'!AQ47,'ST1.1 Detailed MSW by country'!AT47)</f>
        <v>0.10611054450646597</v>
      </c>
      <c r="AO47" s="50">
        <f>MIN('ST1.1 Detailed MSW by country'!J47,'ST1.1 Detailed MSW by country'!M47,'ST1.1 Detailed MSW by country'!U47,'ST1.1 Detailed MSW by country'!X47,'ST1.1 Detailed MSW by country'!AF47,'ST1.1 Detailed MSW by country'!AI47,'ST1.1 Detailed MSW by country'!AQ47,'ST1.1 Detailed MSW by country'!AT47)</f>
        <v>8.2823388992289259E-3</v>
      </c>
      <c r="AP47" s="50">
        <f>MAX('ST1.1 Detailed MSW by country'!J47,'ST1.1 Detailed MSW by country'!M47,'ST1.1 Detailed MSW by country'!U47,'ST1.1 Detailed MSW by country'!X47,'ST1.1 Detailed MSW by country'!AF47,'ST1.1 Detailed MSW by country'!AI47,'ST1.1 Detailed MSW by country'!AQ47,'ST1.1 Detailed MSW by country'!AT47)</f>
        <v>0.312</v>
      </c>
      <c r="AQ47" s="50">
        <f>AVERAGE('ST1.1 Detailed MSW by country'!K47,'ST1.1 Detailed MSW by country'!N47,'ST1.1 Detailed MSW by country'!V47,'ST1.1 Detailed MSW by country'!Y47,'ST1.1 Detailed MSW by country'!AG47,'ST1.1 Detailed MSW by country'!AJ47,'ST1.1 Detailed MSW by country'!AR47,'ST1.1 Detailed MSW by country'!AU47)</f>
        <v>4.3517752753265977E-2</v>
      </c>
      <c r="AR47" s="50">
        <f>STDEVA('ST1.1 Detailed MSW by country'!K47,'ST1.1 Detailed MSW by country'!N47,'ST1.1 Detailed MSW by country'!V47,'ST1.1 Detailed MSW by country'!Y47,'ST1.1 Detailed MSW by country'!AG47,'ST1.1 Detailed MSW by country'!AJ47,'ST1.1 Detailed MSW by country'!AR47,'ST1.1 Detailed MSW by country'!AU47)</f>
        <v>5.2155655213244508E-2</v>
      </c>
      <c r="AS47" s="50">
        <f>MIN('ST1.1 Detailed MSW by country'!K47,'ST1.1 Detailed MSW by country'!N47,'ST1.1 Detailed MSW by country'!V47,'ST1.1 Detailed MSW by country'!Y47,'ST1.1 Detailed MSW by country'!AG47,'ST1.1 Detailed MSW by country'!AJ47,'ST1.1 Detailed MSW by country'!AR47,'ST1.1 Detailed MSW by country'!AU47)</f>
        <v>3.9325574837710767E-3</v>
      </c>
      <c r="AT47" s="50">
        <f>MAX('ST1.1 Detailed MSW by country'!K47,'ST1.1 Detailed MSW by country'!N47,'ST1.1 Detailed MSW by country'!V47,'ST1.1 Detailed MSW by country'!Y47,'ST1.1 Detailed MSW by country'!AG47,'ST1.1 Detailed MSW by country'!AJ47,'ST1.1 Detailed MSW by country'!AR47,'ST1.1 Detailed MSW by country'!AU47)</f>
        <v>0.15440000000000001</v>
      </c>
    </row>
    <row r="48" spans="1:46" x14ac:dyDescent="0.3">
      <c r="A48" s="19" t="s">
        <v>13</v>
      </c>
      <c r="B48" s="19" t="s">
        <v>58</v>
      </c>
      <c r="C48" s="27">
        <f>AVERAGE('ST1.1 Detailed MSW by country'!G48,'ST1.1 Detailed MSW by country'!R48,'ST1.1 Detailed MSW by country'!AC48,'ST1.1 Detailed MSW by country'!AN48)</f>
        <v>1.3937819276413019</v>
      </c>
      <c r="D48" s="21">
        <f>STDEVA('ST1.1 Detailed MSW by country'!G48,'ST1.1 Detailed MSW by country'!R48,'ST1.1 Detailed MSW by country'!AC48,'ST1.1 Detailed MSW by country'!AN48)</f>
        <v>0.82337060203017642</v>
      </c>
      <c r="E48" s="21">
        <f>MIN('ST1.1 Detailed MSW by country'!G48,'ST1.1 Detailed MSW by country'!R48,'ST1.1 Detailed MSW by country'!AC48,'ST1.1 Detailed MSW by country'!AN48)</f>
        <v>0.97754492936474624</v>
      </c>
      <c r="F48" s="21">
        <f>MAX('ST1.1 Detailed MSW by country'!G48,'ST1.1 Detailed MSW by country'!R48,'ST1.1 Detailed MSW by country'!AC48,'ST1.1 Detailed MSW by country'!AN48)</f>
        <v>2</v>
      </c>
      <c r="G48" s="21">
        <f>AVERAGE('ST1.1 Detailed MSW by country'!H48,'ST1.1 Detailed MSW by country'!S48,'ST1.1 Detailed MSW by country'!AD48,'ST1.1 Detailed MSW by country'!AO48)</f>
        <v>0.71082878309706388</v>
      </c>
      <c r="H48" s="21">
        <f>STDEVA('ST1.1 Detailed MSW by country'!H48,'ST1.1 Detailed MSW by country'!S48,'ST1.1 Detailed MSW by country'!AD48,'ST1.1 Detailed MSW by country'!AO48)</f>
        <v>0.41991900703538998</v>
      </c>
      <c r="I48" s="21">
        <f>MIN('ST1.1 Detailed MSW by country'!H48,'ST1.1 Detailed MSW by country'!S48,'ST1.1 Detailed MSW by country'!AD48,'ST1.1 Detailed MSW by country'!AO48)</f>
        <v>0.49854791397602061</v>
      </c>
      <c r="J48" s="21">
        <f>MAX('ST1.1 Detailed MSW by country'!H48,'ST1.1 Detailed MSW by country'!S48,'ST1.1 Detailed MSW by country'!AD48,'ST1.1 Detailed MSW by country'!AO48)</f>
        <v>1.02</v>
      </c>
      <c r="K48" s="50">
        <f>AVERAGE('ST1.1 Detailed MSW by country'!AP48,'ST1.1 Detailed MSW by country'!AE48,'ST1.1 Detailed MSW by country'!T48,'ST1.1 Detailed MSW by country'!I48)</f>
        <v>5.2075224735562198E-2</v>
      </c>
      <c r="L48" s="50">
        <f>STDEVA('ST1.1 Detailed MSW by country'!AP48,'ST1.1 Detailed MSW by country'!AE48,'ST1.1 Detailed MSW by country'!T48,'ST1.1 Detailed MSW by country'!I48)</f>
        <v>2.6474871466630953E-2</v>
      </c>
      <c r="M48" s="50">
        <f>MIN('ST1.1 Detailed MSW by country'!AP48,'ST1.1 Detailed MSW by country'!AE48,'ST1.1 Detailed MSW by country'!T48,'ST1.1 Detailed MSW by country'!I48)</f>
        <v>4.7704192552999611E-2</v>
      </c>
      <c r="N48" s="50">
        <f>MAX('ST1.1 Detailed MSW by country'!AP48,'ST1.1 Detailed MSW by country'!AE48,'ST1.1 Detailed MSW by country'!T48,'ST1.1 Detailed MSW by country'!I48)</f>
        <v>5.8745481653686968E-2</v>
      </c>
      <c r="O48" s="50">
        <f>AVERAGE('ST1.1 Detailed MSW by country'!AQ48,'ST1.1 Detailed MSW by country'!AF48,'ST1.1 Detailed MSW by country'!U48,'ST1.1 Detailed MSW by country'!J48)</f>
        <v>9.9561853848933457E-2</v>
      </c>
      <c r="P48" s="50">
        <f>STDEVA('ST1.1 Detailed MSW by country'!AQ48,'ST1.1 Detailed MSW by country'!AF48,'ST1.1 Detailed MSW by country'!U48,'ST1.1 Detailed MSW by country'!J48)</f>
        <v>5.0616916144194037E-2</v>
      </c>
      <c r="Q48" s="50">
        <f>MIN('ST1.1 Detailed MSW by country'!AQ48,'ST1.1 Detailed MSW by country'!AF48,'ST1.1 Detailed MSW by country'!U48,'ST1.1 Detailed MSW by country'!J48)</f>
        <v>9.1204941909730816E-2</v>
      </c>
      <c r="R48" s="50">
        <f>MAX('ST1.1 Detailed MSW by country'!AQ48,'ST1.1 Detailed MSW by country'!AF48,'ST1.1 Detailed MSW by country'!U48,'ST1.1 Detailed MSW by country'!J48)</f>
        <v>0.11231461963706955</v>
      </c>
      <c r="S48" s="50">
        <f>AVERAGE('ST1.1 Detailed MSW by country'!AR48,'ST1.1 Detailed MSW by country'!AG48,'ST1.1 Detailed MSW by country'!V48,'ST1.1 Detailed MSW by country'!K48)</f>
        <v>8.2381298147241835E-2</v>
      </c>
      <c r="T48" s="50">
        <f>STDEVA('ST1.1 Detailed MSW by country'!AR48,'ST1.1 Detailed MSW by country'!AG48,'ST1.1 Detailed MSW by country'!V48,'ST1.1 Detailed MSW by country'!K48)</f>
        <v>4.1882378631637539E-2</v>
      </c>
      <c r="U48" s="50">
        <f>MIN('ST1.1 Detailed MSW by country'!AR48,'ST1.1 Detailed MSW by country'!AG48,'ST1.1 Detailed MSW by country'!V48,'ST1.1 Detailed MSW by country'!K48)</f>
        <v>7.5466468546958418E-2</v>
      </c>
      <c r="V48" s="50">
        <f>MAX('ST1.1 Detailed MSW by country'!AR48,'ST1.1 Detailed MSW by country'!AG48,'ST1.1 Detailed MSW by country'!V48,'ST1.1 Detailed MSW by country'!K48)</f>
        <v>9.2933425894767108E-2</v>
      </c>
      <c r="W48" s="50">
        <f>AVERAGE('ST1.1 Detailed MSW by country'!AS48,'ST1.1 Detailed MSW by country'!AH48,'ST1.1 Detailed MSW by country'!W48,'ST1.1 Detailed MSW by country'!L48)</f>
        <v>6.3279934975795857E-2</v>
      </c>
      <c r="X48" s="50">
        <f>STDEVA('ST1.1 Detailed MSW by country'!AS48,'ST1.1 Detailed MSW by country'!AH48,'ST1.1 Detailed MSW by country'!W48,'ST1.1 Detailed MSW by country'!L48)</f>
        <v>3.2171308974820012E-2</v>
      </c>
      <c r="Y48" s="50">
        <f>MIN('ST1.1 Detailed MSW by country'!AS48,'ST1.1 Detailed MSW by country'!AH48,'ST1.1 Detailed MSW by country'!W48,'ST1.1 Detailed MSW by country'!L48)</f>
        <v>5.7968414311329451E-2</v>
      </c>
      <c r="Z48" s="50">
        <f>MAX('ST1.1 Detailed MSW by country'!AS48,'ST1.1 Detailed MSW by country'!AH48,'ST1.1 Detailed MSW by country'!W48,'ST1.1 Detailed MSW by country'!L48)</f>
        <v>7.1385390616058142E-2</v>
      </c>
      <c r="AA48" s="50">
        <f>AVERAGE('ST1.1 Detailed MSW by country'!AT48,'ST1.1 Detailed MSW by country'!AI48,'ST1.1 Detailed MSW by country'!X48,'ST1.1 Detailed MSW by country'!M48)</f>
        <v>0.16646998071204308</v>
      </c>
      <c r="AB48" s="50">
        <f>STDEVA('ST1.1 Detailed MSW by country'!AT48,'ST1.1 Detailed MSW by country'!AI48,'ST1.1 Detailed MSW by country'!X48,'ST1.1 Detailed MSW by country'!M48)</f>
        <v>8.4632785835951477E-2</v>
      </c>
      <c r="AC48" s="50">
        <f>MIN('ST1.1 Detailed MSW by country'!AT48,'ST1.1 Detailed MSW by country'!AI48,'ST1.1 Detailed MSW by country'!X48,'ST1.1 Detailed MSW by country'!M48)</f>
        <v>0.15249700898090041</v>
      </c>
      <c r="AD48" s="50">
        <f>MAX('ST1.1 Detailed MSW by country'!AT48,'ST1.1 Detailed MSW by country'!AI48,'ST1.1 Detailed MSW by country'!X48,'ST1.1 Detailed MSW by country'!M48)</f>
        <v>0.18779293315522885</v>
      </c>
      <c r="AE48" s="50">
        <f>AVERAGE('ST1.1 Detailed MSW by country'!AU48,'ST1.1 Detailed MSW by country'!AJ48,'ST1.1 Detailed MSW by country'!Y48,'ST1.1 Detailed MSW by country'!N48)</f>
        <v>4.7273206061176333E-2</v>
      </c>
      <c r="AF48" s="50">
        <f>STDEVA('ST1.1 Detailed MSW by country'!AU48,'ST1.1 Detailed MSW by country'!AJ48,'ST1.1 Detailed MSW by country'!Y48,'ST1.1 Detailed MSW by country'!N48)</f>
        <v>2.4033541105978527E-2</v>
      </c>
      <c r="AG48" s="50">
        <f>MIN('ST1.1 Detailed MSW by country'!AU48,'ST1.1 Detailed MSW by country'!AJ48,'ST1.1 Detailed MSW by country'!Y48,'ST1.1 Detailed MSW by country'!N48)</f>
        <v>4.3305240370858256E-2</v>
      </c>
      <c r="AH48" s="50">
        <f>MAX('ST1.1 Detailed MSW by country'!AU48,'ST1.1 Detailed MSW by country'!AJ48,'ST1.1 Detailed MSW by country'!Y48,'ST1.1 Detailed MSW by country'!N48)</f>
        <v>5.332837781267076E-2</v>
      </c>
      <c r="AI48" s="50">
        <f>AVERAGE('ST1.1 Detailed MSW by country'!I48,'ST1.1 Detailed MSW by country'!L48,'ST1.1 Detailed MSW by country'!T48,'ST1.1 Detailed MSW by country'!W48,'ST1.1 Detailed MSW by country'!AE48,'ST1.1 Detailed MSW by country'!AH48,'ST1.1 Detailed MSW by country'!AP48,'ST1.1 Detailed MSW by country'!AS48)</f>
        <v>5.7677579855679027E-2</v>
      </c>
      <c r="AJ48" s="50">
        <f>STDEVA('ST1.1 Detailed MSW by country'!I48,'ST1.1 Detailed MSW by country'!L48,'ST1.1 Detailed MSW by country'!T48,'ST1.1 Detailed MSW by country'!W48,'ST1.1 Detailed MSW by country'!AE48,'ST1.1 Detailed MSW by country'!AH48,'ST1.1 Detailed MSW by country'!AP48,'ST1.1 Detailed MSW by country'!AS48)</f>
        <v>2.7643068219194909E-2</v>
      </c>
      <c r="AK48" s="50">
        <f>MIN('ST1.1 Detailed MSW by country'!I48,'ST1.1 Detailed MSW by country'!L48,'ST1.1 Detailed MSW by country'!T48,'ST1.1 Detailed MSW by country'!W48,'ST1.1 Detailed MSW by country'!AE48,'ST1.1 Detailed MSW by country'!AH48,'ST1.1 Detailed MSW by country'!AP48,'ST1.1 Detailed MSW by country'!AS48)</f>
        <v>4.7704192552999611E-2</v>
      </c>
      <c r="AL48" s="50">
        <f>MAX('ST1.1 Detailed MSW by country'!I48,'ST1.1 Detailed MSW by country'!L48,'ST1.1 Detailed MSW by country'!T48,'ST1.1 Detailed MSW by country'!W48,'ST1.1 Detailed MSW by country'!AE48,'ST1.1 Detailed MSW by country'!AH48,'ST1.1 Detailed MSW by country'!AP48,'ST1.1 Detailed MSW by country'!AS48)</f>
        <v>7.1385390616058142E-2</v>
      </c>
      <c r="AM48" s="50">
        <f>AVERAGE('ST1.1 Detailed MSW by country'!J48,'ST1.1 Detailed MSW by country'!M48,'ST1.1 Detailed MSW by country'!U48,'ST1.1 Detailed MSW by country'!X48,'ST1.1 Detailed MSW by country'!AF48,'ST1.1 Detailed MSW by country'!AI48,'ST1.1 Detailed MSW by country'!AQ48,'ST1.1 Detailed MSW by country'!AT48)</f>
        <v>0.13301591728048828</v>
      </c>
      <c r="AN48" s="50">
        <f>STDEVA('ST1.1 Detailed MSW by country'!J48,'ST1.1 Detailed MSW by country'!M48,'ST1.1 Detailed MSW by country'!U48,'ST1.1 Detailed MSW by country'!X48,'ST1.1 Detailed MSW by country'!AF48,'ST1.1 Detailed MSW by country'!AI48,'ST1.1 Detailed MSW by country'!AQ48,'ST1.1 Detailed MSW by country'!AT48)</f>
        <v>6.9908743102580731E-2</v>
      </c>
      <c r="AO48" s="50">
        <f>MIN('ST1.1 Detailed MSW by country'!J48,'ST1.1 Detailed MSW by country'!M48,'ST1.1 Detailed MSW by country'!U48,'ST1.1 Detailed MSW by country'!X48,'ST1.1 Detailed MSW by country'!AF48,'ST1.1 Detailed MSW by country'!AI48,'ST1.1 Detailed MSW by country'!AQ48,'ST1.1 Detailed MSW by country'!AT48)</f>
        <v>9.1204941909730816E-2</v>
      </c>
      <c r="AP48" s="50">
        <f>MAX('ST1.1 Detailed MSW by country'!J48,'ST1.1 Detailed MSW by country'!M48,'ST1.1 Detailed MSW by country'!U48,'ST1.1 Detailed MSW by country'!X48,'ST1.1 Detailed MSW by country'!AF48,'ST1.1 Detailed MSW by country'!AI48,'ST1.1 Detailed MSW by country'!AQ48,'ST1.1 Detailed MSW by country'!AT48)</f>
        <v>0.18779293315522885</v>
      </c>
      <c r="AQ48" s="50">
        <f>AVERAGE('ST1.1 Detailed MSW by country'!K48,'ST1.1 Detailed MSW by country'!N48,'ST1.1 Detailed MSW by country'!V48,'ST1.1 Detailed MSW by country'!Y48,'ST1.1 Detailed MSW by country'!AG48,'ST1.1 Detailed MSW by country'!AJ48,'ST1.1 Detailed MSW by country'!AR48,'ST1.1 Detailed MSW by country'!AU48)</f>
        <v>6.4827252104209102E-2</v>
      </c>
      <c r="AR48" s="50">
        <f>STDEVA('ST1.1 Detailed MSW by country'!K48,'ST1.1 Detailed MSW by country'!N48,'ST1.1 Detailed MSW by country'!V48,'ST1.1 Detailed MSW by country'!Y48,'ST1.1 Detailed MSW by country'!AG48,'ST1.1 Detailed MSW by country'!AJ48,'ST1.1 Detailed MSW by country'!AR48,'ST1.1 Detailed MSW by country'!AU48)</f>
        <v>3.4603642685982254E-2</v>
      </c>
      <c r="AS48" s="50">
        <f>MIN('ST1.1 Detailed MSW by country'!K48,'ST1.1 Detailed MSW by country'!N48,'ST1.1 Detailed MSW by country'!V48,'ST1.1 Detailed MSW by country'!Y48,'ST1.1 Detailed MSW by country'!AG48,'ST1.1 Detailed MSW by country'!AJ48,'ST1.1 Detailed MSW by country'!AR48,'ST1.1 Detailed MSW by country'!AU48)</f>
        <v>4.3305240370858256E-2</v>
      </c>
      <c r="AT48" s="50">
        <f>MAX('ST1.1 Detailed MSW by country'!K48,'ST1.1 Detailed MSW by country'!N48,'ST1.1 Detailed MSW by country'!V48,'ST1.1 Detailed MSW by country'!Y48,'ST1.1 Detailed MSW by country'!AG48,'ST1.1 Detailed MSW by country'!AJ48,'ST1.1 Detailed MSW by country'!AR48,'ST1.1 Detailed MSW by country'!AU48)</f>
        <v>9.2933425894767108E-2</v>
      </c>
    </row>
    <row r="49" spans="1:46" x14ac:dyDescent="0.3">
      <c r="A49" s="19" t="s">
        <v>13</v>
      </c>
      <c r="B49" s="19" t="s">
        <v>59</v>
      </c>
      <c r="C49" s="27">
        <f>AVERAGE('ST1.1 Detailed MSW by country'!G49,'ST1.1 Detailed MSW by country'!R49,'ST1.1 Detailed MSW by country'!AC49,'ST1.1 Detailed MSW by country'!AN49)</f>
        <v>0.86235482226180515</v>
      </c>
      <c r="D49" s="21">
        <f>STDEVA('ST1.1 Detailed MSW by country'!G49,'ST1.1 Detailed MSW by country'!R49,'ST1.1 Detailed MSW by country'!AC49,'ST1.1 Detailed MSW by country'!AN49)</f>
        <v>0.52262417174807241</v>
      </c>
      <c r="E49" s="21">
        <f>MIN('ST1.1 Detailed MSW by country'!G49,'ST1.1 Detailed MSW by country'!R49,'ST1.1 Detailed MSW by country'!AC49,'ST1.1 Detailed MSW by country'!AN49)</f>
        <v>0.65</v>
      </c>
      <c r="F49" s="21">
        <f>MAX('ST1.1 Detailed MSW by country'!G49,'ST1.1 Detailed MSW by country'!R49,'ST1.1 Detailed MSW by country'!AC49,'ST1.1 Detailed MSW by country'!AN49)</f>
        <v>1.28</v>
      </c>
      <c r="G49" s="21">
        <f>AVERAGE('ST1.1 Detailed MSW by country'!H49,'ST1.1 Detailed MSW by country'!S49,'ST1.1 Detailed MSW by country'!AD49,'ST1.1 Detailed MSW by country'!AO49)</f>
        <v>0.43980095935352076</v>
      </c>
      <c r="H49" s="21">
        <f>STDEVA('ST1.1 Detailed MSW by country'!H49,'ST1.1 Detailed MSW by country'!S49,'ST1.1 Detailed MSW by country'!AD49,'ST1.1 Detailed MSW by country'!AO49)</f>
        <v>0.26653832759151685</v>
      </c>
      <c r="I49" s="21">
        <f>MIN('ST1.1 Detailed MSW by country'!H49,'ST1.1 Detailed MSW by country'!S49,'ST1.1 Detailed MSW by country'!AD49,'ST1.1 Detailed MSW by country'!AO49)</f>
        <v>0.33150000000000002</v>
      </c>
      <c r="J49" s="21">
        <f>MAX('ST1.1 Detailed MSW by country'!H49,'ST1.1 Detailed MSW by country'!S49,'ST1.1 Detailed MSW by country'!AD49,'ST1.1 Detailed MSW by country'!AO49)</f>
        <v>0.65280000000000005</v>
      </c>
      <c r="K49" s="50">
        <f>AVERAGE('ST1.1 Detailed MSW by country'!AP49,'ST1.1 Detailed MSW by country'!AE49,'ST1.1 Detailed MSW by country'!T49,'ST1.1 Detailed MSW by country'!I49)</f>
        <v>3.690198199304276E-2</v>
      </c>
      <c r="L49" s="50">
        <f>STDEVA('ST1.1 Detailed MSW by country'!AP49,'ST1.1 Detailed MSW by country'!AE49,'ST1.1 Detailed MSW by country'!T49,'ST1.1 Detailed MSW by country'!I49)</f>
        <v>2.6631118462947353E-2</v>
      </c>
      <c r="M49" s="50">
        <f>MIN('ST1.1 Detailed MSW by country'!AP49,'ST1.1 Detailed MSW by country'!AE49,'ST1.1 Detailed MSW by country'!T49,'ST1.1 Detailed MSW by country'!I49)</f>
        <v>1.6177199999999999E-2</v>
      </c>
      <c r="N49" s="50">
        <f>MAX('ST1.1 Detailed MSW by country'!AP49,'ST1.1 Detailed MSW by country'!AE49,'ST1.1 Detailed MSW by country'!T49,'ST1.1 Detailed MSW by country'!I49)</f>
        <v>6.2463999999999999E-2</v>
      </c>
      <c r="O49" s="50">
        <f>AVERAGE('ST1.1 Detailed MSW by country'!AQ49,'ST1.1 Detailed MSW by country'!AF49,'ST1.1 Detailed MSW by country'!U49,'ST1.1 Detailed MSW by country'!J49)</f>
        <v>7.0552354917026425E-2</v>
      </c>
      <c r="P49" s="50">
        <f>STDEVA('ST1.1 Detailed MSW by country'!AQ49,'ST1.1 Detailed MSW by country'!AF49,'ST1.1 Detailed MSW by country'!U49,'ST1.1 Detailed MSW by country'!J49)</f>
        <v>5.0915642471167782E-2</v>
      </c>
      <c r="Q49" s="50">
        <f>MIN('ST1.1 Detailed MSW by country'!AQ49,'ST1.1 Detailed MSW by country'!AF49,'ST1.1 Detailed MSW by country'!U49,'ST1.1 Detailed MSW by country'!J49)</f>
        <v>3.092895E-2</v>
      </c>
      <c r="R49" s="50">
        <f>MAX('ST1.1 Detailed MSW by country'!AQ49,'ST1.1 Detailed MSW by country'!AF49,'ST1.1 Detailed MSW by country'!U49,'ST1.1 Detailed MSW by country'!J49)</f>
        <v>0.11942399999999999</v>
      </c>
      <c r="S49" s="50">
        <f>AVERAGE('ST1.1 Detailed MSW by country'!AR49,'ST1.1 Detailed MSW by country'!AG49,'ST1.1 Detailed MSW by country'!V49,'ST1.1 Detailed MSW by country'!K49)</f>
        <v>5.8377725611944702E-2</v>
      </c>
      <c r="T49" s="50">
        <f>STDEVA('ST1.1 Detailed MSW by country'!AR49,'ST1.1 Detailed MSW by country'!AG49,'ST1.1 Detailed MSW by country'!V49,'ST1.1 Detailed MSW by country'!K49)</f>
        <v>4.2129556256957704E-2</v>
      </c>
      <c r="U49" s="50">
        <f>MIN('ST1.1 Detailed MSW by country'!AR49,'ST1.1 Detailed MSW by country'!AG49,'ST1.1 Detailed MSW by country'!V49,'ST1.1 Detailed MSW by country'!K49)</f>
        <v>2.5591800000000001E-2</v>
      </c>
      <c r="V49" s="50">
        <f>MAX('ST1.1 Detailed MSW by country'!AR49,'ST1.1 Detailed MSW by country'!AG49,'ST1.1 Detailed MSW by country'!V49,'ST1.1 Detailed MSW by country'!K49)</f>
        <v>9.8816000000000015E-2</v>
      </c>
      <c r="W49" s="50">
        <f>AVERAGE('ST1.1 Detailed MSW by country'!AS49,'ST1.1 Detailed MSW by country'!AH49,'ST1.1 Detailed MSW by country'!W49,'ST1.1 Detailed MSW by country'!L49)</f>
        <v>4.4841957626791717E-2</v>
      </c>
      <c r="X49" s="50">
        <f>STDEVA('ST1.1 Detailed MSW by country'!AS49,'ST1.1 Detailed MSW by country'!AH49,'ST1.1 Detailed MSW by country'!W49,'ST1.1 Detailed MSW by country'!L49)</f>
        <v>3.2361174689606101E-2</v>
      </c>
      <c r="Y49" s="50">
        <f>MIN('ST1.1 Detailed MSW by country'!AS49,'ST1.1 Detailed MSW by country'!AH49,'ST1.1 Detailed MSW by country'!W49,'ST1.1 Detailed MSW by country'!L49)</f>
        <v>1.965795E-2</v>
      </c>
      <c r="Z49" s="50">
        <f>MAX('ST1.1 Detailed MSW by country'!AS49,'ST1.1 Detailed MSW by country'!AH49,'ST1.1 Detailed MSW by country'!W49,'ST1.1 Detailed MSW by country'!L49)</f>
        <v>7.5903999999999999E-2</v>
      </c>
      <c r="AA49" s="50">
        <f>AVERAGE('ST1.1 Detailed MSW by country'!AT49,'ST1.1 Detailed MSW by country'!AI49,'ST1.1 Detailed MSW by country'!X49,'ST1.1 Detailed MSW by country'!M49)</f>
        <v>0.11796535227284162</v>
      </c>
      <c r="AB49" s="50">
        <f>STDEVA('ST1.1 Detailed MSW by country'!AT49,'ST1.1 Detailed MSW by country'!AI49,'ST1.1 Detailed MSW by country'!X49,'ST1.1 Detailed MSW by country'!M49)</f>
        <v>8.5132263938930045E-2</v>
      </c>
      <c r="AC49" s="50">
        <f>MIN('ST1.1 Detailed MSW by country'!AT49,'ST1.1 Detailed MSW by country'!AI49,'ST1.1 Detailed MSW by country'!X49,'ST1.1 Detailed MSW by country'!M49)</f>
        <v>5.1714000000000003E-2</v>
      </c>
      <c r="AD49" s="50">
        <f>MAX('ST1.1 Detailed MSW by country'!AT49,'ST1.1 Detailed MSW by country'!AI49,'ST1.1 Detailed MSW by country'!X49,'ST1.1 Detailed MSW by country'!M49)</f>
        <v>0.19968</v>
      </c>
      <c r="AE49" s="50">
        <f>AVERAGE('ST1.1 Detailed MSW by country'!AU49,'ST1.1 Detailed MSW by country'!AJ49,'ST1.1 Detailed MSW by country'!Y49,'ST1.1 Detailed MSW by country'!N49)</f>
        <v>3.3499135292864635E-2</v>
      </c>
      <c r="AF49" s="50">
        <f>STDEVA('ST1.1 Detailed MSW by country'!AU49,'ST1.1 Detailed MSW by country'!AJ49,'ST1.1 Detailed MSW by country'!Y49,'ST1.1 Detailed MSW by country'!N49)</f>
        <v>2.4175380080093598E-2</v>
      </c>
      <c r="AG49" s="50">
        <f>MIN('ST1.1 Detailed MSW by country'!AU49,'ST1.1 Detailed MSW by country'!AJ49,'ST1.1 Detailed MSW by country'!Y49,'ST1.1 Detailed MSW by country'!N49)</f>
        <v>1.4685450000000001E-2</v>
      </c>
      <c r="AH49" s="50">
        <f>MAX('ST1.1 Detailed MSW by country'!AU49,'ST1.1 Detailed MSW by country'!AJ49,'ST1.1 Detailed MSW by country'!Y49,'ST1.1 Detailed MSW by country'!N49)</f>
        <v>5.6703999999999997E-2</v>
      </c>
      <c r="AI49" s="50">
        <f>AVERAGE('ST1.1 Detailed MSW by country'!I49,'ST1.1 Detailed MSW by country'!L49,'ST1.1 Detailed MSW by country'!T49,'ST1.1 Detailed MSW by country'!W49,'ST1.1 Detailed MSW by country'!AE49,'ST1.1 Detailed MSW by country'!AH49,'ST1.1 Detailed MSW by country'!AP49,'ST1.1 Detailed MSW by country'!AS49)</f>
        <v>4.0871969809917238E-2</v>
      </c>
      <c r="AJ49" s="50">
        <f>STDEVA('ST1.1 Detailed MSW by country'!I49,'ST1.1 Detailed MSW by country'!L49,'ST1.1 Detailed MSW by country'!T49,'ST1.1 Detailed MSW by country'!W49,'ST1.1 Detailed MSW by country'!AE49,'ST1.1 Detailed MSW by country'!AH49,'ST1.1 Detailed MSW by country'!AP49,'ST1.1 Detailed MSW by country'!AS49)</f>
        <v>2.7620670076525262E-2</v>
      </c>
      <c r="AK49" s="50">
        <f>MIN('ST1.1 Detailed MSW by country'!I49,'ST1.1 Detailed MSW by country'!L49,'ST1.1 Detailed MSW by country'!T49,'ST1.1 Detailed MSW by country'!W49,'ST1.1 Detailed MSW by country'!AE49,'ST1.1 Detailed MSW by country'!AH49,'ST1.1 Detailed MSW by country'!AP49,'ST1.1 Detailed MSW by country'!AS49)</f>
        <v>1.6177199999999999E-2</v>
      </c>
      <c r="AL49" s="50">
        <f>MAX('ST1.1 Detailed MSW by country'!I49,'ST1.1 Detailed MSW by country'!L49,'ST1.1 Detailed MSW by country'!T49,'ST1.1 Detailed MSW by country'!W49,'ST1.1 Detailed MSW by country'!AE49,'ST1.1 Detailed MSW by country'!AH49,'ST1.1 Detailed MSW by country'!AP49,'ST1.1 Detailed MSW by country'!AS49)</f>
        <v>7.5903999999999999E-2</v>
      </c>
      <c r="AM49" s="50">
        <f>AVERAGE('ST1.1 Detailed MSW by country'!J49,'ST1.1 Detailed MSW by country'!M49,'ST1.1 Detailed MSW by country'!U49,'ST1.1 Detailed MSW by country'!X49,'ST1.1 Detailed MSW by country'!AF49,'ST1.1 Detailed MSW by country'!AI49,'ST1.1 Detailed MSW by country'!AQ49,'ST1.1 Detailed MSW by country'!AT49)</f>
        <v>9.4258853594934022E-2</v>
      </c>
      <c r="AN49" s="50">
        <f>STDEVA('ST1.1 Detailed MSW by country'!J49,'ST1.1 Detailed MSW by country'!M49,'ST1.1 Detailed MSW by country'!U49,'ST1.1 Detailed MSW by country'!X49,'ST1.1 Detailed MSW by country'!AF49,'ST1.1 Detailed MSW by country'!AI49,'ST1.1 Detailed MSW by country'!AQ49,'ST1.1 Detailed MSW by country'!AT49)</f>
        <v>6.766377633237497E-2</v>
      </c>
      <c r="AO49" s="50">
        <f>MIN('ST1.1 Detailed MSW by country'!J49,'ST1.1 Detailed MSW by country'!M49,'ST1.1 Detailed MSW by country'!U49,'ST1.1 Detailed MSW by country'!X49,'ST1.1 Detailed MSW by country'!AF49,'ST1.1 Detailed MSW by country'!AI49,'ST1.1 Detailed MSW by country'!AQ49,'ST1.1 Detailed MSW by country'!AT49)</f>
        <v>3.092895E-2</v>
      </c>
      <c r="AP49" s="50">
        <f>MAX('ST1.1 Detailed MSW by country'!J49,'ST1.1 Detailed MSW by country'!M49,'ST1.1 Detailed MSW by country'!U49,'ST1.1 Detailed MSW by country'!X49,'ST1.1 Detailed MSW by country'!AF49,'ST1.1 Detailed MSW by country'!AI49,'ST1.1 Detailed MSW by country'!AQ49,'ST1.1 Detailed MSW by country'!AT49)</f>
        <v>0.19968</v>
      </c>
      <c r="AQ49" s="50">
        <f>AVERAGE('ST1.1 Detailed MSW by country'!K49,'ST1.1 Detailed MSW by country'!N49,'ST1.1 Detailed MSW by country'!V49,'ST1.1 Detailed MSW by country'!Y49,'ST1.1 Detailed MSW by country'!AG49,'ST1.1 Detailed MSW by country'!AJ49,'ST1.1 Detailed MSW by country'!AR49,'ST1.1 Detailed MSW by country'!AU49)</f>
        <v>4.5938430452404672E-2</v>
      </c>
      <c r="AR49" s="50">
        <f>STDEVA('ST1.1 Detailed MSW by country'!K49,'ST1.1 Detailed MSW by country'!N49,'ST1.1 Detailed MSW by country'!V49,'ST1.1 Detailed MSW by country'!Y49,'ST1.1 Detailed MSW by country'!AG49,'ST1.1 Detailed MSW by country'!AJ49,'ST1.1 Detailed MSW by country'!AR49,'ST1.1 Detailed MSW by country'!AU49)</f>
        <v>3.3326004058549387E-2</v>
      </c>
      <c r="AS49" s="50">
        <f>MIN('ST1.1 Detailed MSW by country'!K49,'ST1.1 Detailed MSW by country'!N49,'ST1.1 Detailed MSW by country'!V49,'ST1.1 Detailed MSW by country'!Y49,'ST1.1 Detailed MSW by country'!AG49,'ST1.1 Detailed MSW by country'!AJ49,'ST1.1 Detailed MSW by country'!AR49,'ST1.1 Detailed MSW by country'!AU49)</f>
        <v>1.4685450000000001E-2</v>
      </c>
      <c r="AT49" s="50">
        <f>MAX('ST1.1 Detailed MSW by country'!K49,'ST1.1 Detailed MSW by country'!N49,'ST1.1 Detailed MSW by country'!V49,'ST1.1 Detailed MSW by country'!Y49,'ST1.1 Detailed MSW by country'!AG49,'ST1.1 Detailed MSW by country'!AJ49,'ST1.1 Detailed MSW by country'!AR49,'ST1.1 Detailed MSW by country'!AU49)</f>
        <v>9.8816000000000015E-2</v>
      </c>
    </row>
    <row r="50" spans="1:46" x14ac:dyDescent="0.3">
      <c r="A50" s="19" t="s">
        <v>13</v>
      </c>
      <c r="B50" s="19" t="s">
        <v>60</v>
      </c>
      <c r="C50" s="27">
        <f>AVERAGE('ST1.1 Detailed MSW by country'!G50,'ST1.1 Detailed MSW by country'!R50,'ST1.1 Detailed MSW by country'!AC50,'ST1.1 Detailed MSW by country'!AN50)</f>
        <v>0.69139975224045036</v>
      </c>
      <c r="D50" s="21">
        <f>STDEVA('ST1.1 Detailed MSW by country'!G50,'ST1.1 Detailed MSW by country'!R50,'ST1.1 Detailed MSW by country'!AC50,'ST1.1 Detailed MSW by country'!AN50)</f>
        <v>0.50793154242768845</v>
      </c>
      <c r="E50" s="21">
        <f>MIN('ST1.1 Detailed MSW by country'!G50,'ST1.1 Detailed MSW by country'!R50,'ST1.1 Detailed MSW by country'!AC50,'ST1.1 Detailed MSW by country'!AN50)</f>
        <v>0.20070899357036198</v>
      </c>
      <c r="F50" s="21">
        <f>MAX('ST1.1 Detailed MSW by country'!G50,'ST1.1 Detailed MSW by country'!R50,'ST1.1 Detailed MSW by country'!AC50,'ST1.1 Detailed MSW by country'!AN50)</f>
        <v>1.36</v>
      </c>
      <c r="G50" s="21">
        <f>AVERAGE('ST1.1 Detailed MSW by country'!H50,'ST1.1 Detailed MSW by country'!S50,'ST1.1 Detailed MSW by country'!AD50,'ST1.1 Detailed MSW by country'!AO50)</f>
        <v>0.35261387364262969</v>
      </c>
      <c r="H50" s="21">
        <f>STDEVA('ST1.1 Detailed MSW by country'!H50,'ST1.1 Detailed MSW by country'!S50,'ST1.1 Detailed MSW by country'!AD50,'ST1.1 Detailed MSW by country'!AO50)</f>
        <v>0.25904508663812126</v>
      </c>
      <c r="I50" s="21">
        <f>MIN('ST1.1 Detailed MSW by country'!H50,'ST1.1 Detailed MSW by country'!S50,'ST1.1 Detailed MSW by country'!AD50,'ST1.1 Detailed MSW by country'!AO50)</f>
        <v>0.10236158672088461</v>
      </c>
      <c r="J50" s="21">
        <f>MAX('ST1.1 Detailed MSW by country'!H50,'ST1.1 Detailed MSW by country'!S50,'ST1.1 Detailed MSW by country'!AD50,'ST1.1 Detailed MSW by country'!AO50)</f>
        <v>0.69360000000000011</v>
      </c>
      <c r="K50" s="50">
        <f>AVERAGE('ST1.1 Detailed MSW by country'!AP50,'ST1.1 Detailed MSW by country'!AE50,'ST1.1 Detailed MSW by country'!T50,'ST1.1 Detailed MSW by country'!I50)</f>
        <v>2.9017687909333977E-2</v>
      </c>
      <c r="L50" s="50">
        <f>STDEVA('ST1.1 Detailed MSW by country'!AP50,'ST1.1 Detailed MSW by country'!AE50,'ST1.1 Detailed MSW by country'!T50,'ST1.1 Detailed MSW by country'!I50)</f>
        <v>2.5357722370095905E-2</v>
      </c>
      <c r="M50" s="50">
        <f>MIN('ST1.1 Detailed MSW by country'!AP50,'ST1.1 Detailed MSW by country'!AE50,'ST1.1 Detailed MSW by country'!T50,'ST1.1 Detailed MSW by country'!I50)</f>
        <v>9.7945988862336644E-3</v>
      </c>
      <c r="N50" s="50">
        <f>MAX('ST1.1 Detailed MSW by country'!AP50,'ST1.1 Detailed MSW by country'!AE50,'ST1.1 Detailed MSW by country'!T50,'ST1.1 Detailed MSW by country'!I50)</f>
        <v>6.6367999999999996E-2</v>
      </c>
      <c r="O50" s="50">
        <f>AVERAGE('ST1.1 Detailed MSW by country'!AQ50,'ST1.1 Detailed MSW by country'!AF50,'ST1.1 Detailed MSW by country'!U50,'ST1.1 Detailed MSW by country'!J50)</f>
        <v>5.5478489384034012E-2</v>
      </c>
      <c r="P50" s="50">
        <f>STDEVA('ST1.1 Detailed MSW by country'!AQ50,'ST1.1 Detailed MSW by country'!AF50,'ST1.1 Detailed MSW by country'!U50,'ST1.1 Detailed MSW by country'!J50)</f>
        <v>4.8481055269056307E-2</v>
      </c>
      <c r="Q50" s="50">
        <f>MIN('ST1.1 Detailed MSW by country'!AQ50,'ST1.1 Detailed MSW by country'!AF50,'ST1.1 Detailed MSW by country'!U50,'ST1.1 Detailed MSW by country'!J50)</f>
        <v>1.8726149100114772E-2</v>
      </c>
      <c r="R50" s="50">
        <f>MAX('ST1.1 Detailed MSW by country'!AQ50,'ST1.1 Detailed MSW by country'!AF50,'ST1.1 Detailed MSW by country'!U50,'ST1.1 Detailed MSW by country'!J50)</f>
        <v>0.126888</v>
      </c>
      <c r="S50" s="50">
        <f>AVERAGE('ST1.1 Detailed MSW by country'!AR50,'ST1.1 Detailed MSW by country'!AG50,'ST1.1 Detailed MSW by country'!V50,'ST1.1 Detailed MSW by country'!K50)</f>
        <v>4.5905030872962771E-2</v>
      </c>
      <c r="T50" s="50">
        <f>STDEVA('ST1.1 Detailed MSW by country'!AR50,'ST1.1 Detailed MSW by country'!AG50,'ST1.1 Detailed MSW by country'!V50,'ST1.1 Detailed MSW by country'!K50)</f>
        <v>4.011508538875827E-2</v>
      </c>
      <c r="U50" s="50">
        <f>MIN('ST1.1 Detailed MSW by country'!AR50,'ST1.1 Detailed MSW by country'!AG50,'ST1.1 Detailed MSW by country'!V50,'ST1.1 Detailed MSW by country'!K50)</f>
        <v>1.5494734303631946E-2</v>
      </c>
      <c r="V50" s="50">
        <f>MAX('ST1.1 Detailed MSW by country'!AR50,'ST1.1 Detailed MSW by country'!AG50,'ST1.1 Detailed MSW by country'!V50,'ST1.1 Detailed MSW by country'!K50)</f>
        <v>0.10499200000000002</v>
      </c>
      <c r="W50" s="50">
        <f>AVERAGE('ST1.1 Detailed MSW by country'!AS50,'ST1.1 Detailed MSW by country'!AH50,'ST1.1 Detailed MSW by country'!W50,'ST1.1 Detailed MSW by country'!L50)</f>
        <v>3.5261247807858706E-2</v>
      </c>
      <c r="X50" s="50">
        <f>STDEVA('ST1.1 Detailed MSW by country'!AS50,'ST1.1 Detailed MSW by country'!AH50,'ST1.1 Detailed MSW by country'!W50,'ST1.1 Detailed MSW by country'!L50)</f>
        <v>3.0813789683333745E-2</v>
      </c>
      <c r="Y50" s="50">
        <f>MIN('ST1.1 Detailed MSW by country'!AS50,'ST1.1 Detailed MSW by country'!AH50,'ST1.1 Detailed MSW by country'!W50,'ST1.1 Detailed MSW by country'!L50)</f>
        <v>1.1902043318722464E-2</v>
      </c>
      <c r="Z50" s="50">
        <f>MAX('ST1.1 Detailed MSW by country'!AS50,'ST1.1 Detailed MSW by country'!AH50,'ST1.1 Detailed MSW by country'!W50,'ST1.1 Detailed MSW by country'!L50)</f>
        <v>8.0647999999999997E-2</v>
      </c>
      <c r="AA50" s="50">
        <f>AVERAGE('ST1.1 Detailed MSW by country'!AT50,'ST1.1 Detailed MSW by country'!AI50,'ST1.1 Detailed MSW by country'!X50,'ST1.1 Detailed MSW by country'!M50)</f>
        <v>9.2761461349510257E-2</v>
      </c>
      <c r="AB50" s="50">
        <f>STDEVA('ST1.1 Detailed MSW by country'!AT50,'ST1.1 Detailed MSW by country'!AI50,'ST1.1 Detailed MSW by country'!X50,'ST1.1 Detailed MSW by country'!M50)</f>
        <v>8.1061571510962313E-2</v>
      </c>
      <c r="AC50" s="50">
        <f>MIN('ST1.1 Detailed MSW by country'!AT50,'ST1.1 Detailed MSW by country'!AI50,'ST1.1 Detailed MSW by country'!X50,'ST1.1 Detailed MSW by country'!M50)</f>
        <v>3.1310602996976467E-2</v>
      </c>
      <c r="AD50" s="50">
        <f>MAX('ST1.1 Detailed MSW by country'!AT50,'ST1.1 Detailed MSW by country'!AI50,'ST1.1 Detailed MSW by country'!X50,'ST1.1 Detailed MSW by country'!M50)</f>
        <v>0.21216000000000002</v>
      </c>
      <c r="AE50" s="50">
        <f>AVERAGE('ST1.1 Detailed MSW by country'!AU50,'ST1.1 Detailed MSW by country'!AJ50,'ST1.1 Detailed MSW by country'!Y50,'ST1.1 Detailed MSW by country'!N50)</f>
        <v>2.6341876524251948E-2</v>
      </c>
      <c r="AF50" s="50">
        <f>STDEVA('ST1.1 Detailed MSW by country'!AU50,'ST1.1 Detailed MSW by country'!AJ50,'ST1.1 Detailed MSW by country'!Y50,'ST1.1 Detailed MSW by country'!N50)</f>
        <v>2.3019407807279683E-2</v>
      </c>
      <c r="AG50" s="50">
        <f>MIN('ST1.1 Detailed MSW by country'!AU50,'ST1.1 Detailed MSW by country'!AJ50,'ST1.1 Detailed MSW by country'!Y50,'ST1.1 Detailed MSW by country'!N50)</f>
        <v>8.8914084151670361E-3</v>
      </c>
      <c r="AH50" s="50">
        <f>MAX('ST1.1 Detailed MSW by country'!AU50,'ST1.1 Detailed MSW by country'!AJ50,'ST1.1 Detailed MSW by country'!Y50,'ST1.1 Detailed MSW by country'!N50)</f>
        <v>6.0248000000000003E-2</v>
      </c>
      <c r="AI50" s="50">
        <f>AVERAGE('ST1.1 Detailed MSW by country'!I50,'ST1.1 Detailed MSW by country'!L50,'ST1.1 Detailed MSW by country'!T50,'ST1.1 Detailed MSW by country'!W50,'ST1.1 Detailed MSW by country'!AE50,'ST1.1 Detailed MSW by country'!AH50,'ST1.1 Detailed MSW by country'!AP50,'ST1.1 Detailed MSW by country'!AS50)</f>
        <v>3.2139467858596338E-2</v>
      </c>
      <c r="AJ50" s="50">
        <f>STDEVA('ST1.1 Detailed MSW by country'!I50,'ST1.1 Detailed MSW by country'!L50,'ST1.1 Detailed MSW by country'!T50,'ST1.1 Detailed MSW by country'!W50,'ST1.1 Detailed MSW by country'!AE50,'ST1.1 Detailed MSW by country'!AH50,'ST1.1 Detailed MSW by country'!AP50,'ST1.1 Detailed MSW by country'!AS50)</f>
        <v>2.633703323067484E-2</v>
      </c>
      <c r="AK50" s="50">
        <f>MIN('ST1.1 Detailed MSW by country'!I50,'ST1.1 Detailed MSW by country'!L50,'ST1.1 Detailed MSW by country'!T50,'ST1.1 Detailed MSW by country'!W50,'ST1.1 Detailed MSW by country'!AE50,'ST1.1 Detailed MSW by country'!AH50,'ST1.1 Detailed MSW by country'!AP50,'ST1.1 Detailed MSW by country'!AS50)</f>
        <v>9.7945988862336644E-3</v>
      </c>
      <c r="AL50" s="50">
        <f>MAX('ST1.1 Detailed MSW by country'!I50,'ST1.1 Detailed MSW by country'!L50,'ST1.1 Detailed MSW by country'!T50,'ST1.1 Detailed MSW by country'!W50,'ST1.1 Detailed MSW by country'!AE50,'ST1.1 Detailed MSW by country'!AH50,'ST1.1 Detailed MSW by country'!AP50,'ST1.1 Detailed MSW by country'!AS50)</f>
        <v>8.0647999999999997E-2</v>
      </c>
      <c r="AM50" s="50">
        <f>AVERAGE('ST1.1 Detailed MSW by country'!J50,'ST1.1 Detailed MSW by country'!M50,'ST1.1 Detailed MSW by country'!U50,'ST1.1 Detailed MSW by country'!X50,'ST1.1 Detailed MSW by country'!AF50,'ST1.1 Detailed MSW by country'!AI50,'ST1.1 Detailed MSW by country'!AQ50,'ST1.1 Detailed MSW by country'!AT50)</f>
        <v>7.4119975366772145E-2</v>
      </c>
      <c r="AN50" s="50">
        <f>STDEVA('ST1.1 Detailed MSW by country'!J50,'ST1.1 Detailed MSW by country'!M50,'ST1.1 Detailed MSW by country'!U50,'ST1.1 Detailed MSW by country'!X50,'ST1.1 Detailed MSW by country'!AF50,'ST1.1 Detailed MSW by country'!AI50,'ST1.1 Detailed MSW by country'!AQ50,'ST1.1 Detailed MSW by country'!AT50)</f>
        <v>6.496615963565891E-2</v>
      </c>
      <c r="AO50" s="50">
        <f>MIN('ST1.1 Detailed MSW by country'!J50,'ST1.1 Detailed MSW by country'!M50,'ST1.1 Detailed MSW by country'!U50,'ST1.1 Detailed MSW by country'!X50,'ST1.1 Detailed MSW by country'!AF50,'ST1.1 Detailed MSW by country'!AI50,'ST1.1 Detailed MSW by country'!AQ50,'ST1.1 Detailed MSW by country'!AT50)</f>
        <v>1.8726149100114772E-2</v>
      </c>
      <c r="AP50" s="50">
        <f>MAX('ST1.1 Detailed MSW by country'!J50,'ST1.1 Detailed MSW by country'!M50,'ST1.1 Detailed MSW by country'!U50,'ST1.1 Detailed MSW by country'!X50,'ST1.1 Detailed MSW by country'!AF50,'ST1.1 Detailed MSW by country'!AI50,'ST1.1 Detailed MSW by country'!AQ50,'ST1.1 Detailed MSW by country'!AT50)</f>
        <v>0.21216000000000002</v>
      </c>
      <c r="AQ50" s="50">
        <f>AVERAGE('ST1.1 Detailed MSW by country'!K50,'ST1.1 Detailed MSW by country'!N50,'ST1.1 Detailed MSW by country'!V50,'ST1.1 Detailed MSW by country'!Y50,'ST1.1 Detailed MSW by country'!AG50,'ST1.1 Detailed MSW by country'!AJ50,'ST1.1 Detailed MSW by country'!AR50,'ST1.1 Detailed MSW by country'!AU50)</f>
        <v>3.6123453698607359E-2</v>
      </c>
      <c r="AR50" s="50">
        <f>STDEVA('ST1.1 Detailed MSW by country'!K50,'ST1.1 Detailed MSW by country'!N50,'ST1.1 Detailed MSW by country'!V50,'ST1.1 Detailed MSW by country'!Y50,'ST1.1 Detailed MSW by country'!AG50,'ST1.1 Detailed MSW by country'!AJ50,'ST1.1 Detailed MSW by country'!AR50,'ST1.1 Detailed MSW by country'!AU50)</f>
        <v>3.203295992473694E-2</v>
      </c>
      <c r="AS50" s="50">
        <f>MIN('ST1.1 Detailed MSW by country'!K50,'ST1.1 Detailed MSW by country'!N50,'ST1.1 Detailed MSW by country'!V50,'ST1.1 Detailed MSW by country'!Y50,'ST1.1 Detailed MSW by country'!AG50,'ST1.1 Detailed MSW by country'!AJ50,'ST1.1 Detailed MSW by country'!AR50,'ST1.1 Detailed MSW by country'!AU50)</f>
        <v>8.8914084151670361E-3</v>
      </c>
      <c r="AT50" s="50">
        <f>MAX('ST1.1 Detailed MSW by country'!K50,'ST1.1 Detailed MSW by country'!N50,'ST1.1 Detailed MSW by country'!V50,'ST1.1 Detailed MSW by country'!Y50,'ST1.1 Detailed MSW by country'!AG50,'ST1.1 Detailed MSW by country'!AJ50,'ST1.1 Detailed MSW by country'!AR50,'ST1.1 Detailed MSW by country'!AU50)</f>
        <v>0.10499200000000002</v>
      </c>
    </row>
    <row r="51" spans="1:46" x14ac:dyDescent="0.3">
      <c r="A51" s="19" t="s">
        <v>13</v>
      </c>
      <c r="B51" s="19" t="s">
        <v>61</v>
      </c>
      <c r="C51" s="27">
        <f>AVERAGE('ST1.1 Detailed MSW by country'!G51,'ST1.1 Detailed MSW by country'!R51,'ST1.1 Detailed MSW by country'!AC51,'ST1.1 Detailed MSW by country'!AN51)</f>
        <v>0.37246285720928701</v>
      </c>
      <c r="D51" s="21">
        <f>STDEVA('ST1.1 Detailed MSW by country'!G51,'ST1.1 Detailed MSW by country'!R51,'ST1.1 Detailed MSW by country'!AC51,'ST1.1 Detailed MSW by country'!AN51)</f>
        <v>0.25535374934327454</v>
      </c>
      <c r="E51" s="21">
        <f>MIN('ST1.1 Detailed MSW by country'!G51,'ST1.1 Detailed MSW by country'!R51,'ST1.1 Detailed MSW by country'!AC51,'ST1.1 Detailed MSW by country'!AN51)</f>
        <v>7.2025985995215466E-2</v>
      </c>
      <c r="F51" s="21">
        <f>MAX('ST1.1 Detailed MSW by country'!G51,'ST1.1 Detailed MSW by country'!R51,'ST1.1 Detailed MSW by country'!AC51,'ST1.1 Detailed MSW by country'!AN51)</f>
        <v>0.64</v>
      </c>
      <c r="G51" s="21">
        <f>AVERAGE('ST1.1 Detailed MSW by country'!H51,'ST1.1 Detailed MSW by country'!S51,'ST1.1 Detailed MSW by country'!AD51,'ST1.1 Detailed MSW by country'!AO51)</f>
        <v>0.18995605717673641</v>
      </c>
      <c r="H51" s="21">
        <f>STDEVA('ST1.1 Detailed MSW by country'!H51,'ST1.1 Detailed MSW by country'!S51,'ST1.1 Detailed MSW by country'!AD51,'ST1.1 Detailed MSW by country'!AO51)</f>
        <v>0.13023041216506995</v>
      </c>
      <c r="I51" s="21">
        <f>MIN('ST1.1 Detailed MSW by country'!H51,'ST1.1 Detailed MSW by country'!S51,'ST1.1 Detailed MSW by country'!AD51,'ST1.1 Detailed MSW by country'!AO51)</f>
        <v>3.6733252857559885E-2</v>
      </c>
      <c r="J51" s="21">
        <f>MAX('ST1.1 Detailed MSW by country'!H51,'ST1.1 Detailed MSW by country'!S51,'ST1.1 Detailed MSW by country'!AD51,'ST1.1 Detailed MSW by country'!AO51)</f>
        <v>0.32640000000000002</v>
      </c>
      <c r="K51" s="50">
        <f>AVERAGE('ST1.1 Detailed MSW by country'!AP51,'ST1.1 Detailed MSW by country'!AE51,'ST1.1 Detailed MSW by country'!T51,'ST1.1 Detailed MSW by country'!I51)</f>
        <v>1.6621907431813208E-2</v>
      </c>
      <c r="L51" s="50">
        <f>STDEVA('ST1.1 Detailed MSW by country'!AP51,'ST1.1 Detailed MSW by country'!AE51,'ST1.1 Detailed MSW by country'!T51,'ST1.1 Detailed MSW by country'!I51)</f>
        <v>1.3700122867846712E-2</v>
      </c>
      <c r="M51" s="50">
        <f>MIN('ST1.1 Detailed MSW by country'!AP51,'ST1.1 Detailed MSW by country'!AE51,'ST1.1 Detailed MSW by country'!T51,'ST1.1 Detailed MSW by country'!I51)</f>
        <v>3.5148681165665147E-3</v>
      </c>
      <c r="N51" s="50">
        <f>MAX('ST1.1 Detailed MSW by country'!AP51,'ST1.1 Detailed MSW by country'!AE51,'ST1.1 Detailed MSW by country'!T51,'ST1.1 Detailed MSW by country'!I51)</f>
        <v>3.1231999999999999E-2</v>
      </c>
      <c r="O51" s="50">
        <f>AVERAGE('ST1.1 Detailed MSW by country'!AQ51,'ST1.1 Detailed MSW by country'!AF51,'ST1.1 Detailed MSW by country'!U51,'ST1.1 Detailed MSW by country'!J51)</f>
        <v>3.1779179577626472E-2</v>
      </c>
      <c r="P51" s="50">
        <f>STDEVA('ST1.1 Detailed MSW by country'!AQ51,'ST1.1 Detailed MSW by country'!AF51,'ST1.1 Detailed MSW by country'!U51,'ST1.1 Detailed MSW by country'!J51)</f>
        <v>2.6193062778075794E-2</v>
      </c>
      <c r="Q51" s="50">
        <f>MIN('ST1.1 Detailed MSW by country'!AQ51,'ST1.1 Detailed MSW by country'!AF51,'ST1.1 Detailed MSW by country'!U51,'ST1.1 Detailed MSW by country'!J51)</f>
        <v>6.7200244933536026E-3</v>
      </c>
      <c r="R51" s="50">
        <f>MAX('ST1.1 Detailed MSW by country'!AQ51,'ST1.1 Detailed MSW by country'!AF51,'ST1.1 Detailed MSW by country'!U51,'ST1.1 Detailed MSW by country'!J51)</f>
        <v>5.9711999999999994E-2</v>
      </c>
      <c r="S51" s="50">
        <f>AVERAGE('ST1.1 Detailed MSW by country'!AR51,'ST1.1 Detailed MSW by country'!AG51,'ST1.1 Detailed MSW by country'!V51,'ST1.1 Detailed MSW by country'!K51)</f>
        <v>2.629531257655696E-2</v>
      </c>
      <c r="T51" s="50">
        <f>STDEVA('ST1.1 Detailed MSW by country'!AR51,'ST1.1 Detailed MSW by country'!AG51,'ST1.1 Detailed MSW by country'!V51,'ST1.1 Detailed MSW by country'!K51)</f>
        <v>2.1673145192577185E-2</v>
      </c>
      <c r="U51" s="50">
        <f>MIN('ST1.1 Detailed MSW by country'!AR51,'ST1.1 Detailed MSW by country'!AG51,'ST1.1 Detailed MSW by country'!V51,'ST1.1 Detailed MSW by country'!K51)</f>
        <v>5.5604061188306341E-3</v>
      </c>
      <c r="V51" s="50">
        <f>MAX('ST1.1 Detailed MSW by country'!AR51,'ST1.1 Detailed MSW by country'!AG51,'ST1.1 Detailed MSW by country'!V51,'ST1.1 Detailed MSW by country'!K51)</f>
        <v>4.9408000000000007E-2</v>
      </c>
      <c r="W51" s="50">
        <f>AVERAGE('ST1.1 Detailed MSW by country'!AS51,'ST1.1 Detailed MSW by country'!AH51,'ST1.1 Detailed MSW by country'!W51,'ST1.1 Detailed MSW by country'!L51)</f>
        <v>2.0198342432510719E-2</v>
      </c>
      <c r="X51" s="50">
        <f>STDEVA('ST1.1 Detailed MSW by country'!AS51,'ST1.1 Detailed MSW by country'!AH51,'ST1.1 Detailed MSW by country'!W51,'ST1.1 Detailed MSW by country'!L51)</f>
        <v>1.6647895206215374E-2</v>
      </c>
      <c r="Y51" s="50">
        <f>MIN('ST1.1 Detailed MSW by country'!AS51,'ST1.1 Detailed MSW by country'!AH51,'ST1.1 Detailed MSW by country'!W51,'ST1.1 Detailed MSW by country'!L51)</f>
        <v>4.2711409695162768E-3</v>
      </c>
      <c r="Z51" s="50">
        <f>MAX('ST1.1 Detailed MSW by country'!AS51,'ST1.1 Detailed MSW by country'!AH51,'ST1.1 Detailed MSW by country'!W51,'ST1.1 Detailed MSW by country'!L51)</f>
        <v>3.7952E-2</v>
      </c>
      <c r="AA51" s="50">
        <f>AVERAGE('ST1.1 Detailed MSW by country'!AT51,'ST1.1 Detailed MSW by country'!AI51,'ST1.1 Detailed MSW by country'!X51,'ST1.1 Detailed MSW by country'!M51)</f>
        <v>5.3135605724648774E-2</v>
      </c>
      <c r="AB51" s="50">
        <f>STDEVA('ST1.1 Detailed MSW by country'!AT51,'ST1.1 Detailed MSW by country'!AI51,'ST1.1 Detailed MSW by country'!X51,'ST1.1 Detailed MSW by country'!M51)</f>
        <v>4.37954747414772E-2</v>
      </c>
      <c r="AC51" s="50">
        <f>MIN('ST1.1 Detailed MSW by country'!AT51,'ST1.1 Detailed MSW by country'!AI51,'ST1.1 Detailed MSW by country'!X51,'ST1.1 Detailed MSW by country'!M51)</f>
        <v>1.1236053815253612E-2</v>
      </c>
      <c r="AD51" s="50">
        <f>MAX('ST1.1 Detailed MSW by country'!AT51,'ST1.1 Detailed MSW by country'!AI51,'ST1.1 Detailed MSW by country'!X51,'ST1.1 Detailed MSW by country'!M51)</f>
        <v>9.9839999999999998E-2</v>
      </c>
      <c r="AE51" s="50">
        <f>AVERAGE('ST1.1 Detailed MSW by country'!AU51,'ST1.1 Detailed MSW by country'!AJ51,'ST1.1 Detailed MSW by country'!Y51,'ST1.1 Detailed MSW by country'!N51)</f>
        <v>1.5089149574371413E-2</v>
      </c>
      <c r="AF51" s="50">
        <f>STDEVA('ST1.1 Detailed MSW by country'!AU51,'ST1.1 Detailed MSW by country'!AJ51,'ST1.1 Detailed MSW by country'!Y51,'ST1.1 Detailed MSW by country'!N51)</f>
        <v>1.2436791865688723E-2</v>
      </c>
      <c r="AG51" s="50">
        <f>MIN('ST1.1 Detailed MSW by country'!AU51,'ST1.1 Detailed MSW by country'!AJ51,'ST1.1 Detailed MSW by country'!Y51,'ST1.1 Detailed MSW by country'!N51)</f>
        <v>3.1907511795880453E-3</v>
      </c>
      <c r="AH51" s="50">
        <f>MAX('ST1.1 Detailed MSW by country'!AU51,'ST1.1 Detailed MSW by country'!AJ51,'ST1.1 Detailed MSW by country'!Y51,'ST1.1 Detailed MSW by country'!N51)</f>
        <v>2.8351999999999999E-2</v>
      </c>
      <c r="AI51" s="50">
        <f>AVERAGE('ST1.1 Detailed MSW by country'!I51,'ST1.1 Detailed MSW by country'!L51,'ST1.1 Detailed MSW by country'!T51,'ST1.1 Detailed MSW by country'!W51,'ST1.1 Detailed MSW by country'!AE51,'ST1.1 Detailed MSW by country'!AH51,'ST1.1 Detailed MSW by country'!AP51,'ST1.1 Detailed MSW by country'!AS51)</f>
        <v>1.8410124932161962E-2</v>
      </c>
      <c r="AJ51" s="50">
        <f>STDEVA('ST1.1 Detailed MSW by country'!I51,'ST1.1 Detailed MSW by country'!L51,'ST1.1 Detailed MSW by country'!T51,'ST1.1 Detailed MSW by country'!W51,'ST1.1 Detailed MSW by country'!AE51,'ST1.1 Detailed MSW by country'!AH51,'ST1.1 Detailed MSW by country'!AP51,'ST1.1 Detailed MSW by country'!AS51)</f>
        <v>1.4243390039905247E-2</v>
      </c>
      <c r="AK51" s="50">
        <f>MIN('ST1.1 Detailed MSW by country'!I51,'ST1.1 Detailed MSW by country'!L51,'ST1.1 Detailed MSW by country'!T51,'ST1.1 Detailed MSW by country'!W51,'ST1.1 Detailed MSW by country'!AE51,'ST1.1 Detailed MSW by country'!AH51,'ST1.1 Detailed MSW by country'!AP51,'ST1.1 Detailed MSW by country'!AS51)</f>
        <v>3.5148681165665147E-3</v>
      </c>
      <c r="AL51" s="50">
        <f>MAX('ST1.1 Detailed MSW by country'!I51,'ST1.1 Detailed MSW by country'!L51,'ST1.1 Detailed MSW by country'!T51,'ST1.1 Detailed MSW by country'!W51,'ST1.1 Detailed MSW by country'!AE51,'ST1.1 Detailed MSW by country'!AH51,'ST1.1 Detailed MSW by country'!AP51,'ST1.1 Detailed MSW by country'!AS51)</f>
        <v>3.7952E-2</v>
      </c>
      <c r="AM51" s="50">
        <f>AVERAGE('ST1.1 Detailed MSW by country'!J51,'ST1.1 Detailed MSW by country'!M51,'ST1.1 Detailed MSW by country'!U51,'ST1.1 Detailed MSW by country'!X51,'ST1.1 Detailed MSW by country'!AF51,'ST1.1 Detailed MSW by country'!AI51,'ST1.1 Detailed MSW by country'!AQ51,'ST1.1 Detailed MSW by country'!AT51)</f>
        <v>4.2457392651137627E-2</v>
      </c>
      <c r="AN51" s="50">
        <f>STDEVA('ST1.1 Detailed MSW by country'!J51,'ST1.1 Detailed MSW by country'!M51,'ST1.1 Detailed MSW by country'!U51,'ST1.1 Detailed MSW by country'!X51,'ST1.1 Detailed MSW by country'!AF51,'ST1.1 Detailed MSW by country'!AI51,'ST1.1 Detailed MSW by country'!AQ51,'ST1.1 Detailed MSW by country'!AT51)</f>
        <v>3.5303893577518355E-2</v>
      </c>
      <c r="AO51" s="50">
        <f>MIN('ST1.1 Detailed MSW by country'!J51,'ST1.1 Detailed MSW by country'!M51,'ST1.1 Detailed MSW by country'!U51,'ST1.1 Detailed MSW by country'!X51,'ST1.1 Detailed MSW by country'!AF51,'ST1.1 Detailed MSW by country'!AI51,'ST1.1 Detailed MSW by country'!AQ51,'ST1.1 Detailed MSW by country'!AT51)</f>
        <v>6.7200244933536026E-3</v>
      </c>
      <c r="AP51" s="50">
        <f>MAX('ST1.1 Detailed MSW by country'!J51,'ST1.1 Detailed MSW by country'!M51,'ST1.1 Detailed MSW by country'!U51,'ST1.1 Detailed MSW by country'!X51,'ST1.1 Detailed MSW by country'!AF51,'ST1.1 Detailed MSW by country'!AI51,'ST1.1 Detailed MSW by country'!AQ51,'ST1.1 Detailed MSW by country'!AT51)</f>
        <v>9.9839999999999998E-2</v>
      </c>
      <c r="AQ51" s="50">
        <f>AVERAGE('ST1.1 Detailed MSW by country'!K51,'ST1.1 Detailed MSW by country'!N51,'ST1.1 Detailed MSW by country'!V51,'ST1.1 Detailed MSW by country'!Y51,'ST1.1 Detailed MSW by country'!AG51,'ST1.1 Detailed MSW by country'!AJ51,'ST1.1 Detailed MSW by country'!AR51,'ST1.1 Detailed MSW by country'!AU51)</f>
        <v>2.0692231075464189E-2</v>
      </c>
      <c r="AR51" s="50">
        <f>STDEVA('ST1.1 Detailed MSW by country'!K51,'ST1.1 Detailed MSW by country'!N51,'ST1.1 Detailed MSW by country'!V51,'ST1.1 Detailed MSW by country'!Y51,'ST1.1 Detailed MSW by country'!AG51,'ST1.1 Detailed MSW by country'!AJ51,'ST1.1 Detailed MSW by country'!AR51,'ST1.1 Detailed MSW by country'!AU51)</f>
        <v>1.7420649577072452E-2</v>
      </c>
      <c r="AS51" s="50">
        <f>MIN('ST1.1 Detailed MSW by country'!K51,'ST1.1 Detailed MSW by country'!N51,'ST1.1 Detailed MSW by country'!V51,'ST1.1 Detailed MSW by country'!Y51,'ST1.1 Detailed MSW by country'!AG51,'ST1.1 Detailed MSW by country'!AJ51,'ST1.1 Detailed MSW by country'!AR51,'ST1.1 Detailed MSW by country'!AU51)</f>
        <v>3.1907511795880453E-3</v>
      </c>
      <c r="AT51" s="50">
        <f>MAX('ST1.1 Detailed MSW by country'!K51,'ST1.1 Detailed MSW by country'!N51,'ST1.1 Detailed MSW by country'!V51,'ST1.1 Detailed MSW by country'!Y51,'ST1.1 Detailed MSW by country'!AG51,'ST1.1 Detailed MSW by country'!AJ51,'ST1.1 Detailed MSW by country'!AR51,'ST1.1 Detailed MSW by country'!AU51)</f>
        <v>4.9408000000000007E-2</v>
      </c>
    </row>
    <row r="52" spans="1:46" x14ac:dyDescent="0.3">
      <c r="A52" s="19" t="s">
        <v>13</v>
      </c>
      <c r="B52" s="19" t="s">
        <v>62</v>
      </c>
      <c r="C52" s="27">
        <f>AVERAGE('ST1.1 Detailed MSW by country'!G52,'ST1.1 Detailed MSW by country'!R52,'ST1.1 Detailed MSW by country'!AC52,'ST1.1 Detailed MSW by country'!AN52)</f>
        <v>1.2166757041061644</v>
      </c>
      <c r="D52" s="21">
        <f>STDEVA('ST1.1 Detailed MSW by country'!G52,'ST1.1 Detailed MSW by country'!R52,'ST1.1 Detailed MSW by country'!AC52,'ST1.1 Detailed MSW by country'!AN52)</f>
        <v>1.6670123241580486</v>
      </c>
      <c r="E52" s="21">
        <f>MIN('ST1.1 Detailed MSW by country'!G52,'ST1.1 Detailed MSW by country'!R52,'ST1.1 Detailed MSW by country'!AC52,'ST1.1 Detailed MSW by country'!AN52)</f>
        <v>0.21638547195949548</v>
      </c>
      <c r="F52" s="21">
        <f>MAX('ST1.1 Detailed MSW by country'!G52,'ST1.1 Detailed MSW by country'!R52,'ST1.1 Detailed MSW by country'!AC52,'ST1.1 Detailed MSW by country'!AN52)</f>
        <v>3.71</v>
      </c>
      <c r="G52" s="21">
        <f>AVERAGE('ST1.1 Detailed MSW by country'!H52,'ST1.1 Detailed MSW by country'!S52,'ST1.1 Detailed MSW by country'!AD52,'ST1.1 Detailed MSW by country'!AO52)</f>
        <v>0.62050460909414396</v>
      </c>
      <c r="H52" s="21">
        <f>STDEVA('ST1.1 Detailed MSW by country'!H52,'ST1.1 Detailed MSW by country'!S52,'ST1.1 Detailed MSW by country'!AD52,'ST1.1 Detailed MSW by country'!AO52)</f>
        <v>0.85017628532060474</v>
      </c>
      <c r="I52" s="21">
        <f>MIN('ST1.1 Detailed MSW by country'!H52,'ST1.1 Detailed MSW by country'!S52,'ST1.1 Detailed MSW by country'!AD52,'ST1.1 Detailed MSW by country'!AO52)</f>
        <v>0.1103565906993427</v>
      </c>
      <c r="J52" s="21">
        <f>MAX('ST1.1 Detailed MSW by country'!H52,'ST1.1 Detailed MSW by country'!S52,'ST1.1 Detailed MSW by country'!AD52,'ST1.1 Detailed MSW by country'!AO52)</f>
        <v>1.8921000000000001</v>
      </c>
      <c r="K52" s="50">
        <f>AVERAGE('ST1.1 Detailed MSW by country'!AP52,'ST1.1 Detailed MSW by country'!AE52,'ST1.1 Detailed MSW by country'!T52,'ST1.1 Detailed MSW by country'!I52)</f>
        <v>5.6265214360380823E-2</v>
      </c>
      <c r="L52" s="50">
        <f>STDEVA('ST1.1 Detailed MSW by country'!AP52,'ST1.1 Detailed MSW by country'!AE52,'ST1.1 Detailed MSW by country'!T52,'ST1.1 Detailed MSW by country'!I52)</f>
        <v>8.3296651648794517E-2</v>
      </c>
      <c r="M52" s="50">
        <f>MIN('ST1.1 Detailed MSW by country'!AP52,'ST1.1 Detailed MSW by country'!AE52,'ST1.1 Detailed MSW by country'!T52,'ST1.1 Detailed MSW by country'!I52)</f>
        <v>1.0559611031623379E-2</v>
      </c>
      <c r="N52" s="50">
        <f>MAX('ST1.1 Detailed MSW by country'!AP52,'ST1.1 Detailed MSW by country'!AE52,'ST1.1 Detailed MSW by country'!T52,'ST1.1 Detailed MSW by country'!I52)</f>
        <v>0.18104799999999999</v>
      </c>
      <c r="O52" s="50">
        <f>AVERAGE('ST1.1 Detailed MSW by country'!AQ52,'ST1.1 Detailed MSW by country'!AF52,'ST1.1 Detailed MSW by country'!U52,'ST1.1 Detailed MSW by country'!J52)</f>
        <v>0.10757263319310514</v>
      </c>
      <c r="P52" s="50">
        <f>STDEVA('ST1.1 Detailed MSW by country'!AQ52,'ST1.1 Detailed MSW by country'!AF52,'ST1.1 Detailed MSW by country'!U52,'ST1.1 Detailed MSW by country'!J52)</f>
        <v>0.1592536393203387</v>
      </c>
      <c r="Q52" s="50">
        <f>MIN('ST1.1 Detailed MSW by country'!AQ52,'ST1.1 Detailed MSW by country'!AF52,'ST1.1 Detailed MSW by country'!U52,'ST1.1 Detailed MSW by country'!J52)</f>
        <v>2.0188764533820926E-2</v>
      </c>
      <c r="R52" s="50">
        <f>MAX('ST1.1 Detailed MSW by country'!AQ52,'ST1.1 Detailed MSW by country'!AF52,'ST1.1 Detailed MSW by country'!U52,'ST1.1 Detailed MSW by country'!J52)</f>
        <v>0.34614299999999998</v>
      </c>
      <c r="S52" s="50">
        <f>AVERAGE('ST1.1 Detailed MSW by country'!AR52,'ST1.1 Detailed MSW by country'!AG52,'ST1.1 Detailed MSW by country'!V52,'ST1.1 Detailed MSW by country'!K52)</f>
        <v>8.9009724356995903E-2</v>
      </c>
      <c r="T52" s="50">
        <f>STDEVA('ST1.1 Detailed MSW by country'!AR52,'ST1.1 Detailed MSW by country'!AG52,'ST1.1 Detailed MSW by country'!V52,'ST1.1 Detailed MSW by country'!K52)</f>
        <v>0.13177257187063399</v>
      </c>
      <c r="U52" s="50">
        <f>MIN('ST1.1 Detailed MSW by country'!AR52,'ST1.1 Detailed MSW by country'!AG52,'ST1.1 Detailed MSW by country'!V52,'ST1.1 Detailed MSW by country'!K52)</f>
        <v>1.6704958435273053E-2</v>
      </c>
      <c r="V52" s="50">
        <f>MAX('ST1.1 Detailed MSW by country'!AR52,'ST1.1 Detailed MSW by country'!AG52,'ST1.1 Detailed MSW by country'!V52,'ST1.1 Detailed MSW by country'!K52)</f>
        <v>0.286412</v>
      </c>
      <c r="W52" s="50">
        <f>AVERAGE('ST1.1 Detailed MSW by country'!AS52,'ST1.1 Detailed MSW by country'!AH52,'ST1.1 Detailed MSW by country'!W52,'ST1.1 Detailed MSW by country'!L52)</f>
        <v>6.8371459253495567E-2</v>
      </c>
      <c r="X52" s="50">
        <f>STDEVA('ST1.1 Detailed MSW by country'!AS52,'ST1.1 Detailed MSW by country'!AH52,'ST1.1 Detailed MSW by country'!W52,'ST1.1 Detailed MSW by country'!L52)</f>
        <v>0.10121908694208023</v>
      </c>
      <c r="Y52" s="50">
        <f>MIN('ST1.1 Detailed MSW by country'!AS52,'ST1.1 Detailed MSW by country'!AH52,'ST1.1 Detailed MSW by country'!W52,'ST1.1 Detailed MSW by country'!L52)</f>
        <v>1.2831658487198081E-2</v>
      </c>
      <c r="Z52" s="50">
        <f>MAX('ST1.1 Detailed MSW by country'!AS52,'ST1.1 Detailed MSW by country'!AH52,'ST1.1 Detailed MSW by country'!W52,'ST1.1 Detailed MSW by country'!L52)</f>
        <v>0.220003</v>
      </c>
      <c r="AA52" s="50">
        <f>AVERAGE('ST1.1 Detailed MSW by country'!AT52,'ST1.1 Detailed MSW by country'!AI52,'ST1.1 Detailed MSW by country'!X52,'ST1.1 Detailed MSW by country'!M52)</f>
        <v>0.17986420984056165</v>
      </c>
      <c r="AB52" s="50">
        <f>STDEVA('ST1.1 Detailed MSW by country'!AT52,'ST1.1 Detailed MSW by country'!AI52,'ST1.1 Detailed MSW by country'!X52,'ST1.1 Detailed MSW by country'!M52)</f>
        <v>0.26627618150024479</v>
      </c>
      <c r="AC52" s="50">
        <f>MIN('ST1.1 Detailed MSW by country'!AT52,'ST1.1 Detailed MSW by country'!AI52,'ST1.1 Detailed MSW by country'!X52,'ST1.1 Detailed MSW by country'!M52)</f>
        <v>3.3756133625681292E-2</v>
      </c>
      <c r="AD52" s="50">
        <f>MAX('ST1.1 Detailed MSW by country'!AT52,'ST1.1 Detailed MSW by country'!AI52,'ST1.1 Detailed MSW by country'!X52,'ST1.1 Detailed MSW by country'!M52)</f>
        <v>0.57875999999999994</v>
      </c>
      <c r="AE52" s="50">
        <f>AVERAGE('ST1.1 Detailed MSW by country'!AU52,'ST1.1 Detailed MSW by country'!AJ52,'ST1.1 Detailed MSW by country'!Y52,'ST1.1 Detailed MSW by country'!N52)</f>
        <v>5.1076823691903084E-2</v>
      </c>
      <c r="AF52" s="50">
        <f>STDEVA('ST1.1 Detailed MSW by country'!AU52,'ST1.1 Detailed MSW by country'!AJ52,'ST1.1 Detailed MSW by country'!Y52,'ST1.1 Detailed MSW by country'!N52)</f>
        <v>7.561560795167209E-2</v>
      </c>
      <c r="AG52" s="50">
        <f>MIN('ST1.1 Detailed MSW by country'!AU52,'ST1.1 Detailed MSW by country'!AJ52,'ST1.1 Detailed MSW by country'!Y52,'ST1.1 Detailed MSW by country'!N52)</f>
        <v>9.5858764078056487E-3</v>
      </c>
      <c r="AH52" s="50">
        <f>MAX('ST1.1 Detailed MSW by country'!AU52,'ST1.1 Detailed MSW by country'!AJ52,'ST1.1 Detailed MSW by country'!Y52,'ST1.1 Detailed MSW by country'!N52)</f>
        <v>0.164353</v>
      </c>
      <c r="AI52" s="50">
        <f>AVERAGE('ST1.1 Detailed MSW by country'!I52,'ST1.1 Detailed MSW by country'!L52,'ST1.1 Detailed MSW by country'!T52,'ST1.1 Detailed MSW by country'!W52,'ST1.1 Detailed MSW by country'!AE52,'ST1.1 Detailed MSW by country'!AH52,'ST1.1 Detailed MSW by country'!AP52,'ST1.1 Detailed MSW by country'!AS52)</f>
        <v>6.2318336806938199E-2</v>
      </c>
      <c r="AJ52" s="50">
        <f>STDEVA('ST1.1 Detailed MSW by country'!I52,'ST1.1 Detailed MSW by country'!L52,'ST1.1 Detailed MSW by country'!T52,'ST1.1 Detailed MSW by country'!W52,'ST1.1 Detailed MSW by country'!AE52,'ST1.1 Detailed MSW by country'!AH52,'ST1.1 Detailed MSW by country'!AP52,'ST1.1 Detailed MSW by country'!AS52)</f>
        <v>8.6059804407575616E-2</v>
      </c>
      <c r="AK52" s="50">
        <f>MIN('ST1.1 Detailed MSW by country'!I52,'ST1.1 Detailed MSW by country'!L52,'ST1.1 Detailed MSW by country'!T52,'ST1.1 Detailed MSW by country'!W52,'ST1.1 Detailed MSW by country'!AE52,'ST1.1 Detailed MSW by country'!AH52,'ST1.1 Detailed MSW by country'!AP52,'ST1.1 Detailed MSW by country'!AS52)</f>
        <v>1.0559611031623379E-2</v>
      </c>
      <c r="AL52" s="50">
        <f>MAX('ST1.1 Detailed MSW by country'!I52,'ST1.1 Detailed MSW by country'!L52,'ST1.1 Detailed MSW by country'!T52,'ST1.1 Detailed MSW by country'!W52,'ST1.1 Detailed MSW by country'!AE52,'ST1.1 Detailed MSW by country'!AH52,'ST1.1 Detailed MSW by country'!AP52,'ST1.1 Detailed MSW by country'!AS52)</f>
        <v>0.220003</v>
      </c>
      <c r="AM52" s="50">
        <f>AVERAGE('ST1.1 Detailed MSW by country'!J52,'ST1.1 Detailed MSW by country'!M52,'ST1.1 Detailed MSW by country'!U52,'ST1.1 Detailed MSW by country'!X52,'ST1.1 Detailed MSW by country'!AF52,'ST1.1 Detailed MSW by country'!AI52,'ST1.1 Detailed MSW by country'!AQ52,'ST1.1 Detailed MSW by country'!AT52)</f>
        <v>0.14371842151683342</v>
      </c>
      <c r="AN52" s="50">
        <f>STDEVA('ST1.1 Detailed MSW by country'!J52,'ST1.1 Detailed MSW by country'!M52,'ST1.1 Detailed MSW by country'!U52,'ST1.1 Detailed MSW by country'!X52,'ST1.1 Detailed MSW by country'!AF52,'ST1.1 Detailed MSW by country'!AI52,'ST1.1 Detailed MSW by country'!AQ52,'ST1.1 Detailed MSW by country'!AT52)</f>
        <v>0.20675946118332134</v>
      </c>
      <c r="AO52" s="50">
        <f>MIN('ST1.1 Detailed MSW by country'!J52,'ST1.1 Detailed MSW by country'!M52,'ST1.1 Detailed MSW by country'!U52,'ST1.1 Detailed MSW by country'!X52,'ST1.1 Detailed MSW by country'!AF52,'ST1.1 Detailed MSW by country'!AI52,'ST1.1 Detailed MSW by country'!AQ52,'ST1.1 Detailed MSW by country'!AT52)</f>
        <v>2.0188764533820926E-2</v>
      </c>
      <c r="AP52" s="50">
        <f>MAX('ST1.1 Detailed MSW by country'!J52,'ST1.1 Detailed MSW by country'!M52,'ST1.1 Detailed MSW by country'!U52,'ST1.1 Detailed MSW by country'!X52,'ST1.1 Detailed MSW by country'!AF52,'ST1.1 Detailed MSW by country'!AI52,'ST1.1 Detailed MSW by country'!AQ52,'ST1.1 Detailed MSW by country'!AT52)</f>
        <v>0.57875999999999994</v>
      </c>
      <c r="AQ52" s="50">
        <f>AVERAGE('ST1.1 Detailed MSW by country'!K52,'ST1.1 Detailed MSW by country'!N52,'ST1.1 Detailed MSW by country'!V52,'ST1.1 Detailed MSW by country'!Y52,'ST1.1 Detailed MSW by country'!AG52,'ST1.1 Detailed MSW by country'!AJ52,'ST1.1 Detailed MSW by country'!AR52,'ST1.1 Detailed MSW by country'!AU52)</f>
        <v>7.0043274024449501E-2</v>
      </c>
      <c r="AR52" s="50">
        <f>STDEVA('ST1.1 Detailed MSW by country'!K52,'ST1.1 Detailed MSW by country'!N52,'ST1.1 Detailed MSW by country'!V52,'ST1.1 Detailed MSW by country'!Y52,'ST1.1 Detailed MSW by country'!AG52,'ST1.1 Detailed MSW by country'!AJ52,'ST1.1 Detailed MSW by country'!AR52,'ST1.1 Detailed MSW by country'!AU52)</f>
        <v>0.10150510366876188</v>
      </c>
      <c r="AS52" s="50">
        <f>MIN('ST1.1 Detailed MSW by country'!K52,'ST1.1 Detailed MSW by country'!N52,'ST1.1 Detailed MSW by country'!V52,'ST1.1 Detailed MSW by country'!Y52,'ST1.1 Detailed MSW by country'!AG52,'ST1.1 Detailed MSW by country'!AJ52,'ST1.1 Detailed MSW by country'!AR52,'ST1.1 Detailed MSW by country'!AU52)</f>
        <v>9.5858764078056487E-3</v>
      </c>
      <c r="AT52" s="50">
        <f>MAX('ST1.1 Detailed MSW by country'!K52,'ST1.1 Detailed MSW by country'!N52,'ST1.1 Detailed MSW by country'!V52,'ST1.1 Detailed MSW by country'!Y52,'ST1.1 Detailed MSW by country'!AG52,'ST1.1 Detailed MSW by country'!AJ52,'ST1.1 Detailed MSW by country'!AR52,'ST1.1 Detailed MSW by country'!AU52)</f>
        <v>0.286412</v>
      </c>
    </row>
    <row r="53" spans="1:46" x14ac:dyDescent="0.3">
      <c r="A53" s="19" t="s">
        <v>13</v>
      </c>
      <c r="B53" s="19" t="s">
        <v>63</v>
      </c>
      <c r="C53" s="27">
        <f>AVERAGE('ST1.1 Detailed MSW by country'!G53,'ST1.1 Detailed MSW by country'!R53,'ST1.1 Detailed MSW by country'!AC53,'ST1.1 Detailed MSW by country'!AN53)</f>
        <v>0.78446248201334556</v>
      </c>
      <c r="D53" s="21">
        <f>STDEVA('ST1.1 Detailed MSW by country'!G53,'ST1.1 Detailed MSW by country'!R53,'ST1.1 Detailed MSW by country'!AC53,'ST1.1 Detailed MSW by country'!AN53)</f>
        <v>0.24872595775282533</v>
      </c>
      <c r="E53" s="21">
        <f>MIN('ST1.1 Detailed MSW by country'!G53,'ST1.1 Detailed MSW by country'!R53,'ST1.1 Detailed MSW by country'!AC53,'ST1.1 Detailed MSW by country'!AN53)</f>
        <v>0.5440558376882606</v>
      </c>
      <c r="F53" s="21">
        <f>MAX('ST1.1 Detailed MSW by country'!G53,'ST1.1 Detailed MSW by country'!R53,'ST1.1 Detailed MSW by country'!AC53,'ST1.1 Detailed MSW by country'!AN53)</f>
        <v>1.1200000000000001</v>
      </c>
      <c r="G53" s="21">
        <f>AVERAGE('ST1.1 Detailed MSW by country'!H53,'ST1.1 Detailed MSW by country'!S53,'ST1.1 Detailed MSW by country'!AD53,'ST1.1 Detailed MSW by country'!AO53)</f>
        <v>0.40007586582680627</v>
      </c>
      <c r="H53" s="21">
        <f>STDEVA('ST1.1 Detailed MSW by country'!H53,'ST1.1 Detailed MSW by country'!S53,'ST1.1 Detailed MSW by country'!AD53,'ST1.1 Detailed MSW by country'!AO53)</f>
        <v>0.12685023845394067</v>
      </c>
      <c r="I53" s="21">
        <f>MIN('ST1.1 Detailed MSW by country'!H53,'ST1.1 Detailed MSW by country'!S53,'ST1.1 Detailed MSW by country'!AD53,'ST1.1 Detailed MSW by country'!AO53)</f>
        <v>0.27746847722101292</v>
      </c>
      <c r="J53" s="21">
        <f>MAX('ST1.1 Detailed MSW by country'!H53,'ST1.1 Detailed MSW by country'!S53,'ST1.1 Detailed MSW by country'!AD53,'ST1.1 Detailed MSW by country'!AO53)</f>
        <v>0.57120000000000004</v>
      </c>
      <c r="K53" s="50">
        <f>AVERAGE('ST1.1 Detailed MSW by country'!AP53,'ST1.1 Detailed MSW by country'!AE53,'ST1.1 Detailed MSW by country'!T53,'ST1.1 Detailed MSW by country'!I53)</f>
        <v>3.3439589122251263E-2</v>
      </c>
      <c r="L53" s="50">
        <f>STDEVA('ST1.1 Detailed MSW by country'!AP53,'ST1.1 Detailed MSW by country'!AE53,'ST1.1 Detailed MSW by country'!T53,'ST1.1 Detailed MSW by country'!I53)</f>
        <v>1.5000724491010307E-2</v>
      </c>
      <c r="M53" s="50">
        <f>MIN('ST1.1 Detailed MSW by country'!AP53,'ST1.1 Detailed MSW by country'!AE53,'ST1.1 Detailed MSW by country'!T53,'ST1.1 Detailed MSW by country'!I53)</f>
        <v>2.0159279999999998E-2</v>
      </c>
      <c r="N53" s="50">
        <f>MAX('ST1.1 Detailed MSW by country'!AP53,'ST1.1 Detailed MSW by country'!AE53,'ST1.1 Detailed MSW by country'!T53,'ST1.1 Detailed MSW by country'!I53)</f>
        <v>5.4656000000000003E-2</v>
      </c>
      <c r="O53" s="50">
        <f>AVERAGE('ST1.1 Detailed MSW by country'!AQ53,'ST1.1 Detailed MSW by country'!AF53,'ST1.1 Detailed MSW by country'!U53,'ST1.1 Detailed MSW by country'!J53)</f>
        <v>6.3932657071845131E-2</v>
      </c>
      <c r="P53" s="50">
        <f>STDEVA('ST1.1 Detailed MSW by country'!AQ53,'ST1.1 Detailed MSW by country'!AF53,'ST1.1 Detailed MSW by country'!U53,'ST1.1 Detailed MSW by country'!J53)</f>
        <v>2.8679663832198009E-2</v>
      </c>
      <c r="Q53" s="50">
        <f>MIN('ST1.1 Detailed MSW by country'!AQ53,'ST1.1 Detailed MSW by country'!AF53,'ST1.1 Detailed MSW by country'!U53,'ST1.1 Detailed MSW by country'!J53)</f>
        <v>3.8542229999999997E-2</v>
      </c>
      <c r="R53" s="50">
        <f>MAX('ST1.1 Detailed MSW by country'!AQ53,'ST1.1 Detailed MSW by country'!AF53,'ST1.1 Detailed MSW by country'!U53,'ST1.1 Detailed MSW by country'!J53)</f>
        <v>0.10449600000000001</v>
      </c>
      <c r="S53" s="50">
        <f>AVERAGE('ST1.1 Detailed MSW by country'!AR53,'ST1.1 Detailed MSW by country'!AG53,'ST1.1 Detailed MSW by country'!V53,'ST1.1 Detailed MSW by country'!K53)</f>
        <v>5.2900333611430282E-2</v>
      </c>
      <c r="T53" s="50">
        <f>STDEVA('ST1.1 Detailed MSW by country'!AR53,'ST1.1 Detailed MSW by country'!AG53,'ST1.1 Detailed MSW by country'!V53,'ST1.1 Detailed MSW by country'!K53)</f>
        <v>2.3730654317745833E-2</v>
      </c>
      <c r="U53" s="50">
        <f>MIN('ST1.1 Detailed MSW by country'!AR53,'ST1.1 Detailed MSW by country'!AG53,'ST1.1 Detailed MSW by country'!V53,'ST1.1 Detailed MSW by country'!K53)</f>
        <v>3.1891320000000001E-2</v>
      </c>
      <c r="V53" s="50">
        <f>MAX('ST1.1 Detailed MSW by country'!AR53,'ST1.1 Detailed MSW by country'!AG53,'ST1.1 Detailed MSW by country'!V53,'ST1.1 Detailed MSW by country'!K53)</f>
        <v>8.6464000000000013E-2</v>
      </c>
      <c r="W53" s="50">
        <f>AVERAGE('ST1.1 Detailed MSW by country'!AS53,'ST1.1 Detailed MSW by country'!AH53,'ST1.1 Detailed MSW by country'!W53,'ST1.1 Detailed MSW by country'!L53)</f>
        <v>4.0634582683391395E-2</v>
      </c>
      <c r="X53" s="50">
        <f>STDEVA('ST1.1 Detailed MSW by country'!AS53,'ST1.1 Detailed MSW by country'!AH53,'ST1.1 Detailed MSW by country'!W53,'ST1.1 Detailed MSW by country'!L53)</f>
        <v>1.822833939173998E-2</v>
      </c>
      <c r="Y53" s="50">
        <f>MIN('ST1.1 Detailed MSW by country'!AS53,'ST1.1 Detailed MSW by country'!AH53,'ST1.1 Detailed MSW by country'!W53,'ST1.1 Detailed MSW by country'!L53)</f>
        <v>2.4496830000000001E-2</v>
      </c>
      <c r="Z53" s="50">
        <f>MAX('ST1.1 Detailed MSW by country'!AS53,'ST1.1 Detailed MSW by country'!AH53,'ST1.1 Detailed MSW by country'!W53,'ST1.1 Detailed MSW by country'!L53)</f>
        <v>6.6416000000000003E-2</v>
      </c>
      <c r="AA53" s="50">
        <f>AVERAGE('ST1.1 Detailed MSW by country'!AT53,'ST1.1 Detailed MSW by country'!AI53,'ST1.1 Detailed MSW by country'!X53,'ST1.1 Detailed MSW by country'!M53)</f>
        <v>0.10689704719408191</v>
      </c>
      <c r="AB53" s="50">
        <f>STDEVA('ST1.1 Detailed MSW by country'!AT53,'ST1.1 Detailed MSW by country'!AI53,'ST1.1 Detailed MSW by country'!X53,'ST1.1 Detailed MSW by country'!M53)</f>
        <v>4.795313566798378E-2</v>
      </c>
      <c r="AC53" s="50">
        <f>MIN('ST1.1 Detailed MSW by country'!AT53,'ST1.1 Detailed MSW by country'!AI53,'ST1.1 Detailed MSW by country'!X53,'ST1.1 Detailed MSW by country'!M53)</f>
        <v>6.4443600000000004E-2</v>
      </c>
      <c r="AD53" s="50">
        <f>MAX('ST1.1 Detailed MSW by country'!AT53,'ST1.1 Detailed MSW by country'!AI53,'ST1.1 Detailed MSW by country'!X53,'ST1.1 Detailed MSW by country'!M53)</f>
        <v>0.17472000000000001</v>
      </c>
      <c r="AE53" s="50">
        <f>AVERAGE('ST1.1 Detailed MSW by country'!AU53,'ST1.1 Detailed MSW by country'!AJ53,'ST1.1 Detailed MSW by country'!Y53,'ST1.1 Detailed MSW by country'!N53)</f>
        <v>3.0356020453191211E-2</v>
      </c>
      <c r="AF53" s="50">
        <f>STDEVA('ST1.1 Detailed MSW by country'!AU53,'ST1.1 Detailed MSW by country'!AJ53,'ST1.1 Detailed MSW by country'!Y53,'ST1.1 Detailed MSW by country'!N53)</f>
        <v>1.3617460962126161E-2</v>
      </c>
      <c r="AG53" s="50">
        <f>MIN('ST1.1 Detailed MSW by country'!AU53,'ST1.1 Detailed MSW by country'!AJ53,'ST1.1 Detailed MSW by country'!Y53,'ST1.1 Detailed MSW by country'!N53)</f>
        <v>1.830033E-2</v>
      </c>
      <c r="AH53" s="50">
        <f>MAX('ST1.1 Detailed MSW by country'!AU53,'ST1.1 Detailed MSW by country'!AJ53,'ST1.1 Detailed MSW by country'!Y53,'ST1.1 Detailed MSW by country'!N53)</f>
        <v>4.9616E-2</v>
      </c>
      <c r="AI53" s="50">
        <f>AVERAGE('ST1.1 Detailed MSW by country'!I53,'ST1.1 Detailed MSW by country'!L53,'ST1.1 Detailed MSW by country'!T53,'ST1.1 Detailed MSW by country'!W53,'ST1.1 Detailed MSW by country'!AE53,'ST1.1 Detailed MSW by country'!AH53,'ST1.1 Detailed MSW by country'!AP53,'ST1.1 Detailed MSW by country'!AS53)</f>
        <v>3.7037085902821329E-2</v>
      </c>
      <c r="AJ53" s="50">
        <f>STDEVA('ST1.1 Detailed MSW by country'!I53,'ST1.1 Detailed MSW by country'!L53,'ST1.1 Detailed MSW by country'!T53,'ST1.1 Detailed MSW by country'!W53,'ST1.1 Detailed MSW by country'!AE53,'ST1.1 Detailed MSW by country'!AH53,'ST1.1 Detailed MSW by country'!AP53,'ST1.1 Detailed MSW by country'!AS53)</f>
        <v>1.5925801802630413E-2</v>
      </c>
      <c r="AK53" s="50">
        <f>MIN('ST1.1 Detailed MSW by country'!I53,'ST1.1 Detailed MSW by country'!L53,'ST1.1 Detailed MSW by country'!T53,'ST1.1 Detailed MSW by country'!W53,'ST1.1 Detailed MSW by country'!AE53,'ST1.1 Detailed MSW by country'!AH53,'ST1.1 Detailed MSW by country'!AP53,'ST1.1 Detailed MSW by country'!AS53)</f>
        <v>2.0159279999999998E-2</v>
      </c>
      <c r="AL53" s="50">
        <f>MAX('ST1.1 Detailed MSW by country'!I53,'ST1.1 Detailed MSW by country'!L53,'ST1.1 Detailed MSW by country'!T53,'ST1.1 Detailed MSW by country'!W53,'ST1.1 Detailed MSW by country'!AE53,'ST1.1 Detailed MSW by country'!AH53,'ST1.1 Detailed MSW by country'!AP53,'ST1.1 Detailed MSW by country'!AS53)</f>
        <v>6.6416000000000003E-2</v>
      </c>
      <c r="AM53" s="50">
        <f>AVERAGE('ST1.1 Detailed MSW by country'!J53,'ST1.1 Detailed MSW by country'!M53,'ST1.1 Detailed MSW by country'!U53,'ST1.1 Detailed MSW by country'!X53,'ST1.1 Detailed MSW by country'!AF53,'ST1.1 Detailed MSW by country'!AI53,'ST1.1 Detailed MSW by country'!AQ53,'ST1.1 Detailed MSW by country'!AT53)</f>
        <v>8.5414852132963529E-2</v>
      </c>
      <c r="AN53" s="50">
        <f>STDEVA('ST1.1 Detailed MSW by country'!J53,'ST1.1 Detailed MSW by country'!M53,'ST1.1 Detailed MSW by country'!U53,'ST1.1 Detailed MSW by country'!X53,'ST1.1 Detailed MSW by country'!AF53,'ST1.1 Detailed MSW by country'!AI53,'ST1.1 Detailed MSW by country'!AQ53,'ST1.1 Detailed MSW by country'!AT53)</f>
        <v>4.3190535753815561E-2</v>
      </c>
      <c r="AO53" s="50">
        <f>MIN('ST1.1 Detailed MSW by country'!J53,'ST1.1 Detailed MSW by country'!M53,'ST1.1 Detailed MSW by country'!U53,'ST1.1 Detailed MSW by country'!X53,'ST1.1 Detailed MSW by country'!AF53,'ST1.1 Detailed MSW by country'!AI53,'ST1.1 Detailed MSW by country'!AQ53,'ST1.1 Detailed MSW by country'!AT53)</f>
        <v>3.8542229999999997E-2</v>
      </c>
      <c r="AP53" s="50">
        <f>MAX('ST1.1 Detailed MSW by country'!J53,'ST1.1 Detailed MSW by country'!M53,'ST1.1 Detailed MSW by country'!U53,'ST1.1 Detailed MSW by country'!X53,'ST1.1 Detailed MSW by country'!AF53,'ST1.1 Detailed MSW by country'!AI53,'ST1.1 Detailed MSW by country'!AQ53,'ST1.1 Detailed MSW by country'!AT53)</f>
        <v>0.17472000000000001</v>
      </c>
      <c r="AQ53" s="50">
        <f>AVERAGE('ST1.1 Detailed MSW by country'!K53,'ST1.1 Detailed MSW by country'!N53,'ST1.1 Detailed MSW by country'!V53,'ST1.1 Detailed MSW by country'!Y53,'ST1.1 Detailed MSW by country'!AG53,'ST1.1 Detailed MSW by country'!AJ53,'ST1.1 Detailed MSW by country'!AR53,'ST1.1 Detailed MSW by country'!AU53)</f>
        <v>4.1628177032310747E-2</v>
      </c>
      <c r="AR53" s="50">
        <f>STDEVA('ST1.1 Detailed MSW by country'!K53,'ST1.1 Detailed MSW by country'!N53,'ST1.1 Detailed MSW by country'!V53,'ST1.1 Detailed MSW by country'!Y53,'ST1.1 Detailed MSW by country'!AG53,'ST1.1 Detailed MSW by country'!AJ53,'ST1.1 Detailed MSW by country'!AR53,'ST1.1 Detailed MSW by country'!AU53)</f>
        <v>2.1587793190212305E-2</v>
      </c>
      <c r="AS53" s="50">
        <f>MIN('ST1.1 Detailed MSW by country'!K53,'ST1.1 Detailed MSW by country'!N53,'ST1.1 Detailed MSW by country'!V53,'ST1.1 Detailed MSW by country'!Y53,'ST1.1 Detailed MSW by country'!AG53,'ST1.1 Detailed MSW by country'!AJ53,'ST1.1 Detailed MSW by country'!AR53,'ST1.1 Detailed MSW by country'!AU53)</f>
        <v>1.830033E-2</v>
      </c>
      <c r="AT53" s="50">
        <f>MAX('ST1.1 Detailed MSW by country'!K53,'ST1.1 Detailed MSW by country'!N53,'ST1.1 Detailed MSW by country'!V53,'ST1.1 Detailed MSW by country'!Y53,'ST1.1 Detailed MSW by country'!AG53,'ST1.1 Detailed MSW by country'!AJ53,'ST1.1 Detailed MSW by country'!AR53,'ST1.1 Detailed MSW by country'!AU53)</f>
        <v>8.6464000000000013E-2</v>
      </c>
    </row>
    <row r="54" spans="1:46" x14ac:dyDescent="0.3">
      <c r="A54" s="19" t="s">
        <v>13</v>
      </c>
      <c r="B54" s="19" t="s">
        <v>64</v>
      </c>
      <c r="C54" s="27">
        <f>AVERAGE('ST1.1 Detailed MSW by country'!G54,'ST1.1 Detailed MSW by country'!R54,'ST1.1 Detailed MSW by country'!AC54,'ST1.1 Detailed MSW by country'!AN54)</f>
        <v>0.3126542924458125</v>
      </c>
      <c r="D54" s="21">
        <f>STDEVA('ST1.1 Detailed MSW by country'!G54,'ST1.1 Detailed MSW by country'!R54,'ST1.1 Detailed MSW by country'!AC54,'ST1.1 Detailed MSW by country'!AN54)</f>
        <v>0.25849362380413771</v>
      </c>
      <c r="E54" s="21">
        <f>MIN('ST1.1 Detailed MSW by country'!G54,'ST1.1 Detailed MSW by country'!R54,'ST1.1 Detailed MSW by country'!AC54,'ST1.1 Detailed MSW by country'!AN54)</f>
        <v>4.7962864534121442E-2</v>
      </c>
      <c r="F54" s="21">
        <f>MAX('ST1.1 Detailed MSW by country'!G54,'ST1.1 Detailed MSW by country'!R54,'ST1.1 Detailed MSW by country'!AC54,'ST1.1 Detailed MSW by country'!AN54)</f>
        <v>0.55000001280331612</v>
      </c>
      <c r="G54" s="21">
        <f>AVERAGE('ST1.1 Detailed MSW by country'!H54,'ST1.1 Detailed MSW by country'!S54,'ST1.1 Detailed MSW by country'!AD54,'ST1.1 Detailed MSW by country'!AO54)</f>
        <v>0.15945368914736438</v>
      </c>
      <c r="H54" s="21">
        <f>STDEVA('ST1.1 Detailed MSW by country'!H54,'ST1.1 Detailed MSW by country'!S54,'ST1.1 Detailed MSW by country'!AD54,'ST1.1 Detailed MSW by country'!AO54)</f>
        <v>0.1318317481401102</v>
      </c>
      <c r="I54" s="21">
        <f>MIN('ST1.1 Detailed MSW by country'!H54,'ST1.1 Detailed MSW by country'!S54,'ST1.1 Detailed MSW by country'!AD54,'ST1.1 Detailed MSW by country'!AO54)</f>
        <v>2.4461060912401935E-2</v>
      </c>
      <c r="J54" s="21">
        <f>MAX('ST1.1 Detailed MSW by country'!H54,'ST1.1 Detailed MSW by country'!S54,'ST1.1 Detailed MSW by country'!AD54,'ST1.1 Detailed MSW by country'!AO54)</f>
        <v>0.2805000065296912</v>
      </c>
      <c r="K54" s="50">
        <f>AVERAGE('ST1.1 Detailed MSW by country'!AP54,'ST1.1 Detailed MSW by country'!AE54,'ST1.1 Detailed MSW by country'!T54,'ST1.1 Detailed MSW by country'!I54)</f>
        <v>1.2547502804688984E-2</v>
      </c>
      <c r="L54" s="50">
        <f>STDEVA('ST1.1 Detailed MSW by country'!AP54,'ST1.1 Detailed MSW by country'!AE54,'ST1.1 Detailed MSW by country'!T54,'ST1.1 Detailed MSW by country'!I54)</f>
        <v>1.2154950498997572E-2</v>
      </c>
      <c r="M54" s="50">
        <f>MIN('ST1.1 Detailed MSW by country'!AP54,'ST1.1 Detailed MSW by country'!AE54,'ST1.1 Detailed MSW by country'!T54,'ST1.1 Detailed MSW by country'!I54)</f>
        <v>2.3405877892651262E-3</v>
      </c>
      <c r="N54" s="50">
        <f>MAX('ST1.1 Detailed MSW by country'!AP54,'ST1.1 Detailed MSW by country'!AE54,'ST1.1 Detailed MSW by country'!T54,'ST1.1 Detailed MSW by country'!I54)</f>
        <v>2.6840000624801824E-2</v>
      </c>
      <c r="O54" s="50">
        <f>AVERAGE('ST1.1 Detailed MSW by country'!AQ54,'ST1.1 Detailed MSW by country'!AF54,'ST1.1 Detailed MSW by country'!U54,'ST1.1 Detailed MSW by country'!J54)</f>
        <v>2.3989385485194307E-2</v>
      </c>
      <c r="P54" s="50">
        <f>STDEVA('ST1.1 Detailed MSW by country'!AQ54,'ST1.1 Detailed MSW by country'!AF54,'ST1.1 Detailed MSW by country'!U54,'ST1.1 Detailed MSW by country'!J54)</f>
        <v>2.3238870523698225E-2</v>
      </c>
      <c r="Q54" s="50">
        <f>MIN('ST1.1 Detailed MSW by country'!AQ54,'ST1.1 Detailed MSW by country'!AF54,'ST1.1 Detailed MSW by country'!U54,'ST1.1 Detailed MSW by country'!J54)</f>
        <v>4.4749352610335301E-3</v>
      </c>
      <c r="R54" s="50">
        <f>MAX('ST1.1 Detailed MSW by country'!AQ54,'ST1.1 Detailed MSW by country'!AF54,'ST1.1 Detailed MSW by country'!U54,'ST1.1 Detailed MSW by country'!J54)</f>
        <v>5.1315001194549389E-2</v>
      </c>
      <c r="S54" s="50">
        <f>AVERAGE('ST1.1 Detailed MSW by country'!AR54,'ST1.1 Detailed MSW by country'!AG54,'ST1.1 Detailed MSW by country'!V54,'ST1.1 Detailed MSW by country'!K54)</f>
        <v>1.9849738043483393E-2</v>
      </c>
      <c r="T54" s="50">
        <f>STDEVA('ST1.1 Detailed MSW by country'!AR54,'ST1.1 Detailed MSW by country'!AG54,'ST1.1 Detailed MSW by country'!V54,'ST1.1 Detailed MSW by country'!K54)</f>
        <v>1.9228733166446979E-2</v>
      </c>
      <c r="U54" s="50">
        <f>MIN('ST1.1 Detailed MSW by country'!AR54,'ST1.1 Detailed MSW by country'!AG54,'ST1.1 Detailed MSW by country'!V54,'ST1.1 Detailed MSW by country'!K54)</f>
        <v>3.7027331420341754E-3</v>
      </c>
      <c r="V54" s="50">
        <f>MAX('ST1.1 Detailed MSW by country'!AR54,'ST1.1 Detailed MSW by country'!AG54,'ST1.1 Detailed MSW by country'!V54,'ST1.1 Detailed MSW by country'!K54)</f>
        <v>4.2460000988416007E-2</v>
      </c>
      <c r="W54" s="50">
        <f>AVERAGE('ST1.1 Detailed MSW by country'!AS54,'ST1.1 Detailed MSW by country'!AH54,'ST1.1 Detailed MSW by country'!W54,'ST1.1 Detailed MSW by country'!L54)</f>
        <v>1.5247272875370014E-2</v>
      </c>
      <c r="X54" s="50">
        <f>STDEVA('ST1.1 Detailed MSW by country'!AS54,'ST1.1 Detailed MSW by country'!AH54,'ST1.1 Detailed MSW by country'!W54,'ST1.1 Detailed MSW by country'!L54)</f>
        <v>1.4770257471117954E-2</v>
      </c>
      <c r="Y54" s="50">
        <f>MIN('ST1.1 Detailed MSW by country'!AS54,'ST1.1 Detailed MSW by country'!AH54,'ST1.1 Detailed MSW by country'!W54,'ST1.1 Detailed MSW by country'!L54)</f>
        <v>2.8441978668734013E-3</v>
      </c>
      <c r="Z54" s="50">
        <f>MAX('ST1.1 Detailed MSW by country'!AS54,'ST1.1 Detailed MSW by country'!AH54,'ST1.1 Detailed MSW by country'!W54,'ST1.1 Detailed MSW by country'!L54)</f>
        <v>3.2615000759236644E-2</v>
      </c>
      <c r="AA54" s="50">
        <f>AVERAGE('ST1.1 Detailed MSW by country'!AT54,'ST1.1 Detailed MSW by country'!AI54,'ST1.1 Detailed MSW by country'!X54,'ST1.1 Detailed MSW by country'!M54)</f>
        <v>4.0110869621546752E-2</v>
      </c>
      <c r="AB54" s="50">
        <f>STDEVA('ST1.1 Detailed MSW by country'!AT54,'ST1.1 Detailed MSW by country'!AI54,'ST1.1 Detailed MSW by country'!X54,'ST1.1 Detailed MSW by country'!M54)</f>
        <v>3.8855989300074216E-2</v>
      </c>
      <c r="AC54" s="50">
        <f>MIN('ST1.1 Detailed MSW by country'!AT54,'ST1.1 Detailed MSW by country'!AI54,'ST1.1 Detailed MSW by country'!X54,'ST1.1 Detailed MSW by country'!M54)</f>
        <v>7.4822068673229452E-3</v>
      </c>
      <c r="AD54" s="50">
        <f>MAX('ST1.1 Detailed MSW by country'!AT54,'ST1.1 Detailed MSW by country'!AI54,'ST1.1 Detailed MSW by country'!X54,'ST1.1 Detailed MSW by country'!M54)</f>
        <v>8.5800001997317313E-2</v>
      </c>
      <c r="AE54" s="50">
        <f>AVERAGE('ST1.1 Detailed MSW by country'!AU54,'ST1.1 Detailed MSW by country'!AJ54,'ST1.1 Detailed MSW by country'!Y54,'ST1.1 Detailed MSW by country'!N54)</f>
        <v>1.1390458488682828E-2</v>
      </c>
      <c r="AF54" s="50">
        <f>STDEVA('ST1.1 Detailed MSW by country'!AU54,'ST1.1 Detailed MSW by country'!AJ54,'ST1.1 Detailed MSW by country'!Y54,'ST1.1 Detailed MSW by country'!N54)</f>
        <v>1.1034104653803126E-2</v>
      </c>
      <c r="AG54" s="50">
        <f>MIN('ST1.1 Detailed MSW by country'!AU54,'ST1.1 Detailed MSW by country'!AJ54,'ST1.1 Detailed MSW by country'!Y54,'ST1.1 Detailed MSW by country'!N54)</f>
        <v>2.1247548988615798E-3</v>
      </c>
      <c r="AH54" s="50">
        <f>MAX('ST1.1 Detailed MSW by country'!AU54,'ST1.1 Detailed MSW by country'!AJ54,'ST1.1 Detailed MSW by country'!Y54,'ST1.1 Detailed MSW by country'!N54)</f>
        <v>2.4365000567186903E-2</v>
      </c>
      <c r="AI54" s="50">
        <f>AVERAGE('ST1.1 Detailed MSW by country'!I54,'ST1.1 Detailed MSW by country'!L54,'ST1.1 Detailed MSW by country'!T54,'ST1.1 Detailed MSW by country'!W54,'ST1.1 Detailed MSW by country'!AE54,'ST1.1 Detailed MSW by country'!AH54,'ST1.1 Detailed MSW by country'!AP54,'ST1.1 Detailed MSW by country'!AS54)</f>
        <v>1.38973878400295E-2</v>
      </c>
      <c r="AJ54" s="50">
        <f>STDEVA('ST1.1 Detailed MSW by country'!I54,'ST1.1 Detailed MSW by country'!L54,'ST1.1 Detailed MSW by country'!T54,'ST1.1 Detailed MSW by country'!W54,'ST1.1 Detailed MSW by country'!AE54,'ST1.1 Detailed MSW by country'!AH54,'ST1.1 Detailed MSW by country'!AP54,'ST1.1 Detailed MSW by country'!AS54)</f>
        <v>1.2569292714658977E-2</v>
      </c>
      <c r="AK54" s="50">
        <f>MIN('ST1.1 Detailed MSW by country'!I54,'ST1.1 Detailed MSW by country'!L54,'ST1.1 Detailed MSW by country'!T54,'ST1.1 Detailed MSW by country'!W54,'ST1.1 Detailed MSW by country'!AE54,'ST1.1 Detailed MSW by country'!AH54,'ST1.1 Detailed MSW by country'!AP54,'ST1.1 Detailed MSW by country'!AS54)</f>
        <v>2.3405877892651262E-3</v>
      </c>
      <c r="AL54" s="50">
        <f>MAX('ST1.1 Detailed MSW by country'!I54,'ST1.1 Detailed MSW by country'!L54,'ST1.1 Detailed MSW by country'!T54,'ST1.1 Detailed MSW by country'!W54,'ST1.1 Detailed MSW by country'!AE54,'ST1.1 Detailed MSW by country'!AH54,'ST1.1 Detailed MSW by country'!AP54,'ST1.1 Detailed MSW by country'!AS54)</f>
        <v>3.2615000759236644E-2</v>
      </c>
      <c r="AM54" s="50">
        <f>AVERAGE('ST1.1 Detailed MSW by country'!J54,'ST1.1 Detailed MSW by country'!M54,'ST1.1 Detailed MSW by country'!U54,'ST1.1 Detailed MSW by country'!X54,'ST1.1 Detailed MSW by country'!AF54,'ST1.1 Detailed MSW by country'!AI54,'ST1.1 Detailed MSW by country'!AQ54,'ST1.1 Detailed MSW by country'!AT54)</f>
        <v>3.2050127553370535E-2</v>
      </c>
      <c r="AN54" s="50">
        <f>STDEVA('ST1.1 Detailed MSW by country'!J54,'ST1.1 Detailed MSW by country'!M54,'ST1.1 Detailed MSW by country'!U54,'ST1.1 Detailed MSW by country'!X54,'ST1.1 Detailed MSW by country'!AF54,'ST1.1 Detailed MSW by country'!AI54,'ST1.1 Detailed MSW by country'!AQ54,'ST1.1 Detailed MSW by country'!AT54)</f>
        <v>3.0335950043324532E-2</v>
      </c>
      <c r="AO54" s="50">
        <f>MIN('ST1.1 Detailed MSW by country'!J54,'ST1.1 Detailed MSW by country'!M54,'ST1.1 Detailed MSW by country'!U54,'ST1.1 Detailed MSW by country'!X54,'ST1.1 Detailed MSW by country'!AF54,'ST1.1 Detailed MSW by country'!AI54,'ST1.1 Detailed MSW by country'!AQ54,'ST1.1 Detailed MSW by country'!AT54)</f>
        <v>4.4749352610335301E-3</v>
      </c>
      <c r="AP54" s="50">
        <f>MAX('ST1.1 Detailed MSW by country'!J54,'ST1.1 Detailed MSW by country'!M54,'ST1.1 Detailed MSW by country'!U54,'ST1.1 Detailed MSW by country'!X54,'ST1.1 Detailed MSW by country'!AF54,'ST1.1 Detailed MSW by country'!AI54,'ST1.1 Detailed MSW by country'!AQ54,'ST1.1 Detailed MSW by country'!AT54)</f>
        <v>8.5800001997317313E-2</v>
      </c>
      <c r="AQ54" s="50">
        <f>AVERAGE('ST1.1 Detailed MSW by country'!K54,'ST1.1 Detailed MSW by country'!N54,'ST1.1 Detailed MSW by country'!V54,'ST1.1 Detailed MSW by country'!Y54,'ST1.1 Detailed MSW by country'!AG54,'ST1.1 Detailed MSW by country'!AJ54,'ST1.1 Detailed MSW by country'!AR54,'ST1.1 Detailed MSW by country'!AU54)</f>
        <v>1.5620098266083111E-2</v>
      </c>
      <c r="AR54" s="50">
        <f>STDEVA('ST1.1 Detailed MSW by country'!K54,'ST1.1 Detailed MSW by country'!N54,'ST1.1 Detailed MSW by country'!V54,'ST1.1 Detailed MSW by country'!Y54,'ST1.1 Detailed MSW by country'!AG54,'ST1.1 Detailed MSW by country'!AJ54,'ST1.1 Detailed MSW by country'!AR54,'ST1.1 Detailed MSW by country'!AU54)</f>
        <v>1.4904415793420054E-2</v>
      </c>
      <c r="AS54" s="50">
        <f>MIN('ST1.1 Detailed MSW by country'!K54,'ST1.1 Detailed MSW by country'!N54,'ST1.1 Detailed MSW by country'!V54,'ST1.1 Detailed MSW by country'!Y54,'ST1.1 Detailed MSW by country'!AG54,'ST1.1 Detailed MSW by country'!AJ54,'ST1.1 Detailed MSW by country'!AR54,'ST1.1 Detailed MSW by country'!AU54)</f>
        <v>2.1247548988615798E-3</v>
      </c>
      <c r="AT54" s="50">
        <f>MAX('ST1.1 Detailed MSW by country'!K54,'ST1.1 Detailed MSW by country'!N54,'ST1.1 Detailed MSW by country'!V54,'ST1.1 Detailed MSW by country'!Y54,'ST1.1 Detailed MSW by country'!AG54,'ST1.1 Detailed MSW by country'!AJ54,'ST1.1 Detailed MSW by country'!AR54,'ST1.1 Detailed MSW by country'!AU54)</f>
        <v>4.2460000988416007E-2</v>
      </c>
    </row>
    <row r="55" spans="1:46" x14ac:dyDescent="0.3">
      <c r="A55" s="19" t="s">
        <v>13</v>
      </c>
      <c r="B55" s="19" t="s">
        <v>65</v>
      </c>
      <c r="C55" s="27">
        <f>AVERAGE('ST1.1 Detailed MSW by country'!G55,'ST1.1 Detailed MSW by country'!R55,'ST1.1 Detailed MSW by country'!AC55,'ST1.1 Detailed MSW by country'!AN55)</f>
        <v>0.3284676085300926</v>
      </c>
      <c r="D55" s="21">
        <f>STDEVA('ST1.1 Detailed MSW by country'!G55,'ST1.1 Detailed MSW by country'!R55,'ST1.1 Detailed MSW by country'!AC55,'ST1.1 Detailed MSW by country'!AN55)</f>
        <v>0.22338682846384758</v>
      </c>
      <c r="E55" s="21">
        <f>MIN('ST1.1 Detailed MSW by country'!G55,'ST1.1 Detailed MSW by country'!R55,'ST1.1 Detailed MSW by country'!AC55,'ST1.1 Detailed MSW by country'!AN55)</f>
        <v>7.2919718522613461E-2</v>
      </c>
      <c r="F55" s="21">
        <f>MAX('ST1.1 Detailed MSW by country'!G55,'ST1.1 Detailed MSW by country'!R55,'ST1.1 Detailed MSW by country'!AC55,'ST1.1 Detailed MSW by country'!AN55)</f>
        <v>0.53</v>
      </c>
      <c r="G55" s="21">
        <f>AVERAGE('ST1.1 Detailed MSW by country'!H55,'ST1.1 Detailed MSW by country'!S55,'ST1.1 Detailed MSW by country'!AD55,'ST1.1 Detailed MSW by country'!AO55)</f>
        <v>0.16751848035034722</v>
      </c>
      <c r="H55" s="21">
        <f>STDEVA('ST1.1 Detailed MSW by country'!H55,'ST1.1 Detailed MSW by country'!S55,'ST1.1 Detailed MSW by country'!AD55,'ST1.1 Detailed MSW by country'!AO55)</f>
        <v>0.11392728251656226</v>
      </c>
      <c r="I55" s="21">
        <f>MIN('ST1.1 Detailed MSW by country'!H55,'ST1.1 Detailed MSW by country'!S55,'ST1.1 Detailed MSW by country'!AD55,'ST1.1 Detailed MSW by country'!AO55)</f>
        <v>3.7189056446532864E-2</v>
      </c>
      <c r="J55" s="21">
        <f>MAX('ST1.1 Detailed MSW by country'!H55,'ST1.1 Detailed MSW by country'!S55,'ST1.1 Detailed MSW by country'!AD55,'ST1.1 Detailed MSW by country'!AO55)</f>
        <v>0.27030000000000004</v>
      </c>
      <c r="K55" s="50">
        <f>AVERAGE('ST1.1 Detailed MSW by country'!AP55,'ST1.1 Detailed MSW by country'!AE55,'ST1.1 Detailed MSW by country'!T55,'ST1.1 Detailed MSW by country'!I55)</f>
        <v>1.4773839296268517E-2</v>
      </c>
      <c r="L55" s="50">
        <f>STDEVA('ST1.1 Detailed MSW by country'!AP55,'ST1.1 Detailed MSW by country'!AE55,'ST1.1 Detailed MSW by country'!T55,'ST1.1 Detailed MSW by country'!I55)</f>
        <v>1.2020625325482266E-2</v>
      </c>
      <c r="M55" s="50">
        <f>MIN('ST1.1 Detailed MSW by country'!AP55,'ST1.1 Detailed MSW by country'!AE55,'ST1.1 Detailed MSW by country'!T55,'ST1.1 Detailed MSW by country'!I55)</f>
        <v>3.5584822639035366E-3</v>
      </c>
      <c r="N55" s="50">
        <f>MAX('ST1.1 Detailed MSW by country'!AP55,'ST1.1 Detailed MSW by country'!AE55,'ST1.1 Detailed MSW by country'!T55,'ST1.1 Detailed MSW by country'!I55)</f>
        <v>2.5863999999999998E-2</v>
      </c>
      <c r="O55" s="50">
        <f>AVERAGE('ST1.1 Detailed MSW by country'!AQ55,'ST1.1 Detailed MSW by country'!AF55,'ST1.1 Detailed MSW by country'!U55,'ST1.1 Detailed MSW by country'!J55)</f>
        <v>2.8245885375857642E-2</v>
      </c>
      <c r="P55" s="50">
        <f>STDEVA('ST1.1 Detailed MSW by country'!AQ55,'ST1.1 Detailed MSW by country'!AF55,'ST1.1 Detailed MSW by country'!U55,'ST1.1 Detailed MSW by country'!J55)</f>
        <v>2.2982056206301137E-2</v>
      </c>
      <c r="Q55" s="50">
        <f>MIN('ST1.1 Detailed MSW by country'!AQ55,'ST1.1 Detailed MSW by country'!AF55,'ST1.1 Detailed MSW by country'!U55,'ST1.1 Detailed MSW by country'!J55)</f>
        <v>6.8034097381598352E-3</v>
      </c>
      <c r="R55" s="50">
        <f>MAX('ST1.1 Detailed MSW by country'!AQ55,'ST1.1 Detailed MSW by country'!AF55,'ST1.1 Detailed MSW by country'!U55,'ST1.1 Detailed MSW by country'!J55)</f>
        <v>4.9449E-2</v>
      </c>
      <c r="S55" s="50">
        <f>AVERAGE('ST1.1 Detailed MSW by country'!AR55,'ST1.1 Detailed MSW by country'!AG55,'ST1.1 Detailed MSW by country'!V55,'ST1.1 Detailed MSW by country'!K55)</f>
        <v>2.3371729378523151E-2</v>
      </c>
      <c r="T55" s="50">
        <f>STDEVA('ST1.1 Detailed MSW by country'!AR55,'ST1.1 Detailed MSW by country'!AG55,'ST1.1 Detailed MSW by country'!V55,'ST1.1 Detailed MSW by country'!K55)</f>
        <v>1.9016235146049828E-2</v>
      </c>
      <c r="U55" s="50">
        <f>MIN('ST1.1 Detailed MSW by country'!AR55,'ST1.1 Detailed MSW by country'!AG55,'ST1.1 Detailed MSW by country'!V55,'ST1.1 Detailed MSW by country'!K55)</f>
        <v>5.6294022699457597E-3</v>
      </c>
      <c r="V55" s="50">
        <f>MAX('ST1.1 Detailed MSW by country'!AR55,'ST1.1 Detailed MSW by country'!AG55,'ST1.1 Detailed MSW by country'!V55,'ST1.1 Detailed MSW by country'!K55)</f>
        <v>4.0916000000000008E-2</v>
      </c>
      <c r="W55" s="50">
        <f>AVERAGE('ST1.1 Detailed MSW by country'!AS55,'ST1.1 Detailed MSW by country'!AH55,'ST1.1 Detailed MSW by country'!W55,'ST1.1 Detailed MSW by country'!L55)</f>
        <v>1.7952636685834491E-2</v>
      </c>
      <c r="X55" s="50">
        <f>STDEVA('ST1.1 Detailed MSW by country'!AS55,'ST1.1 Detailed MSW by country'!AH55,'ST1.1 Detailed MSW by country'!W55,'ST1.1 Detailed MSW by country'!L55)</f>
        <v>1.460703036477661E-2</v>
      </c>
      <c r="Y55" s="50">
        <f>MIN('ST1.1 Detailed MSW by country'!AS55,'ST1.1 Detailed MSW by country'!AH55,'ST1.1 Detailed MSW by country'!W55,'ST1.1 Detailed MSW by country'!L55)</f>
        <v>4.324139308390978E-3</v>
      </c>
      <c r="Z55" s="50">
        <f>MAX('ST1.1 Detailed MSW by country'!AS55,'ST1.1 Detailed MSW by country'!AH55,'ST1.1 Detailed MSW by country'!W55,'ST1.1 Detailed MSW by country'!L55)</f>
        <v>3.1428999999999999E-2</v>
      </c>
      <c r="AA55" s="50">
        <f>AVERAGE('ST1.1 Detailed MSW by country'!AT55,'ST1.1 Detailed MSW by country'!AI55,'ST1.1 Detailed MSW by country'!X55,'ST1.1 Detailed MSW by country'!M55)</f>
        <v>4.7227846930694449E-2</v>
      </c>
      <c r="AB55" s="50">
        <f>STDEVA('ST1.1 Detailed MSW by country'!AT55,'ST1.1 Detailed MSW by country'!AI55,'ST1.1 Detailed MSW by country'!X55,'ST1.1 Detailed MSW by country'!M55)</f>
        <v>3.8426589155230201E-2</v>
      </c>
      <c r="AC55" s="50">
        <f>MIN('ST1.1 Detailed MSW by country'!AT55,'ST1.1 Detailed MSW by country'!AI55,'ST1.1 Detailed MSW by country'!X55,'ST1.1 Detailed MSW by country'!M55)</f>
        <v>1.13754760895277E-2</v>
      </c>
      <c r="AD55" s="50">
        <f>MAX('ST1.1 Detailed MSW by country'!AT55,'ST1.1 Detailed MSW by country'!AI55,'ST1.1 Detailed MSW by country'!X55,'ST1.1 Detailed MSW by country'!M55)</f>
        <v>8.2680000000000003E-2</v>
      </c>
      <c r="AE55" s="50">
        <f>AVERAGE('ST1.1 Detailed MSW by country'!AU55,'ST1.1 Detailed MSW by country'!AJ55,'ST1.1 Detailed MSW by country'!Y55,'ST1.1 Detailed MSW by country'!N55)</f>
        <v>1.3411497557883102E-2</v>
      </c>
      <c r="AF55" s="50">
        <f>STDEVA('ST1.1 Detailed MSW by country'!AU55,'ST1.1 Detailed MSW by country'!AJ55,'ST1.1 Detailed MSW by country'!Y55,'ST1.1 Detailed MSW by country'!N55)</f>
        <v>1.0912166022927555E-2</v>
      </c>
      <c r="AG55" s="50">
        <f>MIN('ST1.1 Detailed MSW by country'!AU55,'ST1.1 Detailed MSW by country'!AJ55,'ST1.1 Detailed MSW by country'!Y55,'ST1.1 Detailed MSW by country'!N55)</f>
        <v>3.2303435305517762E-3</v>
      </c>
      <c r="AH55" s="50">
        <f>MAX('ST1.1 Detailed MSW by country'!AU55,'ST1.1 Detailed MSW by country'!AJ55,'ST1.1 Detailed MSW by country'!Y55,'ST1.1 Detailed MSW by country'!N55)</f>
        <v>2.3479E-2</v>
      </c>
      <c r="AI55" s="50">
        <f>AVERAGE('ST1.1 Detailed MSW by country'!I55,'ST1.1 Detailed MSW by country'!L55,'ST1.1 Detailed MSW by country'!T55,'ST1.1 Detailed MSW by country'!W55,'ST1.1 Detailed MSW by country'!AE55,'ST1.1 Detailed MSW by country'!AH55,'ST1.1 Detailed MSW by country'!AP55,'ST1.1 Detailed MSW by country'!AS55)</f>
        <v>1.6363237991051504E-2</v>
      </c>
      <c r="AJ55" s="50">
        <f>STDEVA('ST1.1 Detailed MSW by country'!I55,'ST1.1 Detailed MSW by country'!L55,'ST1.1 Detailed MSW by country'!T55,'ST1.1 Detailed MSW by country'!W55,'ST1.1 Detailed MSW by country'!AE55,'ST1.1 Detailed MSW by country'!AH55,'ST1.1 Detailed MSW by country'!AP55,'ST1.1 Detailed MSW by country'!AS55)</f>
        <v>1.2500238932386271E-2</v>
      </c>
      <c r="AK55" s="50">
        <f>MIN('ST1.1 Detailed MSW by country'!I55,'ST1.1 Detailed MSW by country'!L55,'ST1.1 Detailed MSW by country'!T55,'ST1.1 Detailed MSW by country'!W55,'ST1.1 Detailed MSW by country'!AE55,'ST1.1 Detailed MSW by country'!AH55,'ST1.1 Detailed MSW by country'!AP55,'ST1.1 Detailed MSW by country'!AS55)</f>
        <v>3.5584822639035366E-3</v>
      </c>
      <c r="AL55" s="50">
        <f>MAX('ST1.1 Detailed MSW by country'!I55,'ST1.1 Detailed MSW by country'!L55,'ST1.1 Detailed MSW by country'!T55,'ST1.1 Detailed MSW by country'!W55,'ST1.1 Detailed MSW by country'!AE55,'ST1.1 Detailed MSW by country'!AH55,'ST1.1 Detailed MSW by country'!AP55,'ST1.1 Detailed MSW by country'!AS55)</f>
        <v>3.1428999999999999E-2</v>
      </c>
      <c r="AM55" s="50">
        <f>AVERAGE('ST1.1 Detailed MSW by country'!J55,'ST1.1 Detailed MSW by country'!M55,'ST1.1 Detailed MSW by country'!U55,'ST1.1 Detailed MSW by country'!X55,'ST1.1 Detailed MSW by country'!AF55,'ST1.1 Detailed MSW by country'!AI55,'ST1.1 Detailed MSW by country'!AQ55,'ST1.1 Detailed MSW by country'!AT55)</f>
        <v>3.7736866153276045E-2</v>
      </c>
      <c r="AN55" s="50">
        <f>STDEVA('ST1.1 Detailed MSW by country'!J55,'ST1.1 Detailed MSW by country'!M55,'ST1.1 Detailed MSW by country'!U55,'ST1.1 Detailed MSW by country'!X55,'ST1.1 Detailed MSW by country'!AF55,'ST1.1 Detailed MSW by country'!AI55,'ST1.1 Detailed MSW by country'!AQ55,'ST1.1 Detailed MSW by country'!AT55)</f>
        <v>3.1018341840323E-2</v>
      </c>
      <c r="AO55" s="50">
        <f>MIN('ST1.1 Detailed MSW by country'!J55,'ST1.1 Detailed MSW by country'!M55,'ST1.1 Detailed MSW by country'!U55,'ST1.1 Detailed MSW by country'!X55,'ST1.1 Detailed MSW by country'!AF55,'ST1.1 Detailed MSW by country'!AI55,'ST1.1 Detailed MSW by country'!AQ55,'ST1.1 Detailed MSW by country'!AT55)</f>
        <v>6.8034097381598352E-3</v>
      </c>
      <c r="AP55" s="50">
        <f>MAX('ST1.1 Detailed MSW by country'!J55,'ST1.1 Detailed MSW by country'!M55,'ST1.1 Detailed MSW by country'!U55,'ST1.1 Detailed MSW by country'!X55,'ST1.1 Detailed MSW by country'!AF55,'ST1.1 Detailed MSW by country'!AI55,'ST1.1 Detailed MSW by country'!AQ55,'ST1.1 Detailed MSW by country'!AT55)</f>
        <v>8.2680000000000003E-2</v>
      </c>
      <c r="AQ55" s="50">
        <f>AVERAGE('ST1.1 Detailed MSW by country'!K55,'ST1.1 Detailed MSW by country'!N55,'ST1.1 Detailed MSW by country'!V55,'ST1.1 Detailed MSW by country'!Y55,'ST1.1 Detailed MSW by country'!AG55,'ST1.1 Detailed MSW by country'!AJ55,'ST1.1 Detailed MSW by country'!AR55,'ST1.1 Detailed MSW by country'!AU55)</f>
        <v>1.8391613468203127E-2</v>
      </c>
      <c r="AR55" s="50">
        <f>STDEVA('ST1.1 Detailed MSW by country'!K55,'ST1.1 Detailed MSW by country'!N55,'ST1.1 Detailed MSW by country'!V55,'ST1.1 Detailed MSW by country'!Y55,'ST1.1 Detailed MSW by country'!AG55,'ST1.1 Detailed MSW by country'!AJ55,'ST1.1 Detailed MSW by country'!AR55,'ST1.1 Detailed MSW by country'!AU55)</f>
        <v>1.5308681641320701E-2</v>
      </c>
      <c r="AS55" s="50">
        <f>MIN('ST1.1 Detailed MSW by country'!K55,'ST1.1 Detailed MSW by country'!N55,'ST1.1 Detailed MSW by country'!V55,'ST1.1 Detailed MSW by country'!Y55,'ST1.1 Detailed MSW by country'!AG55,'ST1.1 Detailed MSW by country'!AJ55,'ST1.1 Detailed MSW by country'!AR55,'ST1.1 Detailed MSW by country'!AU55)</f>
        <v>3.2303435305517762E-3</v>
      </c>
      <c r="AT55" s="50">
        <f>MAX('ST1.1 Detailed MSW by country'!K55,'ST1.1 Detailed MSW by country'!N55,'ST1.1 Detailed MSW by country'!V55,'ST1.1 Detailed MSW by country'!Y55,'ST1.1 Detailed MSW by country'!AG55,'ST1.1 Detailed MSW by country'!AJ55,'ST1.1 Detailed MSW by country'!AR55,'ST1.1 Detailed MSW by country'!AU55)</f>
        <v>4.0916000000000008E-2</v>
      </c>
    </row>
    <row r="56" spans="1:46" x14ac:dyDescent="0.3">
      <c r="A56" s="19" t="s">
        <v>13</v>
      </c>
      <c r="B56" s="19" t="s">
        <v>66</v>
      </c>
      <c r="C56" s="27">
        <f>AVERAGE('ST1.1 Detailed MSW by country'!G56,'ST1.1 Detailed MSW by country'!R56,'ST1.1 Detailed MSW by country'!AC56,'ST1.1 Detailed MSW by country'!AN56)</f>
        <v>0.35144682043765413</v>
      </c>
      <c r="D56" s="21">
        <f>STDEVA('ST1.1 Detailed MSW by country'!G56,'ST1.1 Detailed MSW by country'!R56,'ST1.1 Detailed MSW by country'!AC56,'ST1.1 Detailed MSW by country'!AN56)</f>
        <v>0.2210837859619797</v>
      </c>
      <c r="E56" s="21">
        <f>MIN('ST1.1 Detailed MSW by country'!G56,'ST1.1 Detailed MSW by country'!R56,'ST1.1 Detailed MSW by country'!AC56,'ST1.1 Detailed MSW by country'!AN56)</f>
        <v>0.20659994340101592</v>
      </c>
      <c r="F56" s="21">
        <f>MAX('ST1.1 Detailed MSW by country'!G56,'ST1.1 Detailed MSW by country'!R56,'ST1.1 Detailed MSW by country'!AC56,'ST1.1 Detailed MSW by country'!AN56)</f>
        <v>0.53</v>
      </c>
      <c r="G56" s="21">
        <f>AVERAGE('ST1.1 Detailed MSW by country'!H56,'ST1.1 Detailed MSW by country'!S56,'ST1.1 Detailed MSW by country'!AD56,'ST1.1 Detailed MSW by country'!AO56)</f>
        <v>0.1792378784232036</v>
      </c>
      <c r="H56" s="21">
        <f>STDEVA('ST1.1 Detailed MSW by country'!H56,'ST1.1 Detailed MSW by country'!S56,'ST1.1 Detailed MSW by country'!AD56,'ST1.1 Detailed MSW by country'!AO56)</f>
        <v>0.11275273084060965</v>
      </c>
      <c r="I56" s="21">
        <f>MIN('ST1.1 Detailed MSW by country'!H56,'ST1.1 Detailed MSW by country'!S56,'ST1.1 Detailed MSW by country'!AD56,'ST1.1 Detailed MSW by country'!AO56)</f>
        <v>0.10536597113451812</v>
      </c>
      <c r="J56" s="21">
        <f>MAX('ST1.1 Detailed MSW by country'!H56,'ST1.1 Detailed MSW by country'!S56,'ST1.1 Detailed MSW by country'!AD56,'ST1.1 Detailed MSW by country'!AO56)</f>
        <v>0.27030000000000004</v>
      </c>
      <c r="K56" s="50">
        <f>AVERAGE('ST1.1 Detailed MSW by country'!AP56,'ST1.1 Detailed MSW by country'!AE56,'ST1.1 Detailed MSW by country'!T56,'ST1.1 Detailed MSW by country'!I56)</f>
        <v>1.2926151504024186E-2</v>
      </c>
      <c r="L56" s="50">
        <f>STDEVA('ST1.1 Detailed MSW by country'!AP56,'ST1.1 Detailed MSW by country'!AE56,'ST1.1 Detailed MSW by country'!T56,'ST1.1 Detailed MSW by country'!I56)</f>
        <v>6.8343987755390915E-3</v>
      </c>
      <c r="M56" s="50">
        <f>MIN('ST1.1 Detailed MSW by country'!AP56,'ST1.1 Detailed MSW by country'!AE56,'ST1.1 Detailed MSW by country'!T56,'ST1.1 Detailed MSW by country'!I56)</f>
        <v>1.0082077237969576E-2</v>
      </c>
      <c r="N56" s="50">
        <f>MAX('ST1.1 Detailed MSW by country'!AP56,'ST1.1 Detailed MSW by country'!AE56,'ST1.1 Detailed MSW by country'!T56,'ST1.1 Detailed MSW by country'!I56)</f>
        <v>1.5505737274102979E-2</v>
      </c>
      <c r="O56" s="50">
        <f>AVERAGE('ST1.1 Detailed MSW by country'!AQ56,'ST1.1 Detailed MSW by country'!AF56,'ST1.1 Detailed MSW by country'!U56,'ST1.1 Detailed MSW by country'!J56)</f>
        <v>2.4713318346833126E-2</v>
      </c>
      <c r="P56" s="50">
        <f>STDEVA('ST1.1 Detailed MSW by country'!AQ56,'ST1.1 Detailed MSW by country'!AF56,'ST1.1 Detailed MSW by country'!U56,'ST1.1 Detailed MSW by country'!J56)</f>
        <v>1.3066586183561416E-2</v>
      </c>
      <c r="Q56" s="50">
        <f>MIN('ST1.1 Detailed MSW by country'!AQ56,'ST1.1 Detailed MSW by country'!AF56,'ST1.1 Detailed MSW by country'!U56,'ST1.1 Detailed MSW by country'!J56)</f>
        <v>1.9275774719314784E-2</v>
      </c>
      <c r="R56" s="50">
        <f>MAX('ST1.1 Detailed MSW by country'!AQ56,'ST1.1 Detailed MSW by country'!AF56,'ST1.1 Detailed MSW by country'!U56,'ST1.1 Detailed MSW by country'!J56)</f>
        <v>2.9645190321184588E-2</v>
      </c>
      <c r="S56" s="50">
        <f>AVERAGE('ST1.1 Detailed MSW by country'!AR56,'ST1.1 Detailed MSW by country'!AG56,'ST1.1 Detailed MSW by country'!V56,'ST1.1 Detailed MSW by country'!K56)</f>
        <v>2.0448747871120231E-2</v>
      </c>
      <c r="T56" s="50">
        <f>STDEVA('ST1.1 Detailed MSW by country'!AR56,'ST1.1 Detailed MSW by country'!AG56,'ST1.1 Detailed MSW by country'!V56,'ST1.1 Detailed MSW by country'!K56)</f>
        <v>1.081179478425446E-2</v>
      </c>
      <c r="U56" s="50">
        <f>MIN('ST1.1 Detailed MSW by country'!AR56,'ST1.1 Detailed MSW by country'!AG56,'ST1.1 Detailed MSW by country'!V56,'ST1.1 Detailed MSW by country'!K56)</f>
        <v>1.5949515630558429E-2</v>
      </c>
      <c r="V56" s="50">
        <f>MAX('ST1.1 Detailed MSW by country'!AR56,'ST1.1 Detailed MSW by country'!AG56,'ST1.1 Detailed MSW by country'!V56,'ST1.1 Detailed MSW by country'!K56)</f>
        <v>2.4529567982802255E-2</v>
      </c>
      <c r="W56" s="50">
        <f>AVERAGE('ST1.1 Detailed MSW by country'!AS56,'ST1.1 Detailed MSW by country'!AH56,'ST1.1 Detailed MSW by country'!W56,'ST1.1 Detailed MSW by country'!L56)</f>
        <v>1.5707393118619555E-2</v>
      </c>
      <c r="X56" s="50">
        <f>STDEVA('ST1.1 Detailed MSW by country'!AS56,'ST1.1 Detailed MSW by country'!AH56,'ST1.1 Detailed MSW by country'!W56,'ST1.1 Detailed MSW by country'!L56)</f>
        <v>8.3049149055218867E-3</v>
      </c>
      <c r="Y56" s="50">
        <f>MIN('ST1.1 Detailed MSW by country'!AS56,'ST1.1 Detailed MSW by country'!AH56,'ST1.1 Detailed MSW by country'!W56,'ST1.1 Detailed MSW by country'!L56)</f>
        <v>1.2251376643680244E-2</v>
      </c>
      <c r="Z56" s="50">
        <f>MAX('ST1.1 Detailed MSW by country'!AS56,'ST1.1 Detailed MSW by country'!AH56,'ST1.1 Detailed MSW by country'!W56,'ST1.1 Detailed MSW by country'!L56)</f>
        <v>1.8842012712178415E-2</v>
      </c>
      <c r="AA56" s="50">
        <f>AVERAGE('ST1.1 Detailed MSW by country'!AT56,'ST1.1 Detailed MSW by country'!AI56,'ST1.1 Detailed MSW by country'!X56,'ST1.1 Detailed MSW by country'!M56)</f>
        <v>4.1321303988274043E-2</v>
      </c>
      <c r="AB56" s="50">
        <f>STDEVA('ST1.1 Detailed MSW by country'!AT56,'ST1.1 Detailed MSW by country'!AI56,'ST1.1 Detailed MSW by country'!X56,'ST1.1 Detailed MSW by country'!M56)</f>
        <v>2.1847668216887255E-2</v>
      </c>
      <c r="AC56" s="50">
        <f>MIN('ST1.1 Detailed MSW by country'!AT56,'ST1.1 Detailed MSW by country'!AI56,'ST1.1 Detailed MSW by country'!X56,'ST1.1 Detailed MSW by country'!M56)</f>
        <v>3.2229591170558486E-2</v>
      </c>
      <c r="AD56" s="50">
        <f>MAX('ST1.1 Detailed MSW by country'!AT56,'ST1.1 Detailed MSW by country'!AI56,'ST1.1 Detailed MSW by country'!X56,'ST1.1 Detailed MSW by country'!M56)</f>
        <v>4.9567520794263624E-2</v>
      </c>
      <c r="AE56" s="50">
        <f>AVERAGE('ST1.1 Detailed MSW by country'!AU56,'ST1.1 Detailed MSW by country'!AJ56,'ST1.1 Detailed MSW by country'!Y56,'ST1.1 Detailed MSW by country'!N56)</f>
        <v>1.1734190812054743E-2</v>
      </c>
      <c r="AF56" s="50">
        <f>STDEVA('ST1.1 Detailed MSW by country'!AU56,'ST1.1 Detailed MSW by country'!AJ56,'ST1.1 Detailed MSW by country'!Y56,'ST1.1 Detailed MSW by country'!N56)</f>
        <v>6.2041775769750337E-3</v>
      </c>
      <c r="AG56" s="50">
        <f>MIN('ST1.1 Detailed MSW by country'!AU56,'ST1.1 Detailed MSW by country'!AJ56,'ST1.1 Detailed MSW by country'!Y56,'ST1.1 Detailed MSW by country'!N56)</f>
        <v>9.1523774926650057E-3</v>
      </c>
      <c r="AH56" s="50">
        <f>MAX('ST1.1 Detailed MSW by country'!AU56,'ST1.1 Detailed MSW by country'!AJ56,'ST1.1 Detailed MSW by country'!Y56,'ST1.1 Detailed MSW by country'!N56)</f>
        <v>1.407590494349922E-2</v>
      </c>
      <c r="AI56" s="50">
        <f>AVERAGE('ST1.1 Detailed MSW by country'!I56,'ST1.1 Detailed MSW by country'!L56,'ST1.1 Detailed MSW by country'!T56,'ST1.1 Detailed MSW by country'!W56,'ST1.1 Detailed MSW by country'!AE56,'ST1.1 Detailed MSW by country'!AH56,'ST1.1 Detailed MSW by country'!AP56,'ST1.1 Detailed MSW by country'!AS56)</f>
        <v>1.431677231132187E-2</v>
      </c>
      <c r="AJ56" s="50">
        <f>STDEVA('ST1.1 Detailed MSW by country'!I56,'ST1.1 Detailed MSW by country'!L56,'ST1.1 Detailed MSW by country'!T56,'ST1.1 Detailed MSW by country'!W56,'ST1.1 Detailed MSW by country'!AE56,'ST1.1 Detailed MSW by country'!AH56,'ST1.1 Detailed MSW by country'!AP56,'ST1.1 Detailed MSW by country'!AS56)</f>
        <v>7.1288555750229554E-3</v>
      </c>
      <c r="AK56" s="50">
        <f>MIN('ST1.1 Detailed MSW by country'!I56,'ST1.1 Detailed MSW by country'!L56,'ST1.1 Detailed MSW by country'!T56,'ST1.1 Detailed MSW by country'!W56,'ST1.1 Detailed MSW by country'!AE56,'ST1.1 Detailed MSW by country'!AH56,'ST1.1 Detailed MSW by country'!AP56,'ST1.1 Detailed MSW by country'!AS56)</f>
        <v>1.0082077237969576E-2</v>
      </c>
      <c r="AL56" s="50">
        <f>MAX('ST1.1 Detailed MSW by country'!I56,'ST1.1 Detailed MSW by country'!L56,'ST1.1 Detailed MSW by country'!T56,'ST1.1 Detailed MSW by country'!W56,'ST1.1 Detailed MSW by country'!AE56,'ST1.1 Detailed MSW by country'!AH56,'ST1.1 Detailed MSW by country'!AP56,'ST1.1 Detailed MSW by country'!AS56)</f>
        <v>1.8842012712178415E-2</v>
      </c>
      <c r="AM56" s="50">
        <f>AVERAGE('ST1.1 Detailed MSW by country'!J56,'ST1.1 Detailed MSW by country'!M56,'ST1.1 Detailed MSW by country'!U56,'ST1.1 Detailed MSW by country'!X56,'ST1.1 Detailed MSW by country'!AF56,'ST1.1 Detailed MSW by country'!AI56,'ST1.1 Detailed MSW by country'!AQ56,'ST1.1 Detailed MSW by country'!AT56)</f>
        <v>3.3017311167553583E-2</v>
      </c>
      <c r="AN56" s="50">
        <f>STDEVA('ST1.1 Detailed MSW by country'!J56,'ST1.1 Detailed MSW by country'!M56,'ST1.1 Detailed MSW by country'!U56,'ST1.1 Detailed MSW by country'!X56,'ST1.1 Detailed MSW by country'!AF56,'ST1.1 Detailed MSW by country'!AI56,'ST1.1 Detailed MSW by country'!AQ56,'ST1.1 Detailed MSW by country'!AT56)</f>
        <v>1.7946237880611504E-2</v>
      </c>
      <c r="AO56" s="50">
        <f>MIN('ST1.1 Detailed MSW by country'!J56,'ST1.1 Detailed MSW by country'!M56,'ST1.1 Detailed MSW by country'!U56,'ST1.1 Detailed MSW by country'!X56,'ST1.1 Detailed MSW by country'!AF56,'ST1.1 Detailed MSW by country'!AI56,'ST1.1 Detailed MSW by country'!AQ56,'ST1.1 Detailed MSW by country'!AT56)</f>
        <v>1.9275774719314784E-2</v>
      </c>
      <c r="AP56" s="50">
        <f>MAX('ST1.1 Detailed MSW by country'!J56,'ST1.1 Detailed MSW by country'!M56,'ST1.1 Detailed MSW by country'!U56,'ST1.1 Detailed MSW by country'!X56,'ST1.1 Detailed MSW by country'!AF56,'ST1.1 Detailed MSW by country'!AI56,'ST1.1 Detailed MSW by country'!AQ56,'ST1.1 Detailed MSW by country'!AT56)</f>
        <v>4.9567520794263624E-2</v>
      </c>
      <c r="AQ56" s="50">
        <f>AVERAGE('ST1.1 Detailed MSW by country'!K56,'ST1.1 Detailed MSW by country'!N56,'ST1.1 Detailed MSW by country'!V56,'ST1.1 Detailed MSW by country'!Y56,'ST1.1 Detailed MSW by country'!AG56,'ST1.1 Detailed MSW by country'!AJ56,'ST1.1 Detailed MSW by country'!AR56,'ST1.1 Detailed MSW by country'!AU56)</f>
        <v>1.6091469341587488E-2</v>
      </c>
      <c r="AR56" s="50">
        <f>STDEVA('ST1.1 Detailed MSW by country'!K56,'ST1.1 Detailed MSW by country'!N56,'ST1.1 Detailed MSW by country'!V56,'ST1.1 Detailed MSW by country'!Y56,'ST1.1 Detailed MSW by country'!AG56,'ST1.1 Detailed MSW by country'!AJ56,'ST1.1 Detailed MSW by country'!AR56,'ST1.1 Detailed MSW by country'!AU56)</f>
        <v>8.8769092145061304E-3</v>
      </c>
      <c r="AS56" s="50">
        <f>MIN('ST1.1 Detailed MSW by country'!K56,'ST1.1 Detailed MSW by country'!N56,'ST1.1 Detailed MSW by country'!V56,'ST1.1 Detailed MSW by country'!Y56,'ST1.1 Detailed MSW by country'!AG56,'ST1.1 Detailed MSW by country'!AJ56,'ST1.1 Detailed MSW by country'!AR56,'ST1.1 Detailed MSW by country'!AU56)</f>
        <v>9.1523774926650057E-3</v>
      </c>
      <c r="AT56" s="50">
        <f>MAX('ST1.1 Detailed MSW by country'!K56,'ST1.1 Detailed MSW by country'!N56,'ST1.1 Detailed MSW by country'!V56,'ST1.1 Detailed MSW by country'!Y56,'ST1.1 Detailed MSW by country'!AG56,'ST1.1 Detailed MSW by country'!AJ56,'ST1.1 Detailed MSW by country'!AR56,'ST1.1 Detailed MSW by country'!AU56)</f>
        <v>2.4529567982802255E-2</v>
      </c>
    </row>
    <row r="57" spans="1:46" x14ac:dyDescent="0.3">
      <c r="A57" s="19" t="s">
        <v>67</v>
      </c>
      <c r="B57" s="19" t="s">
        <v>68</v>
      </c>
      <c r="C57" s="27">
        <f>AVERAGE('ST1.1 Detailed MSW by country'!G57,'ST1.1 Detailed MSW by country'!R57,'ST1.1 Detailed MSW by country'!AC57,'ST1.1 Detailed MSW by country'!AN57)</f>
        <v>4.9294575388647397</v>
      </c>
      <c r="D57" s="21">
        <f>STDEVA('ST1.1 Detailed MSW by country'!G57,'ST1.1 Detailed MSW by country'!R57,'ST1.1 Detailed MSW by country'!AC57,'ST1.1 Detailed MSW by country'!AN57)</f>
        <v>2.5934388959033066</v>
      </c>
      <c r="E57" s="21">
        <f>MIN('ST1.1 Detailed MSW by country'!G57,'ST1.1 Detailed MSW by country'!R57,'ST1.1 Detailed MSW by country'!AC57,'ST1.1 Detailed MSW by country'!AN57)</f>
        <v>3.7883726165942191</v>
      </c>
      <c r="F57" s="21">
        <f>MAX('ST1.1 Detailed MSW by country'!G57,'ST1.1 Detailed MSW by country'!R57,'ST1.1 Detailed MSW by country'!AC57,'ST1.1 Detailed MSW by country'!AN57)</f>
        <v>5.5</v>
      </c>
      <c r="G57" s="21">
        <f>AVERAGE('ST1.1 Detailed MSW by country'!H57,'ST1.1 Detailed MSW by country'!S57,'ST1.1 Detailed MSW by country'!AD57,'ST1.1 Detailed MSW by country'!AO57)</f>
        <v>2.563317920209665</v>
      </c>
      <c r="H57" s="21">
        <f>STDEVA('ST1.1 Detailed MSW by country'!H57,'ST1.1 Detailed MSW by country'!S57,'ST1.1 Detailed MSW by country'!AD57,'ST1.1 Detailed MSW by country'!AO57)</f>
        <v>1.3485882258697199</v>
      </c>
      <c r="I57" s="21">
        <f>MIN('ST1.1 Detailed MSW by country'!H57,'ST1.1 Detailed MSW by country'!S57,'ST1.1 Detailed MSW by country'!AD57,'ST1.1 Detailed MSW by country'!AO57)</f>
        <v>1.9699537606289941</v>
      </c>
      <c r="J57" s="21">
        <f>MAX('ST1.1 Detailed MSW by country'!H57,'ST1.1 Detailed MSW by country'!S57,'ST1.1 Detailed MSW by country'!AD57,'ST1.1 Detailed MSW by country'!AO57)</f>
        <v>2.8600000000000003</v>
      </c>
      <c r="K57" s="50">
        <f>AVERAGE('ST1.1 Detailed MSW by country'!AP57,'ST1.1 Detailed MSW by country'!AE57,'ST1.1 Detailed MSW by country'!T57,'ST1.1 Detailed MSW by country'!I57)</f>
        <v>0.19761352789659928</v>
      </c>
      <c r="L57" s="50">
        <f>STDEVA('ST1.1 Detailed MSW by country'!AP57,'ST1.1 Detailed MSW by country'!AE57,'ST1.1 Detailed MSW by country'!T57,'ST1.1 Detailed MSW by country'!I57)</f>
        <v>0.11229524983531324</v>
      </c>
      <c r="M57" s="50">
        <f>MIN('ST1.1 Detailed MSW by country'!AP57,'ST1.1 Detailed MSW by country'!AE57,'ST1.1 Detailed MSW by country'!T57,'ST1.1 Detailed MSW by country'!I57)</f>
        <v>0.139568</v>
      </c>
      <c r="N57" s="50">
        <f>MAX('ST1.1 Detailed MSW by country'!AP57,'ST1.1 Detailed MSW by country'!AE57,'ST1.1 Detailed MSW by country'!T57,'ST1.1 Detailed MSW by country'!I57)</f>
        <v>0.26839999999999997</v>
      </c>
      <c r="O57" s="50">
        <f>AVERAGE('ST1.1 Detailed MSW by country'!AQ57,'ST1.1 Detailed MSW by country'!AF57,'ST1.1 Detailed MSW by country'!U57,'ST1.1 Detailed MSW by country'!J57)</f>
        <v>0.37781438837608022</v>
      </c>
      <c r="P57" s="50">
        <f>STDEVA('ST1.1 Detailed MSW by country'!AQ57,'ST1.1 Detailed MSW by country'!AF57,'ST1.1 Detailed MSW by country'!U57,'ST1.1 Detailed MSW by country'!J57)</f>
        <v>0.21469563134497394</v>
      </c>
      <c r="Q57" s="50">
        <f>MIN('ST1.1 Detailed MSW by country'!AQ57,'ST1.1 Detailed MSW by country'!AF57,'ST1.1 Detailed MSW by country'!U57,'ST1.1 Detailed MSW by country'!J57)</f>
        <v>0.26683800000000002</v>
      </c>
      <c r="R57" s="50">
        <f>MAX('ST1.1 Detailed MSW by country'!AQ57,'ST1.1 Detailed MSW by country'!AF57,'ST1.1 Detailed MSW by country'!U57,'ST1.1 Detailed MSW by country'!J57)</f>
        <v>0.51315</v>
      </c>
      <c r="S57" s="50">
        <f>AVERAGE('ST1.1 Detailed MSW by country'!AR57,'ST1.1 Detailed MSW by country'!AG57,'ST1.1 Detailed MSW by country'!V57,'ST1.1 Detailed MSW by country'!K57)</f>
        <v>0.31261812200035793</v>
      </c>
      <c r="T57" s="50">
        <f>STDEVA('ST1.1 Detailed MSW by country'!AR57,'ST1.1 Detailed MSW by country'!AG57,'ST1.1 Detailed MSW by country'!V57,'ST1.1 Detailed MSW by country'!K57)</f>
        <v>0.17764740342799554</v>
      </c>
      <c r="U57" s="50">
        <f>MIN('ST1.1 Detailed MSW by country'!AR57,'ST1.1 Detailed MSW by country'!AG57,'ST1.1 Detailed MSW by country'!V57,'ST1.1 Detailed MSW by country'!K57)</f>
        <v>0.22079200000000004</v>
      </c>
      <c r="V57" s="50">
        <f>MAX('ST1.1 Detailed MSW by country'!AR57,'ST1.1 Detailed MSW by country'!AG57,'ST1.1 Detailed MSW by country'!V57,'ST1.1 Detailed MSW by country'!K57)</f>
        <v>0.42460000000000003</v>
      </c>
      <c r="W57" s="50">
        <f>AVERAGE('ST1.1 Detailed MSW by country'!AS57,'ST1.1 Detailed MSW by country'!AH57,'ST1.1 Detailed MSW by country'!W57,'ST1.1 Detailed MSW by country'!L57)</f>
        <v>0.24013283205467906</v>
      </c>
      <c r="X57" s="50">
        <f>STDEVA('ST1.1 Detailed MSW by country'!AS57,'ST1.1 Detailed MSW by country'!AH57,'ST1.1 Detailed MSW by country'!W57,'ST1.1 Detailed MSW by country'!L57)</f>
        <v>0.13645713760725564</v>
      </c>
      <c r="Y57" s="50">
        <f>MIN('ST1.1 Detailed MSW by country'!AS57,'ST1.1 Detailed MSW by country'!AH57,'ST1.1 Detailed MSW by country'!W57,'ST1.1 Detailed MSW by country'!L57)</f>
        <v>0.16959800000000003</v>
      </c>
      <c r="Z57" s="50">
        <f>MAX('ST1.1 Detailed MSW by country'!AS57,'ST1.1 Detailed MSW by country'!AH57,'ST1.1 Detailed MSW by country'!W57,'ST1.1 Detailed MSW by country'!L57)</f>
        <v>0.32615</v>
      </c>
      <c r="AA57" s="50">
        <f>AVERAGE('ST1.1 Detailed MSW by country'!AT57,'ST1.1 Detailed MSW by country'!AI57,'ST1.1 Detailed MSW by country'!X57,'ST1.1 Detailed MSW by country'!M57)</f>
        <v>0.6317153760628994</v>
      </c>
      <c r="AB57" s="50">
        <f>STDEVA('ST1.1 Detailed MSW by country'!AT57,'ST1.1 Detailed MSW by country'!AI57,'ST1.1 Detailed MSW by country'!X57,'ST1.1 Detailed MSW by country'!M57)</f>
        <v>0.35897661832600131</v>
      </c>
      <c r="AC57" s="50">
        <f>MIN('ST1.1 Detailed MSW by country'!AT57,'ST1.1 Detailed MSW by country'!AI57,'ST1.1 Detailed MSW by country'!X57,'ST1.1 Detailed MSW by country'!M57)</f>
        <v>0.44616000000000006</v>
      </c>
      <c r="AD57" s="50">
        <f>MAX('ST1.1 Detailed MSW by country'!AT57,'ST1.1 Detailed MSW by country'!AI57,'ST1.1 Detailed MSW by country'!X57,'ST1.1 Detailed MSW by country'!M57)</f>
        <v>0.85799999999999998</v>
      </c>
      <c r="AE57" s="50">
        <f>AVERAGE('ST1.1 Detailed MSW by country'!AU57,'ST1.1 Detailed MSW by country'!AJ57,'ST1.1 Detailed MSW by country'!Y57,'ST1.1 Detailed MSW by country'!N57)</f>
        <v>0.17939096897170795</v>
      </c>
      <c r="AF57" s="50">
        <f>STDEVA('ST1.1 Detailed MSW by country'!AU57,'ST1.1 Detailed MSW by country'!AJ57,'ST1.1 Detailed MSW by country'!Y57,'ST1.1 Detailed MSW by country'!N57)</f>
        <v>0.10194015507590937</v>
      </c>
      <c r="AG57" s="50">
        <f>MIN('ST1.1 Detailed MSW by country'!AU57,'ST1.1 Detailed MSW by country'!AJ57,'ST1.1 Detailed MSW by country'!Y57,'ST1.1 Detailed MSW by country'!N57)</f>
        <v>0.12669800000000001</v>
      </c>
      <c r="AH57" s="50">
        <f>MAX('ST1.1 Detailed MSW by country'!AU57,'ST1.1 Detailed MSW by country'!AJ57,'ST1.1 Detailed MSW by country'!Y57,'ST1.1 Detailed MSW by country'!N57)</f>
        <v>0.24365000000000001</v>
      </c>
      <c r="AI57" s="50">
        <f>AVERAGE('ST1.1 Detailed MSW by country'!I57,'ST1.1 Detailed MSW by country'!L57,'ST1.1 Detailed MSW by country'!T57,'ST1.1 Detailed MSW by country'!W57,'ST1.1 Detailed MSW by country'!AE57,'ST1.1 Detailed MSW by country'!AH57,'ST1.1 Detailed MSW by country'!AP57,'ST1.1 Detailed MSW by country'!AS57)</f>
        <v>0.21887317997563915</v>
      </c>
      <c r="AJ57" s="50">
        <f>STDEVA('ST1.1 Detailed MSW by country'!I57,'ST1.1 Detailed MSW by country'!L57,'ST1.1 Detailed MSW by country'!T57,'ST1.1 Detailed MSW by country'!W57,'ST1.1 Detailed MSW by country'!AE57,'ST1.1 Detailed MSW by country'!AH57,'ST1.1 Detailed MSW by country'!AP57,'ST1.1 Detailed MSW by country'!AS57)</f>
        <v>0.11694088753845495</v>
      </c>
      <c r="AK57" s="50">
        <f>MIN('ST1.1 Detailed MSW by country'!I57,'ST1.1 Detailed MSW by country'!L57,'ST1.1 Detailed MSW by country'!T57,'ST1.1 Detailed MSW by country'!W57,'ST1.1 Detailed MSW by country'!AE57,'ST1.1 Detailed MSW by country'!AH57,'ST1.1 Detailed MSW by country'!AP57,'ST1.1 Detailed MSW by country'!AS57)</f>
        <v>0.139568</v>
      </c>
      <c r="AL57" s="50">
        <f>MAX('ST1.1 Detailed MSW by country'!I57,'ST1.1 Detailed MSW by country'!L57,'ST1.1 Detailed MSW by country'!T57,'ST1.1 Detailed MSW by country'!W57,'ST1.1 Detailed MSW by country'!AE57,'ST1.1 Detailed MSW by country'!AH57,'ST1.1 Detailed MSW by country'!AP57,'ST1.1 Detailed MSW by country'!AS57)</f>
        <v>0.32615</v>
      </c>
      <c r="AM57" s="50">
        <f>AVERAGE('ST1.1 Detailed MSW by country'!J57,'ST1.1 Detailed MSW by country'!M57,'ST1.1 Detailed MSW by country'!U57,'ST1.1 Detailed MSW by country'!X57,'ST1.1 Detailed MSW by country'!AF57,'ST1.1 Detailed MSW by country'!AI57,'ST1.1 Detailed MSW by country'!AQ57,'ST1.1 Detailed MSW by country'!AT57)</f>
        <v>0.50476488221948979</v>
      </c>
      <c r="AN57" s="50">
        <f>STDEVA('ST1.1 Detailed MSW by country'!J57,'ST1.1 Detailed MSW by country'!M57,'ST1.1 Detailed MSW by country'!U57,'ST1.1 Detailed MSW by country'!X57,'ST1.1 Detailed MSW by country'!AF57,'ST1.1 Detailed MSW by country'!AI57,'ST1.1 Detailed MSW by country'!AQ57,'ST1.1 Detailed MSW by country'!AT57)</f>
        <v>0.29213480385457347</v>
      </c>
      <c r="AO57" s="50">
        <f>MIN('ST1.1 Detailed MSW by country'!J57,'ST1.1 Detailed MSW by country'!M57,'ST1.1 Detailed MSW by country'!U57,'ST1.1 Detailed MSW by country'!X57,'ST1.1 Detailed MSW by country'!AF57,'ST1.1 Detailed MSW by country'!AI57,'ST1.1 Detailed MSW by country'!AQ57,'ST1.1 Detailed MSW by country'!AT57)</f>
        <v>0.26683800000000002</v>
      </c>
      <c r="AP57" s="50">
        <f>MAX('ST1.1 Detailed MSW by country'!J57,'ST1.1 Detailed MSW by country'!M57,'ST1.1 Detailed MSW by country'!U57,'ST1.1 Detailed MSW by country'!X57,'ST1.1 Detailed MSW by country'!AF57,'ST1.1 Detailed MSW by country'!AI57,'ST1.1 Detailed MSW by country'!AQ57,'ST1.1 Detailed MSW by country'!AT57)</f>
        <v>0.85799999999999998</v>
      </c>
      <c r="AQ57" s="50">
        <f>AVERAGE('ST1.1 Detailed MSW by country'!K57,'ST1.1 Detailed MSW by country'!N57,'ST1.1 Detailed MSW by country'!V57,'ST1.1 Detailed MSW by country'!Y57,'ST1.1 Detailed MSW by country'!AG57,'ST1.1 Detailed MSW by country'!AJ57,'ST1.1 Detailed MSW by country'!AR57,'ST1.1 Detailed MSW by country'!AU57)</f>
        <v>0.24600454548603293</v>
      </c>
      <c r="AR57" s="50">
        <f>STDEVA('ST1.1 Detailed MSW by country'!K57,'ST1.1 Detailed MSW by country'!N57,'ST1.1 Detailed MSW by country'!V57,'ST1.1 Detailed MSW by country'!Y57,'ST1.1 Detailed MSW by country'!AG57,'ST1.1 Detailed MSW by country'!AJ57,'ST1.1 Detailed MSW by country'!AR57,'ST1.1 Detailed MSW by country'!AU57)</f>
        <v>0.14433064424486408</v>
      </c>
      <c r="AS57" s="50">
        <f>MIN('ST1.1 Detailed MSW by country'!K57,'ST1.1 Detailed MSW by country'!N57,'ST1.1 Detailed MSW by country'!V57,'ST1.1 Detailed MSW by country'!Y57,'ST1.1 Detailed MSW by country'!AG57,'ST1.1 Detailed MSW by country'!AJ57,'ST1.1 Detailed MSW by country'!AR57,'ST1.1 Detailed MSW by country'!AU57)</f>
        <v>0.12669800000000001</v>
      </c>
      <c r="AT57" s="50">
        <f>MAX('ST1.1 Detailed MSW by country'!K57,'ST1.1 Detailed MSW by country'!N57,'ST1.1 Detailed MSW by country'!V57,'ST1.1 Detailed MSW by country'!Y57,'ST1.1 Detailed MSW by country'!AG57,'ST1.1 Detailed MSW by country'!AJ57,'ST1.1 Detailed MSW by country'!AR57,'ST1.1 Detailed MSW by country'!AU57)</f>
        <v>0.42460000000000003</v>
      </c>
    </row>
    <row r="58" spans="1:46" x14ac:dyDescent="0.3">
      <c r="A58" s="19" t="s">
        <v>67</v>
      </c>
      <c r="B58" s="19" t="s">
        <v>69</v>
      </c>
      <c r="C58" s="27">
        <f>AVERAGE('ST1.1 Detailed MSW by country'!G58,'ST1.1 Detailed MSW by country'!R58,'ST1.1 Detailed MSW by country'!AC58,'ST1.1 Detailed MSW by country'!AN58)</f>
        <v>2.2699997782985033</v>
      </c>
      <c r="D58" s="21">
        <f>STDEVA('ST1.1 Detailed MSW by country'!G58,'ST1.1 Detailed MSW by country'!R58,'ST1.1 Detailed MSW by country'!AC58,'ST1.1 Detailed MSW by country'!AN58)</f>
        <v>1.3118306460056668</v>
      </c>
      <c r="E58" s="21">
        <f>MIN('ST1.1 Detailed MSW by country'!G58,'ST1.1 Detailed MSW by country'!R58,'ST1.1 Detailed MSW by country'!AC58,'ST1.1 Detailed MSW by country'!AN58)</f>
        <v>2.2000000000000002</v>
      </c>
      <c r="F58" s="21">
        <f>MAX('ST1.1 Detailed MSW by country'!G58,'ST1.1 Detailed MSW by country'!R58,'ST1.1 Detailed MSW by country'!AC58,'ST1.1 Detailed MSW by country'!AN58)</f>
        <v>2.3399995565970069</v>
      </c>
      <c r="G58" s="21">
        <f>AVERAGE('ST1.1 Detailed MSW by country'!H58,'ST1.1 Detailed MSW by country'!S58,'ST1.1 Detailed MSW by country'!AD58,'ST1.1 Detailed MSW by country'!AO58)</f>
        <v>1.1803998847152219</v>
      </c>
      <c r="H58" s="21">
        <f>STDEVA('ST1.1 Detailed MSW by country'!H58,'ST1.1 Detailed MSW by country'!S58,'ST1.1 Detailed MSW by country'!AD58,'ST1.1 Detailed MSW by country'!AO58)</f>
        <v>0.68215193592294665</v>
      </c>
      <c r="I58" s="21">
        <f>MIN('ST1.1 Detailed MSW by country'!H58,'ST1.1 Detailed MSW by country'!S58,'ST1.1 Detailed MSW by country'!AD58,'ST1.1 Detailed MSW by country'!AO58)</f>
        <v>1.1440000000000001</v>
      </c>
      <c r="J58" s="21">
        <f>MAX('ST1.1 Detailed MSW by country'!H58,'ST1.1 Detailed MSW by country'!S58,'ST1.1 Detailed MSW by country'!AD58,'ST1.1 Detailed MSW by country'!AO58)</f>
        <v>1.2167997694304435</v>
      </c>
      <c r="K58" s="50">
        <f>AVERAGE('ST1.1 Detailed MSW by country'!AP58,'ST1.1 Detailed MSW by country'!AE58,'ST1.1 Detailed MSW by country'!T58,'ST1.1 Detailed MSW by country'!I58)</f>
        <v>8.500958918096696E-2</v>
      </c>
      <c r="L58" s="50">
        <f>STDEVA('ST1.1 Detailed MSW by country'!AP58,'ST1.1 Detailed MSW by country'!AE58,'ST1.1 Detailed MSW by country'!T58,'ST1.1 Detailed MSW by country'!I58)</f>
        <v>5.4558390522862779E-2</v>
      </c>
      <c r="M58" s="50">
        <f>MIN('ST1.1 Detailed MSW by country'!AP58,'ST1.1 Detailed MSW by country'!AE58,'ST1.1 Detailed MSW by country'!T58,'ST1.1 Detailed MSW by country'!I58)</f>
        <v>5.58272E-2</v>
      </c>
      <c r="N58" s="50">
        <f>MAX('ST1.1 Detailed MSW by country'!AP58,'ST1.1 Detailed MSW by country'!AE58,'ST1.1 Detailed MSW by country'!T58,'ST1.1 Detailed MSW by country'!I58)</f>
        <v>0.11419197836193393</v>
      </c>
      <c r="O58" s="50">
        <f>AVERAGE('ST1.1 Detailed MSW by country'!AQ58,'ST1.1 Detailed MSW by country'!AF58,'ST1.1 Detailed MSW by country'!U58,'ST1.1 Detailed MSW by country'!J58)</f>
        <v>0.16252857931525036</v>
      </c>
      <c r="P58" s="50">
        <f>STDEVA('ST1.1 Detailed MSW by country'!AQ58,'ST1.1 Detailed MSW by country'!AF58,'ST1.1 Detailed MSW by country'!U58,'ST1.1 Detailed MSW by country'!J58)</f>
        <v>0.10430938188080116</v>
      </c>
      <c r="Q58" s="50">
        <f>MIN('ST1.1 Detailed MSW by country'!AQ58,'ST1.1 Detailed MSW by country'!AF58,'ST1.1 Detailed MSW by country'!U58,'ST1.1 Detailed MSW by country'!J58)</f>
        <v>0.1067352</v>
      </c>
      <c r="R58" s="50">
        <f>MAX('ST1.1 Detailed MSW by country'!AQ58,'ST1.1 Detailed MSW by country'!AF58,'ST1.1 Detailed MSW by country'!U58,'ST1.1 Detailed MSW by country'!J58)</f>
        <v>0.21832195863050072</v>
      </c>
      <c r="S58" s="50">
        <f>AVERAGE('ST1.1 Detailed MSW by country'!AR58,'ST1.1 Detailed MSW by country'!AG58,'ST1.1 Detailed MSW by country'!V58,'ST1.1 Detailed MSW by country'!K58)</f>
        <v>0.13448238288464448</v>
      </c>
      <c r="T58" s="50">
        <f>STDEVA('ST1.1 Detailed MSW by country'!AR58,'ST1.1 Detailed MSW by country'!AG58,'ST1.1 Detailed MSW by country'!V58,'ST1.1 Detailed MSW by country'!K58)</f>
        <v>8.6309585007479636E-2</v>
      </c>
      <c r="U58" s="50">
        <f>MIN('ST1.1 Detailed MSW by country'!AR58,'ST1.1 Detailed MSW by country'!AG58,'ST1.1 Detailed MSW by country'!V58,'ST1.1 Detailed MSW by country'!K58)</f>
        <v>8.8316800000000015E-2</v>
      </c>
      <c r="V58" s="50">
        <f>MAX('ST1.1 Detailed MSW by country'!AR58,'ST1.1 Detailed MSW by country'!AG58,'ST1.1 Detailed MSW by country'!V58,'ST1.1 Detailed MSW by country'!K58)</f>
        <v>0.18064796576928893</v>
      </c>
      <c r="W58" s="50">
        <f>AVERAGE('ST1.1 Detailed MSW by country'!AS58,'ST1.1 Detailed MSW by country'!AH58,'ST1.1 Detailed MSW by country'!W58,'ST1.1 Detailed MSW by country'!L58)</f>
        <v>0.10330058685310126</v>
      </c>
      <c r="X58" s="50">
        <f>STDEVA('ST1.1 Detailed MSW by country'!AS58,'ST1.1 Detailed MSW by country'!AH58,'ST1.1 Detailed MSW by country'!W58,'ST1.1 Detailed MSW by country'!L58)</f>
        <v>6.6297388483724656E-2</v>
      </c>
      <c r="Y58" s="50">
        <f>MIN('ST1.1 Detailed MSW by country'!AS58,'ST1.1 Detailed MSW by country'!AH58,'ST1.1 Detailed MSW by country'!W58,'ST1.1 Detailed MSW by country'!L58)</f>
        <v>6.7839200000000002E-2</v>
      </c>
      <c r="Z58" s="50">
        <f>MAX('ST1.1 Detailed MSW by country'!AS58,'ST1.1 Detailed MSW by country'!AH58,'ST1.1 Detailed MSW by country'!W58,'ST1.1 Detailed MSW by country'!L58)</f>
        <v>0.1387619737062025</v>
      </c>
      <c r="AA58" s="50">
        <f>AVERAGE('ST1.1 Detailed MSW by country'!AT58,'ST1.1 Detailed MSW by country'!AI58,'ST1.1 Detailed MSW by country'!X58,'ST1.1 Detailed MSW by country'!M58)</f>
        <v>0.27175196541456653</v>
      </c>
      <c r="AB58" s="50">
        <f>STDEVA('ST1.1 Detailed MSW by country'!AT58,'ST1.1 Detailed MSW by country'!AI58,'ST1.1 Detailed MSW by country'!X58,'ST1.1 Detailed MSW by country'!M58)</f>
        <v>0.17440796970423347</v>
      </c>
      <c r="AC58" s="50">
        <f>MIN('ST1.1 Detailed MSW by country'!AT58,'ST1.1 Detailed MSW by country'!AI58,'ST1.1 Detailed MSW by country'!X58,'ST1.1 Detailed MSW by country'!M58)</f>
        <v>0.17846400000000001</v>
      </c>
      <c r="AD58" s="50">
        <f>MAX('ST1.1 Detailed MSW by country'!AT58,'ST1.1 Detailed MSW by country'!AI58,'ST1.1 Detailed MSW by country'!X58,'ST1.1 Detailed MSW by country'!M58)</f>
        <v>0.36503993082913305</v>
      </c>
      <c r="AE58" s="50">
        <f>AVERAGE('ST1.1 Detailed MSW by country'!AU58,'ST1.1 Detailed MSW by country'!AJ58,'ST1.1 Detailed MSW by country'!Y58,'ST1.1 Detailed MSW by country'!N58)</f>
        <v>7.717059017862371E-2</v>
      </c>
      <c r="AF58" s="50">
        <f>STDEVA('ST1.1 Detailed MSW by country'!AU58,'ST1.1 Detailed MSW by country'!AJ58,'ST1.1 Detailed MSW by country'!Y58,'ST1.1 Detailed MSW by country'!N58)</f>
        <v>4.952739139677912E-2</v>
      </c>
      <c r="AG58" s="50">
        <f>MIN('ST1.1 Detailed MSW by country'!AU58,'ST1.1 Detailed MSW by country'!AJ58,'ST1.1 Detailed MSW by country'!Y58,'ST1.1 Detailed MSW by country'!N58)</f>
        <v>5.0679200000000008E-2</v>
      </c>
      <c r="AH58" s="50">
        <f>MAX('ST1.1 Detailed MSW by country'!AU58,'ST1.1 Detailed MSW by country'!AJ58,'ST1.1 Detailed MSW by country'!Y58,'ST1.1 Detailed MSW by country'!N58)</f>
        <v>0.1036619803572474</v>
      </c>
      <c r="AI58" s="50">
        <f>AVERAGE('ST1.1 Detailed MSW by country'!I58,'ST1.1 Detailed MSW by country'!L58,'ST1.1 Detailed MSW by country'!T58,'ST1.1 Detailed MSW by country'!W58,'ST1.1 Detailed MSW by country'!AE58,'ST1.1 Detailed MSW by country'!AH58,'ST1.1 Detailed MSW by country'!AP58,'ST1.1 Detailed MSW by country'!AS58)</f>
        <v>9.4155088017034108E-2</v>
      </c>
      <c r="AJ58" s="50">
        <f>STDEVA('ST1.1 Detailed MSW by country'!I58,'ST1.1 Detailed MSW by country'!L58,'ST1.1 Detailed MSW by country'!T58,'ST1.1 Detailed MSW by country'!W58,'ST1.1 Detailed MSW by country'!AE58,'ST1.1 Detailed MSW by country'!AH58,'ST1.1 Detailed MSW by country'!AP58,'ST1.1 Detailed MSW by country'!AS58)</f>
        <v>5.6420823646368551E-2</v>
      </c>
      <c r="AK58" s="50">
        <f>MIN('ST1.1 Detailed MSW by country'!I58,'ST1.1 Detailed MSW by country'!L58,'ST1.1 Detailed MSW by country'!T58,'ST1.1 Detailed MSW by country'!W58,'ST1.1 Detailed MSW by country'!AE58,'ST1.1 Detailed MSW by country'!AH58,'ST1.1 Detailed MSW by country'!AP58,'ST1.1 Detailed MSW by country'!AS58)</f>
        <v>5.58272E-2</v>
      </c>
      <c r="AL58" s="50">
        <f>MAX('ST1.1 Detailed MSW by country'!I58,'ST1.1 Detailed MSW by country'!L58,'ST1.1 Detailed MSW by country'!T58,'ST1.1 Detailed MSW by country'!W58,'ST1.1 Detailed MSW by country'!AE58,'ST1.1 Detailed MSW by country'!AH58,'ST1.1 Detailed MSW by country'!AP58,'ST1.1 Detailed MSW by country'!AS58)</f>
        <v>0.1387619737062025</v>
      </c>
      <c r="AM58" s="50">
        <f>AVERAGE('ST1.1 Detailed MSW by country'!J58,'ST1.1 Detailed MSW by country'!M58,'ST1.1 Detailed MSW by country'!U58,'ST1.1 Detailed MSW by country'!X58,'ST1.1 Detailed MSW by country'!AF58,'ST1.1 Detailed MSW by country'!AI58,'ST1.1 Detailed MSW by country'!AQ58,'ST1.1 Detailed MSW by country'!AT58)</f>
        <v>0.21714027236490846</v>
      </c>
      <c r="AN58" s="50">
        <f>STDEVA('ST1.1 Detailed MSW by country'!J58,'ST1.1 Detailed MSW by country'!M58,'ST1.1 Detailed MSW by country'!U58,'ST1.1 Detailed MSW by country'!X58,'ST1.1 Detailed MSW by country'!AF58,'ST1.1 Detailed MSW by country'!AI58,'ST1.1 Detailed MSW by country'!AQ58,'ST1.1 Detailed MSW by country'!AT58)</f>
        <v>0.13620396216684061</v>
      </c>
      <c r="AO58" s="50">
        <f>MIN('ST1.1 Detailed MSW by country'!J58,'ST1.1 Detailed MSW by country'!M58,'ST1.1 Detailed MSW by country'!U58,'ST1.1 Detailed MSW by country'!X58,'ST1.1 Detailed MSW by country'!AF58,'ST1.1 Detailed MSW by country'!AI58,'ST1.1 Detailed MSW by country'!AQ58,'ST1.1 Detailed MSW by country'!AT58)</f>
        <v>0.1067352</v>
      </c>
      <c r="AP58" s="50">
        <f>MAX('ST1.1 Detailed MSW by country'!J58,'ST1.1 Detailed MSW by country'!M58,'ST1.1 Detailed MSW by country'!U58,'ST1.1 Detailed MSW by country'!X58,'ST1.1 Detailed MSW by country'!AF58,'ST1.1 Detailed MSW by country'!AI58,'ST1.1 Detailed MSW by country'!AQ58,'ST1.1 Detailed MSW by country'!AT58)</f>
        <v>0.36503993082913305</v>
      </c>
      <c r="AQ58" s="50">
        <f>AVERAGE('ST1.1 Detailed MSW by country'!K58,'ST1.1 Detailed MSW by country'!N58,'ST1.1 Detailed MSW by country'!V58,'ST1.1 Detailed MSW by country'!Y58,'ST1.1 Detailed MSW by country'!AG58,'ST1.1 Detailed MSW by country'!AJ58,'ST1.1 Detailed MSW by country'!AR58,'ST1.1 Detailed MSW by country'!AU58)</f>
        <v>0.1058264865316341</v>
      </c>
      <c r="AR58" s="50">
        <f>STDEVA('ST1.1 Detailed MSW by country'!K58,'ST1.1 Detailed MSW by country'!N58,'ST1.1 Detailed MSW by country'!V58,'ST1.1 Detailed MSW by country'!Y58,'ST1.1 Detailed MSW by country'!AG58,'ST1.1 Detailed MSW by country'!AJ58,'ST1.1 Detailed MSW by country'!AR58,'ST1.1 Detailed MSW by country'!AU58)</f>
        <v>6.6921320198518278E-2</v>
      </c>
      <c r="AS58" s="50">
        <f>MIN('ST1.1 Detailed MSW by country'!K58,'ST1.1 Detailed MSW by country'!N58,'ST1.1 Detailed MSW by country'!V58,'ST1.1 Detailed MSW by country'!Y58,'ST1.1 Detailed MSW by country'!AG58,'ST1.1 Detailed MSW by country'!AJ58,'ST1.1 Detailed MSW by country'!AR58,'ST1.1 Detailed MSW by country'!AU58)</f>
        <v>5.0679200000000008E-2</v>
      </c>
      <c r="AT58" s="50">
        <f>MAX('ST1.1 Detailed MSW by country'!K58,'ST1.1 Detailed MSW by country'!N58,'ST1.1 Detailed MSW by country'!V58,'ST1.1 Detailed MSW by country'!Y58,'ST1.1 Detailed MSW by country'!AG58,'ST1.1 Detailed MSW by country'!AJ58,'ST1.1 Detailed MSW by country'!AR58,'ST1.1 Detailed MSW by country'!AU58)</f>
        <v>0.18064796576928893</v>
      </c>
    </row>
    <row r="59" spans="1:46" x14ac:dyDescent="0.3">
      <c r="A59" s="19" t="s">
        <v>67</v>
      </c>
      <c r="B59" s="19" t="s">
        <v>70</v>
      </c>
      <c r="C59" s="27">
        <f>AVERAGE('ST1.1 Detailed MSW by country'!G59,'ST1.1 Detailed MSW by country'!R59,'ST1.1 Detailed MSW by country'!AC59,'ST1.1 Detailed MSW by country'!AN59)</f>
        <v>2.7899143579766181</v>
      </c>
      <c r="D59" s="21">
        <f>STDEVA('ST1.1 Detailed MSW by country'!G59,'ST1.1 Detailed MSW by country'!R59,'ST1.1 Detailed MSW by country'!AC59,'ST1.1 Detailed MSW by country'!AN59)</f>
        <v>1.5392410880700775</v>
      </c>
      <c r="E59" s="21">
        <f>MIN('ST1.1 Detailed MSW by country'!G59,'ST1.1 Detailed MSW by country'!R59,'ST1.1 Detailed MSW by country'!AC59,'ST1.1 Detailed MSW by country'!AN59)</f>
        <v>1.8697430739298537</v>
      </c>
      <c r="F59" s="21">
        <f>MAX('ST1.1 Detailed MSW by country'!G59,'ST1.1 Detailed MSW by country'!R59,'ST1.1 Detailed MSW by country'!AC59,'ST1.1 Detailed MSW by country'!AN59)</f>
        <v>3.25</v>
      </c>
      <c r="G59" s="21">
        <f>AVERAGE('ST1.1 Detailed MSW by country'!H59,'ST1.1 Detailed MSW by country'!S59,'ST1.1 Detailed MSW by country'!AD59,'ST1.1 Detailed MSW by country'!AO59)</f>
        <v>1.4507554661478412</v>
      </c>
      <c r="H59" s="21">
        <f>STDEVA('ST1.1 Detailed MSW by country'!H59,'ST1.1 Detailed MSW by country'!S59,'ST1.1 Detailed MSW by country'!AD59,'ST1.1 Detailed MSW by country'!AO59)</f>
        <v>0.80040536579644039</v>
      </c>
      <c r="I59" s="21">
        <f>MIN('ST1.1 Detailed MSW by country'!H59,'ST1.1 Detailed MSW by country'!S59,'ST1.1 Detailed MSW by country'!AD59,'ST1.1 Detailed MSW by country'!AO59)</f>
        <v>0.97226639844352392</v>
      </c>
      <c r="J59" s="21">
        <f>MAX('ST1.1 Detailed MSW by country'!H59,'ST1.1 Detailed MSW by country'!S59,'ST1.1 Detailed MSW by country'!AD59,'ST1.1 Detailed MSW by country'!AO59)</f>
        <v>1.69</v>
      </c>
      <c r="K59" s="50">
        <f>AVERAGE('ST1.1 Detailed MSW by country'!AP59,'ST1.1 Detailed MSW by country'!AE59,'ST1.1 Detailed MSW by country'!T59,'ST1.1 Detailed MSW by country'!I59)</f>
        <v>0.11077182066925895</v>
      </c>
      <c r="L59" s="50">
        <f>STDEVA('ST1.1 Detailed MSW by country'!AP59,'ST1.1 Detailed MSW by country'!AE59,'ST1.1 Detailed MSW by country'!T59,'ST1.1 Detailed MSW by country'!I59)</f>
        <v>6.4993765267149714E-2</v>
      </c>
      <c r="M59" s="50">
        <f>MIN('ST1.1 Detailed MSW by country'!AP59,'ST1.1 Detailed MSW by country'!AE59,'ST1.1 Detailed MSW by country'!T59,'ST1.1 Detailed MSW by country'!I59)</f>
        <v>8.247199999999999E-2</v>
      </c>
      <c r="N59" s="50">
        <f>MAX('ST1.1 Detailed MSW by country'!AP59,'ST1.1 Detailed MSW by country'!AE59,'ST1.1 Detailed MSW by country'!T59,'ST1.1 Detailed MSW by country'!I59)</f>
        <v>0.15859999999999999</v>
      </c>
      <c r="O59" s="50">
        <f>AVERAGE('ST1.1 Detailed MSW by country'!AQ59,'ST1.1 Detailed MSW by country'!AF59,'ST1.1 Detailed MSW by country'!U59,'ST1.1 Detailed MSW by country'!J59)</f>
        <v>0.21178300959921845</v>
      </c>
      <c r="P59" s="50">
        <f>STDEVA('ST1.1 Detailed MSW by country'!AQ59,'ST1.1 Detailed MSW by country'!AF59,'ST1.1 Detailed MSW by country'!U59,'ST1.1 Detailed MSW by country'!J59)</f>
        <v>0.12426062088985794</v>
      </c>
      <c r="Q59" s="50">
        <f>MIN('ST1.1 Detailed MSW by country'!AQ59,'ST1.1 Detailed MSW by country'!AF59,'ST1.1 Detailed MSW by country'!U59,'ST1.1 Detailed MSW by country'!J59)</f>
        <v>0.15767699999999998</v>
      </c>
      <c r="R59" s="50">
        <f>MAX('ST1.1 Detailed MSW by country'!AQ59,'ST1.1 Detailed MSW by country'!AF59,'ST1.1 Detailed MSW by country'!U59,'ST1.1 Detailed MSW by country'!J59)</f>
        <v>0.30322499999999997</v>
      </c>
      <c r="S59" s="50">
        <f>AVERAGE('ST1.1 Detailed MSW by country'!AR59,'ST1.1 Detailed MSW by country'!AG59,'ST1.1 Detailed MSW by country'!V59,'ST1.1 Detailed MSW by country'!K59)</f>
        <v>0.17523738843579492</v>
      </c>
      <c r="T59" s="50">
        <f>STDEVA('ST1.1 Detailed MSW by country'!AR59,'ST1.1 Detailed MSW by country'!AG59,'ST1.1 Detailed MSW by country'!V59,'ST1.1 Detailed MSW by country'!K59)</f>
        <v>0.10281800570950735</v>
      </c>
      <c r="U59" s="50">
        <f>MIN('ST1.1 Detailed MSW by country'!AR59,'ST1.1 Detailed MSW by country'!AG59,'ST1.1 Detailed MSW by country'!V59,'ST1.1 Detailed MSW by country'!K59)</f>
        <v>0.130468</v>
      </c>
      <c r="V59" s="50">
        <f>MAX('ST1.1 Detailed MSW by country'!AR59,'ST1.1 Detailed MSW by country'!AG59,'ST1.1 Detailed MSW by country'!V59,'ST1.1 Detailed MSW by country'!K59)</f>
        <v>0.25090000000000001</v>
      </c>
      <c r="W59" s="50">
        <f>AVERAGE('ST1.1 Detailed MSW by country'!AS59,'ST1.1 Detailed MSW by country'!AH59,'ST1.1 Detailed MSW by country'!W59,'ST1.1 Detailed MSW by country'!L59)</f>
        <v>0.13460592142801345</v>
      </c>
      <c r="X59" s="50">
        <f>STDEVA('ST1.1 Detailed MSW by country'!AS59,'ST1.1 Detailed MSW by country'!AH59,'ST1.1 Detailed MSW by country'!W59,'ST1.1 Detailed MSW by country'!L59)</f>
        <v>7.8978079515204455E-2</v>
      </c>
      <c r="Y59" s="50">
        <f>MIN('ST1.1 Detailed MSW by country'!AS59,'ST1.1 Detailed MSW by country'!AH59,'ST1.1 Detailed MSW by country'!W59,'ST1.1 Detailed MSW by country'!L59)</f>
        <v>0.100217</v>
      </c>
      <c r="Z59" s="50">
        <f>MAX('ST1.1 Detailed MSW by country'!AS59,'ST1.1 Detailed MSW by country'!AH59,'ST1.1 Detailed MSW by country'!W59,'ST1.1 Detailed MSW by country'!L59)</f>
        <v>0.19272500000000001</v>
      </c>
      <c r="AA59" s="50">
        <f>AVERAGE('ST1.1 Detailed MSW by country'!AT59,'ST1.1 Detailed MSW by country'!AI59,'ST1.1 Detailed MSW by country'!X59,'ST1.1 Detailed MSW by country'!M59)</f>
        <v>0.35410663984435242</v>
      </c>
      <c r="AB59" s="50">
        <f>STDEVA('ST1.1 Detailed MSW by country'!AT59,'ST1.1 Detailed MSW by country'!AI59,'ST1.1 Detailed MSW by country'!X59,'ST1.1 Detailed MSW by country'!M59)</f>
        <v>0.2077669545425278</v>
      </c>
      <c r="AC59" s="50">
        <f>MIN('ST1.1 Detailed MSW by country'!AT59,'ST1.1 Detailed MSW by country'!AI59,'ST1.1 Detailed MSW by country'!X59,'ST1.1 Detailed MSW by country'!M59)</f>
        <v>0.26363999999999999</v>
      </c>
      <c r="AD59" s="50">
        <f>MAX('ST1.1 Detailed MSW by country'!AT59,'ST1.1 Detailed MSW by country'!AI59,'ST1.1 Detailed MSW by country'!X59,'ST1.1 Detailed MSW by country'!M59)</f>
        <v>0.50700000000000001</v>
      </c>
      <c r="AE59" s="50">
        <f>AVERAGE('ST1.1 Detailed MSW by country'!AU59,'ST1.1 Detailed MSW by country'!AJ59,'ST1.1 Detailed MSW by country'!Y59,'ST1.1 Detailed MSW by country'!N59)</f>
        <v>0.10055720605836416</v>
      </c>
      <c r="AF59" s="50">
        <f>STDEVA('ST1.1 Detailed MSW by country'!AU59,'ST1.1 Detailed MSW by country'!AJ59,'ST1.1 Detailed MSW by country'!Y59,'ST1.1 Detailed MSW by country'!N59)</f>
        <v>5.9000487732269118E-2</v>
      </c>
      <c r="AG59" s="50">
        <f>MIN('ST1.1 Detailed MSW by country'!AU59,'ST1.1 Detailed MSW by country'!AJ59,'ST1.1 Detailed MSW by country'!Y59,'ST1.1 Detailed MSW by country'!N59)</f>
        <v>7.4867000000000003E-2</v>
      </c>
      <c r="AH59" s="50">
        <f>MAX('ST1.1 Detailed MSW by country'!AU59,'ST1.1 Detailed MSW by country'!AJ59,'ST1.1 Detailed MSW by country'!Y59,'ST1.1 Detailed MSW by country'!N59)</f>
        <v>0.14397499999999999</v>
      </c>
      <c r="AI59" s="50">
        <f>AVERAGE('ST1.1 Detailed MSW by country'!I59,'ST1.1 Detailed MSW by country'!L59,'ST1.1 Detailed MSW by country'!T59,'ST1.1 Detailed MSW by country'!W59,'ST1.1 Detailed MSW by country'!AE59,'ST1.1 Detailed MSW by country'!AH59,'ST1.1 Detailed MSW by country'!AP59,'ST1.1 Detailed MSW by country'!AS59)</f>
        <v>0.1226888710486362</v>
      </c>
      <c r="AJ59" s="50">
        <f>STDEVA('ST1.1 Detailed MSW by country'!I59,'ST1.1 Detailed MSW by country'!L59,'ST1.1 Detailed MSW by country'!T59,'ST1.1 Detailed MSW by country'!W59,'ST1.1 Detailed MSW by country'!AE59,'ST1.1 Detailed MSW by country'!AH59,'ST1.1 Detailed MSW by country'!AP59,'ST1.1 Detailed MSW by country'!AS59)</f>
        <v>6.7637956489348186E-2</v>
      </c>
      <c r="AK59" s="50">
        <f>MIN('ST1.1 Detailed MSW by country'!I59,'ST1.1 Detailed MSW by country'!L59,'ST1.1 Detailed MSW by country'!T59,'ST1.1 Detailed MSW by country'!W59,'ST1.1 Detailed MSW by country'!AE59,'ST1.1 Detailed MSW by country'!AH59,'ST1.1 Detailed MSW by country'!AP59,'ST1.1 Detailed MSW by country'!AS59)</f>
        <v>8.247199999999999E-2</v>
      </c>
      <c r="AL59" s="50">
        <f>MAX('ST1.1 Detailed MSW by country'!I59,'ST1.1 Detailed MSW by country'!L59,'ST1.1 Detailed MSW by country'!T59,'ST1.1 Detailed MSW by country'!W59,'ST1.1 Detailed MSW by country'!AE59,'ST1.1 Detailed MSW by country'!AH59,'ST1.1 Detailed MSW by country'!AP59,'ST1.1 Detailed MSW by country'!AS59)</f>
        <v>0.19272500000000001</v>
      </c>
      <c r="AM59" s="50">
        <f>AVERAGE('ST1.1 Detailed MSW by country'!J59,'ST1.1 Detailed MSW by country'!M59,'ST1.1 Detailed MSW by country'!U59,'ST1.1 Detailed MSW by country'!X59,'ST1.1 Detailed MSW by country'!AF59,'ST1.1 Detailed MSW by country'!AI59,'ST1.1 Detailed MSW by country'!AQ59,'ST1.1 Detailed MSW by country'!AT59)</f>
        <v>0.28294482472178545</v>
      </c>
      <c r="AN59" s="50">
        <f>STDEVA('ST1.1 Detailed MSW by country'!J59,'ST1.1 Detailed MSW by country'!M59,'ST1.1 Detailed MSW by country'!U59,'ST1.1 Detailed MSW by country'!X59,'ST1.1 Detailed MSW by country'!AF59,'ST1.1 Detailed MSW by country'!AI59,'ST1.1 Detailed MSW by country'!AQ59,'ST1.1 Detailed MSW by country'!AT59)</f>
        <v>0.16844305761182837</v>
      </c>
      <c r="AO59" s="50">
        <f>MIN('ST1.1 Detailed MSW by country'!J59,'ST1.1 Detailed MSW by country'!M59,'ST1.1 Detailed MSW by country'!U59,'ST1.1 Detailed MSW by country'!X59,'ST1.1 Detailed MSW by country'!AF59,'ST1.1 Detailed MSW by country'!AI59,'ST1.1 Detailed MSW by country'!AQ59,'ST1.1 Detailed MSW by country'!AT59)</f>
        <v>0.15767699999999998</v>
      </c>
      <c r="AP59" s="50">
        <f>MAX('ST1.1 Detailed MSW by country'!J59,'ST1.1 Detailed MSW by country'!M59,'ST1.1 Detailed MSW by country'!U59,'ST1.1 Detailed MSW by country'!X59,'ST1.1 Detailed MSW by country'!AF59,'ST1.1 Detailed MSW by country'!AI59,'ST1.1 Detailed MSW by country'!AQ59,'ST1.1 Detailed MSW by country'!AT59)</f>
        <v>0.50700000000000001</v>
      </c>
      <c r="AQ59" s="50">
        <f>AVERAGE('ST1.1 Detailed MSW by country'!K59,'ST1.1 Detailed MSW by country'!N59,'ST1.1 Detailed MSW by country'!V59,'ST1.1 Detailed MSW by country'!Y59,'ST1.1 Detailed MSW by country'!AG59,'ST1.1 Detailed MSW by country'!AJ59,'ST1.1 Detailed MSW by country'!AR59,'ST1.1 Detailed MSW by country'!AU59)</f>
        <v>0.13789729724707955</v>
      </c>
      <c r="AR59" s="50">
        <f>STDEVA('ST1.1 Detailed MSW by country'!K59,'ST1.1 Detailed MSW by country'!N59,'ST1.1 Detailed MSW by country'!V59,'ST1.1 Detailed MSW by country'!Y59,'ST1.1 Detailed MSW by country'!AG59,'ST1.1 Detailed MSW by country'!AJ59,'ST1.1 Detailed MSW by country'!AR59,'ST1.1 Detailed MSW by country'!AU59)</f>
        <v>8.3179728297133673E-2</v>
      </c>
      <c r="AS59" s="50">
        <f>MIN('ST1.1 Detailed MSW by country'!K59,'ST1.1 Detailed MSW by country'!N59,'ST1.1 Detailed MSW by country'!V59,'ST1.1 Detailed MSW by country'!Y59,'ST1.1 Detailed MSW by country'!AG59,'ST1.1 Detailed MSW by country'!AJ59,'ST1.1 Detailed MSW by country'!AR59,'ST1.1 Detailed MSW by country'!AU59)</f>
        <v>7.4867000000000003E-2</v>
      </c>
      <c r="AT59" s="50">
        <f>MAX('ST1.1 Detailed MSW by country'!K59,'ST1.1 Detailed MSW by country'!N59,'ST1.1 Detailed MSW by country'!V59,'ST1.1 Detailed MSW by country'!Y59,'ST1.1 Detailed MSW by country'!AG59,'ST1.1 Detailed MSW by country'!AJ59,'ST1.1 Detailed MSW by country'!AR59,'ST1.1 Detailed MSW by country'!AU59)</f>
        <v>0.25090000000000001</v>
      </c>
    </row>
    <row r="60" spans="1:46" x14ac:dyDescent="0.3">
      <c r="A60" s="19" t="s">
        <v>67</v>
      </c>
      <c r="B60" s="19" t="s">
        <v>71</v>
      </c>
      <c r="C60" s="27">
        <f>AVERAGE('ST1.1 Detailed MSW by country'!G60,'ST1.1 Detailed MSW by country'!R60,'ST1.1 Detailed MSW by country'!AC60,'ST1.1 Detailed MSW by country'!AN60)</f>
        <v>3.7356183162562409</v>
      </c>
      <c r="D60" s="21">
        <f>STDEVA('ST1.1 Detailed MSW by country'!G60,'ST1.1 Detailed MSW by country'!R60,'ST1.1 Detailed MSW by country'!AC60,'ST1.1 Detailed MSW by country'!AN60)</f>
        <v>2.3551330008763682</v>
      </c>
      <c r="E60" s="21">
        <f>MIN('ST1.1 Detailed MSW by country'!G60,'ST1.1 Detailed MSW by country'!R60,'ST1.1 Detailed MSW by country'!AC60,'ST1.1 Detailed MSW by country'!AN60)</f>
        <v>1.7068549487687217</v>
      </c>
      <c r="F60" s="21">
        <f>MAX('ST1.1 Detailed MSW by country'!G60,'ST1.1 Detailed MSW by country'!R60,'ST1.1 Detailed MSW by country'!AC60,'ST1.1 Detailed MSW by country'!AN60)</f>
        <v>4.75</v>
      </c>
      <c r="G60" s="21">
        <f>AVERAGE('ST1.1 Detailed MSW by country'!H60,'ST1.1 Detailed MSW by country'!S60,'ST1.1 Detailed MSW by country'!AD60,'ST1.1 Detailed MSW by country'!AO60)</f>
        <v>1.9425215244532452</v>
      </c>
      <c r="H60" s="21">
        <f>STDEVA('ST1.1 Detailed MSW by country'!H60,'ST1.1 Detailed MSW by country'!S60,'ST1.1 Detailed MSW by country'!AD60,'ST1.1 Detailed MSW by country'!AO60)</f>
        <v>1.2246691604557118</v>
      </c>
      <c r="I60" s="21">
        <f>MIN('ST1.1 Detailed MSW by country'!H60,'ST1.1 Detailed MSW by country'!S60,'ST1.1 Detailed MSW by country'!AD60,'ST1.1 Detailed MSW by country'!AO60)</f>
        <v>0.88756457335973526</v>
      </c>
      <c r="J60" s="21">
        <f>MAX('ST1.1 Detailed MSW by country'!H60,'ST1.1 Detailed MSW by country'!S60,'ST1.1 Detailed MSW by country'!AD60,'ST1.1 Detailed MSW by country'!AO60)</f>
        <v>2.4700000000000002</v>
      </c>
      <c r="K60" s="50">
        <f>AVERAGE('ST1.1 Detailed MSW by country'!AP60,'ST1.1 Detailed MSW by country'!AE60,'ST1.1 Detailed MSW by country'!T60,'ST1.1 Detailed MSW by country'!I60)</f>
        <v>0.14521017383330453</v>
      </c>
      <c r="L60" s="50">
        <f>STDEVA('ST1.1 Detailed MSW by country'!AP60,'ST1.1 Detailed MSW by country'!AE60,'ST1.1 Detailed MSW by country'!T60,'ST1.1 Detailed MSW by country'!I60)</f>
        <v>9.6184989806670465E-2</v>
      </c>
      <c r="M60" s="50">
        <f>MIN('ST1.1 Detailed MSW by country'!AP60,'ST1.1 Detailed MSW by country'!AE60,'ST1.1 Detailed MSW by country'!T60,'ST1.1 Detailed MSW by country'!I60)</f>
        <v>8.3294521499913607E-2</v>
      </c>
      <c r="N60" s="50">
        <f>MAX('ST1.1 Detailed MSW by country'!AP60,'ST1.1 Detailed MSW by country'!AE60,'ST1.1 Detailed MSW by country'!T60,'ST1.1 Detailed MSW by country'!I60)</f>
        <v>0.23179999999999998</v>
      </c>
      <c r="O60" s="50">
        <f>AVERAGE('ST1.1 Detailed MSW by country'!AQ60,'ST1.1 Detailed MSW by country'!AF60,'ST1.1 Detailed MSW by country'!U60,'ST1.1 Detailed MSW by country'!J60)</f>
        <v>0.27762518890670723</v>
      </c>
      <c r="P60" s="50">
        <f>STDEVA('ST1.1 Detailed MSW by country'!AQ60,'ST1.1 Detailed MSW by country'!AF60,'ST1.1 Detailed MSW by country'!U60,'ST1.1 Detailed MSW by country'!J60)</f>
        <v>0.18389466288857281</v>
      </c>
      <c r="Q60" s="50">
        <f>MIN('ST1.1 Detailed MSW by country'!AQ60,'ST1.1 Detailed MSW by country'!AF60,'ST1.1 Detailed MSW by country'!U60,'ST1.1 Detailed MSW by country'!J60)</f>
        <v>0.15924956672012172</v>
      </c>
      <c r="R60" s="50">
        <f>MAX('ST1.1 Detailed MSW by country'!AQ60,'ST1.1 Detailed MSW by country'!AF60,'ST1.1 Detailed MSW by country'!U60,'ST1.1 Detailed MSW by country'!J60)</f>
        <v>0.44317499999999999</v>
      </c>
      <c r="S60" s="50">
        <f>AVERAGE('ST1.1 Detailed MSW by country'!AR60,'ST1.1 Detailed MSW by country'!AG60,'ST1.1 Detailed MSW by country'!V60,'ST1.1 Detailed MSW by country'!K60)</f>
        <v>0.22971773401498183</v>
      </c>
      <c r="T60" s="50">
        <f>STDEVA('ST1.1 Detailed MSW by country'!AR60,'ST1.1 Detailed MSW by country'!AG60,'ST1.1 Detailed MSW by country'!V60,'ST1.1 Detailed MSW by country'!K60)</f>
        <v>0.15216150026792946</v>
      </c>
      <c r="U60" s="50">
        <f>MIN('ST1.1 Detailed MSW by country'!AR60,'ST1.1 Detailed MSW by country'!AG60,'ST1.1 Detailed MSW by country'!V60,'ST1.1 Detailed MSW by country'!K60)</f>
        <v>0.13176920204494533</v>
      </c>
      <c r="V60" s="50">
        <f>MAX('ST1.1 Detailed MSW by country'!AR60,'ST1.1 Detailed MSW by country'!AG60,'ST1.1 Detailed MSW by country'!V60,'ST1.1 Detailed MSW by country'!K60)</f>
        <v>0.36670000000000003</v>
      </c>
      <c r="W60" s="50">
        <f>AVERAGE('ST1.1 Detailed MSW by country'!AS60,'ST1.1 Detailed MSW by country'!AH60,'ST1.1 Detailed MSW by country'!W60,'ST1.1 Detailed MSW by country'!L60)</f>
        <v>0.17645416615399509</v>
      </c>
      <c r="X60" s="50">
        <f>STDEVA('ST1.1 Detailed MSW by country'!AS60,'ST1.1 Detailed MSW by country'!AH60,'ST1.1 Detailed MSW by country'!W60,'ST1.1 Detailed MSW by country'!L60)</f>
        <v>0.11688053064622048</v>
      </c>
      <c r="Y60" s="50">
        <f>MIN('ST1.1 Detailed MSW by country'!AS60,'ST1.1 Detailed MSW by country'!AH60,'ST1.1 Detailed MSW by country'!W60,'ST1.1 Detailed MSW by country'!L60)</f>
        <v>0.10121649846198519</v>
      </c>
      <c r="Z60" s="50">
        <f>MAX('ST1.1 Detailed MSW by country'!AS60,'ST1.1 Detailed MSW by country'!AH60,'ST1.1 Detailed MSW by country'!W60,'ST1.1 Detailed MSW by country'!L60)</f>
        <v>0.28167500000000001</v>
      </c>
      <c r="AA60" s="50">
        <f>AVERAGE('ST1.1 Detailed MSW by country'!AT60,'ST1.1 Detailed MSW by country'!AI60,'ST1.1 Detailed MSW by country'!X60,'ST1.1 Detailed MSW by country'!M60)</f>
        <v>0.46419645733597353</v>
      </c>
      <c r="AB60" s="50">
        <f>STDEVA('ST1.1 Detailed MSW by country'!AT60,'ST1.1 Detailed MSW by country'!AI60,'ST1.1 Detailed MSW by country'!X60,'ST1.1 Detailed MSW by country'!M60)</f>
        <v>0.30747660675902855</v>
      </c>
      <c r="AC60" s="50">
        <f>MIN('ST1.1 Detailed MSW by country'!AT60,'ST1.1 Detailed MSW by country'!AI60,'ST1.1 Detailed MSW by country'!X60,'ST1.1 Detailed MSW by country'!M60)</f>
        <v>0.26626937200792056</v>
      </c>
      <c r="AD60" s="50">
        <f>MAX('ST1.1 Detailed MSW by country'!AT60,'ST1.1 Detailed MSW by country'!AI60,'ST1.1 Detailed MSW by country'!X60,'ST1.1 Detailed MSW by country'!M60)</f>
        <v>0.74099999999999999</v>
      </c>
      <c r="AE60" s="50">
        <f>AVERAGE('ST1.1 Detailed MSW by country'!AU60,'ST1.1 Detailed MSW by country'!AJ60,'ST1.1 Detailed MSW by country'!Y60,'ST1.1 Detailed MSW by country'!N60)</f>
        <v>0.13181989141015146</v>
      </c>
      <c r="AF60" s="50">
        <f>STDEVA('ST1.1 Detailed MSW by country'!AU60,'ST1.1 Detailed MSW by country'!AJ60,'ST1.1 Detailed MSW by country'!Y60,'ST1.1 Detailed MSW by country'!N60)</f>
        <v>8.7315472304006173E-2</v>
      </c>
      <c r="AG60" s="50">
        <f>MIN('ST1.1 Detailed MSW by country'!AU60,'ST1.1 Detailed MSW by country'!AJ60,'ST1.1 Detailed MSW by country'!Y60,'ST1.1 Detailed MSW by country'!N60)</f>
        <v>7.561367423045437E-2</v>
      </c>
      <c r="AH60" s="50">
        <f>MAX('ST1.1 Detailed MSW by country'!AU60,'ST1.1 Detailed MSW by country'!AJ60,'ST1.1 Detailed MSW by country'!Y60,'ST1.1 Detailed MSW by country'!N60)</f>
        <v>0.210425</v>
      </c>
      <c r="AI60" s="50">
        <f>AVERAGE('ST1.1 Detailed MSW by country'!I60,'ST1.1 Detailed MSW by country'!L60,'ST1.1 Detailed MSW by country'!T60,'ST1.1 Detailed MSW by country'!W60,'ST1.1 Detailed MSW by country'!AE60,'ST1.1 Detailed MSW by country'!AH60,'ST1.1 Detailed MSW by country'!AP60,'ST1.1 Detailed MSW by country'!AS60)</f>
        <v>0.1608321699936498</v>
      </c>
      <c r="AJ60" s="50">
        <f>STDEVA('ST1.1 Detailed MSW by country'!I60,'ST1.1 Detailed MSW by country'!L60,'ST1.1 Detailed MSW by country'!T60,'ST1.1 Detailed MSW by country'!W60,'ST1.1 Detailed MSW by country'!AE60,'ST1.1 Detailed MSW by country'!AH60,'ST1.1 Detailed MSW by country'!AP60,'ST1.1 Detailed MSW by country'!AS60)</f>
        <v>9.9882818887867958E-2</v>
      </c>
      <c r="AK60" s="50">
        <f>MIN('ST1.1 Detailed MSW by country'!I60,'ST1.1 Detailed MSW by country'!L60,'ST1.1 Detailed MSW by country'!T60,'ST1.1 Detailed MSW by country'!W60,'ST1.1 Detailed MSW by country'!AE60,'ST1.1 Detailed MSW by country'!AH60,'ST1.1 Detailed MSW by country'!AP60,'ST1.1 Detailed MSW by country'!AS60)</f>
        <v>8.3294521499913607E-2</v>
      </c>
      <c r="AL60" s="50">
        <f>MAX('ST1.1 Detailed MSW by country'!I60,'ST1.1 Detailed MSW by country'!L60,'ST1.1 Detailed MSW by country'!T60,'ST1.1 Detailed MSW by country'!W60,'ST1.1 Detailed MSW by country'!AE60,'ST1.1 Detailed MSW by country'!AH60,'ST1.1 Detailed MSW by country'!AP60,'ST1.1 Detailed MSW by country'!AS60)</f>
        <v>0.28167500000000001</v>
      </c>
      <c r="AM60" s="50">
        <f>AVERAGE('ST1.1 Detailed MSW by country'!J60,'ST1.1 Detailed MSW by country'!M60,'ST1.1 Detailed MSW by country'!U60,'ST1.1 Detailed MSW by country'!X60,'ST1.1 Detailed MSW by country'!AF60,'ST1.1 Detailed MSW by country'!AI60,'ST1.1 Detailed MSW by country'!AQ60,'ST1.1 Detailed MSW by country'!AT60)</f>
        <v>0.37091082312134033</v>
      </c>
      <c r="AN60" s="50">
        <f>STDEVA('ST1.1 Detailed MSW by country'!J60,'ST1.1 Detailed MSW by country'!M60,'ST1.1 Detailed MSW by country'!U60,'ST1.1 Detailed MSW by country'!X60,'ST1.1 Detailed MSW by country'!AF60,'ST1.1 Detailed MSW by country'!AI60,'ST1.1 Detailed MSW by country'!AQ60,'ST1.1 Detailed MSW by country'!AT60)</f>
        <v>0.24618148799138379</v>
      </c>
      <c r="AO60" s="50">
        <f>MIN('ST1.1 Detailed MSW by country'!J60,'ST1.1 Detailed MSW by country'!M60,'ST1.1 Detailed MSW by country'!U60,'ST1.1 Detailed MSW by country'!X60,'ST1.1 Detailed MSW by country'!AF60,'ST1.1 Detailed MSW by country'!AI60,'ST1.1 Detailed MSW by country'!AQ60,'ST1.1 Detailed MSW by country'!AT60)</f>
        <v>0.15924956672012172</v>
      </c>
      <c r="AP60" s="50">
        <f>MAX('ST1.1 Detailed MSW by country'!J60,'ST1.1 Detailed MSW by country'!M60,'ST1.1 Detailed MSW by country'!U60,'ST1.1 Detailed MSW by country'!X60,'ST1.1 Detailed MSW by country'!AF60,'ST1.1 Detailed MSW by country'!AI60,'ST1.1 Detailed MSW by country'!AQ60,'ST1.1 Detailed MSW by country'!AT60)</f>
        <v>0.74099999999999999</v>
      </c>
      <c r="AQ60" s="50">
        <f>AVERAGE('ST1.1 Detailed MSW by country'!K60,'ST1.1 Detailed MSW by country'!N60,'ST1.1 Detailed MSW by country'!V60,'ST1.1 Detailed MSW by country'!Y60,'ST1.1 Detailed MSW by country'!AG60,'ST1.1 Detailed MSW by country'!AJ60,'ST1.1 Detailed MSW by country'!AR60,'ST1.1 Detailed MSW by country'!AU60)</f>
        <v>0.18076881271256662</v>
      </c>
      <c r="AR60" s="50">
        <f>STDEVA('ST1.1 Detailed MSW by country'!K60,'ST1.1 Detailed MSW by country'!N60,'ST1.1 Detailed MSW by country'!V60,'ST1.1 Detailed MSW by country'!Y60,'ST1.1 Detailed MSW by country'!AG60,'ST1.1 Detailed MSW by country'!AJ60,'ST1.1 Detailed MSW by country'!AR60,'ST1.1 Detailed MSW by country'!AU60)</f>
        <v>0.12136916979517579</v>
      </c>
      <c r="AS60" s="50">
        <f>MIN('ST1.1 Detailed MSW by country'!K60,'ST1.1 Detailed MSW by country'!N60,'ST1.1 Detailed MSW by country'!V60,'ST1.1 Detailed MSW by country'!Y60,'ST1.1 Detailed MSW by country'!AG60,'ST1.1 Detailed MSW by country'!AJ60,'ST1.1 Detailed MSW by country'!AR60,'ST1.1 Detailed MSW by country'!AU60)</f>
        <v>7.561367423045437E-2</v>
      </c>
      <c r="AT60" s="50">
        <f>MAX('ST1.1 Detailed MSW by country'!K60,'ST1.1 Detailed MSW by country'!N60,'ST1.1 Detailed MSW by country'!V60,'ST1.1 Detailed MSW by country'!Y60,'ST1.1 Detailed MSW by country'!AG60,'ST1.1 Detailed MSW by country'!AJ60,'ST1.1 Detailed MSW by country'!AR60,'ST1.1 Detailed MSW by country'!AU60)</f>
        <v>0.36670000000000003</v>
      </c>
    </row>
    <row r="61" spans="1:46" x14ac:dyDescent="0.3">
      <c r="A61" s="19" t="s">
        <v>67</v>
      </c>
      <c r="B61" s="19" t="s">
        <v>72</v>
      </c>
      <c r="C61" s="27">
        <f>AVERAGE('ST1.1 Detailed MSW by country'!G61,'ST1.1 Detailed MSW by country'!R61,'ST1.1 Detailed MSW by country'!AC61,'ST1.1 Detailed MSW by country'!AN61)</f>
        <v>1.8749873928809588</v>
      </c>
      <c r="D61" s="21">
        <f>STDEVA('ST1.1 Detailed MSW by country'!G61,'ST1.1 Detailed MSW by country'!R61,'ST1.1 Detailed MSW by country'!AC61,'ST1.1 Detailed MSW by country'!AN61)</f>
        <v>1.3199471046775528</v>
      </c>
      <c r="E61" s="21">
        <f>MIN('ST1.1 Detailed MSW by country'!G61,'ST1.1 Detailed MSW by country'!R61,'ST1.1 Detailed MSW by country'!AC61,'ST1.1 Detailed MSW by country'!AN61)</f>
        <v>0.95</v>
      </c>
      <c r="F61" s="21">
        <f>MAX('ST1.1 Detailed MSW by country'!G61,'ST1.1 Detailed MSW by country'!R61,'ST1.1 Detailed MSW by country'!AC61,'ST1.1 Detailed MSW by country'!AN61)</f>
        <v>2.7999747857619179</v>
      </c>
      <c r="G61" s="21">
        <f>AVERAGE('ST1.1 Detailed MSW by country'!H61,'ST1.1 Detailed MSW by country'!S61,'ST1.1 Detailed MSW by country'!AD61,'ST1.1 Detailed MSW by country'!AO61)</f>
        <v>0.97499344429809864</v>
      </c>
      <c r="H61" s="21">
        <f>STDEVA('ST1.1 Detailed MSW by country'!H61,'ST1.1 Detailed MSW by country'!S61,'ST1.1 Detailed MSW by country'!AD61,'ST1.1 Detailed MSW by country'!AO61)</f>
        <v>0.68637249443232728</v>
      </c>
      <c r="I61" s="21">
        <f>MIN('ST1.1 Detailed MSW by country'!H61,'ST1.1 Detailed MSW by country'!S61,'ST1.1 Detailed MSW by country'!AD61,'ST1.1 Detailed MSW by country'!AO61)</f>
        <v>0.49399999999999999</v>
      </c>
      <c r="J61" s="21">
        <f>MAX('ST1.1 Detailed MSW by country'!H61,'ST1.1 Detailed MSW by country'!S61,'ST1.1 Detailed MSW by country'!AD61,'ST1.1 Detailed MSW by country'!AO61)</f>
        <v>1.4559868885961973</v>
      </c>
      <c r="K61" s="50">
        <f>AVERAGE('ST1.1 Detailed MSW by country'!AP61,'ST1.1 Detailed MSW by country'!AE61,'ST1.1 Detailed MSW by country'!T61,'ST1.1 Detailed MSW by country'!I61)</f>
        <v>8.0372984772590791E-2</v>
      </c>
      <c r="L61" s="50">
        <f>STDEVA('ST1.1 Detailed MSW by country'!AP61,'ST1.1 Detailed MSW by country'!AE61,'ST1.1 Detailed MSW by country'!T61,'ST1.1 Detailed MSW by country'!I61)</f>
        <v>6.5298018738208105E-2</v>
      </c>
      <c r="M61" s="50">
        <f>MIN('ST1.1 Detailed MSW by country'!AP61,'ST1.1 Detailed MSW by country'!AE61,'ST1.1 Detailed MSW by country'!T61,'ST1.1 Detailed MSW by country'!I61)</f>
        <v>2.4107199999999999E-2</v>
      </c>
      <c r="N61" s="50">
        <f>MAX('ST1.1 Detailed MSW by country'!AP61,'ST1.1 Detailed MSW by country'!AE61,'ST1.1 Detailed MSW by country'!T61,'ST1.1 Detailed MSW by country'!I61)</f>
        <v>0.13663876954518159</v>
      </c>
      <c r="O61" s="50">
        <f>AVERAGE('ST1.1 Detailed MSW by country'!AQ61,'ST1.1 Detailed MSW by country'!AF61,'ST1.1 Detailed MSW by country'!U61,'ST1.1 Detailed MSW by country'!J61)</f>
        <v>0.15366392375579346</v>
      </c>
      <c r="P61" s="50">
        <f>STDEVA('ST1.1 Detailed MSW by country'!AQ61,'ST1.1 Detailed MSW by country'!AF61,'ST1.1 Detailed MSW by country'!U61,'ST1.1 Detailed MSW by country'!J61)</f>
        <v>0.12484231861218885</v>
      </c>
      <c r="Q61" s="50">
        <f>MIN('ST1.1 Detailed MSW by country'!AQ61,'ST1.1 Detailed MSW by country'!AF61,'ST1.1 Detailed MSW by country'!U61,'ST1.1 Detailed MSW by country'!J61)</f>
        <v>4.6090199999999998E-2</v>
      </c>
      <c r="R61" s="50">
        <f>MAX('ST1.1 Detailed MSW by country'!AQ61,'ST1.1 Detailed MSW by country'!AF61,'ST1.1 Detailed MSW by country'!U61,'ST1.1 Detailed MSW by country'!J61)</f>
        <v>0.2612376475115869</v>
      </c>
      <c r="S61" s="50">
        <f>AVERAGE('ST1.1 Detailed MSW by country'!AR61,'ST1.1 Detailed MSW by country'!AG61,'ST1.1 Detailed MSW by country'!V61,'ST1.1 Detailed MSW by country'!K61)</f>
        <v>0.12714742673041002</v>
      </c>
      <c r="T61" s="50">
        <f>STDEVA('ST1.1 Detailed MSW by country'!AR61,'ST1.1 Detailed MSW by country'!AG61,'ST1.1 Detailed MSW by country'!V61,'ST1.1 Detailed MSW by country'!K61)</f>
        <v>0.10329932472519809</v>
      </c>
      <c r="U61" s="50">
        <f>MIN('ST1.1 Detailed MSW by country'!AR61,'ST1.1 Detailed MSW by country'!AG61,'ST1.1 Detailed MSW by country'!V61,'ST1.1 Detailed MSW by country'!K61)</f>
        <v>3.8136799999999998E-2</v>
      </c>
      <c r="V61" s="50">
        <f>MAX('ST1.1 Detailed MSW by country'!AR61,'ST1.1 Detailed MSW by country'!AG61,'ST1.1 Detailed MSW by country'!V61,'ST1.1 Detailed MSW by country'!K61)</f>
        <v>0.21615805346082007</v>
      </c>
      <c r="W61" s="50">
        <f>AVERAGE('ST1.1 Detailed MSW by country'!AS61,'ST1.1 Detailed MSW by country'!AH61,'ST1.1 Detailed MSW by country'!W61,'ST1.1 Detailed MSW by country'!L61)</f>
        <v>9.7666352397840855E-2</v>
      </c>
      <c r="X61" s="50">
        <f>STDEVA('ST1.1 Detailed MSW by country'!AS61,'ST1.1 Detailed MSW by country'!AH61,'ST1.1 Detailed MSW by country'!W61,'ST1.1 Detailed MSW by country'!L61)</f>
        <v>7.9347797360158623E-2</v>
      </c>
      <c r="Y61" s="50">
        <f>MIN('ST1.1 Detailed MSW by country'!AS61,'ST1.1 Detailed MSW by country'!AH61,'ST1.1 Detailed MSW by country'!W61,'ST1.1 Detailed MSW by country'!L61)</f>
        <v>2.9294199999999999E-2</v>
      </c>
      <c r="Z61" s="50">
        <f>MAX('ST1.1 Detailed MSW by country'!AS61,'ST1.1 Detailed MSW by country'!AH61,'ST1.1 Detailed MSW by country'!W61,'ST1.1 Detailed MSW by country'!L61)</f>
        <v>0.16603850479568172</v>
      </c>
      <c r="AA61" s="50">
        <f>AVERAGE('ST1.1 Detailed MSW by country'!AT61,'ST1.1 Detailed MSW by country'!AI61,'ST1.1 Detailed MSW by country'!X61,'ST1.1 Detailed MSW by country'!M61)</f>
        <v>0.25693003328942959</v>
      </c>
      <c r="AB61" s="50">
        <f>STDEVA('ST1.1 Detailed MSW by country'!AT61,'ST1.1 Detailed MSW by country'!AI61,'ST1.1 Detailed MSW by country'!X61,'ST1.1 Detailed MSW by country'!M61)</f>
        <v>0.20873956809755057</v>
      </c>
      <c r="AC61" s="50">
        <f>MIN('ST1.1 Detailed MSW by country'!AT61,'ST1.1 Detailed MSW by country'!AI61,'ST1.1 Detailed MSW by country'!X61,'ST1.1 Detailed MSW by country'!M61)</f>
        <v>7.7063999999999994E-2</v>
      </c>
      <c r="AD61" s="50">
        <f>MAX('ST1.1 Detailed MSW by country'!AT61,'ST1.1 Detailed MSW by country'!AI61,'ST1.1 Detailed MSW by country'!X61,'ST1.1 Detailed MSW by country'!M61)</f>
        <v>0.43679606657885922</v>
      </c>
      <c r="AE61" s="50">
        <f>AVERAGE('ST1.1 Detailed MSW by country'!AU61,'ST1.1 Detailed MSW by country'!AJ61,'ST1.1 Detailed MSW by country'!Y61,'ST1.1 Detailed MSW by country'!N61)</f>
        <v>7.2961541504626484E-2</v>
      </c>
      <c r="AF61" s="50">
        <f>STDEVA('ST1.1 Detailed MSW by country'!AU61,'ST1.1 Detailed MSW by country'!AJ61,'ST1.1 Detailed MSW by country'!Y61,'ST1.1 Detailed MSW by country'!N61)</f>
        <v>5.9276685043086461E-2</v>
      </c>
      <c r="AG61" s="50">
        <f>MIN('ST1.1 Detailed MSW by country'!AU61,'ST1.1 Detailed MSW by country'!AJ61,'ST1.1 Detailed MSW by country'!Y61,'ST1.1 Detailed MSW by country'!N61)</f>
        <v>2.1884199999999999E-2</v>
      </c>
      <c r="AH61" s="50">
        <f>MAX('ST1.1 Detailed MSW by country'!AU61,'ST1.1 Detailed MSW by country'!AJ61,'ST1.1 Detailed MSW by country'!Y61,'ST1.1 Detailed MSW by country'!N61)</f>
        <v>0.12403888300925296</v>
      </c>
      <c r="AI61" s="50">
        <f>AVERAGE('ST1.1 Detailed MSW by country'!I61,'ST1.1 Detailed MSW by country'!L61,'ST1.1 Detailed MSW by country'!T61,'ST1.1 Detailed MSW by country'!W61,'ST1.1 Detailed MSW by country'!AE61,'ST1.1 Detailed MSW by country'!AH61,'ST1.1 Detailed MSW by country'!AP61,'ST1.1 Detailed MSW by country'!AS61)</f>
        <v>8.901966858521583E-2</v>
      </c>
      <c r="AJ61" s="50">
        <f>STDEVA('ST1.1 Detailed MSW by country'!I61,'ST1.1 Detailed MSW by country'!L61,'ST1.1 Detailed MSW by country'!T61,'ST1.1 Detailed MSW by country'!W61,'ST1.1 Detailed MSW by country'!AE61,'ST1.1 Detailed MSW by country'!AH61,'ST1.1 Detailed MSW by country'!AP61,'ST1.1 Detailed MSW by country'!AS61)</f>
        <v>6.7431703939238224E-2</v>
      </c>
      <c r="AK61" s="50">
        <f>MIN('ST1.1 Detailed MSW by country'!I61,'ST1.1 Detailed MSW by country'!L61,'ST1.1 Detailed MSW by country'!T61,'ST1.1 Detailed MSW by country'!W61,'ST1.1 Detailed MSW by country'!AE61,'ST1.1 Detailed MSW by country'!AH61,'ST1.1 Detailed MSW by country'!AP61,'ST1.1 Detailed MSW by country'!AS61)</f>
        <v>2.4107199999999999E-2</v>
      </c>
      <c r="AL61" s="50">
        <f>MAX('ST1.1 Detailed MSW by country'!I61,'ST1.1 Detailed MSW by country'!L61,'ST1.1 Detailed MSW by country'!T61,'ST1.1 Detailed MSW by country'!W61,'ST1.1 Detailed MSW by country'!AE61,'ST1.1 Detailed MSW by country'!AH61,'ST1.1 Detailed MSW by country'!AP61,'ST1.1 Detailed MSW by country'!AS61)</f>
        <v>0.16603850479568172</v>
      </c>
      <c r="AM61" s="50">
        <f>AVERAGE('ST1.1 Detailed MSW by country'!J61,'ST1.1 Detailed MSW by country'!M61,'ST1.1 Detailed MSW by country'!U61,'ST1.1 Detailed MSW by country'!X61,'ST1.1 Detailed MSW by country'!AF61,'ST1.1 Detailed MSW by country'!AI61,'ST1.1 Detailed MSW by country'!AQ61,'ST1.1 Detailed MSW by country'!AT61)</f>
        <v>0.20529697852261153</v>
      </c>
      <c r="AN61" s="50">
        <f>STDEVA('ST1.1 Detailed MSW by country'!J61,'ST1.1 Detailed MSW by country'!M61,'ST1.1 Detailed MSW by country'!U61,'ST1.1 Detailed MSW by country'!X61,'ST1.1 Detailed MSW by country'!AF61,'ST1.1 Detailed MSW by country'!AI61,'ST1.1 Detailed MSW by country'!AQ61,'ST1.1 Detailed MSW by country'!AT61)</f>
        <v>0.16160152938949385</v>
      </c>
      <c r="AO61" s="50">
        <f>MIN('ST1.1 Detailed MSW by country'!J61,'ST1.1 Detailed MSW by country'!M61,'ST1.1 Detailed MSW by country'!U61,'ST1.1 Detailed MSW by country'!X61,'ST1.1 Detailed MSW by country'!AF61,'ST1.1 Detailed MSW by country'!AI61,'ST1.1 Detailed MSW by country'!AQ61,'ST1.1 Detailed MSW by country'!AT61)</f>
        <v>4.6090199999999998E-2</v>
      </c>
      <c r="AP61" s="50">
        <f>MAX('ST1.1 Detailed MSW by country'!J61,'ST1.1 Detailed MSW by country'!M61,'ST1.1 Detailed MSW by country'!U61,'ST1.1 Detailed MSW by country'!X61,'ST1.1 Detailed MSW by country'!AF61,'ST1.1 Detailed MSW by country'!AI61,'ST1.1 Detailed MSW by country'!AQ61,'ST1.1 Detailed MSW by country'!AT61)</f>
        <v>0.43679606657885922</v>
      </c>
      <c r="AQ61" s="50">
        <f>AVERAGE('ST1.1 Detailed MSW by country'!K61,'ST1.1 Detailed MSW by country'!N61,'ST1.1 Detailed MSW by country'!V61,'ST1.1 Detailed MSW by country'!Y61,'ST1.1 Detailed MSW by country'!AG61,'ST1.1 Detailed MSW by country'!AJ61,'ST1.1 Detailed MSW by country'!AR61,'ST1.1 Detailed MSW by country'!AU61)</f>
        <v>0.10005448411751827</v>
      </c>
      <c r="AR61" s="50">
        <f>STDEVA('ST1.1 Detailed MSW by country'!K61,'ST1.1 Detailed MSW by country'!N61,'ST1.1 Detailed MSW by country'!V61,'ST1.1 Detailed MSW by country'!Y61,'ST1.1 Detailed MSW by country'!AG61,'ST1.1 Detailed MSW by country'!AJ61,'ST1.1 Detailed MSW by country'!AR61,'ST1.1 Detailed MSW by country'!AU61)</f>
        <v>7.9301848937181119E-2</v>
      </c>
      <c r="AS61" s="50">
        <f>MIN('ST1.1 Detailed MSW by country'!K61,'ST1.1 Detailed MSW by country'!N61,'ST1.1 Detailed MSW by country'!V61,'ST1.1 Detailed MSW by country'!Y61,'ST1.1 Detailed MSW by country'!AG61,'ST1.1 Detailed MSW by country'!AJ61,'ST1.1 Detailed MSW by country'!AR61,'ST1.1 Detailed MSW by country'!AU61)</f>
        <v>2.1884199999999999E-2</v>
      </c>
      <c r="AT61" s="50">
        <f>MAX('ST1.1 Detailed MSW by country'!K61,'ST1.1 Detailed MSW by country'!N61,'ST1.1 Detailed MSW by country'!V61,'ST1.1 Detailed MSW by country'!Y61,'ST1.1 Detailed MSW by country'!AG61,'ST1.1 Detailed MSW by country'!AJ61,'ST1.1 Detailed MSW by country'!AR61,'ST1.1 Detailed MSW by country'!AU61)</f>
        <v>0.21615805346082007</v>
      </c>
    </row>
    <row r="62" spans="1:46" x14ac:dyDescent="0.3">
      <c r="A62" s="19" t="s">
        <v>67</v>
      </c>
      <c r="B62" s="19" t="s">
        <v>73</v>
      </c>
      <c r="C62" s="27">
        <f>AVERAGE('ST1.1 Detailed MSW by country'!G62,'ST1.1 Detailed MSW by country'!R62,'ST1.1 Detailed MSW by country'!AC62,'ST1.1 Detailed MSW by country'!AN62)</f>
        <v>2.4890316504751877</v>
      </c>
      <c r="D62" s="21">
        <f>STDEVA('ST1.1 Detailed MSW by country'!G62,'ST1.1 Detailed MSW by country'!R62,'ST1.1 Detailed MSW by country'!AC62,'ST1.1 Detailed MSW by country'!AN62)</f>
        <v>1.4562917687308932</v>
      </c>
      <c r="E62" s="21">
        <f>MIN('ST1.1 Detailed MSW by country'!G62,'ST1.1 Detailed MSW by country'!R62,'ST1.1 Detailed MSW by country'!AC62,'ST1.1 Detailed MSW by country'!AN62)</f>
        <v>2.2000000000000002</v>
      </c>
      <c r="F62" s="21">
        <f>MAX('ST1.1 Detailed MSW by country'!G62,'ST1.1 Detailed MSW by country'!R62,'ST1.1 Detailed MSW by country'!AC62,'ST1.1 Detailed MSW by country'!AN62)</f>
        <v>2.7780633009503752</v>
      </c>
      <c r="G62" s="21">
        <f>AVERAGE('ST1.1 Detailed MSW by country'!H62,'ST1.1 Detailed MSW by country'!S62,'ST1.1 Detailed MSW by country'!AD62,'ST1.1 Detailed MSW by country'!AO62)</f>
        <v>1.2942964582470977</v>
      </c>
      <c r="H62" s="21">
        <f>STDEVA('ST1.1 Detailed MSW by country'!H62,'ST1.1 Detailed MSW by country'!S62,'ST1.1 Detailed MSW by country'!AD62,'ST1.1 Detailed MSW by country'!AO62)</f>
        <v>0.75727171974006435</v>
      </c>
      <c r="I62" s="21">
        <f>MIN('ST1.1 Detailed MSW by country'!H62,'ST1.1 Detailed MSW by country'!S62,'ST1.1 Detailed MSW by country'!AD62,'ST1.1 Detailed MSW by country'!AO62)</f>
        <v>1.1440000000000001</v>
      </c>
      <c r="J62" s="21">
        <f>MAX('ST1.1 Detailed MSW by country'!H62,'ST1.1 Detailed MSW by country'!S62,'ST1.1 Detailed MSW by country'!AD62,'ST1.1 Detailed MSW by country'!AO62)</f>
        <v>1.4445929164941951</v>
      </c>
      <c r="K62" s="50">
        <f>AVERAGE('ST1.1 Detailed MSW by country'!AP62,'ST1.1 Detailed MSW by country'!AE62,'ST1.1 Detailed MSW by country'!T62,'ST1.1 Detailed MSW by country'!I62)</f>
        <v>9.5698344543189151E-2</v>
      </c>
      <c r="L62" s="50">
        <f>STDEVA('ST1.1 Detailed MSW by country'!AP62,'ST1.1 Detailed MSW by country'!AE62,'ST1.1 Detailed MSW by country'!T62,'ST1.1 Detailed MSW by country'!I62)</f>
        <v>6.4129009251338312E-2</v>
      </c>
      <c r="M62" s="50">
        <f>MIN('ST1.1 Detailed MSW by country'!AP62,'ST1.1 Detailed MSW by country'!AE62,'ST1.1 Detailed MSW by country'!T62,'ST1.1 Detailed MSW by country'!I62)</f>
        <v>5.58272E-2</v>
      </c>
      <c r="N62" s="50">
        <f>MAX('ST1.1 Detailed MSW by country'!AP62,'ST1.1 Detailed MSW by country'!AE62,'ST1.1 Detailed MSW by country'!T62,'ST1.1 Detailed MSW by country'!I62)</f>
        <v>0.13556948908637831</v>
      </c>
      <c r="O62" s="50">
        <f>AVERAGE('ST1.1 Detailed MSW by country'!AQ62,'ST1.1 Detailed MSW by country'!AF62,'ST1.1 Detailed MSW by country'!U62,'ST1.1 Detailed MSW by country'!J62)</f>
        <v>0.182964252989335</v>
      </c>
      <c r="P62" s="50">
        <f>STDEVA('ST1.1 Detailed MSW by country'!AQ62,'ST1.1 Detailed MSW by country'!AF62,'ST1.1 Detailed MSW by country'!U62,'ST1.1 Detailed MSW by country'!J62)</f>
        <v>0.12260730662192348</v>
      </c>
      <c r="Q62" s="50">
        <f>MIN('ST1.1 Detailed MSW by country'!AQ62,'ST1.1 Detailed MSW by country'!AF62,'ST1.1 Detailed MSW by country'!U62,'ST1.1 Detailed MSW by country'!J62)</f>
        <v>0.1067352</v>
      </c>
      <c r="R62" s="50">
        <f>MAX('ST1.1 Detailed MSW by country'!AQ62,'ST1.1 Detailed MSW by country'!AF62,'ST1.1 Detailed MSW by country'!U62,'ST1.1 Detailed MSW by country'!J62)</f>
        <v>0.25919330597867002</v>
      </c>
      <c r="S62" s="50">
        <f>AVERAGE('ST1.1 Detailed MSW by country'!AR62,'ST1.1 Detailed MSW by country'!AG62,'ST1.1 Detailed MSW by country'!V62,'ST1.1 Detailed MSW by country'!K62)</f>
        <v>0.15139164341668448</v>
      </c>
      <c r="T62" s="50">
        <f>STDEVA('ST1.1 Detailed MSW by country'!AR62,'ST1.1 Detailed MSW by country'!AG62,'ST1.1 Detailed MSW by country'!V62,'ST1.1 Detailed MSW by country'!K62)</f>
        <v>0.10144999004514996</v>
      </c>
      <c r="U62" s="50">
        <f>MIN('ST1.1 Detailed MSW by country'!AR62,'ST1.1 Detailed MSW by country'!AG62,'ST1.1 Detailed MSW by country'!V62,'ST1.1 Detailed MSW by country'!K62)</f>
        <v>8.8316800000000015E-2</v>
      </c>
      <c r="V62" s="50">
        <f>MAX('ST1.1 Detailed MSW by country'!AR62,'ST1.1 Detailed MSW by country'!AG62,'ST1.1 Detailed MSW by country'!V62,'ST1.1 Detailed MSW by country'!K62)</f>
        <v>0.21446648683336897</v>
      </c>
      <c r="W62" s="50">
        <f>AVERAGE('ST1.1 Detailed MSW by country'!AS62,'ST1.1 Detailed MSW by country'!AH62,'ST1.1 Detailed MSW by country'!W62,'ST1.1 Detailed MSW by country'!L62)</f>
        <v>0.11628917687317863</v>
      </c>
      <c r="X62" s="50">
        <f>STDEVA('ST1.1 Detailed MSW by country'!AS62,'ST1.1 Detailed MSW by country'!AH62,'ST1.1 Detailed MSW by country'!W62,'ST1.1 Detailed MSW by country'!L62)</f>
        <v>7.7927259192712331E-2</v>
      </c>
      <c r="Y62" s="50">
        <f>MIN('ST1.1 Detailed MSW by country'!AS62,'ST1.1 Detailed MSW by country'!AH62,'ST1.1 Detailed MSW by country'!W62,'ST1.1 Detailed MSW by country'!L62)</f>
        <v>6.7839200000000002E-2</v>
      </c>
      <c r="Z62" s="50">
        <f>MAX('ST1.1 Detailed MSW by country'!AS62,'ST1.1 Detailed MSW by country'!AH62,'ST1.1 Detailed MSW by country'!W62,'ST1.1 Detailed MSW by country'!L62)</f>
        <v>0.16473915374635725</v>
      </c>
      <c r="AA62" s="50">
        <f>AVERAGE('ST1.1 Detailed MSW by country'!AT62,'ST1.1 Detailed MSW by country'!AI62,'ST1.1 Detailed MSW by country'!X62,'ST1.1 Detailed MSW by country'!M62)</f>
        <v>0.3059209374741293</v>
      </c>
      <c r="AB62" s="50">
        <f>STDEVA('ST1.1 Detailed MSW by country'!AT62,'ST1.1 Detailed MSW by country'!AI62,'ST1.1 Detailed MSW by country'!X62,'ST1.1 Detailed MSW by country'!M62)</f>
        <v>0.20500257055755688</v>
      </c>
      <c r="AC62" s="50">
        <f>MIN('ST1.1 Detailed MSW by country'!AT62,'ST1.1 Detailed MSW by country'!AI62,'ST1.1 Detailed MSW by country'!X62,'ST1.1 Detailed MSW by country'!M62)</f>
        <v>0.17846400000000001</v>
      </c>
      <c r="AD62" s="50">
        <f>MAX('ST1.1 Detailed MSW by country'!AT62,'ST1.1 Detailed MSW by country'!AI62,'ST1.1 Detailed MSW by country'!X62,'ST1.1 Detailed MSW by country'!M62)</f>
        <v>0.43337787494825852</v>
      </c>
      <c r="AE62" s="50">
        <f>AVERAGE('ST1.1 Detailed MSW by country'!AU62,'ST1.1 Detailed MSW by country'!AJ62,'ST1.1 Detailed MSW by country'!Y62,'ST1.1 Detailed MSW by country'!N62)</f>
        <v>8.6873702116050805E-2</v>
      </c>
      <c r="AF62" s="50">
        <f>STDEVA('ST1.1 Detailed MSW by country'!AU62,'ST1.1 Detailed MSW by country'!AJ62,'ST1.1 Detailed MSW by country'!Y62,'ST1.1 Detailed MSW by country'!N62)</f>
        <v>5.8215473562178023E-2</v>
      </c>
      <c r="AG62" s="50">
        <f>MIN('ST1.1 Detailed MSW by country'!AU62,'ST1.1 Detailed MSW by country'!AJ62,'ST1.1 Detailed MSW by country'!Y62,'ST1.1 Detailed MSW by country'!N62)</f>
        <v>5.0679200000000008E-2</v>
      </c>
      <c r="AH62" s="50">
        <f>MAX('ST1.1 Detailed MSW by country'!AU62,'ST1.1 Detailed MSW by country'!AJ62,'ST1.1 Detailed MSW by country'!Y62,'ST1.1 Detailed MSW by country'!N62)</f>
        <v>0.12306820423210162</v>
      </c>
      <c r="AI62" s="50">
        <f>AVERAGE('ST1.1 Detailed MSW by country'!I62,'ST1.1 Detailed MSW by country'!L62,'ST1.1 Detailed MSW by country'!T62,'ST1.1 Detailed MSW by country'!W62,'ST1.1 Detailed MSW by country'!AE62,'ST1.1 Detailed MSW by country'!AH62,'ST1.1 Detailed MSW by country'!AP62,'ST1.1 Detailed MSW by country'!AS62)</f>
        <v>0.10599376070818389</v>
      </c>
      <c r="AJ62" s="50">
        <f>STDEVA('ST1.1 Detailed MSW by country'!I62,'ST1.1 Detailed MSW by country'!L62,'ST1.1 Detailed MSW by country'!T62,'ST1.1 Detailed MSW by country'!W62,'ST1.1 Detailed MSW by country'!AE62,'ST1.1 Detailed MSW by country'!AH62,'ST1.1 Detailed MSW by country'!AP62,'ST1.1 Detailed MSW by country'!AS62)</f>
        <v>6.6297547731593132E-2</v>
      </c>
      <c r="AK62" s="50">
        <f>MIN('ST1.1 Detailed MSW by country'!I62,'ST1.1 Detailed MSW by country'!L62,'ST1.1 Detailed MSW by country'!T62,'ST1.1 Detailed MSW by country'!W62,'ST1.1 Detailed MSW by country'!AE62,'ST1.1 Detailed MSW by country'!AH62,'ST1.1 Detailed MSW by country'!AP62,'ST1.1 Detailed MSW by country'!AS62)</f>
        <v>5.58272E-2</v>
      </c>
      <c r="AL62" s="50">
        <f>MAX('ST1.1 Detailed MSW by country'!I62,'ST1.1 Detailed MSW by country'!L62,'ST1.1 Detailed MSW by country'!T62,'ST1.1 Detailed MSW by country'!W62,'ST1.1 Detailed MSW by country'!AE62,'ST1.1 Detailed MSW by country'!AH62,'ST1.1 Detailed MSW by country'!AP62,'ST1.1 Detailed MSW by country'!AS62)</f>
        <v>0.16473915374635725</v>
      </c>
      <c r="AM62" s="50">
        <f>AVERAGE('ST1.1 Detailed MSW by country'!J62,'ST1.1 Detailed MSW by country'!M62,'ST1.1 Detailed MSW by country'!U62,'ST1.1 Detailed MSW by country'!X62,'ST1.1 Detailed MSW by country'!AF62,'ST1.1 Detailed MSW by country'!AI62,'ST1.1 Detailed MSW by country'!AQ62,'ST1.1 Detailed MSW by country'!AT62)</f>
        <v>0.24444259523173217</v>
      </c>
      <c r="AN62" s="50">
        <f>STDEVA('ST1.1 Detailed MSW by country'!J62,'ST1.1 Detailed MSW by country'!M62,'ST1.1 Detailed MSW by country'!U62,'ST1.1 Detailed MSW by country'!X62,'ST1.1 Detailed MSW by country'!AF62,'ST1.1 Detailed MSW by country'!AI62,'ST1.1 Detailed MSW by country'!AQ62,'ST1.1 Detailed MSW by country'!AT62)</f>
        <v>0.15979227133402735</v>
      </c>
      <c r="AO62" s="50">
        <f>MIN('ST1.1 Detailed MSW by country'!J62,'ST1.1 Detailed MSW by country'!M62,'ST1.1 Detailed MSW by country'!U62,'ST1.1 Detailed MSW by country'!X62,'ST1.1 Detailed MSW by country'!AF62,'ST1.1 Detailed MSW by country'!AI62,'ST1.1 Detailed MSW by country'!AQ62,'ST1.1 Detailed MSW by country'!AT62)</f>
        <v>0.1067352</v>
      </c>
      <c r="AP62" s="50">
        <f>MAX('ST1.1 Detailed MSW by country'!J62,'ST1.1 Detailed MSW by country'!M62,'ST1.1 Detailed MSW by country'!U62,'ST1.1 Detailed MSW by country'!X62,'ST1.1 Detailed MSW by country'!AF62,'ST1.1 Detailed MSW by country'!AI62,'ST1.1 Detailed MSW by country'!AQ62,'ST1.1 Detailed MSW by country'!AT62)</f>
        <v>0.43337787494825852</v>
      </c>
      <c r="AQ62" s="50">
        <f>AVERAGE('ST1.1 Detailed MSW by country'!K62,'ST1.1 Detailed MSW by country'!N62,'ST1.1 Detailed MSW by country'!V62,'ST1.1 Detailed MSW by country'!Y62,'ST1.1 Detailed MSW by country'!AG62,'ST1.1 Detailed MSW by country'!AJ62,'ST1.1 Detailed MSW by country'!AR62,'ST1.1 Detailed MSW by country'!AU62)</f>
        <v>0.11913267276636766</v>
      </c>
      <c r="AR62" s="50">
        <f>STDEVA('ST1.1 Detailed MSW by country'!K62,'ST1.1 Detailed MSW by country'!N62,'ST1.1 Detailed MSW by country'!V62,'ST1.1 Detailed MSW by country'!Y62,'ST1.1 Detailed MSW by country'!AG62,'ST1.1 Detailed MSW by country'!AJ62,'ST1.1 Detailed MSW by country'!AR62,'ST1.1 Detailed MSW by country'!AU62)</f>
        <v>7.8489951951576056E-2</v>
      </c>
      <c r="AS62" s="50">
        <f>MIN('ST1.1 Detailed MSW by country'!K62,'ST1.1 Detailed MSW by country'!N62,'ST1.1 Detailed MSW by country'!V62,'ST1.1 Detailed MSW by country'!Y62,'ST1.1 Detailed MSW by country'!AG62,'ST1.1 Detailed MSW by country'!AJ62,'ST1.1 Detailed MSW by country'!AR62,'ST1.1 Detailed MSW by country'!AU62)</f>
        <v>5.0679200000000008E-2</v>
      </c>
      <c r="AT62" s="50">
        <f>MAX('ST1.1 Detailed MSW by country'!K62,'ST1.1 Detailed MSW by country'!N62,'ST1.1 Detailed MSW by country'!V62,'ST1.1 Detailed MSW by country'!Y62,'ST1.1 Detailed MSW by country'!AG62,'ST1.1 Detailed MSW by country'!AJ62,'ST1.1 Detailed MSW by country'!AR62,'ST1.1 Detailed MSW by country'!AU62)</f>
        <v>0.21446648683336897</v>
      </c>
    </row>
    <row r="63" spans="1:46" x14ac:dyDescent="0.3">
      <c r="A63" s="19" t="s">
        <v>67</v>
      </c>
      <c r="B63" s="19" t="s">
        <v>74</v>
      </c>
      <c r="C63" s="27">
        <f>AVERAGE('ST1.1 Detailed MSW by country'!G63,'ST1.1 Detailed MSW by country'!R63,'ST1.1 Detailed MSW by country'!AC63,'ST1.1 Detailed MSW by country'!AN63)</f>
        <v>0.75754666880415167</v>
      </c>
      <c r="D63" s="21">
        <f>STDEVA('ST1.1 Detailed MSW by country'!G63,'ST1.1 Detailed MSW by country'!R63,'ST1.1 Detailed MSW by country'!AC63,'ST1.1 Detailed MSW by country'!AN63)</f>
        <v>0.38596883651552694</v>
      </c>
      <c r="E63" s="21">
        <f>MIN('ST1.1 Detailed MSW by country'!G63,'ST1.1 Detailed MSW by country'!R63,'ST1.1 Detailed MSW by country'!AC63,'ST1.1 Detailed MSW by country'!AN63)</f>
        <v>0.65264000641245501</v>
      </c>
      <c r="F63" s="21">
        <f>MAX('ST1.1 Detailed MSW by country'!G63,'ST1.1 Detailed MSW by country'!R63,'ST1.1 Detailed MSW by country'!AC63,'ST1.1 Detailed MSW by country'!AN63)</f>
        <v>0.81</v>
      </c>
      <c r="G63" s="21">
        <f>AVERAGE('ST1.1 Detailed MSW by country'!H63,'ST1.1 Detailed MSW by country'!S63,'ST1.1 Detailed MSW by country'!AD63,'ST1.1 Detailed MSW by country'!AO63)</f>
        <v>0.39392426777815892</v>
      </c>
      <c r="H63" s="21">
        <f>STDEVA('ST1.1 Detailed MSW by country'!H63,'ST1.1 Detailed MSW by country'!S63,'ST1.1 Detailed MSW by country'!AD63,'ST1.1 Detailed MSW by country'!AO63)</f>
        <v>0.20070379498807392</v>
      </c>
      <c r="I63" s="21">
        <f>MIN('ST1.1 Detailed MSW by country'!H63,'ST1.1 Detailed MSW by country'!S63,'ST1.1 Detailed MSW by country'!AD63,'ST1.1 Detailed MSW by country'!AO63)</f>
        <v>0.33937280333447661</v>
      </c>
      <c r="J63" s="21">
        <f>MAX('ST1.1 Detailed MSW by country'!H63,'ST1.1 Detailed MSW by country'!S63,'ST1.1 Detailed MSW by country'!AD63,'ST1.1 Detailed MSW by country'!AO63)</f>
        <v>0.42120000000000002</v>
      </c>
      <c r="K63" s="50">
        <f>AVERAGE('ST1.1 Detailed MSW by country'!AP63,'ST1.1 Detailed MSW by country'!AE63,'ST1.1 Detailed MSW by country'!T63,'ST1.1 Detailed MSW by country'!I63)</f>
        <v>3.06437974376426E-2</v>
      </c>
      <c r="L63" s="50">
        <f>STDEVA('ST1.1 Detailed MSW by country'!AP63,'ST1.1 Detailed MSW by country'!AE63,'ST1.1 Detailed MSW by country'!T63,'ST1.1 Detailed MSW by country'!I63)</f>
        <v>1.7189683120428508E-2</v>
      </c>
      <c r="M63" s="50">
        <f>MIN('ST1.1 Detailed MSW by country'!AP63,'ST1.1 Detailed MSW by country'!AE63,'ST1.1 Detailed MSW by country'!T63,'ST1.1 Detailed MSW by country'!I63)</f>
        <v>2.0554559999999999E-2</v>
      </c>
      <c r="N63" s="50">
        <f>MAX('ST1.1 Detailed MSW by country'!AP63,'ST1.1 Detailed MSW by country'!AE63,'ST1.1 Detailed MSW by country'!T63,'ST1.1 Detailed MSW by country'!I63)</f>
        <v>3.9528000000000001E-2</v>
      </c>
      <c r="O63" s="50">
        <f>AVERAGE('ST1.1 Detailed MSW by country'!AQ63,'ST1.1 Detailed MSW by country'!AF63,'ST1.1 Detailed MSW by country'!U63,'ST1.1 Detailed MSW by country'!J63)</f>
        <v>5.8587424199427342E-2</v>
      </c>
      <c r="P63" s="50">
        <f>STDEVA('ST1.1 Detailed MSW by country'!AQ63,'ST1.1 Detailed MSW by country'!AF63,'ST1.1 Detailed MSW by country'!U63,'ST1.1 Detailed MSW by country'!J63)</f>
        <v>3.286470153967172E-2</v>
      </c>
      <c r="Q63" s="50">
        <f>MIN('ST1.1 Detailed MSW by country'!AQ63,'ST1.1 Detailed MSW by country'!AF63,'ST1.1 Detailed MSW by country'!U63,'ST1.1 Detailed MSW by country'!J63)</f>
        <v>3.929796E-2</v>
      </c>
      <c r="R63" s="50">
        <f>MAX('ST1.1 Detailed MSW by country'!AQ63,'ST1.1 Detailed MSW by country'!AF63,'ST1.1 Detailed MSW by country'!U63,'ST1.1 Detailed MSW by country'!J63)</f>
        <v>7.5573000000000001E-2</v>
      </c>
      <c r="S63" s="50">
        <f>AVERAGE('ST1.1 Detailed MSW by country'!AR63,'ST1.1 Detailed MSW by country'!AG63,'ST1.1 Detailed MSW by country'!V63,'ST1.1 Detailed MSW by country'!K63)</f>
        <v>4.8477482831680518E-2</v>
      </c>
      <c r="T63" s="50">
        <f>STDEVA('ST1.1 Detailed MSW by country'!AR63,'ST1.1 Detailed MSW by country'!AG63,'ST1.1 Detailed MSW by country'!V63,'ST1.1 Detailed MSW by country'!K63)</f>
        <v>2.7193515100350004E-2</v>
      </c>
      <c r="U63" s="50">
        <f>MIN('ST1.1 Detailed MSW by country'!AR63,'ST1.1 Detailed MSW by country'!AG63,'ST1.1 Detailed MSW by country'!V63,'ST1.1 Detailed MSW by country'!K63)</f>
        <v>3.2516640000000006E-2</v>
      </c>
      <c r="V63" s="50">
        <f>MAX('ST1.1 Detailed MSW by country'!AR63,'ST1.1 Detailed MSW by country'!AG63,'ST1.1 Detailed MSW by country'!V63,'ST1.1 Detailed MSW by country'!K63)</f>
        <v>6.2532000000000004E-2</v>
      </c>
      <c r="W63" s="50">
        <f>AVERAGE('ST1.1 Detailed MSW by country'!AS63,'ST1.1 Detailed MSW by country'!AH63,'ST1.1 Detailed MSW by country'!W63,'ST1.1 Detailed MSW by country'!L63)</f>
        <v>3.7237237460086198E-2</v>
      </c>
      <c r="X63" s="50">
        <f>STDEVA('ST1.1 Detailed MSW by country'!AS63,'ST1.1 Detailed MSW by country'!AH63,'ST1.1 Detailed MSW by country'!W63,'ST1.1 Detailed MSW by country'!L63)</f>
        <v>2.0888282972160041E-2</v>
      </c>
      <c r="Y63" s="50">
        <f>MIN('ST1.1 Detailed MSW by country'!AS63,'ST1.1 Detailed MSW by country'!AH63,'ST1.1 Detailed MSW by country'!W63,'ST1.1 Detailed MSW by country'!L63)</f>
        <v>2.4977160000000002E-2</v>
      </c>
      <c r="Z63" s="50">
        <f>MAX('ST1.1 Detailed MSW by country'!AS63,'ST1.1 Detailed MSW by country'!AH63,'ST1.1 Detailed MSW by country'!W63,'ST1.1 Detailed MSW by country'!L63)</f>
        <v>4.8032999999999999E-2</v>
      </c>
      <c r="AA63" s="50">
        <f>AVERAGE('ST1.1 Detailed MSW by country'!AT63,'ST1.1 Detailed MSW by country'!AI63,'ST1.1 Detailed MSW by country'!X63,'ST1.1 Detailed MSW by country'!M63)</f>
        <v>9.7959680333447652E-2</v>
      </c>
      <c r="AB63" s="50">
        <f>STDEVA('ST1.1 Detailed MSW by country'!AT63,'ST1.1 Detailed MSW by country'!AI63,'ST1.1 Detailed MSW by country'!X63,'ST1.1 Detailed MSW by country'!M63)</f>
        <v>5.4950626368582924E-2</v>
      </c>
      <c r="AC63" s="50">
        <f>MIN('ST1.1 Detailed MSW by country'!AT63,'ST1.1 Detailed MSW by country'!AI63,'ST1.1 Detailed MSW by country'!X63,'ST1.1 Detailed MSW by country'!M63)</f>
        <v>6.5707200000000007E-2</v>
      </c>
      <c r="AD63" s="50">
        <f>MAX('ST1.1 Detailed MSW by country'!AT63,'ST1.1 Detailed MSW by country'!AI63,'ST1.1 Detailed MSW by country'!X63,'ST1.1 Detailed MSW by country'!M63)</f>
        <v>0.12636</v>
      </c>
      <c r="AE63" s="50">
        <f>AVERAGE('ST1.1 Detailed MSW by country'!AU63,'ST1.1 Detailed MSW by country'!AJ63,'ST1.1 Detailed MSW by country'!Y63,'ST1.1 Detailed MSW by country'!N63)</f>
        <v>2.7818037428023922E-2</v>
      </c>
      <c r="AF63" s="50">
        <f>STDEVA('ST1.1 Detailed MSW by country'!AU63,'ST1.1 Detailed MSW by country'!AJ63,'ST1.1 Detailed MSW by country'!Y63,'ST1.1 Detailed MSW by country'!N63)</f>
        <v>1.5604568898257837E-2</v>
      </c>
      <c r="AG63" s="50">
        <f>MIN('ST1.1 Detailed MSW by country'!AU63,'ST1.1 Detailed MSW by country'!AJ63,'ST1.1 Detailed MSW by country'!Y63,'ST1.1 Detailed MSW by country'!N63)</f>
        <v>1.8659160000000001E-2</v>
      </c>
      <c r="AH63" s="50">
        <f>MAX('ST1.1 Detailed MSW by country'!AU63,'ST1.1 Detailed MSW by country'!AJ63,'ST1.1 Detailed MSW by country'!Y63,'ST1.1 Detailed MSW by country'!N63)</f>
        <v>3.5882999999999998E-2</v>
      </c>
      <c r="AI63" s="50">
        <f>AVERAGE('ST1.1 Detailed MSW by country'!I63,'ST1.1 Detailed MSW by country'!L63,'ST1.1 Detailed MSW by country'!T63,'ST1.1 Detailed MSW by country'!W63,'ST1.1 Detailed MSW by country'!AE63,'ST1.1 Detailed MSW by country'!AH63,'ST1.1 Detailed MSW by country'!AP63,'ST1.1 Detailed MSW by country'!AS63)</f>
        <v>3.39405174488644E-2</v>
      </c>
      <c r="AJ63" s="50">
        <f>STDEVA('ST1.1 Detailed MSW by country'!I63,'ST1.1 Detailed MSW by country'!L63,'ST1.1 Detailed MSW by country'!T63,'ST1.1 Detailed MSW by country'!W63,'ST1.1 Detailed MSW by country'!AE63,'ST1.1 Detailed MSW by country'!AH63,'ST1.1 Detailed MSW by country'!AP63,'ST1.1 Detailed MSW by country'!AS63)</f>
        <v>1.7905802517871459E-2</v>
      </c>
      <c r="AK63" s="50">
        <f>MIN('ST1.1 Detailed MSW by country'!I63,'ST1.1 Detailed MSW by country'!L63,'ST1.1 Detailed MSW by country'!T63,'ST1.1 Detailed MSW by country'!W63,'ST1.1 Detailed MSW by country'!AE63,'ST1.1 Detailed MSW by country'!AH63,'ST1.1 Detailed MSW by country'!AP63,'ST1.1 Detailed MSW by country'!AS63)</f>
        <v>2.0554559999999999E-2</v>
      </c>
      <c r="AL63" s="50">
        <f>MAX('ST1.1 Detailed MSW by country'!I63,'ST1.1 Detailed MSW by country'!L63,'ST1.1 Detailed MSW by country'!T63,'ST1.1 Detailed MSW by country'!W63,'ST1.1 Detailed MSW by country'!AE63,'ST1.1 Detailed MSW by country'!AH63,'ST1.1 Detailed MSW by country'!AP63,'ST1.1 Detailed MSW by country'!AS63)</f>
        <v>4.8032999999999999E-2</v>
      </c>
      <c r="AM63" s="50">
        <f>AVERAGE('ST1.1 Detailed MSW by country'!J63,'ST1.1 Detailed MSW by country'!M63,'ST1.1 Detailed MSW by country'!U63,'ST1.1 Detailed MSW by country'!X63,'ST1.1 Detailed MSW by country'!AF63,'ST1.1 Detailed MSW by country'!AI63,'ST1.1 Detailed MSW by country'!AQ63,'ST1.1 Detailed MSW by country'!AT63)</f>
        <v>7.8273552266437507E-2</v>
      </c>
      <c r="AN63" s="50">
        <f>STDEVA('ST1.1 Detailed MSW by country'!J63,'ST1.1 Detailed MSW by country'!M63,'ST1.1 Detailed MSW by country'!U63,'ST1.1 Detailed MSW by country'!X63,'ST1.1 Detailed MSW by country'!AF63,'ST1.1 Detailed MSW by country'!AI63,'ST1.1 Detailed MSW by country'!AQ63,'ST1.1 Detailed MSW by country'!AT63)</f>
        <v>4.4789868447789725E-2</v>
      </c>
      <c r="AO63" s="50">
        <f>MIN('ST1.1 Detailed MSW by country'!J63,'ST1.1 Detailed MSW by country'!M63,'ST1.1 Detailed MSW by country'!U63,'ST1.1 Detailed MSW by country'!X63,'ST1.1 Detailed MSW by country'!AF63,'ST1.1 Detailed MSW by country'!AI63,'ST1.1 Detailed MSW by country'!AQ63,'ST1.1 Detailed MSW by country'!AT63)</f>
        <v>3.929796E-2</v>
      </c>
      <c r="AP63" s="50">
        <f>MAX('ST1.1 Detailed MSW by country'!J63,'ST1.1 Detailed MSW by country'!M63,'ST1.1 Detailed MSW by country'!U63,'ST1.1 Detailed MSW by country'!X63,'ST1.1 Detailed MSW by country'!AF63,'ST1.1 Detailed MSW by country'!AI63,'ST1.1 Detailed MSW by country'!AQ63,'ST1.1 Detailed MSW by country'!AT63)</f>
        <v>0.12636</v>
      </c>
      <c r="AQ63" s="50">
        <f>AVERAGE('ST1.1 Detailed MSW by country'!K63,'ST1.1 Detailed MSW by country'!N63,'ST1.1 Detailed MSW by country'!V63,'ST1.1 Detailed MSW by country'!Y63,'ST1.1 Detailed MSW by country'!AG63,'ST1.1 Detailed MSW by country'!AJ63,'ST1.1 Detailed MSW by country'!AR63,'ST1.1 Detailed MSW by country'!AU63)</f>
        <v>3.8147760129852222E-2</v>
      </c>
      <c r="AR63" s="50">
        <f>STDEVA('ST1.1 Detailed MSW by country'!K63,'ST1.1 Detailed MSW by country'!N63,'ST1.1 Detailed MSW by country'!V63,'ST1.1 Detailed MSW by country'!Y63,'ST1.1 Detailed MSW by country'!AG63,'ST1.1 Detailed MSW by country'!AJ63,'ST1.1 Detailed MSW by country'!AR63,'ST1.1 Detailed MSW by country'!AU63)</f>
        <v>2.2133148288016585E-2</v>
      </c>
      <c r="AS63" s="50">
        <f>MIN('ST1.1 Detailed MSW by country'!K63,'ST1.1 Detailed MSW by country'!N63,'ST1.1 Detailed MSW by country'!V63,'ST1.1 Detailed MSW by country'!Y63,'ST1.1 Detailed MSW by country'!AG63,'ST1.1 Detailed MSW by country'!AJ63,'ST1.1 Detailed MSW by country'!AR63,'ST1.1 Detailed MSW by country'!AU63)</f>
        <v>1.8659160000000001E-2</v>
      </c>
      <c r="AT63" s="50">
        <f>MAX('ST1.1 Detailed MSW by country'!K63,'ST1.1 Detailed MSW by country'!N63,'ST1.1 Detailed MSW by country'!V63,'ST1.1 Detailed MSW by country'!Y63,'ST1.1 Detailed MSW by country'!AG63,'ST1.1 Detailed MSW by country'!AJ63,'ST1.1 Detailed MSW by country'!AR63,'ST1.1 Detailed MSW by country'!AU63)</f>
        <v>6.2532000000000004E-2</v>
      </c>
    </row>
    <row r="64" spans="1:46" x14ac:dyDescent="0.3">
      <c r="A64" s="19" t="s">
        <v>67</v>
      </c>
      <c r="B64" s="19" t="s">
        <v>75</v>
      </c>
      <c r="C64" s="27">
        <f>AVERAGE('ST1.1 Detailed MSW by country'!G64,'ST1.1 Detailed MSW by country'!R64,'ST1.1 Detailed MSW by country'!AC64,'ST1.1 Detailed MSW by country'!AN64)</f>
        <v>0.86929993188526455</v>
      </c>
      <c r="D64" s="21">
        <f>STDEVA('ST1.1 Detailed MSW by country'!G64,'ST1.1 Detailed MSW by country'!R64,'ST1.1 Detailed MSW by country'!AC64,'ST1.1 Detailed MSW by country'!AN64)</f>
        <v>0.58609426220710281</v>
      </c>
      <c r="E64" s="21">
        <f>MIN('ST1.1 Detailed MSW by country'!G64,'ST1.1 Detailed MSW by country'!R64,'ST1.1 Detailed MSW by country'!AC64,'ST1.1 Detailed MSW by country'!AN64)</f>
        <v>0.49859986377052901</v>
      </c>
      <c r="F64" s="21">
        <f>MAX('ST1.1 Detailed MSW by country'!G64,'ST1.1 Detailed MSW by country'!R64,'ST1.1 Detailed MSW by country'!AC64,'ST1.1 Detailed MSW by country'!AN64)</f>
        <v>1.24</v>
      </c>
      <c r="G64" s="21">
        <f>AVERAGE('ST1.1 Detailed MSW by country'!H64,'ST1.1 Detailed MSW by country'!S64,'ST1.1 Detailed MSW by country'!AD64,'ST1.1 Detailed MSW by country'!AO64)</f>
        <v>0.45203596458033757</v>
      </c>
      <c r="H64" s="21">
        <f>STDEVA('ST1.1 Detailed MSW by country'!H64,'ST1.1 Detailed MSW by country'!S64,'ST1.1 Detailed MSW by country'!AD64,'ST1.1 Detailed MSW by country'!AO64)</f>
        <v>0.30476901634769349</v>
      </c>
      <c r="I64" s="21">
        <f>MIN('ST1.1 Detailed MSW by country'!H64,'ST1.1 Detailed MSW by country'!S64,'ST1.1 Detailed MSW by country'!AD64,'ST1.1 Detailed MSW by country'!AO64)</f>
        <v>0.2592719291606751</v>
      </c>
      <c r="J64" s="21">
        <f>MAX('ST1.1 Detailed MSW by country'!H64,'ST1.1 Detailed MSW by country'!S64,'ST1.1 Detailed MSW by country'!AD64,'ST1.1 Detailed MSW by country'!AO64)</f>
        <v>0.64480000000000004</v>
      </c>
      <c r="K64" s="50">
        <f>AVERAGE('ST1.1 Detailed MSW by country'!AP64,'ST1.1 Detailed MSW by country'!AE64,'ST1.1 Detailed MSW by country'!T64,'ST1.1 Detailed MSW by country'!I64)</f>
        <v>2.7898956676000907E-2</v>
      </c>
      <c r="L64" s="50">
        <f>STDEVA('ST1.1 Detailed MSW by country'!AP64,'ST1.1 Detailed MSW by country'!AE64,'ST1.1 Detailed MSW by country'!T64,'ST1.1 Detailed MSW by country'!I64)</f>
        <v>1.6368697812560205E-2</v>
      </c>
      <c r="M64" s="50">
        <f>MIN('ST1.1 Detailed MSW by country'!AP64,'ST1.1 Detailed MSW by country'!AE64,'ST1.1 Detailed MSW by country'!T64,'ST1.1 Detailed MSW by country'!I64)</f>
        <v>2.4331673352001815E-2</v>
      </c>
      <c r="N64" s="50">
        <f>MAX('ST1.1 Detailed MSW by country'!AP64,'ST1.1 Detailed MSW by country'!AE64,'ST1.1 Detailed MSW by country'!T64,'ST1.1 Detailed MSW by country'!I64)</f>
        <v>3.1466239999999999E-2</v>
      </c>
      <c r="O64" s="50">
        <f>AVERAGE('ST1.1 Detailed MSW by country'!AQ64,'ST1.1 Detailed MSW by country'!AF64,'ST1.1 Detailed MSW by country'!U64,'ST1.1 Detailed MSW by country'!J64)</f>
        <v>5.3339603644895178E-2</v>
      </c>
      <c r="P64" s="50">
        <f>STDEVA('ST1.1 Detailed MSW by country'!AQ64,'ST1.1 Detailed MSW by country'!AF64,'ST1.1 Detailed MSW by country'!U64,'ST1.1 Detailed MSW by country'!J64)</f>
        <v>3.1295071842456286E-2</v>
      </c>
      <c r="Q64" s="50">
        <f>MIN('ST1.1 Detailed MSW by country'!AQ64,'ST1.1 Detailed MSW by country'!AF64,'ST1.1 Detailed MSW by country'!U64,'ST1.1 Detailed MSW by country'!J64)</f>
        <v>4.651936728979035E-2</v>
      </c>
      <c r="R64" s="50">
        <f>MAX('ST1.1 Detailed MSW by country'!AQ64,'ST1.1 Detailed MSW by country'!AF64,'ST1.1 Detailed MSW by country'!U64,'ST1.1 Detailed MSW by country'!J64)</f>
        <v>6.0159839999999999E-2</v>
      </c>
      <c r="S64" s="50">
        <f>AVERAGE('ST1.1 Detailed MSW by country'!AR64,'ST1.1 Detailed MSW by country'!AG64,'ST1.1 Detailed MSW by country'!V64,'ST1.1 Detailed MSW by country'!K64)</f>
        <v>4.413523474154242E-2</v>
      </c>
      <c r="T64" s="50">
        <f>STDEVA('ST1.1 Detailed MSW by country'!AR64,'ST1.1 Detailed MSW by country'!AG64,'ST1.1 Detailed MSW by country'!V64,'ST1.1 Detailed MSW by country'!K64)</f>
        <v>2.5894743260853441E-2</v>
      </c>
      <c r="U64" s="50">
        <f>MIN('ST1.1 Detailed MSW by country'!AR64,'ST1.1 Detailed MSW by country'!AG64,'ST1.1 Detailed MSW by country'!V64,'ST1.1 Detailed MSW by country'!K64)</f>
        <v>3.8491909483084841E-2</v>
      </c>
      <c r="V64" s="50">
        <f>MAX('ST1.1 Detailed MSW by country'!AR64,'ST1.1 Detailed MSW by country'!AG64,'ST1.1 Detailed MSW by country'!V64,'ST1.1 Detailed MSW by country'!K64)</f>
        <v>4.9778560000000006E-2</v>
      </c>
      <c r="W64" s="50">
        <f>AVERAGE('ST1.1 Detailed MSW by country'!AS64,'ST1.1 Detailed MSW by country'!AH64,'ST1.1 Detailed MSW by country'!W64,'ST1.1 Detailed MSW by country'!L64)</f>
        <v>3.3901805960796186E-2</v>
      </c>
      <c r="X64" s="50">
        <f>STDEVA('ST1.1 Detailed MSW by country'!AS64,'ST1.1 Detailed MSW by country'!AH64,'ST1.1 Detailed MSW by country'!W64,'ST1.1 Detailed MSW by country'!L64)</f>
        <v>1.9890651235344673E-2</v>
      </c>
      <c r="Y64" s="50">
        <f>MIN('ST1.1 Detailed MSW by country'!AS64,'ST1.1 Detailed MSW by country'!AH64,'ST1.1 Detailed MSW by country'!W64,'ST1.1 Detailed MSW by country'!L64)</f>
        <v>2.9566971921592369E-2</v>
      </c>
      <c r="Z64" s="50">
        <f>MAX('ST1.1 Detailed MSW by country'!AS64,'ST1.1 Detailed MSW by country'!AH64,'ST1.1 Detailed MSW by country'!W64,'ST1.1 Detailed MSW by country'!L64)</f>
        <v>3.8236640000000002E-2</v>
      </c>
      <c r="AA64" s="50">
        <f>AVERAGE('ST1.1 Detailed MSW by country'!AT64,'ST1.1 Detailed MSW by country'!AI64,'ST1.1 Detailed MSW by country'!X64,'ST1.1 Detailed MSW by country'!M64)</f>
        <v>8.9185189374101276E-2</v>
      </c>
      <c r="AB64" s="50">
        <f>STDEVA('ST1.1 Detailed MSW by country'!AT64,'ST1.1 Detailed MSW by country'!AI64,'ST1.1 Detailed MSW by country'!X64,'ST1.1 Detailed MSW by country'!M64)</f>
        <v>5.2326165138512126E-2</v>
      </c>
      <c r="AC64" s="50">
        <f>MIN('ST1.1 Detailed MSW by country'!AT64,'ST1.1 Detailed MSW by country'!AI64,'ST1.1 Detailed MSW by country'!X64,'ST1.1 Detailed MSW by country'!M64)</f>
        <v>7.7781578748202532E-2</v>
      </c>
      <c r="AD64" s="50">
        <f>MAX('ST1.1 Detailed MSW by country'!AT64,'ST1.1 Detailed MSW by country'!AI64,'ST1.1 Detailed MSW by country'!X64,'ST1.1 Detailed MSW by country'!M64)</f>
        <v>0.10058880000000001</v>
      </c>
      <c r="AE64" s="50">
        <f>AVERAGE('ST1.1 Detailed MSW by country'!AU64,'ST1.1 Detailed MSW by country'!AJ64,'ST1.1 Detailed MSW by country'!Y64,'ST1.1 Detailed MSW by country'!N64)</f>
        <v>2.532630698251722E-2</v>
      </c>
      <c r="AF64" s="50">
        <f>STDEVA('ST1.1 Detailed MSW by country'!AU64,'ST1.1 Detailed MSW by country'!AJ64,'ST1.1 Detailed MSW by country'!Y64,'ST1.1 Detailed MSW by country'!N64)</f>
        <v>1.4859289202795431E-2</v>
      </c>
      <c r="AG64" s="50">
        <f>MIN('ST1.1 Detailed MSW by country'!AU64,'ST1.1 Detailed MSW by country'!AJ64,'ST1.1 Detailed MSW by country'!Y64,'ST1.1 Detailed MSW by country'!N64)</f>
        <v>2.2087973965034435E-2</v>
      </c>
      <c r="AH64" s="50">
        <f>MAX('ST1.1 Detailed MSW by country'!AU64,'ST1.1 Detailed MSW by country'!AJ64,'ST1.1 Detailed MSW by country'!Y64,'ST1.1 Detailed MSW by country'!N64)</f>
        <v>2.8564640000000002E-2</v>
      </c>
      <c r="AI64" s="50">
        <f>AVERAGE('ST1.1 Detailed MSW by country'!I64,'ST1.1 Detailed MSW by country'!L64,'ST1.1 Detailed MSW by country'!T64,'ST1.1 Detailed MSW by country'!W64,'ST1.1 Detailed MSW by country'!AE64,'ST1.1 Detailed MSW by country'!AH64,'ST1.1 Detailed MSW by country'!AP64,'ST1.1 Detailed MSW by country'!AS64)</f>
        <v>3.0900381318398545E-2</v>
      </c>
      <c r="AJ64" s="50">
        <f>STDEVA('ST1.1 Detailed MSW by country'!I64,'ST1.1 Detailed MSW by country'!L64,'ST1.1 Detailed MSW by country'!T64,'ST1.1 Detailed MSW by country'!W64,'ST1.1 Detailed MSW by country'!AE64,'ST1.1 Detailed MSW by country'!AH64,'ST1.1 Detailed MSW by country'!AP64,'ST1.1 Detailed MSW by country'!AS64)</f>
        <v>1.6939952452720751E-2</v>
      </c>
      <c r="AK64" s="50">
        <f>MIN('ST1.1 Detailed MSW by country'!I64,'ST1.1 Detailed MSW by country'!L64,'ST1.1 Detailed MSW by country'!T64,'ST1.1 Detailed MSW by country'!W64,'ST1.1 Detailed MSW by country'!AE64,'ST1.1 Detailed MSW by country'!AH64,'ST1.1 Detailed MSW by country'!AP64,'ST1.1 Detailed MSW by country'!AS64)</f>
        <v>2.4331673352001815E-2</v>
      </c>
      <c r="AL64" s="50">
        <f>MAX('ST1.1 Detailed MSW by country'!I64,'ST1.1 Detailed MSW by country'!L64,'ST1.1 Detailed MSW by country'!T64,'ST1.1 Detailed MSW by country'!W64,'ST1.1 Detailed MSW by country'!AE64,'ST1.1 Detailed MSW by country'!AH64,'ST1.1 Detailed MSW by country'!AP64,'ST1.1 Detailed MSW by country'!AS64)</f>
        <v>3.8236640000000002E-2</v>
      </c>
      <c r="AM64" s="50">
        <f>AVERAGE('ST1.1 Detailed MSW by country'!J64,'ST1.1 Detailed MSW by country'!M64,'ST1.1 Detailed MSW by country'!U64,'ST1.1 Detailed MSW by country'!X64,'ST1.1 Detailed MSW by country'!AF64,'ST1.1 Detailed MSW by country'!AI64,'ST1.1 Detailed MSW by country'!AQ64,'ST1.1 Detailed MSW by country'!AT64)</f>
        <v>7.1262396509498227E-2</v>
      </c>
      <c r="AN64" s="50">
        <f>STDEVA('ST1.1 Detailed MSW by country'!J64,'ST1.1 Detailed MSW by country'!M64,'ST1.1 Detailed MSW by country'!U64,'ST1.1 Detailed MSW by country'!X64,'ST1.1 Detailed MSW by country'!AF64,'ST1.1 Detailed MSW by country'!AI64,'ST1.1 Detailed MSW by country'!AQ64,'ST1.1 Detailed MSW by country'!AT64)</f>
        <v>4.1048195100945428E-2</v>
      </c>
      <c r="AO64" s="50">
        <f>MIN('ST1.1 Detailed MSW by country'!J64,'ST1.1 Detailed MSW by country'!M64,'ST1.1 Detailed MSW by country'!U64,'ST1.1 Detailed MSW by country'!X64,'ST1.1 Detailed MSW by country'!AF64,'ST1.1 Detailed MSW by country'!AI64,'ST1.1 Detailed MSW by country'!AQ64,'ST1.1 Detailed MSW by country'!AT64)</f>
        <v>4.651936728979035E-2</v>
      </c>
      <c r="AP64" s="50">
        <f>MAX('ST1.1 Detailed MSW by country'!J64,'ST1.1 Detailed MSW by country'!M64,'ST1.1 Detailed MSW by country'!U64,'ST1.1 Detailed MSW by country'!X64,'ST1.1 Detailed MSW by country'!AF64,'ST1.1 Detailed MSW by country'!AI64,'ST1.1 Detailed MSW by country'!AQ64,'ST1.1 Detailed MSW by country'!AT64)</f>
        <v>0.10058880000000001</v>
      </c>
      <c r="AQ64" s="50">
        <f>AVERAGE('ST1.1 Detailed MSW by country'!K64,'ST1.1 Detailed MSW by country'!N64,'ST1.1 Detailed MSW by country'!V64,'ST1.1 Detailed MSW by country'!Y64,'ST1.1 Detailed MSW by country'!AG64,'ST1.1 Detailed MSW by country'!AJ64,'ST1.1 Detailed MSW by country'!AR64,'ST1.1 Detailed MSW by country'!AU64)</f>
        <v>3.4730770862029824E-2</v>
      </c>
      <c r="AR64" s="50">
        <f>STDEVA('ST1.1 Detailed MSW by country'!K64,'ST1.1 Detailed MSW by country'!N64,'ST1.1 Detailed MSW by country'!V64,'ST1.1 Detailed MSW by country'!Y64,'ST1.1 Detailed MSW by country'!AG64,'ST1.1 Detailed MSW by country'!AJ64,'ST1.1 Detailed MSW by country'!AR64,'ST1.1 Detailed MSW by country'!AU64)</f>
        <v>2.0180954579559117E-2</v>
      </c>
      <c r="AS64" s="50">
        <f>MIN('ST1.1 Detailed MSW by country'!K64,'ST1.1 Detailed MSW by country'!N64,'ST1.1 Detailed MSW by country'!V64,'ST1.1 Detailed MSW by country'!Y64,'ST1.1 Detailed MSW by country'!AG64,'ST1.1 Detailed MSW by country'!AJ64,'ST1.1 Detailed MSW by country'!AR64,'ST1.1 Detailed MSW by country'!AU64)</f>
        <v>2.2087973965034435E-2</v>
      </c>
      <c r="AT64" s="50">
        <f>MAX('ST1.1 Detailed MSW by country'!K64,'ST1.1 Detailed MSW by country'!N64,'ST1.1 Detailed MSW by country'!V64,'ST1.1 Detailed MSW by country'!Y64,'ST1.1 Detailed MSW by country'!AG64,'ST1.1 Detailed MSW by country'!AJ64,'ST1.1 Detailed MSW by country'!AR64,'ST1.1 Detailed MSW by country'!AU64)</f>
        <v>4.9778560000000006E-2</v>
      </c>
    </row>
    <row r="65" spans="1:46" x14ac:dyDescent="0.3">
      <c r="A65" s="19" t="s">
        <v>67</v>
      </c>
      <c r="B65" s="19" t="s">
        <v>76</v>
      </c>
      <c r="C65" s="27">
        <f>AVERAGE('ST1.1 Detailed MSW by country'!G65,'ST1.1 Detailed MSW by country'!R65,'ST1.1 Detailed MSW by country'!AC65,'ST1.1 Detailed MSW by country'!AN65)</f>
        <v>1.1591737378622671</v>
      </c>
      <c r="D65" s="21">
        <f>STDEVA('ST1.1 Detailed MSW by country'!G65,'ST1.1 Detailed MSW by country'!R65,'ST1.1 Detailed MSW by country'!AC65,'ST1.1 Detailed MSW by country'!AN65)</f>
        <v>0.58454046607842491</v>
      </c>
      <c r="E65" s="21">
        <f>MIN('ST1.1 Detailed MSW by country'!G65,'ST1.1 Detailed MSW by country'!R65,'ST1.1 Detailed MSW by country'!AC65,'ST1.1 Detailed MSW by country'!AN65)</f>
        <v>1.0575212135868015</v>
      </c>
      <c r="F65" s="21">
        <f>MAX('ST1.1 Detailed MSW by country'!G65,'ST1.1 Detailed MSW by country'!R65,'ST1.1 Detailed MSW by country'!AC65,'ST1.1 Detailed MSW by country'!AN65)</f>
        <v>1.24</v>
      </c>
      <c r="G65" s="21">
        <f>AVERAGE('ST1.1 Detailed MSW by country'!H65,'ST1.1 Detailed MSW by country'!S65,'ST1.1 Detailed MSW by country'!AD65,'ST1.1 Detailed MSW by country'!AO65)</f>
        <v>0.60277034368837901</v>
      </c>
      <c r="H65" s="21">
        <f>STDEVA('ST1.1 Detailed MSW by country'!H65,'ST1.1 Detailed MSW by country'!S65,'ST1.1 Detailed MSW by country'!AD65,'ST1.1 Detailed MSW by country'!AO65)</f>
        <v>0.30396104236078086</v>
      </c>
      <c r="I65" s="21">
        <f>MIN('ST1.1 Detailed MSW by country'!H65,'ST1.1 Detailed MSW by country'!S65,'ST1.1 Detailed MSW by country'!AD65,'ST1.1 Detailed MSW by country'!AO65)</f>
        <v>0.54991103106513683</v>
      </c>
      <c r="J65" s="21">
        <f>MAX('ST1.1 Detailed MSW by country'!H65,'ST1.1 Detailed MSW by country'!S65,'ST1.1 Detailed MSW by country'!AD65,'ST1.1 Detailed MSW by country'!AO65)</f>
        <v>0.64480000000000004</v>
      </c>
      <c r="K65" s="50">
        <f>AVERAGE('ST1.1 Detailed MSW by country'!AP65,'ST1.1 Detailed MSW by country'!AE65,'ST1.1 Detailed MSW by country'!T65,'ST1.1 Detailed MSW by country'!I65)</f>
        <v>4.7354238407678634E-2</v>
      </c>
      <c r="L65" s="50">
        <f>STDEVA('ST1.1 Detailed MSW by country'!AP65,'ST1.1 Detailed MSW by country'!AE65,'ST1.1 Detailed MSW by country'!T65,'ST1.1 Detailed MSW by country'!I65)</f>
        <v>2.693299362194209E-2</v>
      </c>
      <c r="M65" s="50">
        <f>MIN('ST1.1 Detailed MSW by country'!AP65,'ST1.1 Detailed MSW by country'!AE65,'ST1.1 Detailed MSW by country'!T65,'ST1.1 Detailed MSW by country'!I65)</f>
        <v>2.994368E-2</v>
      </c>
      <c r="N65" s="50">
        <f>MAX('ST1.1 Detailed MSW by country'!AP65,'ST1.1 Detailed MSW by country'!AE65,'ST1.1 Detailed MSW by country'!T65,'ST1.1 Detailed MSW by country'!I65)</f>
        <v>6.0511999999999996E-2</v>
      </c>
      <c r="O65" s="50">
        <f>AVERAGE('ST1.1 Detailed MSW by country'!AQ65,'ST1.1 Detailed MSW by country'!AF65,'ST1.1 Detailed MSW by country'!U65,'ST1.1 Detailed MSW by country'!J65)</f>
        <v>9.0535869742549527E-2</v>
      </c>
      <c r="P65" s="50">
        <f>STDEVA('ST1.1 Detailed MSW by country'!AQ65,'ST1.1 Detailed MSW by country'!AF65,'ST1.1 Detailed MSW by country'!U65,'ST1.1 Detailed MSW by country'!J65)</f>
        <v>5.149279313375401E-2</v>
      </c>
      <c r="Q65" s="50">
        <f>MIN('ST1.1 Detailed MSW by country'!AQ65,'ST1.1 Detailed MSW by country'!AF65,'ST1.1 Detailed MSW by country'!U65,'ST1.1 Detailed MSW by country'!J65)</f>
        <v>5.7248880000000002E-2</v>
      </c>
      <c r="R65" s="50">
        <f>MAX('ST1.1 Detailed MSW by country'!AQ65,'ST1.1 Detailed MSW by country'!AF65,'ST1.1 Detailed MSW by country'!U65,'ST1.1 Detailed MSW by country'!J65)</f>
        <v>0.11569199999999999</v>
      </c>
      <c r="S65" s="50">
        <f>AVERAGE('ST1.1 Detailed MSW by country'!AR65,'ST1.1 Detailed MSW by country'!AG65,'ST1.1 Detailed MSW by country'!V65,'ST1.1 Detailed MSW by country'!K65)</f>
        <v>7.4912852562967036E-2</v>
      </c>
      <c r="T65" s="50">
        <f>STDEVA('ST1.1 Detailed MSW by country'!AR65,'ST1.1 Detailed MSW by country'!AG65,'ST1.1 Detailed MSW by country'!V65,'ST1.1 Detailed MSW by country'!K65)</f>
        <v>4.2607112860941168E-2</v>
      </c>
      <c r="U65" s="50">
        <f>MIN('ST1.1 Detailed MSW by country'!AR65,'ST1.1 Detailed MSW by country'!AG65,'ST1.1 Detailed MSW by country'!V65,'ST1.1 Detailed MSW by country'!K65)</f>
        <v>4.7369920000000003E-2</v>
      </c>
      <c r="V65" s="50">
        <f>MAX('ST1.1 Detailed MSW by country'!AR65,'ST1.1 Detailed MSW by country'!AG65,'ST1.1 Detailed MSW by country'!V65,'ST1.1 Detailed MSW by country'!K65)</f>
        <v>9.5728000000000008E-2</v>
      </c>
      <c r="W65" s="50">
        <f>AVERAGE('ST1.1 Detailed MSW by country'!AS65,'ST1.1 Detailed MSW by country'!AH65,'ST1.1 Detailed MSW by country'!W65,'ST1.1 Detailed MSW by country'!L65)</f>
        <v>5.754316265523244E-2</v>
      </c>
      <c r="X65" s="50">
        <f>STDEVA('ST1.1 Detailed MSW by country'!AS65,'ST1.1 Detailed MSW by country'!AH65,'ST1.1 Detailed MSW by country'!W65,'ST1.1 Detailed MSW by country'!L65)</f>
        <v>3.2728002495515683E-2</v>
      </c>
      <c r="Y65" s="50">
        <f>MIN('ST1.1 Detailed MSW by country'!AS65,'ST1.1 Detailed MSW by country'!AH65,'ST1.1 Detailed MSW by country'!W65,'ST1.1 Detailed MSW by country'!L65)</f>
        <v>3.6386479999999999E-2</v>
      </c>
      <c r="Z65" s="50">
        <f>MAX('ST1.1 Detailed MSW by country'!AS65,'ST1.1 Detailed MSW by country'!AH65,'ST1.1 Detailed MSW by country'!W65,'ST1.1 Detailed MSW by country'!L65)</f>
        <v>7.3532E-2</v>
      </c>
      <c r="AA65" s="50">
        <f>AVERAGE('ST1.1 Detailed MSW by country'!AT65,'ST1.1 Detailed MSW by country'!AI65,'ST1.1 Detailed MSW by country'!X65,'ST1.1 Detailed MSW by country'!M65)</f>
        <v>0.15137830310651368</v>
      </c>
      <c r="AB65" s="50">
        <f>STDEVA('ST1.1 Detailed MSW by country'!AT65,'ST1.1 Detailed MSW by country'!AI65,'ST1.1 Detailed MSW by country'!X65,'ST1.1 Detailed MSW by country'!M65)</f>
        <v>8.609727469309357E-2</v>
      </c>
      <c r="AC65" s="50">
        <f>MIN('ST1.1 Detailed MSW by country'!AT65,'ST1.1 Detailed MSW by country'!AI65,'ST1.1 Detailed MSW by country'!X65,'ST1.1 Detailed MSW by country'!M65)</f>
        <v>9.5721600000000004E-2</v>
      </c>
      <c r="AD65" s="50">
        <f>MAX('ST1.1 Detailed MSW by country'!AT65,'ST1.1 Detailed MSW by country'!AI65,'ST1.1 Detailed MSW by country'!X65,'ST1.1 Detailed MSW by country'!M65)</f>
        <v>0.19344</v>
      </c>
      <c r="AE65" s="50">
        <f>AVERAGE('ST1.1 Detailed MSW by country'!AU65,'ST1.1 Detailed MSW by country'!AJ65,'ST1.1 Detailed MSW by country'!Y65,'ST1.1 Detailed MSW by country'!N65)</f>
        <v>4.2987556587298435E-2</v>
      </c>
      <c r="AF65" s="50">
        <f>STDEVA('ST1.1 Detailed MSW by country'!AU65,'ST1.1 Detailed MSW by country'!AJ65,'ST1.1 Detailed MSW by country'!Y65,'ST1.1 Detailed MSW by country'!N65)</f>
        <v>2.4449418390410552E-2</v>
      </c>
      <c r="AG65" s="50">
        <f>MIN('ST1.1 Detailed MSW by country'!AU65,'ST1.1 Detailed MSW by country'!AJ65,'ST1.1 Detailed MSW by country'!Y65,'ST1.1 Detailed MSW by country'!N65)</f>
        <v>2.7182480000000002E-2</v>
      </c>
      <c r="AH65" s="50">
        <f>MAX('ST1.1 Detailed MSW by country'!AU65,'ST1.1 Detailed MSW by country'!AJ65,'ST1.1 Detailed MSW by country'!Y65,'ST1.1 Detailed MSW by country'!N65)</f>
        <v>5.4932000000000002E-2</v>
      </c>
      <c r="AI65" s="50">
        <f>AVERAGE('ST1.1 Detailed MSW by country'!I65,'ST1.1 Detailed MSW by country'!L65,'ST1.1 Detailed MSW by country'!T65,'ST1.1 Detailed MSW by country'!W65,'ST1.1 Detailed MSW by country'!AE65,'ST1.1 Detailed MSW by country'!AH65,'ST1.1 Detailed MSW by country'!AP65,'ST1.1 Detailed MSW by country'!AS65)</f>
        <v>5.244870053145554E-2</v>
      </c>
      <c r="AJ65" s="50">
        <f>STDEVA('ST1.1 Detailed MSW by country'!I65,'ST1.1 Detailed MSW by country'!L65,'ST1.1 Detailed MSW by country'!T65,'ST1.1 Detailed MSW by country'!W65,'ST1.1 Detailed MSW by country'!AE65,'ST1.1 Detailed MSW by country'!AH65,'ST1.1 Detailed MSW by country'!AP65,'ST1.1 Detailed MSW by country'!AS65)</f>
        <v>2.8046685130958367E-2</v>
      </c>
      <c r="AK65" s="50">
        <f>MIN('ST1.1 Detailed MSW by country'!I65,'ST1.1 Detailed MSW by country'!L65,'ST1.1 Detailed MSW by country'!T65,'ST1.1 Detailed MSW by country'!W65,'ST1.1 Detailed MSW by country'!AE65,'ST1.1 Detailed MSW by country'!AH65,'ST1.1 Detailed MSW by country'!AP65,'ST1.1 Detailed MSW by country'!AS65)</f>
        <v>2.994368E-2</v>
      </c>
      <c r="AL65" s="50">
        <f>MAX('ST1.1 Detailed MSW by country'!I65,'ST1.1 Detailed MSW by country'!L65,'ST1.1 Detailed MSW by country'!T65,'ST1.1 Detailed MSW by country'!W65,'ST1.1 Detailed MSW by country'!AE65,'ST1.1 Detailed MSW by country'!AH65,'ST1.1 Detailed MSW by country'!AP65,'ST1.1 Detailed MSW by country'!AS65)</f>
        <v>7.3532E-2</v>
      </c>
      <c r="AM65" s="50">
        <f>AVERAGE('ST1.1 Detailed MSW by country'!J65,'ST1.1 Detailed MSW by country'!M65,'ST1.1 Detailed MSW by country'!U65,'ST1.1 Detailed MSW by country'!X65,'ST1.1 Detailed MSW by country'!AF65,'ST1.1 Detailed MSW by country'!AI65,'ST1.1 Detailed MSW by country'!AQ65,'ST1.1 Detailed MSW by country'!AT65)</f>
        <v>0.12095708642453161</v>
      </c>
      <c r="AN65" s="50">
        <f>STDEVA('ST1.1 Detailed MSW by country'!J65,'ST1.1 Detailed MSW by country'!M65,'ST1.1 Detailed MSW by country'!U65,'ST1.1 Detailed MSW by country'!X65,'ST1.1 Detailed MSW by country'!AF65,'ST1.1 Detailed MSW by country'!AI65,'ST1.1 Detailed MSW by country'!AQ65,'ST1.1 Detailed MSW by country'!AT65)</f>
        <v>7.0058416719534097E-2</v>
      </c>
      <c r="AO65" s="50">
        <f>MIN('ST1.1 Detailed MSW by country'!J65,'ST1.1 Detailed MSW by country'!M65,'ST1.1 Detailed MSW by country'!U65,'ST1.1 Detailed MSW by country'!X65,'ST1.1 Detailed MSW by country'!AF65,'ST1.1 Detailed MSW by country'!AI65,'ST1.1 Detailed MSW by country'!AQ65,'ST1.1 Detailed MSW by country'!AT65)</f>
        <v>5.7248880000000002E-2</v>
      </c>
      <c r="AP65" s="50">
        <f>MAX('ST1.1 Detailed MSW by country'!J65,'ST1.1 Detailed MSW by country'!M65,'ST1.1 Detailed MSW by country'!U65,'ST1.1 Detailed MSW by country'!X65,'ST1.1 Detailed MSW by country'!AF65,'ST1.1 Detailed MSW by country'!AI65,'ST1.1 Detailed MSW by country'!AQ65,'ST1.1 Detailed MSW by country'!AT65)</f>
        <v>0.19344</v>
      </c>
      <c r="AQ65" s="50">
        <f>AVERAGE('ST1.1 Detailed MSW by country'!K65,'ST1.1 Detailed MSW by country'!N65,'ST1.1 Detailed MSW by country'!V65,'ST1.1 Detailed MSW by country'!Y65,'ST1.1 Detailed MSW by country'!AG65,'ST1.1 Detailed MSW by country'!AJ65,'ST1.1 Detailed MSW by country'!AR65,'ST1.1 Detailed MSW by country'!AU65)</f>
        <v>5.8950204575132732E-2</v>
      </c>
      <c r="AR65" s="50">
        <f>STDEVA('ST1.1 Detailed MSW by country'!K65,'ST1.1 Detailed MSW by country'!N65,'ST1.1 Detailed MSW by country'!V65,'ST1.1 Detailed MSW by country'!Y65,'ST1.1 Detailed MSW by country'!AG65,'ST1.1 Detailed MSW by country'!AJ65,'ST1.1 Detailed MSW by country'!AR65,'ST1.1 Detailed MSW by country'!AU65)</f>
        <v>3.461223558728653E-2</v>
      </c>
      <c r="AS65" s="50">
        <f>MIN('ST1.1 Detailed MSW by country'!K65,'ST1.1 Detailed MSW by country'!N65,'ST1.1 Detailed MSW by country'!V65,'ST1.1 Detailed MSW by country'!Y65,'ST1.1 Detailed MSW by country'!AG65,'ST1.1 Detailed MSW by country'!AJ65,'ST1.1 Detailed MSW by country'!AR65,'ST1.1 Detailed MSW by country'!AU65)</f>
        <v>2.7182480000000002E-2</v>
      </c>
      <c r="AT65" s="50">
        <f>MAX('ST1.1 Detailed MSW by country'!K65,'ST1.1 Detailed MSW by country'!N65,'ST1.1 Detailed MSW by country'!V65,'ST1.1 Detailed MSW by country'!Y65,'ST1.1 Detailed MSW by country'!AG65,'ST1.1 Detailed MSW by country'!AJ65,'ST1.1 Detailed MSW by country'!AR65,'ST1.1 Detailed MSW by country'!AU65)</f>
        <v>9.5728000000000008E-2</v>
      </c>
    </row>
    <row r="66" spans="1:46" x14ac:dyDescent="0.3">
      <c r="A66" s="19" t="s">
        <v>67</v>
      </c>
      <c r="B66" s="19" t="s">
        <v>77</v>
      </c>
      <c r="C66" s="27">
        <f>AVERAGE('ST1.1 Detailed MSW by country'!G66,'ST1.1 Detailed MSW by country'!R66,'ST1.1 Detailed MSW by country'!AC66,'ST1.1 Detailed MSW by country'!AN66)</f>
        <v>1.7385787864411859</v>
      </c>
      <c r="D66" s="21">
        <f>STDEVA('ST1.1 Detailed MSW by country'!G66,'ST1.1 Detailed MSW by country'!R66,'ST1.1 Detailed MSW by country'!AC66,'ST1.1 Detailed MSW by country'!AN66)</f>
        <v>1.2793194212767278</v>
      </c>
      <c r="E66" s="21">
        <f>MIN('ST1.1 Detailed MSW by country'!G66,'ST1.1 Detailed MSW by country'!R66,'ST1.1 Detailed MSW by country'!AC66,'ST1.1 Detailed MSW by country'!AN66)</f>
        <v>0.76715757288237196</v>
      </c>
      <c r="F66" s="21">
        <f>MAX('ST1.1 Detailed MSW by country'!G66,'ST1.1 Detailed MSW by country'!R66,'ST1.1 Detailed MSW by country'!AC66,'ST1.1 Detailed MSW by country'!AN66)</f>
        <v>2.71</v>
      </c>
      <c r="G66" s="21">
        <f>AVERAGE('ST1.1 Detailed MSW by country'!H66,'ST1.1 Detailed MSW by country'!S66,'ST1.1 Detailed MSW by country'!AD66,'ST1.1 Detailed MSW by country'!AO66)</f>
        <v>0.90406096894941679</v>
      </c>
      <c r="H66" s="21">
        <f>STDEVA('ST1.1 Detailed MSW by country'!H66,'ST1.1 Detailed MSW by country'!S66,'ST1.1 Detailed MSW by country'!AD66,'ST1.1 Detailed MSW by country'!AO66)</f>
        <v>0.66524609906389842</v>
      </c>
      <c r="I66" s="21">
        <f>MIN('ST1.1 Detailed MSW by country'!H66,'ST1.1 Detailed MSW by country'!S66,'ST1.1 Detailed MSW by country'!AD66,'ST1.1 Detailed MSW by country'!AO66)</f>
        <v>0.39892193789883346</v>
      </c>
      <c r="J66" s="21">
        <f>MAX('ST1.1 Detailed MSW by country'!H66,'ST1.1 Detailed MSW by country'!S66,'ST1.1 Detailed MSW by country'!AD66,'ST1.1 Detailed MSW by country'!AO66)</f>
        <v>1.4092</v>
      </c>
      <c r="K66" s="50">
        <f>AVERAGE('ST1.1 Detailed MSW by country'!AP66,'ST1.1 Detailed MSW by country'!AE66,'ST1.1 Detailed MSW by country'!T66,'ST1.1 Detailed MSW by country'!I66)</f>
        <v>5.3103124778329874E-2</v>
      </c>
      <c r="L66" s="50">
        <f>STDEVA('ST1.1 Detailed MSW by country'!AP66,'ST1.1 Detailed MSW by country'!AE66,'ST1.1 Detailed MSW by country'!T66,'ST1.1 Detailed MSW by country'!I66)</f>
        <v>3.3220368488864942E-2</v>
      </c>
      <c r="M66" s="50">
        <f>MIN('ST1.1 Detailed MSW by country'!AP66,'ST1.1 Detailed MSW by country'!AE66,'ST1.1 Detailed MSW by country'!T66,'ST1.1 Detailed MSW by country'!I66)</f>
        <v>3.7437289556659752E-2</v>
      </c>
      <c r="N66" s="50">
        <f>MAX('ST1.1 Detailed MSW by country'!AP66,'ST1.1 Detailed MSW by country'!AE66,'ST1.1 Detailed MSW by country'!T66,'ST1.1 Detailed MSW by country'!I66)</f>
        <v>6.876895999999999E-2</v>
      </c>
      <c r="O66" s="50">
        <f>AVERAGE('ST1.1 Detailed MSW by country'!AQ66,'ST1.1 Detailed MSW by country'!AF66,'ST1.1 Detailed MSW by country'!U66,'ST1.1 Detailed MSW by country'!J66)</f>
        <v>0.10152708077496264</v>
      </c>
      <c r="P66" s="50">
        <f>STDEVA('ST1.1 Detailed MSW by country'!AQ66,'ST1.1 Detailed MSW by country'!AF66,'ST1.1 Detailed MSW by country'!U66,'ST1.1 Detailed MSW by country'!J66)</f>
        <v>6.351353237727661E-2</v>
      </c>
      <c r="Q66" s="50">
        <f>MIN('ST1.1 Detailed MSW by country'!AQ66,'ST1.1 Detailed MSW by country'!AF66,'ST1.1 Detailed MSW by country'!U66,'ST1.1 Detailed MSW by country'!J66)</f>
        <v>7.1575801549925294E-2</v>
      </c>
      <c r="R66" s="50">
        <f>MAX('ST1.1 Detailed MSW by country'!AQ66,'ST1.1 Detailed MSW by country'!AF66,'ST1.1 Detailed MSW by country'!U66,'ST1.1 Detailed MSW by country'!J66)</f>
        <v>0.13147835999999999</v>
      </c>
      <c r="S66" s="50">
        <f>AVERAGE('ST1.1 Detailed MSW by country'!AR66,'ST1.1 Detailed MSW by country'!AG66,'ST1.1 Detailed MSW by country'!V66,'ST1.1 Detailed MSW by country'!K66)</f>
        <v>8.4007402313259566E-2</v>
      </c>
      <c r="T66" s="50">
        <f>STDEVA('ST1.1 Detailed MSW by country'!AR66,'ST1.1 Detailed MSW by country'!AG66,'ST1.1 Detailed MSW by country'!V66,'ST1.1 Detailed MSW by country'!K66)</f>
        <v>5.2553533756974878E-2</v>
      </c>
      <c r="U66" s="50">
        <f>MIN('ST1.1 Detailed MSW by country'!AR66,'ST1.1 Detailed MSW by country'!AG66,'ST1.1 Detailed MSW by country'!V66,'ST1.1 Detailed MSW by country'!K66)</f>
        <v>5.9224564626519122E-2</v>
      </c>
      <c r="V66" s="50">
        <f>MAX('ST1.1 Detailed MSW by country'!AR66,'ST1.1 Detailed MSW by country'!AG66,'ST1.1 Detailed MSW by country'!V66,'ST1.1 Detailed MSW by country'!K66)</f>
        <v>0.10879024000000001</v>
      </c>
      <c r="W66" s="50">
        <f>AVERAGE('ST1.1 Detailed MSW by country'!AS66,'ST1.1 Detailed MSW by country'!AH66,'ST1.1 Detailed MSW by country'!W66,'ST1.1 Detailed MSW by country'!L66)</f>
        <v>6.4529002035962318E-2</v>
      </c>
      <c r="X66" s="50">
        <f>STDEVA('ST1.1 Detailed MSW by country'!AS66,'ST1.1 Detailed MSW by country'!AH66,'ST1.1 Detailed MSW by country'!W66,'ST1.1 Detailed MSW by country'!L66)</f>
        <v>4.0368193676018266E-2</v>
      </c>
      <c r="Y66" s="50">
        <f>MIN('ST1.1 Detailed MSW by country'!AS66,'ST1.1 Detailed MSW by country'!AH66,'ST1.1 Detailed MSW by country'!W66,'ST1.1 Detailed MSW by country'!L66)</f>
        <v>4.5492444071924654E-2</v>
      </c>
      <c r="Z66" s="50">
        <f>MAX('ST1.1 Detailed MSW by country'!AS66,'ST1.1 Detailed MSW by country'!AH66,'ST1.1 Detailed MSW by country'!W66,'ST1.1 Detailed MSW by country'!L66)</f>
        <v>8.3565559999999997E-2</v>
      </c>
      <c r="AA66" s="50">
        <f>AVERAGE('ST1.1 Detailed MSW by country'!AT66,'ST1.1 Detailed MSW by country'!AI66,'ST1.1 Detailed MSW by country'!X66,'ST1.1 Detailed MSW by country'!M66)</f>
        <v>0.16975589068482502</v>
      </c>
      <c r="AB66" s="50">
        <f>STDEVA('ST1.1 Detailed MSW by country'!AT66,'ST1.1 Detailed MSW by country'!AI66,'ST1.1 Detailed MSW by country'!X66,'ST1.1 Detailed MSW by country'!M66)</f>
        <v>0.10619625992342072</v>
      </c>
      <c r="AC66" s="50">
        <f>MIN('ST1.1 Detailed MSW by country'!AT66,'ST1.1 Detailed MSW by country'!AI66,'ST1.1 Detailed MSW by country'!X66,'ST1.1 Detailed MSW by country'!M66)</f>
        <v>0.11967658136965002</v>
      </c>
      <c r="AD66" s="50">
        <f>MAX('ST1.1 Detailed MSW by country'!AT66,'ST1.1 Detailed MSW by country'!AI66,'ST1.1 Detailed MSW by country'!X66,'ST1.1 Detailed MSW by country'!M66)</f>
        <v>0.21983520000000001</v>
      </c>
      <c r="AE66" s="50">
        <f>AVERAGE('ST1.1 Detailed MSW by country'!AU66,'ST1.1 Detailed MSW by country'!AJ66,'ST1.1 Detailed MSW by country'!Y66,'ST1.1 Detailed MSW by country'!N66)</f>
        <v>4.8206320239344541E-2</v>
      </c>
      <c r="AF66" s="50">
        <f>STDEVA('ST1.1 Detailed MSW by country'!AU66,'ST1.1 Detailed MSW by country'!AJ66,'ST1.1 Detailed MSW by country'!Y66,'ST1.1 Detailed MSW by country'!N66)</f>
        <v>3.0157014837227807E-2</v>
      </c>
      <c r="AG66" s="50">
        <f>MIN('ST1.1 Detailed MSW by country'!AU66,'ST1.1 Detailed MSW by country'!AJ66,'ST1.1 Detailed MSW by country'!Y66,'ST1.1 Detailed MSW by country'!N66)</f>
        <v>3.3985080478689075E-2</v>
      </c>
      <c r="AH66" s="50">
        <f>MAX('ST1.1 Detailed MSW by country'!AU66,'ST1.1 Detailed MSW by country'!AJ66,'ST1.1 Detailed MSW by country'!Y66,'ST1.1 Detailed MSW by country'!N66)</f>
        <v>6.242756E-2</v>
      </c>
      <c r="AI66" s="50">
        <f>AVERAGE('ST1.1 Detailed MSW by country'!I66,'ST1.1 Detailed MSW by country'!L66,'ST1.1 Detailed MSW by country'!T66,'ST1.1 Detailed MSW by country'!W66,'ST1.1 Detailed MSW by country'!AE66,'ST1.1 Detailed MSW by country'!AH66,'ST1.1 Detailed MSW by country'!AP66,'ST1.1 Detailed MSW by country'!AS66)</f>
        <v>5.8816063407146096E-2</v>
      </c>
      <c r="AJ66" s="50">
        <f>STDEVA('ST1.1 Detailed MSW by country'!I66,'ST1.1 Detailed MSW by country'!L66,'ST1.1 Detailed MSW by country'!T66,'ST1.1 Detailed MSW by country'!W66,'ST1.1 Detailed MSW by country'!AE66,'ST1.1 Detailed MSW by country'!AH66,'ST1.1 Detailed MSW by country'!AP66,'ST1.1 Detailed MSW by country'!AS66)</f>
        <v>3.4361164052198551E-2</v>
      </c>
      <c r="AK66" s="50">
        <f>MIN('ST1.1 Detailed MSW by country'!I66,'ST1.1 Detailed MSW by country'!L66,'ST1.1 Detailed MSW by country'!T66,'ST1.1 Detailed MSW by country'!W66,'ST1.1 Detailed MSW by country'!AE66,'ST1.1 Detailed MSW by country'!AH66,'ST1.1 Detailed MSW by country'!AP66,'ST1.1 Detailed MSW by country'!AS66)</f>
        <v>3.7437289556659752E-2</v>
      </c>
      <c r="AL66" s="50">
        <f>MAX('ST1.1 Detailed MSW by country'!I66,'ST1.1 Detailed MSW by country'!L66,'ST1.1 Detailed MSW by country'!T66,'ST1.1 Detailed MSW by country'!W66,'ST1.1 Detailed MSW by country'!AE66,'ST1.1 Detailed MSW by country'!AH66,'ST1.1 Detailed MSW by country'!AP66,'ST1.1 Detailed MSW by country'!AS66)</f>
        <v>8.3565559999999997E-2</v>
      </c>
      <c r="AM66" s="50">
        <f>AVERAGE('ST1.1 Detailed MSW by country'!J66,'ST1.1 Detailed MSW by country'!M66,'ST1.1 Detailed MSW by country'!U66,'ST1.1 Detailed MSW by country'!X66,'ST1.1 Detailed MSW by country'!AF66,'ST1.1 Detailed MSW by country'!AI66,'ST1.1 Detailed MSW by country'!AQ66,'ST1.1 Detailed MSW by country'!AT66)</f>
        <v>0.13564148572989382</v>
      </c>
      <c r="AN66" s="50">
        <f>STDEVA('ST1.1 Detailed MSW by country'!J66,'ST1.1 Detailed MSW by country'!M66,'ST1.1 Detailed MSW by country'!U66,'ST1.1 Detailed MSW by country'!X66,'ST1.1 Detailed MSW by country'!AF66,'ST1.1 Detailed MSW by country'!AI66,'ST1.1 Detailed MSW by country'!AQ66,'ST1.1 Detailed MSW by country'!AT66)</f>
        <v>8.3033924651437649E-2</v>
      </c>
      <c r="AO66" s="50">
        <f>MIN('ST1.1 Detailed MSW by country'!J66,'ST1.1 Detailed MSW by country'!M66,'ST1.1 Detailed MSW by country'!U66,'ST1.1 Detailed MSW by country'!X66,'ST1.1 Detailed MSW by country'!AF66,'ST1.1 Detailed MSW by country'!AI66,'ST1.1 Detailed MSW by country'!AQ66,'ST1.1 Detailed MSW by country'!AT66)</f>
        <v>7.1575801549925294E-2</v>
      </c>
      <c r="AP66" s="50">
        <f>MAX('ST1.1 Detailed MSW by country'!J66,'ST1.1 Detailed MSW by country'!M66,'ST1.1 Detailed MSW by country'!U66,'ST1.1 Detailed MSW by country'!X66,'ST1.1 Detailed MSW by country'!AF66,'ST1.1 Detailed MSW by country'!AI66,'ST1.1 Detailed MSW by country'!AQ66,'ST1.1 Detailed MSW by country'!AT66)</f>
        <v>0.21983520000000001</v>
      </c>
      <c r="AQ66" s="50">
        <f>AVERAGE('ST1.1 Detailed MSW by country'!K66,'ST1.1 Detailed MSW by country'!N66,'ST1.1 Detailed MSW by country'!V66,'ST1.1 Detailed MSW by country'!Y66,'ST1.1 Detailed MSW by country'!AG66,'ST1.1 Detailed MSW by country'!AJ66,'ST1.1 Detailed MSW by country'!AR66,'ST1.1 Detailed MSW by country'!AU66)</f>
        <v>6.6106861276302054E-2</v>
      </c>
      <c r="AR66" s="50">
        <f>STDEVA('ST1.1 Detailed MSW by country'!K66,'ST1.1 Detailed MSW by country'!N66,'ST1.1 Detailed MSW by country'!V66,'ST1.1 Detailed MSW by country'!Y66,'ST1.1 Detailed MSW by country'!AG66,'ST1.1 Detailed MSW by country'!AJ66,'ST1.1 Detailed MSW by country'!AR66,'ST1.1 Detailed MSW by country'!AU66)</f>
        <v>4.080409135919448E-2</v>
      </c>
      <c r="AS66" s="50">
        <f>MIN('ST1.1 Detailed MSW by country'!K66,'ST1.1 Detailed MSW by country'!N66,'ST1.1 Detailed MSW by country'!V66,'ST1.1 Detailed MSW by country'!Y66,'ST1.1 Detailed MSW by country'!AG66,'ST1.1 Detailed MSW by country'!AJ66,'ST1.1 Detailed MSW by country'!AR66,'ST1.1 Detailed MSW by country'!AU66)</f>
        <v>3.3985080478689075E-2</v>
      </c>
      <c r="AT66" s="50">
        <f>MAX('ST1.1 Detailed MSW by country'!K66,'ST1.1 Detailed MSW by country'!N66,'ST1.1 Detailed MSW by country'!V66,'ST1.1 Detailed MSW by country'!Y66,'ST1.1 Detailed MSW by country'!AG66,'ST1.1 Detailed MSW by country'!AJ66,'ST1.1 Detailed MSW by country'!AR66,'ST1.1 Detailed MSW by country'!AU66)</f>
        <v>0.10879024000000001</v>
      </c>
    </row>
    <row r="67" spans="1:46" x14ac:dyDescent="0.3">
      <c r="A67" s="19" t="s">
        <v>67</v>
      </c>
      <c r="B67" s="19" t="s">
        <v>78</v>
      </c>
      <c r="C67" s="27">
        <f>AVERAGE('ST1.1 Detailed MSW by country'!G67,'ST1.1 Detailed MSW by country'!R67,'ST1.1 Detailed MSW by country'!AC67,'ST1.1 Detailed MSW by country'!AN67)</f>
        <v>2.304467496002109</v>
      </c>
      <c r="D67" s="21">
        <f>STDEVA('ST1.1 Detailed MSW by country'!G67,'ST1.1 Detailed MSW by country'!R67,'ST1.1 Detailed MSW by country'!AC67,'ST1.1 Detailed MSW by country'!AN67)</f>
        <v>2.4358759528294915</v>
      </c>
      <c r="E67" s="21">
        <f>MIN('ST1.1 Detailed MSW by country'!G67,'ST1.1 Detailed MSW by country'!R67,'ST1.1 Detailed MSW by country'!AC67,'ST1.1 Detailed MSW by country'!AN67)</f>
        <v>0.58340248800632644</v>
      </c>
      <c r="F67" s="21">
        <f>MAX('ST1.1 Detailed MSW by country'!G67,'ST1.1 Detailed MSW by country'!R67,'ST1.1 Detailed MSW by country'!AC67,'ST1.1 Detailed MSW by country'!AN67)</f>
        <v>5.33</v>
      </c>
      <c r="G67" s="21">
        <f>AVERAGE('ST1.1 Detailed MSW by country'!H67,'ST1.1 Detailed MSW by country'!S67,'ST1.1 Detailed MSW by country'!AD67,'ST1.1 Detailed MSW by country'!AO67)</f>
        <v>1.1983230979210966</v>
      </c>
      <c r="H67" s="21">
        <f>STDEVA('ST1.1 Detailed MSW by country'!H67,'ST1.1 Detailed MSW by country'!S67,'ST1.1 Detailed MSW by country'!AD67,'ST1.1 Detailed MSW by country'!AO67)</f>
        <v>1.2666554954713358</v>
      </c>
      <c r="I67" s="21">
        <f>MIN('ST1.1 Detailed MSW by country'!H67,'ST1.1 Detailed MSW by country'!S67,'ST1.1 Detailed MSW by country'!AD67,'ST1.1 Detailed MSW by country'!AO67)</f>
        <v>0.30336929376328975</v>
      </c>
      <c r="J67" s="21">
        <f>MAX('ST1.1 Detailed MSW by country'!H67,'ST1.1 Detailed MSW by country'!S67,'ST1.1 Detailed MSW by country'!AD67,'ST1.1 Detailed MSW by country'!AO67)</f>
        <v>2.7716000000000003</v>
      </c>
      <c r="K67" s="50">
        <f>AVERAGE('ST1.1 Detailed MSW by country'!AP67,'ST1.1 Detailed MSW by country'!AE67,'ST1.1 Detailed MSW by country'!T67,'ST1.1 Detailed MSW by country'!I67)</f>
        <v>0.10465001380490291</v>
      </c>
      <c r="L67" s="50">
        <f>STDEVA('ST1.1 Detailed MSW by country'!AP67,'ST1.1 Detailed MSW by country'!AE67,'ST1.1 Detailed MSW by country'!T67,'ST1.1 Detailed MSW by country'!I67)</f>
        <v>0.12174757810607009</v>
      </c>
      <c r="M67" s="50">
        <f>MIN('ST1.1 Detailed MSW by country'!AP67,'ST1.1 Detailed MSW by country'!AE67,'ST1.1 Detailed MSW by country'!T67,'ST1.1 Detailed MSW by country'!I67)</f>
        <v>2.5375999999999999E-2</v>
      </c>
      <c r="N67" s="50">
        <f>MAX('ST1.1 Detailed MSW by country'!AP67,'ST1.1 Detailed MSW by country'!AE67,'ST1.1 Detailed MSW by country'!T67,'ST1.1 Detailed MSW by country'!I67)</f>
        <v>0.260104</v>
      </c>
      <c r="O67" s="50">
        <f>AVERAGE('ST1.1 Detailed MSW by country'!AQ67,'ST1.1 Detailed MSW by country'!AF67,'ST1.1 Detailed MSW by country'!U67,'ST1.1 Detailed MSW by country'!J67)</f>
        <v>0.20007881737699673</v>
      </c>
      <c r="P67" s="50">
        <f>STDEVA('ST1.1 Detailed MSW by country'!AQ67,'ST1.1 Detailed MSW by country'!AF67,'ST1.1 Detailed MSW by country'!U67,'ST1.1 Detailed MSW by country'!J67)</f>
        <v>0.23276739830525281</v>
      </c>
      <c r="Q67" s="50">
        <f>MIN('ST1.1 Detailed MSW by country'!AQ67,'ST1.1 Detailed MSW by country'!AF67,'ST1.1 Detailed MSW by country'!U67,'ST1.1 Detailed MSW by country'!J67)</f>
        <v>4.8515999999999997E-2</v>
      </c>
      <c r="R67" s="50">
        <f>MAX('ST1.1 Detailed MSW by country'!AQ67,'ST1.1 Detailed MSW by country'!AF67,'ST1.1 Detailed MSW by country'!U67,'ST1.1 Detailed MSW by country'!J67)</f>
        <v>0.49728899999999998</v>
      </c>
      <c r="S67" s="50">
        <f>AVERAGE('ST1.1 Detailed MSW by country'!AR67,'ST1.1 Detailed MSW by country'!AG67,'ST1.1 Detailed MSW by country'!V67,'ST1.1 Detailed MSW by country'!K67)</f>
        <v>0.16555289069136281</v>
      </c>
      <c r="T67" s="50">
        <f>STDEVA('ST1.1 Detailed MSW by country'!AR67,'ST1.1 Detailed MSW by country'!AG67,'ST1.1 Detailed MSW by country'!V67,'ST1.1 Detailed MSW by country'!K67)</f>
        <v>0.19260067683993054</v>
      </c>
      <c r="U67" s="50">
        <f>MIN('ST1.1 Detailed MSW by country'!AR67,'ST1.1 Detailed MSW by country'!AG67,'ST1.1 Detailed MSW by country'!V67,'ST1.1 Detailed MSW by country'!K67)</f>
        <v>4.0144000000000006E-2</v>
      </c>
      <c r="V67" s="50">
        <f>MAX('ST1.1 Detailed MSW by country'!AR67,'ST1.1 Detailed MSW by country'!AG67,'ST1.1 Detailed MSW by country'!V67,'ST1.1 Detailed MSW by country'!K67)</f>
        <v>0.41147600000000001</v>
      </c>
      <c r="W67" s="50">
        <f>AVERAGE('ST1.1 Detailed MSW by country'!AS67,'ST1.1 Detailed MSW by country'!AH67,'ST1.1 Detailed MSW by country'!W67,'ST1.1 Detailed MSW by country'!L67)</f>
        <v>0.12716692251292502</v>
      </c>
      <c r="X67" s="50">
        <f>STDEVA('ST1.1 Detailed MSW by country'!AS67,'ST1.1 Detailed MSW by country'!AH67,'ST1.1 Detailed MSW by country'!W67,'ST1.1 Detailed MSW by country'!L67)</f>
        <v>0.14794326601823679</v>
      </c>
      <c r="Y67" s="50">
        <f>MIN('ST1.1 Detailed MSW by country'!AS67,'ST1.1 Detailed MSW by country'!AH67,'ST1.1 Detailed MSW by country'!W67,'ST1.1 Detailed MSW by country'!L67)</f>
        <v>3.0835999999999999E-2</v>
      </c>
      <c r="Z67" s="50">
        <f>MAX('ST1.1 Detailed MSW by country'!AS67,'ST1.1 Detailed MSW by country'!AH67,'ST1.1 Detailed MSW by country'!W67,'ST1.1 Detailed MSW by country'!L67)</f>
        <v>0.31606899999999999</v>
      </c>
      <c r="AA67" s="50">
        <f>AVERAGE('ST1.1 Detailed MSW by country'!AT67,'ST1.1 Detailed MSW by country'!AI67,'ST1.1 Detailed MSW by country'!X67,'ST1.1 Detailed MSW by country'!M67)</f>
        <v>0.33453692937632895</v>
      </c>
      <c r="AB67" s="50">
        <f>STDEVA('ST1.1 Detailed MSW by country'!AT67,'ST1.1 Detailed MSW by country'!AI67,'ST1.1 Detailed MSW by country'!X67,'ST1.1 Detailed MSW by country'!M67)</f>
        <v>0.38919307755219124</v>
      </c>
      <c r="AC67" s="50">
        <f>MIN('ST1.1 Detailed MSW by country'!AT67,'ST1.1 Detailed MSW by country'!AI67,'ST1.1 Detailed MSW by country'!X67,'ST1.1 Detailed MSW by country'!M67)</f>
        <v>8.1119999999999998E-2</v>
      </c>
      <c r="AD67" s="50">
        <f>MAX('ST1.1 Detailed MSW by country'!AT67,'ST1.1 Detailed MSW by country'!AI67,'ST1.1 Detailed MSW by country'!X67,'ST1.1 Detailed MSW by country'!M67)</f>
        <v>0.83148</v>
      </c>
      <c r="AE67" s="50">
        <f>AVERAGE('ST1.1 Detailed MSW by country'!AU67,'ST1.1 Detailed MSW by country'!AJ67,'ST1.1 Detailed MSW by country'!Y67,'ST1.1 Detailed MSW by country'!N67)</f>
        <v>9.4999910072893434E-2</v>
      </c>
      <c r="AF67" s="50">
        <f>STDEVA('ST1.1 Detailed MSW by country'!AU67,'ST1.1 Detailed MSW by country'!AJ67,'ST1.1 Detailed MSW by country'!Y67,'ST1.1 Detailed MSW by country'!N67)</f>
        <v>0.11052085471514146</v>
      </c>
      <c r="AG67" s="50">
        <f>MIN('ST1.1 Detailed MSW by country'!AU67,'ST1.1 Detailed MSW by country'!AJ67,'ST1.1 Detailed MSW by country'!Y67,'ST1.1 Detailed MSW by country'!N67)</f>
        <v>2.3036000000000001E-2</v>
      </c>
      <c r="AH67" s="50">
        <f>MAX('ST1.1 Detailed MSW by country'!AU67,'ST1.1 Detailed MSW by country'!AJ67,'ST1.1 Detailed MSW by country'!Y67,'ST1.1 Detailed MSW by country'!N67)</f>
        <v>0.236119</v>
      </c>
      <c r="AI67" s="50">
        <f>AVERAGE('ST1.1 Detailed MSW by country'!I67,'ST1.1 Detailed MSW by country'!L67,'ST1.1 Detailed MSW by country'!T67,'ST1.1 Detailed MSW by country'!W67,'ST1.1 Detailed MSW by country'!AE67,'ST1.1 Detailed MSW by country'!AH67,'ST1.1 Detailed MSW by country'!AP67,'ST1.1 Detailed MSW by country'!AS67)</f>
        <v>0.11590846815891398</v>
      </c>
      <c r="AJ67" s="50">
        <f>STDEVA('ST1.1 Detailed MSW by country'!I67,'ST1.1 Detailed MSW by country'!L67,'ST1.1 Detailed MSW by country'!T67,'ST1.1 Detailed MSW by country'!W67,'ST1.1 Detailed MSW by country'!AE67,'ST1.1 Detailed MSW by country'!AH67,'ST1.1 Detailed MSW by country'!AP67,'ST1.1 Detailed MSW by country'!AS67)</f>
        <v>0.12575454310424125</v>
      </c>
      <c r="AK67" s="50">
        <f>MIN('ST1.1 Detailed MSW by country'!I67,'ST1.1 Detailed MSW by country'!L67,'ST1.1 Detailed MSW by country'!T67,'ST1.1 Detailed MSW by country'!W67,'ST1.1 Detailed MSW by country'!AE67,'ST1.1 Detailed MSW by country'!AH67,'ST1.1 Detailed MSW by country'!AP67,'ST1.1 Detailed MSW by country'!AS67)</f>
        <v>2.5375999999999999E-2</v>
      </c>
      <c r="AL67" s="50">
        <f>MAX('ST1.1 Detailed MSW by country'!I67,'ST1.1 Detailed MSW by country'!L67,'ST1.1 Detailed MSW by country'!T67,'ST1.1 Detailed MSW by country'!W67,'ST1.1 Detailed MSW by country'!AE67,'ST1.1 Detailed MSW by country'!AH67,'ST1.1 Detailed MSW by country'!AP67,'ST1.1 Detailed MSW by country'!AS67)</f>
        <v>0.31606899999999999</v>
      </c>
      <c r="AM67" s="50">
        <f>AVERAGE('ST1.1 Detailed MSW by country'!J67,'ST1.1 Detailed MSW by country'!M67,'ST1.1 Detailed MSW by country'!U67,'ST1.1 Detailed MSW by country'!X67,'ST1.1 Detailed MSW by country'!AF67,'ST1.1 Detailed MSW by country'!AI67,'ST1.1 Detailed MSW by country'!AQ67,'ST1.1 Detailed MSW by country'!AT67)</f>
        <v>0.2673078733766629</v>
      </c>
      <c r="AN67" s="50">
        <f>STDEVA('ST1.1 Detailed MSW by country'!J67,'ST1.1 Detailed MSW by country'!M67,'ST1.1 Detailed MSW by country'!U67,'ST1.1 Detailed MSW by country'!X67,'ST1.1 Detailed MSW by country'!AF67,'ST1.1 Detailed MSW by country'!AI67,'ST1.1 Detailed MSW by country'!AQ67,'ST1.1 Detailed MSW by country'!AT67)</f>
        <v>0.30173181016372674</v>
      </c>
      <c r="AO67" s="50">
        <f>MIN('ST1.1 Detailed MSW by country'!J67,'ST1.1 Detailed MSW by country'!M67,'ST1.1 Detailed MSW by country'!U67,'ST1.1 Detailed MSW by country'!X67,'ST1.1 Detailed MSW by country'!AF67,'ST1.1 Detailed MSW by country'!AI67,'ST1.1 Detailed MSW by country'!AQ67,'ST1.1 Detailed MSW by country'!AT67)</f>
        <v>4.8515999999999997E-2</v>
      </c>
      <c r="AP67" s="50">
        <f>MAX('ST1.1 Detailed MSW by country'!J67,'ST1.1 Detailed MSW by country'!M67,'ST1.1 Detailed MSW by country'!U67,'ST1.1 Detailed MSW by country'!X67,'ST1.1 Detailed MSW by country'!AF67,'ST1.1 Detailed MSW by country'!AI67,'ST1.1 Detailed MSW by country'!AQ67,'ST1.1 Detailed MSW by country'!AT67)</f>
        <v>0.83148</v>
      </c>
      <c r="AQ67" s="50">
        <f>AVERAGE('ST1.1 Detailed MSW by country'!K67,'ST1.1 Detailed MSW by country'!N67,'ST1.1 Detailed MSW by country'!V67,'ST1.1 Detailed MSW by country'!Y67,'ST1.1 Detailed MSW by country'!AG67,'ST1.1 Detailed MSW by country'!AJ67,'ST1.1 Detailed MSW by country'!AR67,'ST1.1 Detailed MSW by country'!AU67)</f>
        <v>0.13027640038212809</v>
      </c>
      <c r="AR67" s="50">
        <f>STDEVA('ST1.1 Detailed MSW by country'!K67,'ST1.1 Detailed MSW by country'!N67,'ST1.1 Detailed MSW by country'!V67,'ST1.1 Detailed MSW by country'!Y67,'ST1.1 Detailed MSW by country'!AG67,'ST1.1 Detailed MSW by country'!AJ67,'ST1.1 Detailed MSW by country'!AR67,'ST1.1 Detailed MSW by country'!AU67)</f>
        <v>0.14809725501310336</v>
      </c>
      <c r="AS67" s="50">
        <f>MIN('ST1.1 Detailed MSW by country'!K67,'ST1.1 Detailed MSW by country'!N67,'ST1.1 Detailed MSW by country'!V67,'ST1.1 Detailed MSW by country'!Y67,'ST1.1 Detailed MSW by country'!AG67,'ST1.1 Detailed MSW by country'!AJ67,'ST1.1 Detailed MSW by country'!AR67,'ST1.1 Detailed MSW by country'!AU67)</f>
        <v>2.3036000000000001E-2</v>
      </c>
      <c r="AT67" s="50">
        <f>MAX('ST1.1 Detailed MSW by country'!K67,'ST1.1 Detailed MSW by country'!N67,'ST1.1 Detailed MSW by country'!V67,'ST1.1 Detailed MSW by country'!Y67,'ST1.1 Detailed MSW by country'!AG67,'ST1.1 Detailed MSW by country'!AJ67,'ST1.1 Detailed MSW by country'!AR67,'ST1.1 Detailed MSW by country'!AU67)</f>
        <v>0.41147600000000001</v>
      </c>
    </row>
    <row r="68" spans="1:46" x14ac:dyDescent="0.3">
      <c r="A68" s="19" t="s">
        <v>67</v>
      </c>
      <c r="B68" s="19" t="s">
        <v>79</v>
      </c>
      <c r="C68" s="27">
        <f>AVERAGE('ST1.1 Detailed MSW by country'!G68,'ST1.1 Detailed MSW by country'!R68,'ST1.1 Detailed MSW by country'!AC68,'ST1.1 Detailed MSW by country'!AN68)</f>
        <v>0.8666668013699067</v>
      </c>
      <c r="D68" s="21">
        <f>STDEVA('ST1.1 Detailed MSW by country'!G68,'ST1.1 Detailed MSW by country'!R68,'ST1.1 Detailed MSW by country'!AC68,'ST1.1 Detailed MSW by country'!AN68)</f>
        <v>0.67300328946123422</v>
      </c>
      <c r="E68" s="21">
        <f>MIN('ST1.1 Detailed MSW by country'!G68,'ST1.1 Detailed MSW by country'!R68,'ST1.1 Detailed MSW by country'!AC68,'ST1.1 Detailed MSW by country'!AN68)</f>
        <v>0.18</v>
      </c>
      <c r="F68" s="21">
        <f>MAX('ST1.1 Detailed MSW by country'!G68,'ST1.1 Detailed MSW by country'!R68,'ST1.1 Detailed MSW by country'!AC68,'ST1.1 Detailed MSW by country'!AN68)</f>
        <v>1.42</v>
      </c>
      <c r="G68" s="21">
        <f>AVERAGE('ST1.1 Detailed MSW by country'!H68,'ST1.1 Detailed MSW by country'!S68,'ST1.1 Detailed MSW by country'!AD68,'ST1.1 Detailed MSW by country'!AO68)</f>
        <v>0.45066673671235136</v>
      </c>
      <c r="H68" s="21">
        <f>STDEVA('ST1.1 Detailed MSW by country'!H68,'ST1.1 Detailed MSW by country'!S68,'ST1.1 Detailed MSW by country'!AD68,'ST1.1 Detailed MSW by country'!AO68)</f>
        <v>0.34996171051984193</v>
      </c>
      <c r="I68" s="21">
        <f>MIN('ST1.1 Detailed MSW by country'!H68,'ST1.1 Detailed MSW by country'!S68,'ST1.1 Detailed MSW by country'!AD68,'ST1.1 Detailed MSW by country'!AO68)</f>
        <v>9.3600000000000003E-2</v>
      </c>
      <c r="J68" s="21">
        <f>MAX('ST1.1 Detailed MSW by country'!H68,'ST1.1 Detailed MSW by country'!S68,'ST1.1 Detailed MSW by country'!AD68,'ST1.1 Detailed MSW by country'!AO68)</f>
        <v>0.73839999999999995</v>
      </c>
      <c r="K68" s="50">
        <f>AVERAGE('ST1.1 Detailed MSW by country'!AP68,'ST1.1 Detailed MSW by country'!AE68,'ST1.1 Detailed MSW by country'!T68,'ST1.1 Detailed MSW by country'!I68)</f>
        <v>4.088789990685144E-2</v>
      </c>
      <c r="L68" s="50">
        <f>STDEVA('ST1.1 Detailed MSW by country'!AP68,'ST1.1 Detailed MSW by country'!AE68,'ST1.1 Detailed MSW by country'!T68,'ST1.1 Detailed MSW by country'!I68)</f>
        <v>3.3875484911782987E-2</v>
      </c>
      <c r="M68" s="50">
        <f>MIN('ST1.1 Detailed MSW by country'!AP68,'ST1.1 Detailed MSW by country'!AE68,'ST1.1 Detailed MSW by country'!T68,'ST1.1 Detailed MSW by country'!I68)</f>
        <v>4.5676800000000002E-3</v>
      </c>
      <c r="N68" s="50">
        <f>MAX('ST1.1 Detailed MSW by country'!AP68,'ST1.1 Detailed MSW by country'!AE68,'ST1.1 Detailed MSW by country'!T68,'ST1.1 Detailed MSW by country'!I68)</f>
        <v>6.9295999999999996E-2</v>
      </c>
      <c r="O68" s="50">
        <f>AVERAGE('ST1.1 Detailed MSW by country'!AQ68,'ST1.1 Detailed MSW by country'!AF68,'ST1.1 Detailed MSW by country'!U68,'ST1.1 Detailed MSW by country'!J68)</f>
        <v>7.8172972567812277E-2</v>
      </c>
      <c r="P68" s="50">
        <f>STDEVA('ST1.1 Detailed MSW by country'!AQ68,'ST1.1 Detailed MSW by country'!AF68,'ST1.1 Detailed MSW by country'!U68,'ST1.1 Detailed MSW by country'!J68)</f>
        <v>6.4766039800601499E-2</v>
      </c>
      <c r="Q68" s="50">
        <f>MIN('ST1.1 Detailed MSW by country'!AQ68,'ST1.1 Detailed MSW by country'!AF68,'ST1.1 Detailed MSW by country'!U68,'ST1.1 Detailed MSW by country'!J68)</f>
        <v>8.7328800000000002E-3</v>
      </c>
      <c r="R68" s="50">
        <f>MAX('ST1.1 Detailed MSW by country'!AQ68,'ST1.1 Detailed MSW by country'!AF68,'ST1.1 Detailed MSW by country'!U68,'ST1.1 Detailed MSW by country'!J68)</f>
        <v>0.13248599999999999</v>
      </c>
      <c r="S68" s="50">
        <f>AVERAGE('ST1.1 Detailed MSW by country'!AR68,'ST1.1 Detailed MSW by country'!AG68,'ST1.1 Detailed MSW by country'!V68,'ST1.1 Detailed MSW by country'!K68)</f>
        <v>6.4683317065756793E-2</v>
      </c>
      <c r="T68" s="50">
        <f>STDEVA('ST1.1 Detailed MSW by country'!AR68,'ST1.1 Detailed MSW by country'!AG68,'ST1.1 Detailed MSW by country'!V68,'ST1.1 Detailed MSW by country'!K68)</f>
        <v>5.3589906458804237E-2</v>
      </c>
      <c r="U68" s="50">
        <f>MIN('ST1.1 Detailed MSW by country'!AR68,'ST1.1 Detailed MSW by country'!AG68,'ST1.1 Detailed MSW by country'!V68,'ST1.1 Detailed MSW by country'!K68)</f>
        <v>7.2259200000000003E-3</v>
      </c>
      <c r="V68" s="50">
        <f>MAX('ST1.1 Detailed MSW by country'!AR68,'ST1.1 Detailed MSW by country'!AG68,'ST1.1 Detailed MSW by country'!V68,'ST1.1 Detailed MSW by country'!K68)</f>
        <v>0.109624</v>
      </c>
      <c r="W68" s="50">
        <f>AVERAGE('ST1.1 Detailed MSW by country'!AS68,'ST1.1 Detailed MSW by country'!AH68,'ST1.1 Detailed MSW by country'!W68,'ST1.1 Detailed MSW by country'!L68)</f>
        <v>4.9685501321235455E-2</v>
      </c>
      <c r="X68" s="50">
        <f>STDEVA('ST1.1 Detailed MSW by country'!AS68,'ST1.1 Detailed MSW by country'!AH68,'ST1.1 Detailed MSW by country'!W68,'ST1.1 Detailed MSW by country'!L68)</f>
        <v>4.1164267525998582E-2</v>
      </c>
      <c r="Y68" s="50">
        <f>MIN('ST1.1 Detailed MSW by country'!AS68,'ST1.1 Detailed MSW by country'!AH68,'ST1.1 Detailed MSW by country'!W68,'ST1.1 Detailed MSW by country'!L68)</f>
        <v>5.55048E-3</v>
      </c>
      <c r="Z68" s="50">
        <f>MAX('ST1.1 Detailed MSW by country'!AS68,'ST1.1 Detailed MSW by country'!AH68,'ST1.1 Detailed MSW by country'!W68,'ST1.1 Detailed MSW by country'!L68)</f>
        <v>8.4205999999999989E-2</v>
      </c>
      <c r="AA68" s="50">
        <f>AVERAGE('ST1.1 Detailed MSW by country'!AT68,'ST1.1 Detailed MSW by country'!AI68,'ST1.1 Detailed MSW by country'!X68,'ST1.1 Detailed MSW by country'!M68)</f>
        <v>0.13070722101370544</v>
      </c>
      <c r="AB68" s="50">
        <f>STDEVA('ST1.1 Detailed MSW by country'!AT68,'ST1.1 Detailed MSW by country'!AI68,'ST1.1 Detailed MSW by country'!X68,'ST1.1 Detailed MSW by country'!M68)</f>
        <v>0.10829048455406037</v>
      </c>
      <c r="AC68" s="50">
        <f>MIN('ST1.1 Detailed MSW by country'!AT68,'ST1.1 Detailed MSW by country'!AI68,'ST1.1 Detailed MSW by country'!X68,'ST1.1 Detailed MSW by country'!M68)</f>
        <v>1.4601600000000001E-2</v>
      </c>
      <c r="AD68" s="50">
        <f>MAX('ST1.1 Detailed MSW by country'!AT68,'ST1.1 Detailed MSW by country'!AI68,'ST1.1 Detailed MSW by country'!X68,'ST1.1 Detailed MSW by country'!M68)</f>
        <v>0.22151999999999999</v>
      </c>
      <c r="AE68" s="50">
        <f>AVERAGE('ST1.1 Detailed MSW by country'!AU68,'ST1.1 Detailed MSW by country'!AJ68,'ST1.1 Detailed MSW by country'!Y68,'ST1.1 Detailed MSW by country'!N68)</f>
        <v>3.7117499300686856E-2</v>
      </c>
      <c r="AF68" s="50">
        <f>STDEVA('ST1.1 Detailed MSW by country'!AU68,'ST1.1 Detailed MSW by country'!AJ68,'ST1.1 Detailed MSW by country'!Y68,'ST1.1 Detailed MSW by country'!N68)</f>
        <v>3.0751720934262015E-2</v>
      </c>
      <c r="AG68" s="50">
        <f>MIN('ST1.1 Detailed MSW by country'!AU68,'ST1.1 Detailed MSW by country'!AJ68,'ST1.1 Detailed MSW by country'!Y68,'ST1.1 Detailed MSW by country'!N68)</f>
        <v>4.1464800000000001E-3</v>
      </c>
      <c r="AH68" s="50">
        <f>MAX('ST1.1 Detailed MSW by country'!AU68,'ST1.1 Detailed MSW by country'!AJ68,'ST1.1 Detailed MSW by country'!Y68,'ST1.1 Detailed MSW by country'!N68)</f>
        <v>6.290599999999999E-2</v>
      </c>
      <c r="AI68" s="50">
        <f>AVERAGE('ST1.1 Detailed MSW by country'!I68,'ST1.1 Detailed MSW by country'!L68,'ST1.1 Detailed MSW by country'!T68,'ST1.1 Detailed MSW by country'!W68,'ST1.1 Detailed MSW by country'!AE68,'ST1.1 Detailed MSW by country'!AH68,'ST1.1 Detailed MSW by country'!AP68,'ST1.1 Detailed MSW by country'!AS68)</f>
        <v>4.5286700614043461E-2</v>
      </c>
      <c r="AJ68" s="50">
        <f>STDEVA('ST1.1 Detailed MSW by country'!I68,'ST1.1 Detailed MSW by country'!L68,'ST1.1 Detailed MSW by country'!T68,'ST1.1 Detailed MSW by country'!W68,'ST1.1 Detailed MSW by country'!AE68,'ST1.1 Detailed MSW by country'!AH68,'ST1.1 Detailed MSW by country'!AP68,'ST1.1 Detailed MSW by country'!AS68)</f>
        <v>3.5077890291990446E-2</v>
      </c>
      <c r="AK68" s="50">
        <f>MIN('ST1.1 Detailed MSW by country'!I68,'ST1.1 Detailed MSW by country'!L68,'ST1.1 Detailed MSW by country'!T68,'ST1.1 Detailed MSW by country'!W68,'ST1.1 Detailed MSW by country'!AE68,'ST1.1 Detailed MSW by country'!AH68,'ST1.1 Detailed MSW by country'!AP68,'ST1.1 Detailed MSW by country'!AS68)</f>
        <v>4.5676800000000002E-3</v>
      </c>
      <c r="AL68" s="50">
        <f>MAX('ST1.1 Detailed MSW by country'!I68,'ST1.1 Detailed MSW by country'!L68,'ST1.1 Detailed MSW by country'!T68,'ST1.1 Detailed MSW by country'!W68,'ST1.1 Detailed MSW by country'!AE68,'ST1.1 Detailed MSW by country'!AH68,'ST1.1 Detailed MSW by country'!AP68,'ST1.1 Detailed MSW by country'!AS68)</f>
        <v>8.4205999999999989E-2</v>
      </c>
      <c r="AM68" s="50">
        <f>AVERAGE('ST1.1 Detailed MSW by country'!J68,'ST1.1 Detailed MSW by country'!M68,'ST1.1 Detailed MSW by country'!U68,'ST1.1 Detailed MSW by country'!X68,'ST1.1 Detailed MSW by country'!AF68,'ST1.1 Detailed MSW by country'!AI68,'ST1.1 Detailed MSW by country'!AQ68,'ST1.1 Detailed MSW by country'!AT68)</f>
        <v>0.10444009679075884</v>
      </c>
      <c r="AN68" s="50">
        <f>STDEVA('ST1.1 Detailed MSW by country'!J68,'ST1.1 Detailed MSW by country'!M68,'ST1.1 Detailed MSW by country'!U68,'ST1.1 Detailed MSW by country'!X68,'ST1.1 Detailed MSW by country'!AF68,'ST1.1 Detailed MSW by country'!AI68,'ST1.1 Detailed MSW by country'!AQ68,'ST1.1 Detailed MSW by country'!AT68)</f>
        <v>8.5246897753747816E-2</v>
      </c>
      <c r="AO68" s="50">
        <f>MIN('ST1.1 Detailed MSW by country'!J68,'ST1.1 Detailed MSW by country'!M68,'ST1.1 Detailed MSW by country'!U68,'ST1.1 Detailed MSW by country'!X68,'ST1.1 Detailed MSW by country'!AF68,'ST1.1 Detailed MSW by country'!AI68,'ST1.1 Detailed MSW by country'!AQ68,'ST1.1 Detailed MSW by country'!AT68)</f>
        <v>8.7328800000000002E-3</v>
      </c>
      <c r="AP68" s="50">
        <f>MAX('ST1.1 Detailed MSW by country'!J68,'ST1.1 Detailed MSW by country'!M68,'ST1.1 Detailed MSW by country'!U68,'ST1.1 Detailed MSW by country'!X68,'ST1.1 Detailed MSW by country'!AF68,'ST1.1 Detailed MSW by country'!AI68,'ST1.1 Detailed MSW by country'!AQ68,'ST1.1 Detailed MSW by country'!AT68)</f>
        <v>0.22151999999999999</v>
      </c>
      <c r="AQ68" s="50">
        <f>AVERAGE('ST1.1 Detailed MSW by country'!K68,'ST1.1 Detailed MSW by country'!N68,'ST1.1 Detailed MSW by country'!V68,'ST1.1 Detailed MSW by country'!Y68,'ST1.1 Detailed MSW by country'!AG68,'ST1.1 Detailed MSW by country'!AJ68,'ST1.1 Detailed MSW by country'!AR68,'ST1.1 Detailed MSW by country'!AU68)</f>
        <v>5.0900408183221828E-2</v>
      </c>
      <c r="AR68" s="50">
        <f>STDEVA('ST1.1 Detailed MSW by country'!K68,'ST1.1 Detailed MSW by country'!N68,'ST1.1 Detailed MSW by country'!V68,'ST1.1 Detailed MSW by country'!Y68,'ST1.1 Detailed MSW by country'!AG68,'ST1.1 Detailed MSW by country'!AJ68,'ST1.1 Detailed MSW by country'!AR68,'ST1.1 Detailed MSW by country'!AU68)</f>
        <v>4.1931062202033346E-2</v>
      </c>
      <c r="AS68" s="50">
        <f>MIN('ST1.1 Detailed MSW by country'!K68,'ST1.1 Detailed MSW by country'!N68,'ST1.1 Detailed MSW by country'!V68,'ST1.1 Detailed MSW by country'!Y68,'ST1.1 Detailed MSW by country'!AG68,'ST1.1 Detailed MSW by country'!AJ68,'ST1.1 Detailed MSW by country'!AR68,'ST1.1 Detailed MSW by country'!AU68)</f>
        <v>4.1464800000000001E-3</v>
      </c>
      <c r="AT68" s="50">
        <f>MAX('ST1.1 Detailed MSW by country'!K68,'ST1.1 Detailed MSW by country'!N68,'ST1.1 Detailed MSW by country'!V68,'ST1.1 Detailed MSW by country'!Y68,'ST1.1 Detailed MSW by country'!AG68,'ST1.1 Detailed MSW by country'!AJ68,'ST1.1 Detailed MSW by country'!AR68,'ST1.1 Detailed MSW by country'!AU68)</f>
        <v>0.109624</v>
      </c>
    </row>
    <row r="69" spans="1:46" x14ac:dyDescent="0.3">
      <c r="A69" s="19" t="s">
        <v>67</v>
      </c>
      <c r="B69" s="19" t="s">
        <v>80</v>
      </c>
      <c r="C69" s="27">
        <f>AVERAGE('ST1.1 Detailed MSW by country'!G69,'ST1.1 Detailed MSW by country'!R69,'ST1.1 Detailed MSW by country'!AC69,'ST1.1 Detailed MSW by country'!AN69)</f>
        <v>1.906714941639061</v>
      </c>
      <c r="D69" s="21">
        <f>STDEVA('ST1.1 Detailed MSW by country'!G69,'ST1.1 Detailed MSW by country'!R69,'ST1.1 Detailed MSW by country'!AC69,'ST1.1 Detailed MSW by country'!AN69)</f>
        <v>1.3691772181889157</v>
      </c>
      <c r="E69" s="21">
        <f>MIN('ST1.1 Detailed MSW by country'!G69,'ST1.1 Detailed MSW by country'!R69,'ST1.1 Detailed MSW by country'!AC69,'ST1.1 Detailed MSW by country'!AN69)</f>
        <v>1.1000000000000001</v>
      </c>
      <c r="F69" s="21">
        <f>MAX('ST1.1 Detailed MSW by country'!G69,'ST1.1 Detailed MSW by country'!R69,'ST1.1 Detailed MSW by country'!AC69,'ST1.1 Detailed MSW by country'!AN69)</f>
        <v>3.2901448249171827</v>
      </c>
      <c r="G69" s="21">
        <f>AVERAGE('ST1.1 Detailed MSW by country'!H69,'ST1.1 Detailed MSW by country'!S69,'ST1.1 Detailed MSW by country'!AD69,'ST1.1 Detailed MSW by country'!AO69)</f>
        <v>0.99149176965231167</v>
      </c>
      <c r="H69" s="21">
        <f>STDEVA('ST1.1 Detailed MSW by country'!H69,'ST1.1 Detailed MSW by country'!S69,'ST1.1 Detailed MSW by country'!AD69,'ST1.1 Detailed MSW by country'!AO69)</f>
        <v>0.71197215345823617</v>
      </c>
      <c r="I69" s="21">
        <f>MIN('ST1.1 Detailed MSW by country'!H69,'ST1.1 Detailed MSW by country'!S69,'ST1.1 Detailed MSW by country'!AD69,'ST1.1 Detailed MSW by country'!AO69)</f>
        <v>0.57200000000000006</v>
      </c>
      <c r="J69" s="21">
        <f>MAX('ST1.1 Detailed MSW by country'!H69,'ST1.1 Detailed MSW by country'!S69,'ST1.1 Detailed MSW by country'!AD69,'ST1.1 Detailed MSW by country'!AO69)</f>
        <v>1.7108753089569351</v>
      </c>
      <c r="K69" s="50">
        <f>AVERAGE('ST1.1 Detailed MSW by country'!AP69,'ST1.1 Detailed MSW by country'!AE69,'ST1.1 Detailed MSW by country'!T69,'ST1.1 Detailed MSW by country'!I69)</f>
        <v>8.4458889151986169E-2</v>
      </c>
      <c r="L69" s="50">
        <f>STDEVA('ST1.1 Detailed MSW by country'!AP69,'ST1.1 Detailed MSW by country'!AE69,'ST1.1 Detailed MSW by country'!T69,'ST1.1 Detailed MSW by country'!I69)</f>
        <v>7.0049931050442368E-2</v>
      </c>
      <c r="M69" s="50">
        <f>MIN('ST1.1 Detailed MSW by country'!AP69,'ST1.1 Detailed MSW by country'!AE69,'ST1.1 Detailed MSW by country'!T69,'ST1.1 Detailed MSW by country'!I69)</f>
        <v>2.79136E-2</v>
      </c>
      <c r="N69" s="50">
        <f>MAX('ST1.1 Detailed MSW by country'!AP69,'ST1.1 Detailed MSW by country'!AE69,'ST1.1 Detailed MSW by country'!T69,'ST1.1 Detailed MSW by country'!I69)</f>
        <v>0.16055906745595849</v>
      </c>
      <c r="O69" s="50">
        <f>AVERAGE('ST1.1 Detailed MSW by country'!AQ69,'ST1.1 Detailed MSW by country'!AF69,'ST1.1 Detailed MSW by country'!U69,'ST1.1 Detailed MSW by country'!J69)</f>
        <v>0.16147570405492437</v>
      </c>
      <c r="P69" s="50">
        <f>STDEVA('ST1.1 Detailed MSW by country'!AQ69,'ST1.1 Detailed MSW by country'!AF69,'ST1.1 Detailed MSW by country'!U69,'ST1.1 Detailed MSW by country'!J69)</f>
        <v>0.13392742965176788</v>
      </c>
      <c r="Q69" s="50">
        <f>MIN('ST1.1 Detailed MSW by country'!AQ69,'ST1.1 Detailed MSW by country'!AF69,'ST1.1 Detailed MSW by country'!U69,'ST1.1 Detailed MSW by country'!J69)</f>
        <v>5.3367600000000001E-2</v>
      </c>
      <c r="R69" s="50">
        <f>MAX('ST1.1 Detailed MSW by country'!AQ69,'ST1.1 Detailed MSW by country'!AF69,'ST1.1 Detailed MSW by country'!U69,'ST1.1 Detailed MSW by country'!J69)</f>
        <v>0.30697051216477311</v>
      </c>
      <c r="S69" s="50">
        <f>AVERAGE('ST1.1 Detailed MSW by country'!AR69,'ST1.1 Detailed MSW by country'!AG69,'ST1.1 Detailed MSW by country'!V69,'ST1.1 Detailed MSW by country'!K69)</f>
        <v>0.13361119349453551</v>
      </c>
      <c r="T69" s="50">
        <f>STDEVA('ST1.1 Detailed MSW by country'!AR69,'ST1.1 Detailed MSW by country'!AG69,'ST1.1 Detailed MSW by country'!V69,'ST1.1 Detailed MSW by country'!K69)</f>
        <v>0.11081669420274903</v>
      </c>
      <c r="U69" s="50">
        <f>MIN('ST1.1 Detailed MSW by country'!AR69,'ST1.1 Detailed MSW by country'!AG69,'ST1.1 Detailed MSW by country'!V69,'ST1.1 Detailed MSW by country'!K69)</f>
        <v>4.4158400000000007E-2</v>
      </c>
      <c r="V69" s="50">
        <f>MAX('ST1.1 Detailed MSW by country'!AR69,'ST1.1 Detailed MSW by country'!AG69,'ST1.1 Detailed MSW by country'!V69,'ST1.1 Detailed MSW by country'!K69)</f>
        <v>0.25399918048360653</v>
      </c>
      <c r="W69" s="50">
        <f>AVERAGE('ST1.1 Detailed MSW by country'!AS69,'ST1.1 Detailed MSW by country'!AH69,'ST1.1 Detailed MSW by country'!W69,'ST1.1 Detailed MSW by country'!L69)</f>
        <v>0.10263139603919631</v>
      </c>
      <c r="X69" s="50">
        <f>STDEVA('ST1.1 Detailed MSW by country'!AS69,'ST1.1 Detailed MSW by country'!AH69,'ST1.1 Detailed MSW by country'!W69,'ST1.1 Detailed MSW by country'!L69)</f>
        <v>8.5122149821541648E-2</v>
      </c>
      <c r="Y69" s="50">
        <f>MIN('ST1.1 Detailed MSW by country'!AS69,'ST1.1 Detailed MSW by country'!AH69,'ST1.1 Detailed MSW by country'!W69,'ST1.1 Detailed MSW by country'!L69)</f>
        <v>3.3919600000000001E-2</v>
      </c>
      <c r="Z69" s="50">
        <f>MAX('ST1.1 Detailed MSW by country'!AS69,'ST1.1 Detailed MSW by country'!AH69,'ST1.1 Detailed MSW by country'!W69,'ST1.1 Detailed MSW by country'!L69)</f>
        <v>0.19510558811758894</v>
      </c>
      <c r="AA69" s="50">
        <f>AVERAGE('ST1.1 Detailed MSW by country'!AT69,'ST1.1 Detailed MSW by country'!AI69,'ST1.1 Detailed MSW by country'!X69,'ST1.1 Detailed MSW by country'!M69)</f>
        <v>0.2699915308956935</v>
      </c>
      <c r="AB69" s="50">
        <f>STDEVA('ST1.1 Detailed MSW by country'!AT69,'ST1.1 Detailed MSW by country'!AI69,'ST1.1 Detailed MSW by country'!X69,'ST1.1 Detailed MSW by country'!M69)</f>
        <v>0.22393010745633216</v>
      </c>
      <c r="AC69" s="50">
        <f>MIN('ST1.1 Detailed MSW by country'!AT69,'ST1.1 Detailed MSW by country'!AI69,'ST1.1 Detailed MSW by country'!X69,'ST1.1 Detailed MSW by country'!M69)</f>
        <v>8.9232000000000006E-2</v>
      </c>
      <c r="AD69" s="50">
        <f>MAX('ST1.1 Detailed MSW by country'!AT69,'ST1.1 Detailed MSW by country'!AI69,'ST1.1 Detailed MSW by country'!X69,'ST1.1 Detailed MSW by country'!M69)</f>
        <v>0.51326259268708052</v>
      </c>
      <c r="AE69" s="50">
        <f>AVERAGE('ST1.1 Detailed MSW by country'!AU69,'ST1.1 Detailed MSW by country'!AJ69,'ST1.1 Detailed MSW by country'!Y69,'ST1.1 Detailed MSW by country'!N69)</f>
        <v>7.6670671914610397E-2</v>
      </c>
      <c r="AF69" s="50">
        <f>STDEVA('ST1.1 Detailed MSW by country'!AU69,'ST1.1 Detailed MSW by country'!AJ69,'ST1.1 Detailed MSW by country'!Y69,'ST1.1 Detailed MSW by country'!N69)</f>
        <v>6.359040871997125E-2</v>
      </c>
      <c r="AG69" s="50">
        <f>MIN('ST1.1 Detailed MSW by country'!AU69,'ST1.1 Detailed MSW by country'!AJ69,'ST1.1 Detailed MSW by country'!Y69,'ST1.1 Detailed MSW by country'!N69)</f>
        <v>2.5339600000000004E-2</v>
      </c>
      <c r="AH69" s="50">
        <f>MAX('ST1.1 Detailed MSW by country'!AU69,'ST1.1 Detailed MSW by country'!AJ69,'ST1.1 Detailed MSW by country'!Y69,'ST1.1 Detailed MSW by country'!N69)</f>
        <v>0.14575341574383119</v>
      </c>
      <c r="AI69" s="50">
        <f>AVERAGE('ST1.1 Detailed MSW by country'!I69,'ST1.1 Detailed MSW by country'!L69,'ST1.1 Detailed MSW by country'!T69,'ST1.1 Detailed MSW by country'!W69,'ST1.1 Detailed MSW by country'!AE69,'ST1.1 Detailed MSW by country'!AH69,'ST1.1 Detailed MSW by country'!AP69,'ST1.1 Detailed MSW by country'!AS69)</f>
        <v>9.3545142595591255E-2</v>
      </c>
      <c r="AJ69" s="50">
        <f>STDEVA('ST1.1 Detailed MSW by country'!I69,'ST1.1 Detailed MSW by country'!L69,'ST1.1 Detailed MSW by country'!T69,'ST1.1 Detailed MSW by country'!W69,'ST1.1 Detailed MSW by country'!AE69,'ST1.1 Detailed MSW by country'!AH69,'ST1.1 Detailed MSW by country'!AP69,'ST1.1 Detailed MSW by country'!AS69)</f>
        <v>7.2535547638603246E-2</v>
      </c>
      <c r="AK69" s="50">
        <f>MIN('ST1.1 Detailed MSW by country'!I69,'ST1.1 Detailed MSW by country'!L69,'ST1.1 Detailed MSW by country'!T69,'ST1.1 Detailed MSW by country'!W69,'ST1.1 Detailed MSW by country'!AE69,'ST1.1 Detailed MSW by country'!AH69,'ST1.1 Detailed MSW by country'!AP69,'ST1.1 Detailed MSW by country'!AS69)</f>
        <v>2.79136E-2</v>
      </c>
      <c r="AL69" s="50">
        <f>MAX('ST1.1 Detailed MSW by country'!I69,'ST1.1 Detailed MSW by country'!L69,'ST1.1 Detailed MSW by country'!T69,'ST1.1 Detailed MSW by country'!W69,'ST1.1 Detailed MSW by country'!AE69,'ST1.1 Detailed MSW by country'!AH69,'ST1.1 Detailed MSW by country'!AP69,'ST1.1 Detailed MSW by country'!AS69)</f>
        <v>0.19510558811758894</v>
      </c>
      <c r="AM69" s="50">
        <f>AVERAGE('ST1.1 Detailed MSW by country'!J69,'ST1.1 Detailed MSW by country'!M69,'ST1.1 Detailed MSW by country'!U69,'ST1.1 Detailed MSW by country'!X69,'ST1.1 Detailed MSW by country'!AF69,'ST1.1 Detailed MSW by country'!AI69,'ST1.1 Detailed MSW by country'!AQ69,'ST1.1 Detailed MSW by country'!AT69)</f>
        <v>0.21573361747530895</v>
      </c>
      <c r="AN69" s="50">
        <f>STDEVA('ST1.1 Detailed MSW by country'!J69,'ST1.1 Detailed MSW by country'!M69,'ST1.1 Detailed MSW by country'!U69,'ST1.1 Detailed MSW by country'!X69,'ST1.1 Detailed MSW by country'!AF69,'ST1.1 Detailed MSW by country'!AI69,'ST1.1 Detailed MSW by country'!AQ69,'ST1.1 Detailed MSW by country'!AT69)</f>
        <v>0.17626740788395659</v>
      </c>
      <c r="AO69" s="50">
        <f>MIN('ST1.1 Detailed MSW by country'!J69,'ST1.1 Detailed MSW by country'!M69,'ST1.1 Detailed MSW by country'!U69,'ST1.1 Detailed MSW by country'!X69,'ST1.1 Detailed MSW by country'!AF69,'ST1.1 Detailed MSW by country'!AI69,'ST1.1 Detailed MSW by country'!AQ69,'ST1.1 Detailed MSW by country'!AT69)</f>
        <v>5.3367600000000001E-2</v>
      </c>
      <c r="AP69" s="50">
        <f>MAX('ST1.1 Detailed MSW by country'!J69,'ST1.1 Detailed MSW by country'!M69,'ST1.1 Detailed MSW by country'!U69,'ST1.1 Detailed MSW by country'!X69,'ST1.1 Detailed MSW by country'!AF69,'ST1.1 Detailed MSW by country'!AI69,'ST1.1 Detailed MSW by country'!AQ69,'ST1.1 Detailed MSW by country'!AT69)</f>
        <v>0.51326259268708052</v>
      </c>
      <c r="AQ69" s="50">
        <f>AVERAGE('ST1.1 Detailed MSW by country'!K69,'ST1.1 Detailed MSW by country'!N69,'ST1.1 Detailed MSW by country'!V69,'ST1.1 Detailed MSW by country'!Y69,'ST1.1 Detailed MSW by country'!AG69,'ST1.1 Detailed MSW by country'!AJ69,'ST1.1 Detailed MSW by country'!AR69,'ST1.1 Detailed MSW by country'!AU69)</f>
        <v>0.10514093270457296</v>
      </c>
      <c r="AR69" s="50">
        <f>STDEVA('ST1.1 Detailed MSW by country'!K69,'ST1.1 Detailed MSW by country'!N69,'ST1.1 Detailed MSW by country'!V69,'ST1.1 Detailed MSW by country'!Y69,'ST1.1 Detailed MSW by country'!AG69,'ST1.1 Detailed MSW by country'!AJ69,'ST1.1 Detailed MSW by country'!AR69,'ST1.1 Detailed MSW by country'!AU69)</f>
        <v>8.670124423074406E-2</v>
      </c>
      <c r="AS69" s="50">
        <f>MIN('ST1.1 Detailed MSW by country'!K69,'ST1.1 Detailed MSW by country'!N69,'ST1.1 Detailed MSW by country'!V69,'ST1.1 Detailed MSW by country'!Y69,'ST1.1 Detailed MSW by country'!AG69,'ST1.1 Detailed MSW by country'!AJ69,'ST1.1 Detailed MSW by country'!AR69,'ST1.1 Detailed MSW by country'!AU69)</f>
        <v>2.5339600000000004E-2</v>
      </c>
      <c r="AT69" s="50">
        <f>MAX('ST1.1 Detailed MSW by country'!K69,'ST1.1 Detailed MSW by country'!N69,'ST1.1 Detailed MSW by country'!V69,'ST1.1 Detailed MSW by country'!Y69,'ST1.1 Detailed MSW by country'!AG69,'ST1.1 Detailed MSW by country'!AJ69,'ST1.1 Detailed MSW by country'!AR69,'ST1.1 Detailed MSW by country'!AU69)</f>
        <v>0.25399918048360653</v>
      </c>
    </row>
    <row r="70" spans="1:46" x14ac:dyDescent="0.3">
      <c r="A70" s="19" t="s">
        <v>67</v>
      </c>
      <c r="B70" s="19" t="s">
        <v>81</v>
      </c>
      <c r="C70" s="27">
        <f>AVERAGE('ST1.1 Detailed MSW by country'!G70,'ST1.1 Detailed MSW by country'!R70,'ST1.1 Detailed MSW by country'!AC70,'ST1.1 Detailed MSW by country'!AN70)</f>
        <v>3.8199815090698421</v>
      </c>
      <c r="D70" s="21">
        <f>STDEVA('ST1.1 Detailed MSW by country'!G70,'ST1.1 Detailed MSW by country'!R70,'ST1.1 Detailed MSW by country'!AC70,'ST1.1 Detailed MSW by country'!AN70)</f>
        <v>2.4864857189571095</v>
      </c>
      <c r="E70" s="21">
        <f>MIN('ST1.1 Detailed MSW by country'!G70,'ST1.1 Detailed MSW by country'!R70,'ST1.1 Detailed MSW by country'!AC70,'ST1.1 Detailed MSW by country'!AN70)</f>
        <v>1.659944527209525</v>
      </c>
      <c r="F70" s="21">
        <f>MAX('ST1.1 Detailed MSW by country'!G70,'ST1.1 Detailed MSW by country'!R70,'ST1.1 Detailed MSW by country'!AC70,'ST1.1 Detailed MSW by country'!AN70)</f>
        <v>5.45</v>
      </c>
      <c r="G70" s="21">
        <f>AVERAGE('ST1.1 Detailed MSW by country'!H70,'ST1.1 Detailed MSW by country'!S70,'ST1.1 Detailed MSW by country'!AD70,'ST1.1 Detailed MSW by country'!AO70)</f>
        <v>1.9863903847163176</v>
      </c>
      <c r="H70" s="21">
        <f>STDEVA('ST1.1 Detailed MSW by country'!H70,'ST1.1 Detailed MSW by country'!S70,'ST1.1 Detailed MSW by country'!AD70,'ST1.1 Detailed MSW by country'!AO70)</f>
        <v>1.2929725738576974</v>
      </c>
      <c r="I70" s="21">
        <f>MIN('ST1.1 Detailed MSW by country'!H70,'ST1.1 Detailed MSW by country'!S70,'ST1.1 Detailed MSW by country'!AD70,'ST1.1 Detailed MSW by country'!AO70)</f>
        <v>0.86317115414895307</v>
      </c>
      <c r="J70" s="21">
        <f>MAX('ST1.1 Detailed MSW by country'!H70,'ST1.1 Detailed MSW by country'!S70,'ST1.1 Detailed MSW by country'!AD70,'ST1.1 Detailed MSW by country'!AO70)</f>
        <v>2.8340000000000001</v>
      </c>
      <c r="K70" s="50">
        <f>AVERAGE('ST1.1 Detailed MSW by country'!AP70,'ST1.1 Detailed MSW by country'!AE70,'ST1.1 Detailed MSW by country'!T70,'ST1.1 Detailed MSW by country'!I70)</f>
        <v>0.14386149764260828</v>
      </c>
      <c r="L70" s="50">
        <f>STDEVA('ST1.1 Detailed MSW by country'!AP70,'ST1.1 Detailed MSW by country'!AE70,'ST1.1 Detailed MSW by country'!T70,'ST1.1 Detailed MSW by country'!I70)</f>
        <v>8.9786841962915642E-2</v>
      </c>
      <c r="M70" s="50">
        <f>MIN('ST1.1 Detailed MSW by country'!AP70,'ST1.1 Detailed MSW by country'!AE70,'ST1.1 Detailed MSW by country'!T70,'ST1.1 Detailed MSW by country'!I70)</f>
        <v>8.100529292782481E-2</v>
      </c>
      <c r="N70" s="50">
        <f>MAX('ST1.1 Detailed MSW by country'!AP70,'ST1.1 Detailed MSW by country'!AE70,'ST1.1 Detailed MSW by country'!T70,'ST1.1 Detailed MSW by country'!I70)</f>
        <v>0.21227999999999997</v>
      </c>
      <c r="O70" s="50">
        <f>AVERAGE('ST1.1 Detailed MSW by country'!AQ70,'ST1.1 Detailed MSW by country'!AF70,'ST1.1 Detailed MSW by country'!U70,'ST1.1 Detailed MSW by country'!J70)</f>
        <v>0.2750466747962162</v>
      </c>
      <c r="P70" s="50">
        <f>STDEVA('ST1.1 Detailed MSW by country'!AQ70,'ST1.1 Detailed MSW by country'!AF70,'ST1.1 Detailed MSW by country'!U70,'ST1.1 Detailed MSW by country'!J70)</f>
        <v>0.17166213842500064</v>
      </c>
      <c r="Q70" s="50">
        <f>MIN('ST1.1 Detailed MSW by country'!AQ70,'ST1.1 Detailed MSW by country'!AF70,'ST1.1 Detailed MSW by country'!U70,'ST1.1 Detailed MSW by country'!J70)</f>
        <v>0.15487282438864866</v>
      </c>
      <c r="R70" s="50">
        <f>MAX('ST1.1 Detailed MSW by country'!AQ70,'ST1.1 Detailed MSW by country'!AF70,'ST1.1 Detailed MSW by country'!U70,'ST1.1 Detailed MSW by country'!J70)</f>
        <v>0.40585499999999997</v>
      </c>
      <c r="S70" s="50">
        <f>AVERAGE('ST1.1 Detailed MSW by country'!AR70,'ST1.1 Detailed MSW by country'!AG70,'ST1.1 Detailed MSW by country'!V70,'ST1.1 Detailed MSW by country'!K70)</f>
        <v>0.22758417250019178</v>
      </c>
      <c r="T70" s="50">
        <f>STDEVA('ST1.1 Detailed MSW by country'!AR70,'ST1.1 Detailed MSW by country'!AG70,'ST1.1 Detailed MSW by country'!V70,'ST1.1 Detailed MSW by country'!K70)</f>
        <v>0.14203984015444859</v>
      </c>
      <c r="U70" s="50">
        <f>MIN('ST1.1 Detailed MSW by country'!AR70,'ST1.1 Detailed MSW by country'!AG70,'ST1.1 Detailed MSW by country'!V70,'ST1.1 Detailed MSW by country'!K70)</f>
        <v>0.12814771750057533</v>
      </c>
      <c r="V70" s="50">
        <f>MAX('ST1.1 Detailed MSW by country'!AR70,'ST1.1 Detailed MSW by country'!AG70,'ST1.1 Detailed MSW by country'!V70,'ST1.1 Detailed MSW by country'!K70)</f>
        <v>0.33582000000000001</v>
      </c>
      <c r="W70" s="50">
        <f>AVERAGE('ST1.1 Detailed MSW by country'!AS70,'ST1.1 Detailed MSW by country'!AH70,'ST1.1 Detailed MSW by country'!W70,'ST1.1 Detailed MSW by country'!L70)</f>
        <v>0.17481530348784161</v>
      </c>
      <c r="X70" s="50">
        <f>STDEVA('ST1.1 Detailed MSW by country'!AS70,'ST1.1 Detailed MSW by country'!AH70,'ST1.1 Detailed MSW by country'!W70,'ST1.1 Detailed MSW by country'!L70)</f>
        <v>0.10910573213936266</v>
      </c>
      <c r="Y70" s="50">
        <f>MIN('ST1.1 Detailed MSW by country'!AS70,'ST1.1 Detailed MSW by country'!AH70,'ST1.1 Detailed MSW by country'!W70,'ST1.1 Detailed MSW by country'!L70)</f>
        <v>9.8434710463524824E-2</v>
      </c>
      <c r="Z70" s="50">
        <f>MAX('ST1.1 Detailed MSW by country'!AS70,'ST1.1 Detailed MSW by country'!AH70,'ST1.1 Detailed MSW by country'!W70,'ST1.1 Detailed MSW by country'!L70)</f>
        <v>0.25795499999999999</v>
      </c>
      <c r="AA70" s="50">
        <f>AVERAGE('ST1.1 Detailed MSW by country'!AT70,'ST1.1 Detailed MSW by country'!AI70,'ST1.1 Detailed MSW by country'!X70,'ST1.1 Detailed MSW by country'!M70)</f>
        <v>0.4598851154148953</v>
      </c>
      <c r="AB70" s="50">
        <f>STDEVA('ST1.1 Detailed MSW by country'!AT70,'ST1.1 Detailed MSW by country'!AI70,'ST1.1 Detailed MSW by country'!X70,'ST1.1 Detailed MSW by country'!M70)</f>
        <v>0.28702351119292718</v>
      </c>
      <c r="AC70" s="50">
        <f>MIN('ST1.1 Detailed MSW by country'!AT70,'ST1.1 Detailed MSW by country'!AI70,'ST1.1 Detailed MSW by country'!X70,'ST1.1 Detailed MSW by country'!M70)</f>
        <v>0.25895134624468591</v>
      </c>
      <c r="AD70" s="50">
        <f>MAX('ST1.1 Detailed MSW by country'!AT70,'ST1.1 Detailed MSW by country'!AI70,'ST1.1 Detailed MSW by country'!X70,'ST1.1 Detailed MSW by country'!M70)</f>
        <v>0.67859999999999998</v>
      </c>
      <c r="AE70" s="50">
        <f>AVERAGE('ST1.1 Detailed MSW by country'!AU70,'ST1.1 Detailed MSW by country'!AJ70,'ST1.1 Detailed MSW by country'!Y70,'ST1.1 Detailed MSW by country'!N70)</f>
        <v>0.13059558085179399</v>
      </c>
      <c r="AF70" s="50">
        <f>STDEVA('ST1.1 Detailed MSW by country'!AU70,'ST1.1 Detailed MSW by country'!AJ70,'ST1.1 Detailed MSW by country'!Y70,'ST1.1 Detailed MSW by country'!N70)</f>
        <v>8.1507317601581239E-2</v>
      </c>
      <c r="AG70" s="50">
        <f>MIN('ST1.1 Detailed MSW by country'!AU70,'ST1.1 Detailed MSW by country'!AJ70,'ST1.1 Detailed MSW by country'!Y70,'ST1.1 Detailed MSW by country'!N70)</f>
        <v>7.3535542555381958E-2</v>
      </c>
      <c r="AH70" s="50">
        <f>MAX('ST1.1 Detailed MSW by country'!AU70,'ST1.1 Detailed MSW by country'!AJ70,'ST1.1 Detailed MSW by country'!Y70,'ST1.1 Detailed MSW by country'!N70)</f>
        <v>0.19270499999999999</v>
      </c>
      <c r="AI70" s="50">
        <f>AVERAGE('ST1.1 Detailed MSW by country'!I70,'ST1.1 Detailed MSW by country'!L70,'ST1.1 Detailed MSW by country'!T70,'ST1.1 Detailed MSW by country'!W70,'ST1.1 Detailed MSW by country'!AE70,'ST1.1 Detailed MSW by country'!AH70,'ST1.1 Detailed MSW by country'!AP70,'ST1.1 Detailed MSW by country'!AS70)</f>
        <v>0.15933840056522494</v>
      </c>
      <c r="AJ70" s="50">
        <f>STDEVA('ST1.1 Detailed MSW by country'!I70,'ST1.1 Detailed MSW by country'!L70,'ST1.1 Detailed MSW by country'!T70,'ST1.1 Detailed MSW by country'!W70,'ST1.1 Detailed MSW by country'!AE70,'ST1.1 Detailed MSW by country'!AH70,'ST1.1 Detailed MSW by country'!AP70,'ST1.1 Detailed MSW by country'!AS70)</f>
        <v>9.3331298290676254E-2</v>
      </c>
      <c r="AK70" s="50">
        <f>MIN('ST1.1 Detailed MSW by country'!I70,'ST1.1 Detailed MSW by country'!L70,'ST1.1 Detailed MSW by country'!T70,'ST1.1 Detailed MSW by country'!W70,'ST1.1 Detailed MSW by country'!AE70,'ST1.1 Detailed MSW by country'!AH70,'ST1.1 Detailed MSW by country'!AP70,'ST1.1 Detailed MSW by country'!AS70)</f>
        <v>8.100529292782481E-2</v>
      </c>
      <c r="AL70" s="50">
        <f>MAX('ST1.1 Detailed MSW by country'!I70,'ST1.1 Detailed MSW by country'!L70,'ST1.1 Detailed MSW by country'!T70,'ST1.1 Detailed MSW by country'!W70,'ST1.1 Detailed MSW by country'!AE70,'ST1.1 Detailed MSW by country'!AH70,'ST1.1 Detailed MSW by country'!AP70,'ST1.1 Detailed MSW by country'!AS70)</f>
        <v>0.25795499999999999</v>
      </c>
      <c r="AM70" s="50">
        <f>AVERAGE('ST1.1 Detailed MSW by country'!J70,'ST1.1 Detailed MSW by country'!M70,'ST1.1 Detailed MSW by country'!U70,'ST1.1 Detailed MSW by country'!X70,'ST1.1 Detailed MSW by country'!AF70,'ST1.1 Detailed MSW by country'!AI70,'ST1.1 Detailed MSW by country'!AQ70,'ST1.1 Detailed MSW by country'!AT70)</f>
        <v>0.36746589510555577</v>
      </c>
      <c r="AN70" s="50">
        <f>STDEVA('ST1.1 Detailed MSW by country'!J70,'ST1.1 Detailed MSW by country'!M70,'ST1.1 Detailed MSW by country'!U70,'ST1.1 Detailed MSW by country'!X70,'ST1.1 Detailed MSW by country'!AF70,'ST1.1 Detailed MSW by country'!AI70,'ST1.1 Detailed MSW by country'!AQ70,'ST1.1 Detailed MSW by country'!AT70)</f>
        <v>0.23114221426587431</v>
      </c>
      <c r="AO70" s="50">
        <f>MIN('ST1.1 Detailed MSW by country'!J70,'ST1.1 Detailed MSW by country'!M70,'ST1.1 Detailed MSW by country'!U70,'ST1.1 Detailed MSW by country'!X70,'ST1.1 Detailed MSW by country'!AF70,'ST1.1 Detailed MSW by country'!AI70,'ST1.1 Detailed MSW by country'!AQ70,'ST1.1 Detailed MSW by country'!AT70)</f>
        <v>0.15487282438864866</v>
      </c>
      <c r="AP70" s="50">
        <f>MAX('ST1.1 Detailed MSW by country'!J70,'ST1.1 Detailed MSW by country'!M70,'ST1.1 Detailed MSW by country'!U70,'ST1.1 Detailed MSW by country'!X70,'ST1.1 Detailed MSW by country'!AF70,'ST1.1 Detailed MSW by country'!AI70,'ST1.1 Detailed MSW by country'!AQ70,'ST1.1 Detailed MSW by country'!AT70)</f>
        <v>0.67859999999999998</v>
      </c>
      <c r="AQ70" s="50">
        <f>AVERAGE('ST1.1 Detailed MSW by country'!K70,'ST1.1 Detailed MSW by country'!N70,'ST1.1 Detailed MSW by country'!V70,'ST1.1 Detailed MSW by country'!Y70,'ST1.1 Detailed MSW by country'!AG70,'ST1.1 Detailed MSW by country'!AJ70,'ST1.1 Detailed MSW by country'!AR70,'ST1.1 Detailed MSW by country'!AU70)</f>
        <v>0.17908987667599288</v>
      </c>
      <c r="AR70" s="50">
        <f>STDEVA('ST1.1 Detailed MSW by country'!K70,'ST1.1 Detailed MSW by country'!N70,'ST1.1 Detailed MSW by country'!V70,'ST1.1 Detailed MSW by country'!Y70,'ST1.1 Detailed MSW by country'!AG70,'ST1.1 Detailed MSW by country'!AJ70,'ST1.1 Detailed MSW by country'!AR70,'ST1.1 Detailed MSW by country'!AU70)</f>
        <v>0.11404191730286915</v>
      </c>
      <c r="AS70" s="50">
        <f>MIN('ST1.1 Detailed MSW by country'!K70,'ST1.1 Detailed MSW by country'!N70,'ST1.1 Detailed MSW by country'!V70,'ST1.1 Detailed MSW by country'!Y70,'ST1.1 Detailed MSW by country'!AG70,'ST1.1 Detailed MSW by country'!AJ70,'ST1.1 Detailed MSW by country'!AR70,'ST1.1 Detailed MSW by country'!AU70)</f>
        <v>7.3535542555381958E-2</v>
      </c>
      <c r="AT70" s="50">
        <f>MAX('ST1.1 Detailed MSW by country'!K70,'ST1.1 Detailed MSW by country'!N70,'ST1.1 Detailed MSW by country'!V70,'ST1.1 Detailed MSW by country'!Y70,'ST1.1 Detailed MSW by country'!AG70,'ST1.1 Detailed MSW by country'!AJ70,'ST1.1 Detailed MSW by country'!AR70,'ST1.1 Detailed MSW by country'!AU70)</f>
        <v>0.33582000000000001</v>
      </c>
    </row>
    <row r="71" spans="1:46" x14ac:dyDescent="0.3">
      <c r="A71" s="19" t="s">
        <v>67</v>
      </c>
      <c r="B71" s="19" t="s">
        <v>82</v>
      </c>
      <c r="C71" s="27">
        <f>AVERAGE('ST1.1 Detailed MSW by country'!G71,'ST1.1 Detailed MSW by country'!R71,'ST1.1 Detailed MSW by country'!AC71,'ST1.1 Detailed MSW by country'!AN71)</f>
        <v>2.7749982374819862</v>
      </c>
      <c r="D71" s="21">
        <f>STDEVA('ST1.1 Detailed MSW by country'!G71,'ST1.1 Detailed MSW by country'!R71,'ST1.1 Detailed MSW by country'!AC71,'ST1.1 Detailed MSW by country'!AN71)</f>
        <v>2.0544160826455307</v>
      </c>
      <c r="E71" s="21">
        <f>MIN('ST1.1 Detailed MSW by country'!G71,'ST1.1 Detailed MSW by country'!R71,'ST1.1 Detailed MSW by country'!AC71,'ST1.1 Detailed MSW by country'!AN71)</f>
        <v>1.1999964749639727</v>
      </c>
      <c r="F71" s="21">
        <f>MAX('ST1.1 Detailed MSW by country'!G71,'ST1.1 Detailed MSW by country'!R71,'ST1.1 Detailed MSW by country'!AC71,'ST1.1 Detailed MSW by country'!AN71)</f>
        <v>4.3499999999999996</v>
      </c>
      <c r="G71" s="21">
        <f>AVERAGE('ST1.1 Detailed MSW by country'!H71,'ST1.1 Detailed MSW by country'!S71,'ST1.1 Detailed MSW by country'!AD71,'ST1.1 Detailed MSW by country'!AO71)</f>
        <v>1.442999083490633</v>
      </c>
      <c r="H71" s="21">
        <f>STDEVA('ST1.1 Detailed MSW by country'!H71,'ST1.1 Detailed MSW by country'!S71,'ST1.1 Detailed MSW by country'!AD71,'ST1.1 Detailed MSW by country'!AO71)</f>
        <v>1.0682963629756761</v>
      </c>
      <c r="I71" s="21">
        <f>MIN('ST1.1 Detailed MSW by country'!H71,'ST1.1 Detailed MSW by country'!S71,'ST1.1 Detailed MSW by country'!AD71,'ST1.1 Detailed MSW by country'!AO71)</f>
        <v>0.62399816698126576</v>
      </c>
      <c r="J71" s="21">
        <f>MAX('ST1.1 Detailed MSW by country'!H71,'ST1.1 Detailed MSW by country'!S71,'ST1.1 Detailed MSW by country'!AD71,'ST1.1 Detailed MSW by country'!AO71)</f>
        <v>2.262</v>
      </c>
      <c r="K71" s="50">
        <f>AVERAGE('ST1.1 Detailed MSW by country'!AP71,'ST1.1 Detailed MSW by country'!AE71,'ST1.1 Detailed MSW by country'!T71,'ST1.1 Detailed MSW by country'!I71)</f>
        <v>8.4472713989120929E-2</v>
      </c>
      <c r="L71" s="50">
        <f>STDEVA('ST1.1 Detailed MSW by country'!AP71,'ST1.1 Detailed MSW by country'!AE71,'ST1.1 Detailed MSW by country'!T71,'ST1.1 Detailed MSW by country'!I71)</f>
        <v>5.3161999998474631E-2</v>
      </c>
      <c r="M71" s="50">
        <f>MIN('ST1.1 Detailed MSW by country'!AP71,'ST1.1 Detailed MSW by country'!AE71,'ST1.1 Detailed MSW by country'!T71,'ST1.1 Detailed MSW by country'!I71)</f>
        <v>5.8559827978241864E-2</v>
      </c>
      <c r="N71" s="50">
        <f>MAX('ST1.1 Detailed MSW by country'!AP71,'ST1.1 Detailed MSW by country'!AE71,'ST1.1 Detailed MSW by country'!T71,'ST1.1 Detailed MSW by country'!I71)</f>
        <v>0.11038559999999999</v>
      </c>
      <c r="O71" s="50">
        <f>AVERAGE('ST1.1 Detailed MSW by country'!AQ71,'ST1.1 Detailed MSW by country'!AF71,'ST1.1 Detailed MSW by country'!U71,'ST1.1 Detailed MSW by country'!J71)</f>
        <v>0.16150213555706933</v>
      </c>
      <c r="P71" s="50">
        <f>STDEVA('ST1.1 Detailed MSW by country'!AQ71,'ST1.1 Detailed MSW by country'!AF71,'ST1.1 Detailed MSW by country'!U71,'ST1.1 Detailed MSW by country'!J71)</f>
        <v>0.10163964343970662</v>
      </c>
      <c r="Q71" s="50">
        <f>MIN('ST1.1 Detailed MSW by country'!AQ71,'ST1.1 Detailed MSW by country'!AF71,'ST1.1 Detailed MSW by country'!U71,'ST1.1 Detailed MSW by country'!J71)</f>
        <v>0.11195967111413864</v>
      </c>
      <c r="R71" s="50">
        <f>MAX('ST1.1 Detailed MSW by country'!AQ71,'ST1.1 Detailed MSW by country'!AF71,'ST1.1 Detailed MSW by country'!U71,'ST1.1 Detailed MSW by country'!J71)</f>
        <v>0.2110446</v>
      </c>
      <c r="S71" s="50">
        <f>AVERAGE('ST1.1 Detailed MSW by country'!AR71,'ST1.1 Detailed MSW by country'!AG71,'ST1.1 Detailed MSW by country'!V71,'ST1.1 Detailed MSW by country'!K71)</f>
        <v>0.13363306393360935</v>
      </c>
      <c r="T71" s="50">
        <f>STDEVA('ST1.1 Detailed MSW by country'!AR71,'ST1.1 Detailed MSW by country'!AG71,'ST1.1 Detailed MSW by country'!V71,'ST1.1 Detailed MSW by country'!K71)</f>
        <v>8.4100540981193475E-2</v>
      </c>
      <c r="U71" s="50">
        <f>MIN('ST1.1 Detailed MSW by country'!AR71,'ST1.1 Detailed MSW by country'!AG71,'ST1.1 Detailed MSW by country'!V71,'ST1.1 Detailed MSW by country'!K71)</f>
        <v>9.2639727867218691E-2</v>
      </c>
      <c r="V71" s="50">
        <f>MAX('ST1.1 Detailed MSW by country'!AR71,'ST1.1 Detailed MSW by country'!AG71,'ST1.1 Detailed MSW by country'!V71,'ST1.1 Detailed MSW by country'!K71)</f>
        <v>0.17462640000000001</v>
      </c>
      <c r="W71" s="50">
        <f>AVERAGE('ST1.1 Detailed MSW by country'!AS71,'ST1.1 Detailed MSW by country'!AH71,'ST1.1 Detailed MSW by country'!W71,'ST1.1 Detailed MSW by country'!L71)</f>
        <v>0.10264819548268178</v>
      </c>
      <c r="X71" s="50">
        <f>STDEVA('ST1.1 Detailed MSW by country'!AS71,'ST1.1 Detailed MSW by country'!AH71,'ST1.1 Detailed MSW by country'!W71,'ST1.1 Detailed MSW by country'!L71)</f>
        <v>6.4600545080113647E-2</v>
      </c>
      <c r="Y71" s="50">
        <f>MIN('ST1.1 Detailed MSW by country'!AS71,'ST1.1 Detailed MSW by country'!AH71,'ST1.1 Detailed MSW by country'!W71,'ST1.1 Detailed MSW by country'!L71)</f>
        <v>7.1159790965363581E-2</v>
      </c>
      <c r="Z71" s="50">
        <f>MAX('ST1.1 Detailed MSW by country'!AS71,'ST1.1 Detailed MSW by country'!AH71,'ST1.1 Detailed MSW by country'!W71,'ST1.1 Detailed MSW by country'!L71)</f>
        <v>0.13413659999999999</v>
      </c>
      <c r="AA71" s="50">
        <f>AVERAGE('ST1.1 Detailed MSW by country'!AT71,'ST1.1 Detailed MSW by country'!AI71,'ST1.1 Detailed MSW by country'!X71,'ST1.1 Detailed MSW by country'!M71)</f>
        <v>0.27003572504718987</v>
      </c>
      <c r="AB71" s="50">
        <f>STDEVA('ST1.1 Detailed MSW by country'!AT71,'ST1.1 Detailed MSW by country'!AI71,'ST1.1 Detailed MSW by country'!X71,'ST1.1 Detailed MSW by country'!M71)</f>
        <v>0.16994409835577956</v>
      </c>
      <c r="AC71" s="50">
        <f>MIN('ST1.1 Detailed MSW by country'!AT71,'ST1.1 Detailed MSW by country'!AI71,'ST1.1 Detailed MSW by country'!X71,'ST1.1 Detailed MSW by country'!M71)</f>
        <v>0.18719945009437974</v>
      </c>
      <c r="AD71" s="50">
        <f>MAX('ST1.1 Detailed MSW by country'!AT71,'ST1.1 Detailed MSW by country'!AI71,'ST1.1 Detailed MSW by country'!X71,'ST1.1 Detailed MSW by country'!M71)</f>
        <v>0.35287200000000002</v>
      </c>
      <c r="AE71" s="50">
        <f>AVERAGE('ST1.1 Detailed MSW by country'!AU71,'ST1.1 Detailed MSW by country'!AJ71,'ST1.1 Detailed MSW by country'!Y71,'ST1.1 Detailed MSW by country'!N71)</f>
        <v>7.6683221920451988E-2</v>
      </c>
      <c r="AF71" s="50">
        <f>STDEVA('ST1.1 Detailed MSW by country'!AU71,'ST1.1 Detailed MSW by country'!AJ71,'ST1.1 Detailed MSW by country'!Y71,'ST1.1 Detailed MSW by country'!N71)</f>
        <v>4.8259766392057916E-2</v>
      </c>
      <c r="AG71" s="50">
        <f>MIN('ST1.1 Detailed MSW by country'!AU71,'ST1.1 Detailed MSW by country'!AJ71,'ST1.1 Detailed MSW by country'!Y71,'ST1.1 Detailed MSW by country'!N71)</f>
        <v>5.3159843840903991E-2</v>
      </c>
      <c r="AH71" s="50">
        <f>MAX('ST1.1 Detailed MSW by country'!AU71,'ST1.1 Detailed MSW by country'!AJ71,'ST1.1 Detailed MSW by country'!Y71,'ST1.1 Detailed MSW by country'!N71)</f>
        <v>0.10020659999999999</v>
      </c>
      <c r="AI71" s="50">
        <f>AVERAGE('ST1.1 Detailed MSW by country'!I71,'ST1.1 Detailed MSW by country'!L71,'ST1.1 Detailed MSW by country'!T71,'ST1.1 Detailed MSW by country'!W71,'ST1.1 Detailed MSW by country'!AE71,'ST1.1 Detailed MSW by country'!AH71,'ST1.1 Detailed MSW by country'!AP71,'ST1.1 Detailed MSW by country'!AS71)</f>
        <v>9.3560454735901355E-2</v>
      </c>
      <c r="AJ71" s="50">
        <f>STDEVA('ST1.1 Detailed MSW by country'!I71,'ST1.1 Detailed MSW by country'!L71,'ST1.1 Detailed MSW by country'!T71,'ST1.1 Detailed MSW by country'!W71,'ST1.1 Detailed MSW by country'!AE71,'ST1.1 Detailed MSW by country'!AH71,'ST1.1 Detailed MSW by country'!AP71,'ST1.1 Detailed MSW by country'!AS71)</f>
        <v>5.4985011034460518E-2</v>
      </c>
      <c r="AK71" s="50">
        <f>MIN('ST1.1 Detailed MSW by country'!I71,'ST1.1 Detailed MSW by country'!L71,'ST1.1 Detailed MSW by country'!T71,'ST1.1 Detailed MSW by country'!W71,'ST1.1 Detailed MSW by country'!AE71,'ST1.1 Detailed MSW by country'!AH71,'ST1.1 Detailed MSW by country'!AP71,'ST1.1 Detailed MSW by country'!AS71)</f>
        <v>5.8559827978241864E-2</v>
      </c>
      <c r="AL71" s="50">
        <f>MAX('ST1.1 Detailed MSW by country'!I71,'ST1.1 Detailed MSW by country'!L71,'ST1.1 Detailed MSW by country'!T71,'ST1.1 Detailed MSW by country'!W71,'ST1.1 Detailed MSW by country'!AE71,'ST1.1 Detailed MSW by country'!AH71,'ST1.1 Detailed MSW by country'!AP71,'ST1.1 Detailed MSW by country'!AS71)</f>
        <v>0.13413659999999999</v>
      </c>
      <c r="AM71" s="50">
        <f>AVERAGE('ST1.1 Detailed MSW by country'!J71,'ST1.1 Detailed MSW by country'!M71,'ST1.1 Detailed MSW by country'!U71,'ST1.1 Detailed MSW by country'!X71,'ST1.1 Detailed MSW by country'!AF71,'ST1.1 Detailed MSW by country'!AI71,'ST1.1 Detailed MSW by country'!AQ71,'ST1.1 Detailed MSW by country'!AT71)</f>
        <v>0.21576893030212962</v>
      </c>
      <c r="AN71" s="50">
        <f>STDEVA('ST1.1 Detailed MSW by country'!J71,'ST1.1 Detailed MSW by country'!M71,'ST1.1 Detailed MSW by country'!U71,'ST1.1 Detailed MSW by country'!X71,'ST1.1 Detailed MSW by country'!AF71,'ST1.1 Detailed MSW by country'!AI71,'ST1.1 Detailed MSW by country'!AQ71,'ST1.1 Detailed MSW by country'!AT71)</f>
        <v>0.13283965150152902</v>
      </c>
      <c r="AO71" s="50">
        <f>MIN('ST1.1 Detailed MSW by country'!J71,'ST1.1 Detailed MSW by country'!M71,'ST1.1 Detailed MSW by country'!U71,'ST1.1 Detailed MSW by country'!X71,'ST1.1 Detailed MSW by country'!AF71,'ST1.1 Detailed MSW by country'!AI71,'ST1.1 Detailed MSW by country'!AQ71,'ST1.1 Detailed MSW by country'!AT71)</f>
        <v>0.11195967111413864</v>
      </c>
      <c r="AP71" s="50">
        <f>MAX('ST1.1 Detailed MSW by country'!J71,'ST1.1 Detailed MSW by country'!M71,'ST1.1 Detailed MSW by country'!U71,'ST1.1 Detailed MSW by country'!X71,'ST1.1 Detailed MSW by country'!AF71,'ST1.1 Detailed MSW by country'!AI71,'ST1.1 Detailed MSW by country'!AQ71,'ST1.1 Detailed MSW by country'!AT71)</f>
        <v>0.35287200000000002</v>
      </c>
      <c r="AQ71" s="50">
        <f>AVERAGE('ST1.1 Detailed MSW by country'!K71,'ST1.1 Detailed MSW by country'!N71,'ST1.1 Detailed MSW by country'!V71,'ST1.1 Detailed MSW by country'!Y71,'ST1.1 Detailed MSW by country'!AG71,'ST1.1 Detailed MSW by country'!AJ71,'ST1.1 Detailed MSW by country'!AR71,'ST1.1 Detailed MSW by country'!AU71)</f>
        <v>0.10515814292703067</v>
      </c>
      <c r="AR71" s="50">
        <f>STDEVA('ST1.1 Detailed MSW by country'!K71,'ST1.1 Detailed MSW by country'!N71,'ST1.1 Detailed MSW by country'!V71,'ST1.1 Detailed MSW by country'!Y71,'ST1.1 Detailed MSW by country'!AG71,'ST1.1 Detailed MSW by country'!AJ71,'ST1.1 Detailed MSW by country'!AR71,'ST1.1 Detailed MSW by country'!AU71)</f>
        <v>6.5276730035943364E-2</v>
      </c>
      <c r="AS71" s="50">
        <f>MIN('ST1.1 Detailed MSW by country'!K71,'ST1.1 Detailed MSW by country'!N71,'ST1.1 Detailed MSW by country'!V71,'ST1.1 Detailed MSW by country'!Y71,'ST1.1 Detailed MSW by country'!AG71,'ST1.1 Detailed MSW by country'!AJ71,'ST1.1 Detailed MSW by country'!AR71,'ST1.1 Detailed MSW by country'!AU71)</f>
        <v>5.3159843840903991E-2</v>
      </c>
      <c r="AT71" s="50">
        <f>MAX('ST1.1 Detailed MSW by country'!K71,'ST1.1 Detailed MSW by country'!N71,'ST1.1 Detailed MSW by country'!V71,'ST1.1 Detailed MSW by country'!Y71,'ST1.1 Detailed MSW by country'!AG71,'ST1.1 Detailed MSW by country'!AJ71,'ST1.1 Detailed MSW by country'!AR71,'ST1.1 Detailed MSW by country'!AU71)</f>
        <v>0.17462640000000001</v>
      </c>
    </row>
    <row r="72" spans="1:46" x14ac:dyDescent="0.3">
      <c r="A72" s="19" t="s">
        <v>67</v>
      </c>
      <c r="B72" s="19" t="s">
        <v>83</v>
      </c>
      <c r="C72" s="27">
        <f>AVERAGE('ST1.1 Detailed MSW by country'!G72,'ST1.1 Detailed MSW by country'!R72,'ST1.1 Detailed MSW by country'!AC72,'ST1.1 Detailed MSW by country'!AN72)</f>
        <v>1.2349536306745952</v>
      </c>
      <c r="D72" s="21">
        <f>STDEVA('ST1.1 Detailed MSW by country'!G72,'ST1.1 Detailed MSW by country'!R72,'ST1.1 Detailed MSW by country'!AC72,'ST1.1 Detailed MSW by country'!AN72)</f>
        <v>0.72146504530269862</v>
      </c>
      <c r="E72" s="21">
        <f>MIN('ST1.1 Detailed MSW by country'!G72,'ST1.1 Detailed MSW by country'!R72,'ST1.1 Detailed MSW by country'!AC72,'ST1.1 Detailed MSW by country'!AN72)</f>
        <v>1.1000000000000001</v>
      </c>
      <c r="F72" s="21">
        <f>MAX('ST1.1 Detailed MSW by country'!G72,'ST1.1 Detailed MSW by country'!R72,'ST1.1 Detailed MSW by country'!AC72,'ST1.1 Detailed MSW by country'!AN72)</f>
        <v>1.3699072613491905</v>
      </c>
      <c r="G72" s="21">
        <f>AVERAGE('ST1.1 Detailed MSW by country'!H72,'ST1.1 Detailed MSW by country'!S72,'ST1.1 Detailed MSW by country'!AD72,'ST1.1 Detailed MSW by country'!AO72)</f>
        <v>0.6421758879507895</v>
      </c>
      <c r="H72" s="21">
        <f>STDEVA('ST1.1 Detailed MSW by country'!H72,'ST1.1 Detailed MSW by country'!S72,'ST1.1 Detailed MSW by country'!AD72,'ST1.1 Detailed MSW by country'!AO72)</f>
        <v>0.37516182355740335</v>
      </c>
      <c r="I72" s="21">
        <f>MIN('ST1.1 Detailed MSW by country'!H72,'ST1.1 Detailed MSW by country'!S72,'ST1.1 Detailed MSW by country'!AD72,'ST1.1 Detailed MSW by country'!AO72)</f>
        <v>0.57200000000000006</v>
      </c>
      <c r="J72" s="21">
        <f>MAX('ST1.1 Detailed MSW by country'!H72,'ST1.1 Detailed MSW by country'!S72,'ST1.1 Detailed MSW by country'!AD72,'ST1.1 Detailed MSW by country'!AO72)</f>
        <v>0.71235177590157905</v>
      </c>
      <c r="K72" s="50">
        <f>AVERAGE('ST1.1 Detailed MSW by country'!AP72,'ST1.1 Detailed MSW by country'!AE72,'ST1.1 Detailed MSW by country'!T72,'ST1.1 Detailed MSW by country'!I72)</f>
        <v>4.7382537176920245E-2</v>
      </c>
      <c r="L72" s="50">
        <f>STDEVA('ST1.1 Detailed MSW by country'!AP72,'ST1.1 Detailed MSW by country'!AE72,'ST1.1 Detailed MSW by country'!T72,'ST1.1 Detailed MSW by country'!I72)</f>
        <v>3.1639552561732828E-2</v>
      </c>
      <c r="M72" s="50">
        <f>MIN('ST1.1 Detailed MSW by country'!AP72,'ST1.1 Detailed MSW by country'!AE72,'ST1.1 Detailed MSW by country'!T72,'ST1.1 Detailed MSW by country'!I72)</f>
        <v>2.79136E-2</v>
      </c>
      <c r="N72" s="50">
        <f>MAX('ST1.1 Detailed MSW by country'!AP72,'ST1.1 Detailed MSW by country'!AE72,'ST1.1 Detailed MSW by country'!T72,'ST1.1 Detailed MSW by country'!I72)</f>
        <v>6.6851474353840493E-2</v>
      </c>
      <c r="O72" s="50">
        <f>AVERAGE('ST1.1 Detailed MSW by country'!AQ72,'ST1.1 Detailed MSW by country'!AF72,'ST1.1 Detailed MSW by country'!U72,'ST1.1 Detailed MSW by country'!J72)</f>
        <v>9.0589973741939722E-2</v>
      </c>
      <c r="P72" s="50">
        <f>STDEVA('ST1.1 Detailed MSW by country'!AQ72,'ST1.1 Detailed MSW by country'!AF72,'ST1.1 Detailed MSW by country'!U72,'ST1.1 Detailed MSW by country'!J72)</f>
        <v>6.0491193729706412E-2</v>
      </c>
      <c r="Q72" s="50">
        <f>MIN('ST1.1 Detailed MSW by country'!AQ72,'ST1.1 Detailed MSW by country'!AF72,'ST1.1 Detailed MSW by country'!U72,'ST1.1 Detailed MSW by country'!J72)</f>
        <v>5.3367600000000001E-2</v>
      </c>
      <c r="R72" s="50">
        <f>MAX('ST1.1 Detailed MSW by country'!AQ72,'ST1.1 Detailed MSW by country'!AF72,'ST1.1 Detailed MSW by country'!U72,'ST1.1 Detailed MSW by country'!J72)</f>
        <v>0.12781234748387946</v>
      </c>
      <c r="S72" s="50">
        <f>AVERAGE('ST1.1 Detailed MSW by country'!AR72,'ST1.1 Detailed MSW by country'!AG72,'ST1.1 Detailed MSW by country'!V72,'ST1.1 Detailed MSW by country'!K72)</f>
        <v>7.4957620288078758E-2</v>
      </c>
      <c r="T72" s="50">
        <f>STDEVA('ST1.1 Detailed MSW by country'!AR72,'ST1.1 Detailed MSW by country'!AG72,'ST1.1 Detailed MSW by country'!V72,'ST1.1 Detailed MSW by country'!K72)</f>
        <v>5.0052734790282279E-2</v>
      </c>
      <c r="U72" s="50">
        <f>MIN('ST1.1 Detailed MSW by country'!AR72,'ST1.1 Detailed MSW by country'!AG72,'ST1.1 Detailed MSW by country'!V72,'ST1.1 Detailed MSW by country'!K72)</f>
        <v>4.4158400000000007E-2</v>
      </c>
      <c r="V72" s="50">
        <f>MAX('ST1.1 Detailed MSW by country'!AR72,'ST1.1 Detailed MSW by country'!AG72,'ST1.1 Detailed MSW by country'!V72,'ST1.1 Detailed MSW by country'!K72)</f>
        <v>0.10575684057615752</v>
      </c>
      <c r="W72" s="50">
        <f>AVERAGE('ST1.1 Detailed MSW by country'!AS72,'ST1.1 Detailed MSW by country'!AH72,'ST1.1 Detailed MSW by country'!W72,'ST1.1 Detailed MSW by country'!L72)</f>
        <v>5.7577550299003494E-2</v>
      </c>
      <c r="X72" s="50">
        <f>STDEVA('ST1.1 Detailed MSW by country'!AS72,'ST1.1 Detailed MSW by country'!AH72,'ST1.1 Detailed MSW by country'!W72,'ST1.1 Detailed MSW by country'!L72)</f>
        <v>3.8447243174400757E-2</v>
      </c>
      <c r="Y72" s="50">
        <f>MIN('ST1.1 Detailed MSW by country'!AS72,'ST1.1 Detailed MSW by country'!AH72,'ST1.1 Detailed MSW by country'!W72,'ST1.1 Detailed MSW by country'!L72)</f>
        <v>3.3919600000000001E-2</v>
      </c>
      <c r="Z72" s="50">
        <f>MAX('ST1.1 Detailed MSW by country'!AS72,'ST1.1 Detailed MSW by country'!AH72,'ST1.1 Detailed MSW by country'!W72,'ST1.1 Detailed MSW by country'!L72)</f>
        <v>8.1235500598006993E-2</v>
      </c>
      <c r="AA72" s="50">
        <f>AVERAGE('ST1.1 Detailed MSW by country'!AT72,'ST1.1 Detailed MSW by country'!AI72,'ST1.1 Detailed MSW by country'!X72,'ST1.1 Detailed MSW by country'!M72)</f>
        <v>0.15146876638523687</v>
      </c>
      <c r="AB72" s="50">
        <f>STDEVA('ST1.1 Detailed MSW by country'!AT72,'ST1.1 Detailed MSW by country'!AI72,'ST1.1 Detailed MSW by country'!X72,'ST1.1 Detailed MSW by country'!M72)</f>
        <v>0.10114283195963773</v>
      </c>
      <c r="AC72" s="50">
        <f>MIN('ST1.1 Detailed MSW by country'!AT72,'ST1.1 Detailed MSW by country'!AI72,'ST1.1 Detailed MSW by country'!X72,'ST1.1 Detailed MSW by country'!M72)</f>
        <v>8.9232000000000006E-2</v>
      </c>
      <c r="AD72" s="50">
        <f>MAX('ST1.1 Detailed MSW by country'!AT72,'ST1.1 Detailed MSW by country'!AI72,'ST1.1 Detailed MSW by country'!X72,'ST1.1 Detailed MSW by country'!M72)</f>
        <v>0.21370553277047372</v>
      </c>
      <c r="AE72" s="50">
        <f>AVERAGE('ST1.1 Detailed MSW by country'!AU72,'ST1.1 Detailed MSW by country'!AJ72,'ST1.1 Detailed MSW by country'!Y72,'ST1.1 Detailed MSW by country'!N72)</f>
        <v>4.3013245838884571E-2</v>
      </c>
      <c r="AF72" s="50">
        <f>STDEVA('ST1.1 Detailed MSW by country'!AU72,'ST1.1 Detailed MSW by country'!AJ72,'ST1.1 Detailed MSW by country'!Y72,'ST1.1 Detailed MSW by country'!N72)</f>
        <v>2.8721970870589437E-2</v>
      </c>
      <c r="AG72" s="50">
        <f>MIN('ST1.1 Detailed MSW by country'!AU72,'ST1.1 Detailed MSW by country'!AJ72,'ST1.1 Detailed MSW by country'!Y72,'ST1.1 Detailed MSW by country'!N72)</f>
        <v>2.5339600000000004E-2</v>
      </c>
      <c r="AH72" s="50">
        <f>MAX('ST1.1 Detailed MSW by country'!AU72,'ST1.1 Detailed MSW by country'!AJ72,'ST1.1 Detailed MSW by country'!Y72,'ST1.1 Detailed MSW by country'!N72)</f>
        <v>6.0686891677769139E-2</v>
      </c>
      <c r="AI72" s="50">
        <f>AVERAGE('ST1.1 Detailed MSW by country'!I72,'ST1.1 Detailed MSW by country'!L72,'ST1.1 Detailed MSW by country'!T72,'ST1.1 Detailed MSW by country'!W72,'ST1.1 Detailed MSW by country'!AE72,'ST1.1 Detailed MSW by country'!AH72,'ST1.1 Detailed MSW by country'!AP72,'ST1.1 Detailed MSW by country'!AS72)</f>
        <v>5.2480043737961869E-2</v>
      </c>
      <c r="AJ72" s="50">
        <f>STDEVA('ST1.1 Detailed MSW by country'!I72,'ST1.1 Detailed MSW by country'!L72,'ST1.1 Detailed MSW by country'!T72,'ST1.1 Detailed MSW by country'!W72,'ST1.1 Detailed MSW by country'!AE72,'ST1.1 Detailed MSW by country'!AH72,'ST1.1 Detailed MSW by country'!AP72,'ST1.1 Detailed MSW by country'!AS72)</f>
        <v>3.2710252932450501E-2</v>
      </c>
      <c r="AK72" s="50">
        <f>MIN('ST1.1 Detailed MSW by country'!I72,'ST1.1 Detailed MSW by country'!L72,'ST1.1 Detailed MSW by country'!T72,'ST1.1 Detailed MSW by country'!W72,'ST1.1 Detailed MSW by country'!AE72,'ST1.1 Detailed MSW by country'!AH72,'ST1.1 Detailed MSW by country'!AP72,'ST1.1 Detailed MSW by country'!AS72)</f>
        <v>2.79136E-2</v>
      </c>
      <c r="AL72" s="50">
        <f>MAX('ST1.1 Detailed MSW by country'!I72,'ST1.1 Detailed MSW by country'!L72,'ST1.1 Detailed MSW by country'!T72,'ST1.1 Detailed MSW by country'!W72,'ST1.1 Detailed MSW by country'!AE72,'ST1.1 Detailed MSW by country'!AH72,'ST1.1 Detailed MSW by country'!AP72,'ST1.1 Detailed MSW by country'!AS72)</f>
        <v>8.1235500598006993E-2</v>
      </c>
      <c r="AM72" s="50">
        <f>AVERAGE('ST1.1 Detailed MSW by country'!J72,'ST1.1 Detailed MSW by country'!M72,'ST1.1 Detailed MSW by country'!U72,'ST1.1 Detailed MSW by country'!X72,'ST1.1 Detailed MSW by country'!AF72,'ST1.1 Detailed MSW by country'!AI72,'ST1.1 Detailed MSW by country'!AQ72,'ST1.1 Detailed MSW by country'!AT72)</f>
        <v>0.1210293700635883</v>
      </c>
      <c r="AN72" s="50">
        <f>STDEVA('ST1.1 Detailed MSW by country'!J72,'ST1.1 Detailed MSW by country'!M72,'ST1.1 Detailed MSW by country'!U72,'ST1.1 Detailed MSW by country'!X72,'ST1.1 Detailed MSW by country'!AF72,'ST1.1 Detailed MSW by country'!AI72,'ST1.1 Detailed MSW by country'!AQ72,'ST1.1 Detailed MSW by country'!AT72)</f>
        <v>7.8849118686834821E-2</v>
      </c>
      <c r="AO72" s="50">
        <f>MIN('ST1.1 Detailed MSW by country'!J72,'ST1.1 Detailed MSW by country'!M72,'ST1.1 Detailed MSW by country'!U72,'ST1.1 Detailed MSW by country'!X72,'ST1.1 Detailed MSW by country'!AF72,'ST1.1 Detailed MSW by country'!AI72,'ST1.1 Detailed MSW by country'!AQ72,'ST1.1 Detailed MSW by country'!AT72)</f>
        <v>5.3367600000000001E-2</v>
      </c>
      <c r="AP72" s="50">
        <f>MAX('ST1.1 Detailed MSW by country'!J72,'ST1.1 Detailed MSW by country'!M72,'ST1.1 Detailed MSW by country'!U72,'ST1.1 Detailed MSW by country'!X72,'ST1.1 Detailed MSW by country'!AF72,'ST1.1 Detailed MSW by country'!AI72,'ST1.1 Detailed MSW by country'!AQ72,'ST1.1 Detailed MSW by country'!AT72)</f>
        <v>0.21370553277047372</v>
      </c>
      <c r="AQ72" s="50">
        <f>AVERAGE('ST1.1 Detailed MSW by country'!K72,'ST1.1 Detailed MSW by country'!N72,'ST1.1 Detailed MSW by country'!V72,'ST1.1 Detailed MSW by country'!Y72,'ST1.1 Detailed MSW by country'!AG72,'ST1.1 Detailed MSW by country'!AJ72,'ST1.1 Detailed MSW by country'!AR72,'ST1.1 Detailed MSW by country'!AU72)</f>
        <v>5.8985433063481668E-2</v>
      </c>
      <c r="AR72" s="50">
        <f>STDEVA('ST1.1 Detailed MSW by country'!K72,'ST1.1 Detailed MSW by country'!N72,'ST1.1 Detailed MSW by country'!V72,'ST1.1 Detailed MSW by country'!Y72,'ST1.1 Detailed MSW by country'!AG72,'ST1.1 Detailed MSW by country'!AJ72,'ST1.1 Detailed MSW by country'!AR72,'ST1.1 Detailed MSW by country'!AU72)</f>
        <v>3.8731502758472848E-2</v>
      </c>
      <c r="AS72" s="50">
        <f>MIN('ST1.1 Detailed MSW by country'!K72,'ST1.1 Detailed MSW by country'!N72,'ST1.1 Detailed MSW by country'!V72,'ST1.1 Detailed MSW by country'!Y72,'ST1.1 Detailed MSW by country'!AG72,'ST1.1 Detailed MSW by country'!AJ72,'ST1.1 Detailed MSW by country'!AR72,'ST1.1 Detailed MSW by country'!AU72)</f>
        <v>2.5339600000000004E-2</v>
      </c>
      <c r="AT72" s="50">
        <f>MAX('ST1.1 Detailed MSW by country'!K72,'ST1.1 Detailed MSW by country'!N72,'ST1.1 Detailed MSW by country'!V72,'ST1.1 Detailed MSW by country'!Y72,'ST1.1 Detailed MSW by country'!AG72,'ST1.1 Detailed MSW by country'!AJ72,'ST1.1 Detailed MSW by country'!AR72,'ST1.1 Detailed MSW by country'!AU72)</f>
        <v>0.10575684057615752</v>
      </c>
    </row>
    <row r="73" spans="1:46" x14ac:dyDescent="0.3">
      <c r="A73" s="19" t="s">
        <v>67</v>
      </c>
      <c r="B73" s="19" t="s">
        <v>84</v>
      </c>
      <c r="C73" s="27">
        <f>AVERAGE('ST1.1 Detailed MSW by country'!G73,'ST1.1 Detailed MSW by country'!R73,'ST1.1 Detailed MSW by country'!AC73,'ST1.1 Detailed MSW by country'!AN73)</f>
        <v>1.2449956290287558</v>
      </c>
      <c r="D73" s="21">
        <f>STDEVA('ST1.1 Detailed MSW by country'!G73,'ST1.1 Detailed MSW by country'!R73,'ST1.1 Detailed MSW by country'!AC73,'ST1.1 Detailed MSW by country'!AN73)</f>
        <v>0.80912958820092229</v>
      </c>
      <c r="E73" s="21">
        <f>MIN('ST1.1 Detailed MSW by country'!G73,'ST1.1 Detailed MSW by country'!R73,'ST1.1 Detailed MSW by country'!AC73,'ST1.1 Detailed MSW by country'!AN73)</f>
        <v>0.78999125805751158</v>
      </c>
      <c r="F73" s="21">
        <f>MAX('ST1.1 Detailed MSW by country'!G73,'ST1.1 Detailed MSW by country'!R73,'ST1.1 Detailed MSW by country'!AC73,'ST1.1 Detailed MSW by country'!AN73)</f>
        <v>1.7</v>
      </c>
      <c r="G73" s="21">
        <f>AVERAGE('ST1.1 Detailed MSW by country'!H73,'ST1.1 Detailed MSW by country'!S73,'ST1.1 Detailed MSW by country'!AD73,'ST1.1 Detailed MSW by country'!AO73)</f>
        <v>0.64739772709495302</v>
      </c>
      <c r="H73" s="21">
        <f>STDEVA('ST1.1 Detailed MSW by country'!H73,'ST1.1 Detailed MSW by country'!S73,'ST1.1 Detailed MSW by country'!AD73,'ST1.1 Detailed MSW by country'!AO73)</f>
        <v>0.42074738586447963</v>
      </c>
      <c r="I73" s="21">
        <f>MIN('ST1.1 Detailed MSW by country'!H73,'ST1.1 Detailed MSW by country'!S73,'ST1.1 Detailed MSW by country'!AD73,'ST1.1 Detailed MSW by country'!AO73)</f>
        <v>0.41079545418990604</v>
      </c>
      <c r="J73" s="21">
        <f>MAX('ST1.1 Detailed MSW by country'!H73,'ST1.1 Detailed MSW by country'!S73,'ST1.1 Detailed MSW by country'!AD73,'ST1.1 Detailed MSW by country'!AO73)</f>
        <v>0.88400000000000001</v>
      </c>
      <c r="K73" s="50">
        <f>AVERAGE('ST1.1 Detailed MSW by country'!AP73,'ST1.1 Detailed MSW by country'!AE73,'ST1.1 Detailed MSW by country'!T73,'ST1.1 Detailed MSW by country'!I73)</f>
        <v>4.0845386696603279E-2</v>
      </c>
      <c r="L73" s="50">
        <f>STDEVA('ST1.1 Detailed MSW by country'!AP73,'ST1.1 Detailed MSW by country'!AE73,'ST1.1 Detailed MSW by country'!T73,'ST1.1 Detailed MSW by country'!I73)</f>
        <v>2.3656350615544625E-2</v>
      </c>
      <c r="M73" s="50">
        <f>MIN('ST1.1 Detailed MSW by country'!AP73,'ST1.1 Detailed MSW by country'!AE73,'ST1.1 Detailed MSW by country'!T73,'ST1.1 Detailed MSW by country'!I73)</f>
        <v>3.8551573393206563E-2</v>
      </c>
      <c r="N73" s="50">
        <f>MAX('ST1.1 Detailed MSW by country'!AP73,'ST1.1 Detailed MSW by country'!AE73,'ST1.1 Detailed MSW by country'!T73,'ST1.1 Detailed MSW by country'!I73)</f>
        <v>4.3139199999999996E-2</v>
      </c>
      <c r="O73" s="50">
        <f>AVERAGE('ST1.1 Detailed MSW by country'!AQ73,'ST1.1 Detailed MSW by country'!AF73,'ST1.1 Detailed MSW by country'!U73,'ST1.1 Detailed MSW by country'!J73)</f>
        <v>7.8091692188382911E-2</v>
      </c>
      <c r="P73" s="50">
        <f>STDEVA('ST1.1 Detailed MSW by country'!AQ73,'ST1.1 Detailed MSW by country'!AF73,'ST1.1 Detailed MSW by country'!U73,'ST1.1 Detailed MSW by country'!J73)</f>
        <v>4.5228227713735934E-2</v>
      </c>
      <c r="Q73" s="50">
        <f>MIN('ST1.1 Detailed MSW by country'!AQ73,'ST1.1 Detailed MSW by country'!AF73,'ST1.1 Detailed MSW by country'!U73,'ST1.1 Detailed MSW by country'!J73)</f>
        <v>7.3706184376765821E-2</v>
      </c>
      <c r="R73" s="50">
        <f>MAX('ST1.1 Detailed MSW by country'!AQ73,'ST1.1 Detailed MSW by country'!AF73,'ST1.1 Detailed MSW by country'!U73,'ST1.1 Detailed MSW by country'!J73)</f>
        <v>8.2477200000000001E-2</v>
      </c>
      <c r="S73" s="50">
        <f>AVERAGE('ST1.1 Detailed MSW by country'!AR73,'ST1.1 Detailed MSW by country'!AG73,'ST1.1 Detailed MSW by country'!V73,'ST1.1 Detailed MSW by country'!K73)</f>
        <v>6.4616062561019955E-2</v>
      </c>
      <c r="T73" s="50">
        <f>STDEVA('ST1.1 Detailed MSW by country'!AR73,'ST1.1 Detailed MSW by country'!AG73,'ST1.1 Detailed MSW by country'!V73,'ST1.1 Detailed MSW by country'!K73)</f>
        <v>3.7423571055738639E-2</v>
      </c>
      <c r="U73" s="50">
        <f>MIN('ST1.1 Detailed MSW by country'!AR73,'ST1.1 Detailed MSW by country'!AG73,'ST1.1 Detailed MSW by country'!V73,'ST1.1 Detailed MSW by country'!K73)</f>
        <v>6.0987325122039901E-2</v>
      </c>
      <c r="V73" s="50">
        <f>MAX('ST1.1 Detailed MSW by country'!AR73,'ST1.1 Detailed MSW by country'!AG73,'ST1.1 Detailed MSW by country'!V73,'ST1.1 Detailed MSW by country'!K73)</f>
        <v>6.8244800000000008E-2</v>
      </c>
      <c r="W73" s="50">
        <f>AVERAGE('ST1.1 Detailed MSW by country'!AS73,'ST1.1 Detailed MSW by country'!AH73,'ST1.1 Detailed MSW by country'!W73,'ST1.1 Detailed MSW by country'!L73)</f>
        <v>4.9633840801405218E-2</v>
      </c>
      <c r="X73" s="50">
        <f>STDEVA('ST1.1 Detailed MSW by country'!AS73,'ST1.1 Detailed MSW by country'!AH73,'ST1.1 Detailed MSW by country'!W73,'ST1.1 Detailed MSW by country'!L73)</f>
        <v>2.8746344088151563E-2</v>
      </c>
      <c r="Y73" s="50">
        <f>MIN('ST1.1 Detailed MSW by country'!AS73,'ST1.1 Detailed MSW by country'!AH73,'ST1.1 Detailed MSW by country'!W73,'ST1.1 Detailed MSW by country'!L73)</f>
        <v>4.6846481602810436E-2</v>
      </c>
      <c r="Z73" s="50">
        <f>MAX('ST1.1 Detailed MSW by country'!AS73,'ST1.1 Detailed MSW by country'!AH73,'ST1.1 Detailed MSW by country'!W73,'ST1.1 Detailed MSW by country'!L73)</f>
        <v>5.2421200000000001E-2</v>
      </c>
      <c r="AA73" s="50">
        <f>AVERAGE('ST1.1 Detailed MSW by country'!AT73,'ST1.1 Detailed MSW by country'!AI73,'ST1.1 Detailed MSW by country'!X73,'ST1.1 Detailed MSW by country'!M73)</f>
        <v>0.13057131812848591</v>
      </c>
      <c r="AB73" s="50">
        <f>STDEVA('ST1.1 Detailed MSW by country'!AT73,'ST1.1 Detailed MSW by country'!AI73,'ST1.1 Detailed MSW by country'!X73,'ST1.1 Detailed MSW by country'!M73)</f>
        <v>7.562276016444594E-2</v>
      </c>
      <c r="AC73" s="50">
        <f>MIN('ST1.1 Detailed MSW by country'!AT73,'ST1.1 Detailed MSW by country'!AI73,'ST1.1 Detailed MSW by country'!X73,'ST1.1 Detailed MSW by country'!M73)</f>
        <v>0.1232386362569718</v>
      </c>
      <c r="AD73" s="50">
        <f>MAX('ST1.1 Detailed MSW by country'!AT73,'ST1.1 Detailed MSW by country'!AI73,'ST1.1 Detailed MSW by country'!X73,'ST1.1 Detailed MSW by country'!M73)</f>
        <v>0.137904</v>
      </c>
      <c r="AE73" s="50">
        <f>AVERAGE('ST1.1 Detailed MSW by country'!AU73,'ST1.1 Detailed MSW by country'!AJ73,'ST1.1 Detailed MSW by country'!Y73,'ST1.1 Detailed MSW by country'!N73)</f>
        <v>3.7078906365973885E-2</v>
      </c>
      <c r="AF73" s="50">
        <f>STDEVA('ST1.1 Detailed MSW by country'!AU73,'ST1.1 Detailed MSW by country'!AJ73,'ST1.1 Detailed MSW by country'!Y73,'ST1.1 Detailed MSW by country'!N73)</f>
        <v>2.1474924841570219E-2</v>
      </c>
      <c r="AG73" s="50">
        <f>MIN('ST1.1 Detailed MSW by country'!AU73,'ST1.1 Detailed MSW by country'!AJ73,'ST1.1 Detailed MSW by country'!Y73,'ST1.1 Detailed MSW by country'!N73)</f>
        <v>3.4996612731947763E-2</v>
      </c>
      <c r="AH73" s="50">
        <f>MAX('ST1.1 Detailed MSW by country'!AU73,'ST1.1 Detailed MSW by country'!AJ73,'ST1.1 Detailed MSW by country'!Y73,'ST1.1 Detailed MSW by country'!N73)</f>
        <v>3.91612E-2</v>
      </c>
      <c r="AI73" s="50">
        <f>AVERAGE('ST1.1 Detailed MSW by country'!I73,'ST1.1 Detailed MSW by country'!L73,'ST1.1 Detailed MSW by country'!T73,'ST1.1 Detailed MSW by country'!W73,'ST1.1 Detailed MSW by country'!AE73,'ST1.1 Detailed MSW by country'!AH73,'ST1.1 Detailed MSW by country'!AP73,'ST1.1 Detailed MSW by country'!AS73)</f>
        <v>4.5239613749004245E-2</v>
      </c>
      <c r="AJ73" s="50">
        <f>STDEVA('ST1.1 Detailed MSW by country'!I73,'ST1.1 Detailed MSW by country'!L73,'ST1.1 Detailed MSW by country'!T73,'ST1.1 Detailed MSW by country'!W73,'ST1.1 Detailed MSW by country'!AE73,'ST1.1 Detailed MSW by country'!AH73,'ST1.1 Detailed MSW by country'!AP73,'ST1.1 Detailed MSW by country'!AS73)</f>
        <v>2.4484817836528998E-2</v>
      </c>
      <c r="AK73" s="50">
        <f>MIN('ST1.1 Detailed MSW by country'!I73,'ST1.1 Detailed MSW by country'!L73,'ST1.1 Detailed MSW by country'!T73,'ST1.1 Detailed MSW by country'!W73,'ST1.1 Detailed MSW by country'!AE73,'ST1.1 Detailed MSW by country'!AH73,'ST1.1 Detailed MSW by country'!AP73,'ST1.1 Detailed MSW by country'!AS73)</f>
        <v>3.8551573393206563E-2</v>
      </c>
      <c r="AL73" s="50">
        <f>MAX('ST1.1 Detailed MSW by country'!I73,'ST1.1 Detailed MSW by country'!L73,'ST1.1 Detailed MSW by country'!T73,'ST1.1 Detailed MSW by country'!W73,'ST1.1 Detailed MSW by country'!AE73,'ST1.1 Detailed MSW by country'!AH73,'ST1.1 Detailed MSW by country'!AP73,'ST1.1 Detailed MSW by country'!AS73)</f>
        <v>5.2421200000000001E-2</v>
      </c>
      <c r="AM73" s="50">
        <f>AVERAGE('ST1.1 Detailed MSW by country'!J73,'ST1.1 Detailed MSW by country'!M73,'ST1.1 Detailed MSW by country'!U73,'ST1.1 Detailed MSW by country'!X73,'ST1.1 Detailed MSW by country'!AF73,'ST1.1 Detailed MSW by country'!AI73,'ST1.1 Detailed MSW by country'!AQ73,'ST1.1 Detailed MSW by country'!AT73)</f>
        <v>0.10433150515843442</v>
      </c>
      <c r="AN73" s="50">
        <f>STDEVA('ST1.1 Detailed MSW by country'!J73,'ST1.1 Detailed MSW by country'!M73,'ST1.1 Detailed MSW by country'!U73,'ST1.1 Detailed MSW by country'!X73,'ST1.1 Detailed MSW by country'!AF73,'ST1.1 Detailed MSW by country'!AI73,'ST1.1 Detailed MSW by country'!AQ73,'ST1.1 Detailed MSW by country'!AT73)</f>
        <v>5.9365982178891386E-2</v>
      </c>
      <c r="AO73" s="50">
        <f>MIN('ST1.1 Detailed MSW by country'!J73,'ST1.1 Detailed MSW by country'!M73,'ST1.1 Detailed MSW by country'!U73,'ST1.1 Detailed MSW by country'!X73,'ST1.1 Detailed MSW by country'!AF73,'ST1.1 Detailed MSW by country'!AI73,'ST1.1 Detailed MSW by country'!AQ73,'ST1.1 Detailed MSW by country'!AT73)</f>
        <v>7.3706184376765821E-2</v>
      </c>
      <c r="AP73" s="50">
        <f>MAX('ST1.1 Detailed MSW by country'!J73,'ST1.1 Detailed MSW by country'!M73,'ST1.1 Detailed MSW by country'!U73,'ST1.1 Detailed MSW by country'!X73,'ST1.1 Detailed MSW by country'!AF73,'ST1.1 Detailed MSW by country'!AI73,'ST1.1 Detailed MSW by country'!AQ73,'ST1.1 Detailed MSW by country'!AT73)</f>
        <v>0.137904</v>
      </c>
      <c r="AQ73" s="50">
        <f>AVERAGE('ST1.1 Detailed MSW by country'!K73,'ST1.1 Detailed MSW by country'!N73,'ST1.1 Detailed MSW by country'!V73,'ST1.1 Detailed MSW by country'!Y73,'ST1.1 Detailed MSW by country'!AG73,'ST1.1 Detailed MSW by country'!AJ73,'ST1.1 Detailed MSW by country'!AR73,'ST1.1 Detailed MSW by country'!AU73)</f>
        <v>5.084748446349692E-2</v>
      </c>
      <c r="AR73" s="50">
        <f>STDEVA('ST1.1 Detailed MSW by country'!K73,'ST1.1 Detailed MSW by country'!N73,'ST1.1 Detailed MSW by country'!V73,'ST1.1 Detailed MSW by country'!Y73,'ST1.1 Detailed MSW by country'!AG73,'ST1.1 Detailed MSW by country'!AJ73,'ST1.1 Detailed MSW by country'!AR73,'ST1.1 Detailed MSW by country'!AU73)</f>
        <v>2.9189615786147084E-2</v>
      </c>
      <c r="AS73" s="50">
        <f>MIN('ST1.1 Detailed MSW by country'!K73,'ST1.1 Detailed MSW by country'!N73,'ST1.1 Detailed MSW by country'!V73,'ST1.1 Detailed MSW by country'!Y73,'ST1.1 Detailed MSW by country'!AG73,'ST1.1 Detailed MSW by country'!AJ73,'ST1.1 Detailed MSW by country'!AR73,'ST1.1 Detailed MSW by country'!AU73)</f>
        <v>3.4996612731947763E-2</v>
      </c>
      <c r="AT73" s="50">
        <f>MAX('ST1.1 Detailed MSW by country'!K73,'ST1.1 Detailed MSW by country'!N73,'ST1.1 Detailed MSW by country'!V73,'ST1.1 Detailed MSW by country'!Y73,'ST1.1 Detailed MSW by country'!AG73,'ST1.1 Detailed MSW by country'!AJ73,'ST1.1 Detailed MSW by country'!AR73,'ST1.1 Detailed MSW by country'!AU73)</f>
        <v>6.8244800000000008E-2</v>
      </c>
    </row>
    <row r="74" spans="1:46" x14ac:dyDescent="0.3">
      <c r="A74" s="19" t="s">
        <v>67</v>
      </c>
      <c r="B74" s="19" t="s">
        <v>85</v>
      </c>
      <c r="C74" s="27">
        <f>AVERAGE('ST1.1 Detailed MSW by country'!G74,'ST1.1 Detailed MSW by country'!R74,'ST1.1 Detailed MSW by country'!AC74,'ST1.1 Detailed MSW by country'!AN74)</f>
        <v>1.3005083308148866</v>
      </c>
      <c r="D74" s="21">
        <f>STDEVA('ST1.1 Detailed MSW by country'!G74,'ST1.1 Detailed MSW by country'!R74,'ST1.1 Detailed MSW by country'!AC74,'ST1.1 Detailed MSW by country'!AN74)</f>
        <v>0.73785793263752375</v>
      </c>
      <c r="E74" s="21">
        <f>MIN('ST1.1 Detailed MSW by country'!G74,'ST1.1 Detailed MSW by country'!R74,'ST1.1 Detailed MSW by country'!AC74,'ST1.1 Detailed MSW by country'!AN74)</f>
        <v>0.81</v>
      </c>
      <c r="F74" s="21">
        <f>MAX('ST1.1 Detailed MSW by country'!G74,'ST1.1 Detailed MSW by country'!R74,'ST1.1 Detailed MSW by country'!AC74,'ST1.1 Detailed MSW by country'!AN74)</f>
        <v>1.59</v>
      </c>
      <c r="G74" s="21">
        <f>AVERAGE('ST1.1 Detailed MSW by country'!H74,'ST1.1 Detailed MSW by country'!S74,'ST1.1 Detailed MSW by country'!AD74,'ST1.1 Detailed MSW by country'!AO74)</f>
        <v>0.67626433202374114</v>
      </c>
      <c r="H74" s="21">
        <f>STDEVA('ST1.1 Detailed MSW by country'!H74,'ST1.1 Detailed MSW by country'!S74,'ST1.1 Detailed MSW by country'!AD74,'ST1.1 Detailed MSW by country'!AO74)</f>
        <v>0.38368612497151228</v>
      </c>
      <c r="I74" s="21">
        <f>MIN('ST1.1 Detailed MSW by country'!H74,'ST1.1 Detailed MSW by country'!S74,'ST1.1 Detailed MSW by country'!AD74,'ST1.1 Detailed MSW by country'!AO74)</f>
        <v>0.42120000000000002</v>
      </c>
      <c r="J74" s="21">
        <f>MAX('ST1.1 Detailed MSW by country'!H74,'ST1.1 Detailed MSW by country'!S74,'ST1.1 Detailed MSW by country'!AD74,'ST1.1 Detailed MSW by country'!AO74)</f>
        <v>0.82680000000000009</v>
      </c>
      <c r="K74" s="50">
        <f>AVERAGE('ST1.1 Detailed MSW by country'!AP74,'ST1.1 Detailed MSW by country'!AE74,'ST1.1 Detailed MSW by country'!T74,'ST1.1 Detailed MSW by country'!I74)</f>
        <v>5.1050086543766471E-2</v>
      </c>
      <c r="L74" s="50">
        <f>STDEVA('ST1.1 Detailed MSW by country'!AP74,'ST1.1 Detailed MSW by country'!AE74,'ST1.1 Detailed MSW by country'!T74,'ST1.1 Detailed MSW by country'!I74)</f>
        <v>2.9976663382736878E-2</v>
      </c>
      <c r="M74" s="50">
        <f>MIN('ST1.1 Detailed MSW by country'!AP74,'ST1.1 Detailed MSW by country'!AE74,'ST1.1 Detailed MSW by country'!T74,'ST1.1 Detailed MSW by country'!I74)</f>
        <v>3.9528000000000001E-2</v>
      </c>
      <c r="N74" s="50">
        <f>MAX('ST1.1 Detailed MSW by country'!AP74,'ST1.1 Detailed MSW by country'!AE74,'ST1.1 Detailed MSW by country'!T74,'ST1.1 Detailed MSW by country'!I74)</f>
        <v>7.3274419631299423E-2</v>
      </c>
      <c r="O74" s="50">
        <f>AVERAGE('ST1.1 Detailed MSW by country'!AQ74,'ST1.1 Detailed MSW by country'!AF74,'ST1.1 Detailed MSW by country'!U74,'ST1.1 Detailed MSW by country'!J74)</f>
        <v>9.7601907265028931E-2</v>
      </c>
      <c r="P74" s="50">
        <f>STDEVA('ST1.1 Detailed MSW by country'!AQ74,'ST1.1 Detailed MSW by country'!AF74,'ST1.1 Detailed MSW by country'!U74,'ST1.1 Detailed MSW by country'!J74)</f>
        <v>5.7311940442814548E-2</v>
      </c>
      <c r="Q74" s="50">
        <f>MIN('ST1.1 Detailed MSW by country'!AQ74,'ST1.1 Detailed MSW by country'!AF74,'ST1.1 Detailed MSW by country'!U74,'ST1.1 Detailed MSW by country'!J74)</f>
        <v>7.5573000000000001E-2</v>
      </c>
      <c r="R74" s="50">
        <f>MAX('ST1.1 Detailed MSW by country'!AQ74,'ST1.1 Detailed MSW by country'!AF74,'ST1.1 Detailed MSW by country'!U74,'ST1.1 Detailed MSW by country'!J74)</f>
        <v>0.14009228179508679</v>
      </c>
      <c r="S74" s="50">
        <f>AVERAGE('ST1.1 Detailed MSW by country'!AR74,'ST1.1 Detailed MSW by country'!AG74,'ST1.1 Detailed MSW by country'!V74,'ST1.1 Detailed MSW by country'!K74)</f>
        <v>8.0759563138909266E-2</v>
      </c>
      <c r="T74" s="50">
        <f>STDEVA('ST1.1 Detailed MSW by country'!AR74,'ST1.1 Detailed MSW by country'!AG74,'ST1.1 Detailed MSW by country'!V74,'ST1.1 Detailed MSW by country'!K74)</f>
        <v>4.7422098630067348E-2</v>
      </c>
      <c r="U74" s="50">
        <f>MIN('ST1.1 Detailed MSW by country'!AR74,'ST1.1 Detailed MSW by country'!AG74,'ST1.1 Detailed MSW by country'!V74,'ST1.1 Detailed MSW by country'!K74)</f>
        <v>6.2532000000000004E-2</v>
      </c>
      <c r="V74" s="50">
        <f>MAX('ST1.1 Detailed MSW by country'!AR74,'ST1.1 Detailed MSW by country'!AG74,'ST1.1 Detailed MSW by country'!V74,'ST1.1 Detailed MSW by country'!K74)</f>
        <v>0.11591772941672779</v>
      </c>
      <c r="W74" s="50">
        <f>AVERAGE('ST1.1 Detailed MSW by country'!AS74,'ST1.1 Detailed MSW by country'!AH74,'ST1.1 Detailed MSW by country'!W74,'ST1.1 Detailed MSW by country'!L74)</f>
        <v>6.2034224017322781E-2</v>
      </c>
      <c r="X74" s="50">
        <f>STDEVA('ST1.1 Detailed MSW by country'!AS74,'ST1.1 Detailed MSW by country'!AH74,'ST1.1 Detailed MSW by country'!W74,'ST1.1 Detailed MSW by country'!L74)</f>
        <v>3.6426560217137222E-2</v>
      </c>
      <c r="Y74" s="50">
        <f>MIN('ST1.1 Detailed MSW by country'!AS74,'ST1.1 Detailed MSW by country'!AH74,'ST1.1 Detailed MSW by country'!W74,'ST1.1 Detailed MSW by country'!L74)</f>
        <v>4.8032999999999999E-2</v>
      </c>
      <c r="Z74" s="50">
        <f>MAX('ST1.1 Detailed MSW by country'!AS74,'ST1.1 Detailed MSW by country'!AH74,'ST1.1 Detailed MSW by country'!W74,'ST1.1 Detailed MSW by country'!L74)</f>
        <v>8.9040432051968349E-2</v>
      </c>
      <c r="AA74" s="50">
        <f>AVERAGE('ST1.1 Detailed MSW by country'!AT74,'ST1.1 Detailed MSW by country'!AI74,'ST1.1 Detailed MSW by country'!X74,'ST1.1 Detailed MSW by country'!M74)</f>
        <v>0.16319289960712235</v>
      </c>
      <c r="AB74" s="50">
        <f>STDEVA('ST1.1 Detailed MSW by country'!AT74,'ST1.1 Detailed MSW by country'!AI74,'ST1.1 Detailed MSW by country'!X74,'ST1.1 Detailed MSW by country'!M74)</f>
        <v>9.5827038682519489E-2</v>
      </c>
      <c r="AC74" s="50">
        <f>MIN('ST1.1 Detailed MSW by country'!AT74,'ST1.1 Detailed MSW by country'!AI74,'ST1.1 Detailed MSW by country'!X74,'ST1.1 Detailed MSW by country'!M74)</f>
        <v>0.12636</v>
      </c>
      <c r="AD74" s="50">
        <f>MAX('ST1.1 Detailed MSW by country'!AT74,'ST1.1 Detailed MSW by country'!AI74,'ST1.1 Detailed MSW by country'!X74,'ST1.1 Detailed MSW by country'!M74)</f>
        <v>0.234237898821367</v>
      </c>
      <c r="AE74" s="50">
        <f>AVERAGE('ST1.1 Detailed MSW by country'!AU74,'ST1.1 Detailed MSW by country'!AJ74,'ST1.1 Detailed MSW by country'!Y74,'ST1.1 Detailed MSW by country'!N74)</f>
        <v>4.6342599055099486E-2</v>
      </c>
      <c r="AF74" s="50">
        <f>STDEVA('ST1.1 Detailed MSW by country'!AU74,'ST1.1 Detailed MSW by country'!AJ74,'ST1.1 Detailed MSW by country'!Y74,'ST1.1 Detailed MSW by country'!N74)</f>
        <v>2.7212421882279576E-2</v>
      </c>
      <c r="AG74" s="50">
        <f>MIN('ST1.1 Detailed MSW by country'!AU74,'ST1.1 Detailed MSW by country'!AJ74,'ST1.1 Detailed MSW by country'!Y74,'ST1.1 Detailed MSW by country'!N74)</f>
        <v>3.5882999999999998E-2</v>
      </c>
      <c r="AH74" s="50">
        <f>MAX('ST1.1 Detailed MSW by country'!AU74,'ST1.1 Detailed MSW by country'!AJ74,'ST1.1 Detailed MSW by country'!Y74,'ST1.1 Detailed MSW by country'!N74)</f>
        <v>6.6517557165298447E-2</v>
      </c>
      <c r="AI74" s="50">
        <f>AVERAGE('ST1.1 Detailed MSW by country'!I74,'ST1.1 Detailed MSW by country'!L74,'ST1.1 Detailed MSW by country'!T74,'ST1.1 Detailed MSW by country'!W74,'ST1.1 Detailed MSW by country'!AE74,'ST1.1 Detailed MSW by country'!AH74,'ST1.1 Detailed MSW by country'!AP74,'ST1.1 Detailed MSW by country'!AS74)</f>
        <v>5.6542155280544626E-2</v>
      </c>
      <c r="AJ74" s="50">
        <f>STDEVA('ST1.1 Detailed MSW by country'!I74,'ST1.1 Detailed MSW by country'!L74,'ST1.1 Detailed MSW by country'!T74,'ST1.1 Detailed MSW by country'!W74,'ST1.1 Detailed MSW by country'!AE74,'ST1.1 Detailed MSW by country'!AH74,'ST1.1 Detailed MSW by country'!AP74,'ST1.1 Detailed MSW by country'!AS74)</f>
        <v>3.1195733673479543E-2</v>
      </c>
      <c r="AK74" s="50">
        <f>MIN('ST1.1 Detailed MSW by country'!I74,'ST1.1 Detailed MSW by country'!L74,'ST1.1 Detailed MSW by country'!T74,'ST1.1 Detailed MSW by country'!W74,'ST1.1 Detailed MSW by country'!AE74,'ST1.1 Detailed MSW by country'!AH74,'ST1.1 Detailed MSW by country'!AP74,'ST1.1 Detailed MSW by country'!AS74)</f>
        <v>3.9528000000000001E-2</v>
      </c>
      <c r="AL74" s="50">
        <f>MAX('ST1.1 Detailed MSW by country'!I74,'ST1.1 Detailed MSW by country'!L74,'ST1.1 Detailed MSW by country'!T74,'ST1.1 Detailed MSW by country'!W74,'ST1.1 Detailed MSW by country'!AE74,'ST1.1 Detailed MSW by country'!AH74,'ST1.1 Detailed MSW by country'!AP74,'ST1.1 Detailed MSW by country'!AS74)</f>
        <v>8.9040432051968349E-2</v>
      </c>
      <c r="AM74" s="50">
        <f>AVERAGE('ST1.1 Detailed MSW by country'!J74,'ST1.1 Detailed MSW by country'!M74,'ST1.1 Detailed MSW by country'!U74,'ST1.1 Detailed MSW by country'!X74,'ST1.1 Detailed MSW by country'!AF74,'ST1.1 Detailed MSW by country'!AI74,'ST1.1 Detailed MSW by country'!AQ74,'ST1.1 Detailed MSW by country'!AT74)</f>
        <v>0.13039740343607562</v>
      </c>
      <c r="AN74" s="50">
        <f>STDEVA('ST1.1 Detailed MSW by country'!J74,'ST1.1 Detailed MSW by country'!M74,'ST1.1 Detailed MSW by country'!U74,'ST1.1 Detailed MSW by country'!X74,'ST1.1 Detailed MSW by country'!AF74,'ST1.1 Detailed MSW by country'!AI74,'ST1.1 Detailed MSW by country'!AQ74,'ST1.1 Detailed MSW by country'!AT74)</f>
        <v>7.7682862736824815E-2</v>
      </c>
      <c r="AO74" s="50">
        <f>MIN('ST1.1 Detailed MSW by country'!J74,'ST1.1 Detailed MSW by country'!M74,'ST1.1 Detailed MSW by country'!U74,'ST1.1 Detailed MSW by country'!X74,'ST1.1 Detailed MSW by country'!AF74,'ST1.1 Detailed MSW by country'!AI74,'ST1.1 Detailed MSW by country'!AQ74,'ST1.1 Detailed MSW by country'!AT74)</f>
        <v>7.5573000000000001E-2</v>
      </c>
      <c r="AP74" s="50">
        <f>MAX('ST1.1 Detailed MSW by country'!J74,'ST1.1 Detailed MSW by country'!M74,'ST1.1 Detailed MSW by country'!U74,'ST1.1 Detailed MSW by country'!X74,'ST1.1 Detailed MSW by country'!AF74,'ST1.1 Detailed MSW by country'!AI74,'ST1.1 Detailed MSW by country'!AQ74,'ST1.1 Detailed MSW by country'!AT74)</f>
        <v>0.234237898821367</v>
      </c>
      <c r="AQ74" s="50">
        <f>AVERAGE('ST1.1 Detailed MSW by country'!K74,'ST1.1 Detailed MSW by country'!N74,'ST1.1 Detailed MSW by country'!V74,'ST1.1 Detailed MSW by country'!Y74,'ST1.1 Detailed MSW by country'!AG74,'ST1.1 Detailed MSW by country'!AJ74,'ST1.1 Detailed MSW by country'!AR74,'ST1.1 Detailed MSW by country'!AU74)</f>
        <v>6.3551081097004372E-2</v>
      </c>
      <c r="AR74" s="50">
        <f>STDEVA('ST1.1 Detailed MSW by country'!K74,'ST1.1 Detailed MSW by country'!N74,'ST1.1 Detailed MSW by country'!V74,'ST1.1 Detailed MSW by country'!Y74,'ST1.1 Detailed MSW by country'!AG74,'ST1.1 Detailed MSW by country'!AJ74,'ST1.1 Detailed MSW by country'!AR74,'ST1.1 Detailed MSW by country'!AU74)</f>
        <v>3.8360521695723557E-2</v>
      </c>
      <c r="AS74" s="50">
        <f>MIN('ST1.1 Detailed MSW by country'!K74,'ST1.1 Detailed MSW by country'!N74,'ST1.1 Detailed MSW by country'!V74,'ST1.1 Detailed MSW by country'!Y74,'ST1.1 Detailed MSW by country'!AG74,'ST1.1 Detailed MSW by country'!AJ74,'ST1.1 Detailed MSW by country'!AR74,'ST1.1 Detailed MSW by country'!AU74)</f>
        <v>3.5882999999999998E-2</v>
      </c>
      <c r="AT74" s="50">
        <f>MAX('ST1.1 Detailed MSW by country'!K74,'ST1.1 Detailed MSW by country'!N74,'ST1.1 Detailed MSW by country'!V74,'ST1.1 Detailed MSW by country'!Y74,'ST1.1 Detailed MSW by country'!AG74,'ST1.1 Detailed MSW by country'!AJ74,'ST1.1 Detailed MSW by country'!AR74,'ST1.1 Detailed MSW by country'!AU74)</f>
        <v>0.11591772941672779</v>
      </c>
    </row>
    <row r="75" spans="1:46" x14ac:dyDescent="0.3">
      <c r="A75" s="19" t="s">
        <v>67</v>
      </c>
      <c r="B75" s="19" t="s">
        <v>86</v>
      </c>
      <c r="C75" s="27">
        <f>AVERAGE('ST1.1 Detailed MSW by country'!G75,'ST1.1 Detailed MSW by country'!R75,'ST1.1 Detailed MSW by country'!AC75,'ST1.1 Detailed MSW by country'!AN75)</f>
        <v>2.6614132666997485</v>
      </c>
      <c r="D75" s="21">
        <f>STDEVA('ST1.1 Detailed MSW by country'!G75,'ST1.1 Detailed MSW by country'!R75,'ST1.1 Detailed MSW by country'!AC75,'ST1.1 Detailed MSW by country'!AN75)</f>
        <v>1.5555636025017805</v>
      </c>
      <c r="E75" s="21">
        <f>MIN('ST1.1 Detailed MSW by country'!G75,'ST1.1 Detailed MSW by country'!R75,'ST1.1 Detailed MSW by country'!AC75,'ST1.1 Detailed MSW by country'!AN75)</f>
        <v>1.99</v>
      </c>
      <c r="F75" s="21">
        <f>MAX('ST1.1 Detailed MSW by country'!G75,'ST1.1 Detailed MSW by country'!R75,'ST1.1 Detailed MSW by country'!AC75,'ST1.1 Detailed MSW by country'!AN75)</f>
        <v>3.7942398000992461</v>
      </c>
      <c r="G75" s="21">
        <f>AVERAGE('ST1.1 Detailed MSW by country'!H75,'ST1.1 Detailed MSW by country'!S75,'ST1.1 Detailed MSW by country'!AD75,'ST1.1 Detailed MSW by country'!AO75)</f>
        <v>1.3839348986838693</v>
      </c>
      <c r="H75" s="21">
        <f>STDEVA('ST1.1 Detailed MSW by country'!H75,'ST1.1 Detailed MSW by country'!S75,'ST1.1 Detailed MSW by country'!AD75,'ST1.1 Detailed MSW by country'!AO75)</f>
        <v>0.8088930733009263</v>
      </c>
      <c r="I75" s="21">
        <f>MIN('ST1.1 Detailed MSW by country'!H75,'ST1.1 Detailed MSW by country'!S75,'ST1.1 Detailed MSW by country'!AD75,'ST1.1 Detailed MSW by country'!AO75)</f>
        <v>1.0347999999999999</v>
      </c>
      <c r="J75" s="21">
        <f>MAX('ST1.1 Detailed MSW by country'!H75,'ST1.1 Detailed MSW by country'!S75,'ST1.1 Detailed MSW by country'!AD75,'ST1.1 Detailed MSW by country'!AO75)</f>
        <v>1.9730046960516081</v>
      </c>
      <c r="K75" s="50">
        <f>AVERAGE('ST1.1 Detailed MSW by country'!AP75,'ST1.1 Detailed MSW by country'!AE75,'ST1.1 Detailed MSW by country'!T75,'ST1.1 Detailed MSW by country'!I75)</f>
        <v>0.11269936741494772</v>
      </c>
      <c r="L75" s="50">
        <f>STDEVA('ST1.1 Detailed MSW by country'!AP75,'ST1.1 Detailed MSW by country'!AE75,'ST1.1 Detailed MSW by country'!T75,'ST1.1 Detailed MSW by country'!I75)</f>
        <v>7.8003534533088711E-2</v>
      </c>
      <c r="M75" s="50">
        <f>MIN('ST1.1 Detailed MSW by country'!AP75,'ST1.1 Detailed MSW by country'!AE75,'ST1.1 Detailed MSW by country'!T75,'ST1.1 Detailed MSW by country'!I75)</f>
        <v>5.58272E-2</v>
      </c>
      <c r="N75" s="50">
        <f>MAX('ST1.1 Detailed MSW by country'!AP75,'ST1.1 Detailed MSW by country'!AE75,'ST1.1 Detailed MSW by country'!T75,'ST1.1 Detailed MSW by country'!I75)</f>
        <v>0.18515890224484319</v>
      </c>
      <c r="O75" s="50">
        <f>AVERAGE('ST1.1 Detailed MSW by country'!AQ75,'ST1.1 Detailed MSW by country'!AF75,'ST1.1 Detailed MSW by country'!U75,'ST1.1 Detailed MSW by country'!J75)</f>
        <v>0.21546825778308656</v>
      </c>
      <c r="P75" s="50">
        <f>STDEVA('ST1.1 Detailed MSW by country'!AQ75,'ST1.1 Detailed MSW by country'!AF75,'ST1.1 Detailed MSW by country'!U75,'ST1.1 Detailed MSW by country'!J75)</f>
        <v>0.14913380680199134</v>
      </c>
      <c r="Q75" s="50">
        <f>MIN('ST1.1 Detailed MSW by country'!AQ75,'ST1.1 Detailed MSW by country'!AF75,'ST1.1 Detailed MSW by country'!U75,'ST1.1 Detailed MSW by country'!J75)</f>
        <v>0.1067352</v>
      </c>
      <c r="R75" s="50">
        <f>MAX('ST1.1 Detailed MSW by country'!AQ75,'ST1.1 Detailed MSW by country'!AF75,'ST1.1 Detailed MSW by country'!U75,'ST1.1 Detailed MSW by country'!J75)</f>
        <v>0.35400257334925966</v>
      </c>
      <c r="S75" s="50">
        <f>AVERAGE('ST1.1 Detailed MSW by country'!AR75,'ST1.1 Detailed MSW by country'!AG75,'ST1.1 Detailed MSW by country'!V75,'ST1.1 Detailed MSW by country'!K75)</f>
        <v>0.17828670418922057</v>
      </c>
      <c r="T75" s="50">
        <f>STDEVA('ST1.1 Detailed MSW by country'!AR75,'ST1.1 Detailed MSW by country'!AG75,'ST1.1 Detailed MSW by country'!V75,'ST1.1 Detailed MSW by country'!K75)</f>
        <v>0.12339903413841087</v>
      </c>
      <c r="U75" s="50">
        <f>MIN('ST1.1 Detailed MSW by country'!AR75,'ST1.1 Detailed MSW by country'!AG75,'ST1.1 Detailed MSW by country'!V75,'ST1.1 Detailed MSW by country'!K75)</f>
        <v>8.8316800000000015E-2</v>
      </c>
      <c r="V75" s="50">
        <f>MAX('ST1.1 Detailed MSW by country'!AR75,'ST1.1 Detailed MSW by country'!AG75,'ST1.1 Detailed MSW by country'!V75,'ST1.1 Detailed MSW by country'!K75)</f>
        <v>0.29291531256766179</v>
      </c>
      <c r="W75" s="50">
        <f>AVERAGE('ST1.1 Detailed MSW by country'!AS75,'ST1.1 Detailed MSW by country'!AH75,'ST1.1 Detailed MSW by country'!W75,'ST1.1 Detailed MSW by country'!L75)</f>
        <v>0.13694820671529509</v>
      </c>
      <c r="X75" s="50">
        <f>STDEVA('ST1.1 Detailed MSW by country'!AS75,'ST1.1 Detailed MSW by country'!AH75,'ST1.1 Detailed MSW by country'!W75,'ST1.1 Detailed MSW by country'!L75)</f>
        <v>9.4787081922380334E-2</v>
      </c>
      <c r="Y75" s="50">
        <f>MIN('ST1.1 Detailed MSW by country'!AS75,'ST1.1 Detailed MSW by country'!AH75,'ST1.1 Detailed MSW by country'!W75,'ST1.1 Detailed MSW by country'!L75)</f>
        <v>6.7839200000000002E-2</v>
      </c>
      <c r="Z75" s="50">
        <f>MAX('ST1.1 Detailed MSW by country'!AS75,'ST1.1 Detailed MSW by country'!AH75,'ST1.1 Detailed MSW by country'!W75,'ST1.1 Detailed MSW by country'!L75)</f>
        <v>0.22499842014588528</v>
      </c>
      <c r="AA75" s="50">
        <f>AVERAGE('ST1.1 Detailed MSW by country'!AT75,'ST1.1 Detailed MSW by country'!AI75,'ST1.1 Detailed MSW by country'!X75,'ST1.1 Detailed MSW by country'!M75)</f>
        <v>0.36026846960516079</v>
      </c>
      <c r="AB75" s="50">
        <f>STDEVA('ST1.1 Detailed MSW by country'!AT75,'ST1.1 Detailed MSW by country'!AI75,'ST1.1 Detailed MSW by country'!X75,'ST1.1 Detailed MSW by country'!M75)</f>
        <v>0.24935556121233274</v>
      </c>
      <c r="AC75" s="50">
        <f>MIN('ST1.1 Detailed MSW by country'!AT75,'ST1.1 Detailed MSW by country'!AI75,'ST1.1 Detailed MSW by country'!X75,'ST1.1 Detailed MSW by country'!M75)</f>
        <v>0.17846400000000001</v>
      </c>
      <c r="AD75" s="50">
        <f>MAX('ST1.1 Detailed MSW by country'!AT75,'ST1.1 Detailed MSW by country'!AI75,'ST1.1 Detailed MSW by country'!X75,'ST1.1 Detailed MSW by country'!M75)</f>
        <v>0.59190140881548237</v>
      </c>
      <c r="AE75" s="50">
        <f>AVERAGE('ST1.1 Detailed MSW by country'!AU75,'ST1.1 Detailed MSW by country'!AJ75,'ST1.1 Detailed MSW by country'!Y75,'ST1.1 Detailed MSW by country'!N75)</f>
        <v>0.10230700771479888</v>
      </c>
      <c r="AF75" s="50">
        <f>STDEVA('ST1.1 Detailed MSW by country'!AU75,'ST1.1 Detailed MSW by country'!AJ75,'ST1.1 Detailed MSW by country'!Y75,'ST1.1 Detailed MSW by country'!N75)</f>
        <v>7.0810585651963714E-2</v>
      </c>
      <c r="AG75" s="50">
        <f>MIN('ST1.1 Detailed MSW by country'!AU75,'ST1.1 Detailed MSW by country'!AJ75,'ST1.1 Detailed MSW by country'!Y75,'ST1.1 Detailed MSW by country'!N75)</f>
        <v>5.0679200000000008E-2</v>
      </c>
      <c r="AH75" s="50">
        <f>MAX('ST1.1 Detailed MSW by country'!AU75,'ST1.1 Detailed MSW by country'!AJ75,'ST1.1 Detailed MSW by country'!Y75,'ST1.1 Detailed MSW by country'!N75)</f>
        <v>0.1680848231443966</v>
      </c>
      <c r="AI75" s="50">
        <f>AVERAGE('ST1.1 Detailed MSW by country'!I75,'ST1.1 Detailed MSW by country'!L75,'ST1.1 Detailed MSW by country'!T75,'ST1.1 Detailed MSW by country'!W75,'ST1.1 Detailed MSW by country'!AE75,'ST1.1 Detailed MSW by country'!AH75,'ST1.1 Detailed MSW by country'!AP75,'ST1.1 Detailed MSW by country'!AS75)</f>
        <v>0.12482378706512139</v>
      </c>
      <c r="AJ75" s="50">
        <f>STDEVA('ST1.1 Detailed MSW by country'!I75,'ST1.1 Detailed MSW by country'!L75,'ST1.1 Detailed MSW by country'!T75,'ST1.1 Detailed MSW by country'!W75,'ST1.1 Detailed MSW by country'!AE75,'ST1.1 Detailed MSW by country'!AH75,'ST1.1 Detailed MSW by country'!AP75,'ST1.1 Detailed MSW by country'!AS75)</f>
        <v>8.094877911404863E-2</v>
      </c>
      <c r="AK75" s="50">
        <f>MIN('ST1.1 Detailed MSW by country'!I75,'ST1.1 Detailed MSW by country'!L75,'ST1.1 Detailed MSW by country'!T75,'ST1.1 Detailed MSW by country'!W75,'ST1.1 Detailed MSW by country'!AE75,'ST1.1 Detailed MSW by country'!AH75,'ST1.1 Detailed MSW by country'!AP75,'ST1.1 Detailed MSW by country'!AS75)</f>
        <v>5.58272E-2</v>
      </c>
      <c r="AL75" s="50">
        <f>MAX('ST1.1 Detailed MSW by country'!I75,'ST1.1 Detailed MSW by country'!L75,'ST1.1 Detailed MSW by country'!T75,'ST1.1 Detailed MSW by country'!W75,'ST1.1 Detailed MSW by country'!AE75,'ST1.1 Detailed MSW by country'!AH75,'ST1.1 Detailed MSW by country'!AP75,'ST1.1 Detailed MSW by country'!AS75)</f>
        <v>0.22499842014588528</v>
      </c>
      <c r="AM75" s="50">
        <f>AVERAGE('ST1.1 Detailed MSW by country'!J75,'ST1.1 Detailed MSW by country'!M75,'ST1.1 Detailed MSW by country'!U75,'ST1.1 Detailed MSW by country'!X75,'ST1.1 Detailed MSW by country'!AF75,'ST1.1 Detailed MSW by country'!AI75,'ST1.1 Detailed MSW by country'!AQ75,'ST1.1 Detailed MSW by country'!AT75)</f>
        <v>0.28786836369412366</v>
      </c>
      <c r="AN75" s="50">
        <f>STDEVA('ST1.1 Detailed MSW by country'!J75,'ST1.1 Detailed MSW by country'!M75,'ST1.1 Detailed MSW by country'!U75,'ST1.1 Detailed MSW by country'!X75,'ST1.1 Detailed MSW by country'!AF75,'ST1.1 Detailed MSW by country'!AI75,'ST1.1 Detailed MSW by country'!AQ75,'ST1.1 Detailed MSW by country'!AT75)</f>
        <v>0.19887011329292853</v>
      </c>
      <c r="AO75" s="50">
        <f>MIN('ST1.1 Detailed MSW by country'!J75,'ST1.1 Detailed MSW by country'!M75,'ST1.1 Detailed MSW by country'!U75,'ST1.1 Detailed MSW by country'!X75,'ST1.1 Detailed MSW by country'!AF75,'ST1.1 Detailed MSW by country'!AI75,'ST1.1 Detailed MSW by country'!AQ75,'ST1.1 Detailed MSW by country'!AT75)</f>
        <v>0.1067352</v>
      </c>
      <c r="AP75" s="50">
        <f>MAX('ST1.1 Detailed MSW by country'!J75,'ST1.1 Detailed MSW by country'!M75,'ST1.1 Detailed MSW by country'!U75,'ST1.1 Detailed MSW by country'!X75,'ST1.1 Detailed MSW by country'!AF75,'ST1.1 Detailed MSW by country'!AI75,'ST1.1 Detailed MSW by country'!AQ75,'ST1.1 Detailed MSW by country'!AT75)</f>
        <v>0.59190140881548237</v>
      </c>
      <c r="AQ75" s="50">
        <f>AVERAGE('ST1.1 Detailed MSW by country'!K75,'ST1.1 Detailed MSW by country'!N75,'ST1.1 Detailed MSW by country'!V75,'ST1.1 Detailed MSW by country'!Y75,'ST1.1 Detailed MSW by country'!AG75,'ST1.1 Detailed MSW by country'!AJ75,'ST1.1 Detailed MSW by country'!AR75,'ST1.1 Detailed MSW by country'!AU75)</f>
        <v>0.14029685595200975</v>
      </c>
      <c r="AR75" s="50">
        <f>STDEVA('ST1.1 Detailed MSW by country'!K75,'ST1.1 Detailed MSW by country'!N75,'ST1.1 Detailed MSW by country'!V75,'ST1.1 Detailed MSW by country'!Y75,'ST1.1 Detailed MSW by country'!AG75,'ST1.1 Detailed MSW by country'!AJ75,'ST1.1 Detailed MSW by country'!AR75,'ST1.1 Detailed MSW by country'!AU75)</f>
        <v>9.7993374820435644E-2</v>
      </c>
      <c r="AS75" s="50">
        <f>MIN('ST1.1 Detailed MSW by country'!K75,'ST1.1 Detailed MSW by country'!N75,'ST1.1 Detailed MSW by country'!V75,'ST1.1 Detailed MSW by country'!Y75,'ST1.1 Detailed MSW by country'!AG75,'ST1.1 Detailed MSW by country'!AJ75,'ST1.1 Detailed MSW by country'!AR75,'ST1.1 Detailed MSW by country'!AU75)</f>
        <v>5.0679200000000008E-2</v>
      </c>
      <c r="AT75" s="50">
        <f>MAX('ST1.1 Detailed MSW by country'!K75,'ST1.1 Detailed MSW by country'!N75,'ST1.1 Detailed MSW by country'!V75,'ST1.1 Detailed MSW by country'!Y75,'ST1.1 Detailed MSW by country'!AG75,'ST1.1 Detailed MSW by country'!AJ75,'ST1.1 Detailed MSW by country'!AR75,'ST1.1 Detailed MSW by country'!AU75)</f>
        <v>0.29291531256766179</v>
      </c>
    </row>
    <row r="76" spans="1:46" x14ac:dyDescent="0.3">
      <c r="A76" s="19" t="s">
        <v>87</v>
      </c>
      <c r="B76" s="19" t="s">
        <v>88</v>
      </c>
      <c r="C76" s="27">
        <f>AVERAGE('ST1.1 Detailed MSW by country'!G76,'ST1.1 Detailed MSW by country'!R76,'ST1.1 Detailed MSW by country'!AC76,'ST1.1 Detailed MSW by country'!AN76)</f>
        <v>0.60818935321498602</v>
      </c>
      <c r="D76" s="21">
        <f>STDEVA('ST1.1 Detailed MSW by country'!G76,'ST1.1 Detailed MSW by country'!R76,'ST1.1 Detailed MSW by country'!AC76,'ST1.1 Detailed MSW by country'!AN76)</f>
        <v>0.320604289310639</v>
      </c>
      <c r="E76" s="21">
        <f>MIN('ST1.1 Detailed MSW by country'!G76,'ST1.1 Detailed MSW by country'!R76,'ST1.1 Detailed MSW by country'!AC76,'ST1.1 Detailed MSW by country'!AN76)</f>
        <v>0.46456805964495806</v>
      </c>
      <c r="F76" s="21">
        <f>MAX('ST1.1 Detailed MSW by country'!G76,'ST1.1 Detailed MSW by country'!R76,'ST1.1 Detailed MSW by country'!AC76,'ST1.1 Detailed MSW by country'!AN76)</f>
        <v>0.68</v>
      </c>
      <c r="G76" s="21">
        <f>AVERAGE('ST1.1 Detailed MSW by country'!H76,'ST1.1 Detailed MSW by country'!S76,'ST1.1 Detailed MSW by country'!AD76,'ST1.1 Detailed MSW by country'!AO76)</f>
        <v>0.28584899601104341</v>
      </c>
      <c r="H76" s="21">
        <f>STDEVA('ST1.1 Detailed MSW by country'!H76,'ST1.1 Detailed MSW by country'!S76,'ST1.1 Detailed MSW by country'!AD76,'ST1.1 Detailed MSW by country'!AO76)</f>
        <v>0.15068401597600026</v>
      </c>
      <c r="I76" s="21">
        <f>MIN('ST1.1 Detailed MSW by country'!H76,'ST1.1 Detailed MSW by country'!S76,'ST1.1 Detailed MSW by country'!AD76,'ST1.1 Detailed MSW by country'!AO76)</f>
        <v>0.21834698803313027</v>
      </c>
      <c r="J76" s="21">
        <f>MAX('ST1.1 Detailed MSW by country'!H76,'ST1.1 Detailed MSW by country'!S76,'ST1.1 Detailed MSW by country'!AD76,'ST1.1 Detailed MSW by country'!AO76)</f>
        <v>0.3196</v>
      </c>
      <c r="K76" s="50">
        <f>AVERAGE('ST1.1 Detailed MSW by country'!AP76,'ST1.1 Detailed MSW by country'!AE76,'ST1.1 Detailed MSW by country'!T76,'ST1.1 Detailed MSW by country'!I76)</f>
        <v>2.3817133770224652E-2</v>
      </c>
      <c r="L76" s="50">
        <f>STDEVA('ST1.1 Detailed MSW by country'!AP76,'ST1.1 Detailed MSW by country'!AE76,'ST1.1 Detailed MSW by country'!T76,'ST1.1 Detailed MSW by country'!I76)</f>
        <v>1.3929262126310751E-2</v>
      </c>
      <c r="M76" s="50">
        <f>MIN('ST1.1 Detailed MSW by country'!AP76,'ST1.1 Detailed MSW by country'!AE76,'ST1.1 Detailed MSW by country'!T76,'ST1.1 Detailed MSW by country'!I76)</f>
        <v>1.5596479999999999E-2</v>
      </c>
      <c r="N76" s="50">
        <f>MAX('ST1.1 Detailed MSW by country'!AP76,'ST1.1 Detailed MSW by country'!AE76,'ST1.1 Detailed MSW by country'!T76,'ST1.1 Detailed MSW by country'!I76)</f>
        <v>3.3183999999999998E-2</v>
      </c>
      <c r="O76" s="50">
        <f>AVERAGE('ST1.1 Detailed MSW by country'!AQ76,'ST1.1 Detailed MSW by country'!AF76,'ST1.1 Detailed MSW by country'!U76,'ST1.1 Detailed MSW by country'!J76)</f>
        <v>4.5535626654958195E-2</v>
      </c>
      <c r="P76" s="50">
        <f>STDEVA('ST1.1 Detailed MSW by country'!AQ76,'ST1.1 Detailed MSW by country'!AF76,'ST1.1 Detailed MSW by country'!U76,'ST1.1 Detailed MSW by country'!J76)</f>
        <v>2.6631150745590023E-2</v>
      </c>
      <c r="Q76" s="50">
        <f>MIN('ST1.1 Detailed MSW by country'!AQ76,'ST1.1 Detailed MSW by country'!AF76,'ST1.1 Detailed MSW by country'!U76,'ST1.1 Detailed MSW by country'!J76)</f>
        <v>2.9818679999999997E-2</v>
      </c>
      <c r="R76" s="50">
        <f>MAX('ST1.1 Detailed MSW by country'!AQ76,'ST1.1 Detailed MSW by country'!AF76,'ST1.1 Detailed MSW by country'!U76,'ST1.1 Detailed MSW by country'!J76)</f>
        <v>6.3444E-2</v>
      </c>
      <c r="S76" s="50">
        <f>AVERAGE('ST1.1 Detailed MSW by country'!AR76,'ST1.1 Detailed MSW by country'!AG76,'ST1.1 Detailed MSW by country'!V76,'ST1.1 Detailed MSW by country'!K76)</f>
        <v>3.7677924734863588E-2</v>
      </c>
      <c r="T76" s="50">
        <f>STDEVA('ST1.1 Detailed MSW by country'!AR76,'ST1.1 Detailed MSW by country'!AG76,'ST1.1 Detailed MSW by country'!V76,'ST1.1 Detailed MSW by country'!K76)</f>
        <v>2.2035635986704723E-2</v>
      </c>
      <c r="U76" s="50">
        <f>MIN('ST1.1 Detailed MSW by country'!AR76,'ST1.1 Detailed MSW by country'!AG76,'ST1.1 Detailed MSW by country'!V76,'ST1.1 Detailed MSW by country'!K76)</f>
        <v>2.467312E-2</v>
      </c>
      <c r="V76" s="50">
        <f>MAX('ST1.1 Detailed MSW by country'!AR76,'ST1.1 Detailed MSW by country'!AG76,'ST1.1 Detailed MSW by country'!V76,'ST1.1 Detailed MSW by country'!K76)</f>
        <v>5.2496000000000008E-2</v>
      </c>
      <c r="W76" s="50">
        <f>AVERAGE('ST1.1 Detailed MSW by country'!AS76,'ST1.1 Detailed MSW by country'!AH76,'ST1.1 Detailed MSW by country'!W76,'ST1.1 Detailed MSW by country'!L76)</f>
        <v>2.8941721978982007E-2</v>
      </c>
      <c r="X76" s="50">
        <f>STDEVA('ST1.1 Detailed MSW by country'!AS76,'ST1.1 Detailed MSW by country'!AH76,'ST1.1 Detailed MSW by country'!W76,'ST1.1 Detailed MSW by country'!L76)</f>
        <v>1.6926336969062039E-2</v>
      </c>
      <c r="Y76" s="50">
        <f>MIN('ST1.1 Detailed MSW by country'!AS76,'ST1.1 Detailed MSW by country'!AH76,'ST1.1 Detailed MSW by country'!W76,'ST1.1 Detailed MSW by country'!L76)</f>
        <v>1.8952279999999998E-2</v>
      </c>
      <c r="Z76" s="50">
        <f>MAX('ST1.1 Detailed MSW by country'!AS76,'ST1.1 Detailed MSW by country'!AH76,'ST1.1 Detailed MSW by country'!W76,'ST1.1 Detailed MSW by country'!L76)</f>
        <v>4.0323999999999999E-2</v>
      </c>
      <c r="AA76" s="50">
        <f>AVERAGE('ST1.1 Detailed MSW by country'!AT76,'ST1.1 Detailed MSW by country'!AI76,'ST1.1 Detailed MSW by country'!X76,'ST1.1 Detailed MSW by country'!M76)</f>
        <v>7.6136739101537829E-2</v>
      </c>
      <c r="AB76" s="50">
        <f>STDEVA('ST1.1 Detailed MSW by country'!AT76,'ST1.1 Detailed MSW by country'!AI76,'ST1.1 Detailed MSW by country'!X76,'ST1.1 Detailed MSW by country'!M76)</f>
        <v>4.4527969092304873E-2</v>
      </c>
      <c r="AC76" s="50">
        <f>MIN('ST1.1 Detailed MSW by country'!AT76,'ST1.1 Detailed MSW by country'!AI76,'ST1.1 Detailed MSW by country'!X76,'ST1.1 Detailed MSW by country'!M76)</f>
        <v>4.9857600000000002E-2</v>
      </c>
      <c r="AD76" s="50">
        <f>MAX('ST1.1 Detailed MSW by country'!AT76,'ST1.1 Detailed MSW by country'!AI76,'ST1.1 Detailed MSW by country'!X76,'ST1.1 Detailed MSW by country'!M76)</f>
        <v>0.10608000000000001</v>
      </c>
      <c r="AE76" s="50">
        <f>AVERAGE('ST1.1 Detailed MSW by country'!AU76,'ST1.1 Detailed MSW by country'!AJ76,'ST1.1 Detailed MSW by country'!Y76,'ST1.1 Detailed MSW by country'!N76)</f>
        <v>2.1620881680757213E-2</v>
      </c>
      <c r="AF76" s="50">
        <f>STDEVA('ST1.1 Detailed MSW by country'!AU76,'ST1.1 Detailed MSW by country'!AJ76,'ST1.1 Detailed MSW by country'!Y76,'ST1.1 Detailed MSW by country'!N76)</f>
        <v>1.2644801479417345E-2</v>
      </c>
      <c r="AG76" s="50">
        <f>MIN('ST1.1 Detailed MSW by country'!AU76,'ST1.1 Detailed MSW by country'!AJ76,'ST1.1 Detailed MSW by country'!Y76,'ST1.1 Detailed MSW by country'!N76)</f>
        <v>1.4158279999999999E-2</v>
      </c>
      <c r="AH76" s="50">
        <f>MAX('ST1.1 Detailed MSW by country'!AU76,'ST1.1 Detailed MSW by country'!AJ76,'ST1.1 Detailed MSW by country'!Y76,'ST1.1 Detailed MSW by country'!N76)</f>
        <v>3.0124000000000001E-2</v>
      </c>
      <c r="AI76" s="50">
        <f>AVERAGE('ST1.1 Detailed MSW by country'!I76,'ST1.1 Detailed MSW by country'!L76,'ST1.1 Detailed MSW by country'!T76,'ST1.1 Detailed MSW by country'!W76,'ST1.1 Detailed MSW by country'!AE76,'ST1.1 Detailed MSW by country'!AH76,'ST1.1 Detailed MSW by country'!AP76,'ST1.1 Detailed MSW by country'!AS76)</f>
        <v>2.6379427874603328E-2</v>
      </c>
      <c r="AJ76" s="50">
        <f>STDEVA('ST1.1 Detailed MSW by country'!I76,'ST1.1 Detailed MSW by country'!L76,'ST1.1 Detailed MSW by country'!T76,'ST1.1 Detailed MSW by country'!W76,'ST1.1 Detailed MSW by country'!AE76,'ST1.1 Detailed MSW by country'!AH76,'ST1.1 Detailed MSW by country'!AP76,'ST1.1 Detailed MSW by country'!AS76)</f>
        <v>1.4496895034893978E-2</v>
      </c>
      <c r="AK76" s="50">
        <f>MIN('ST1.1 Detailed MSW by country'!I76,'ST1.1 Detailed MSW by country'!L76,'ST1.1 Detailed MSW by country'!T76,'ST1.1 Detailed MSW by country'!W76,'ST1.1 Detailed MSW by country'!AE76,'ST1.1 Detailed MSW by country'!AH76,'ST1.1 Detailed MSW by country'!AP76,'ST1.1 Detailed MSW by country'!AS76)</f>
        <v>1.5596479999999999E-2</v>
      </c>
      <c r="AL76" s="50">
        <f>MAX('ST1.1 Detailed MSW by country'!I76,'ST1.1 Detailed MSW by country'!L76,'ST1.1 Detailed MSW by country'!T76,'ST1.1 Detailed MSW by country'!W76,'ST1.1 Detailed MSW by country'!AE76,'ST1.1 Detailed MSW by country'!AH76,'ST1.1 Detailed MSW by country'!AP76,'ST1.1 Detailed MSW by country'!AS76)</f>
        <v>4.0323999999999999E-2</v>
      </c>
      <c r="AM76" s="50">
        <f>AVERAGE('ST1.1 Detailed MSW by country'!J76,'ST1.1 Detailed MSW by country'!M76,'ST1.1 Detailed MSW by country'!U76,'ST1.1 Detailed MSW by country'!X76,'ST1.1 Detailed MSW by country'!AF76,'ST1.1 Detailed MSW by country'!AI76,'ST1.1 Detailed MSW by country'!AQ76,'ST1.1 Detailed MSW by country'!AT76)</f>
        <v>6.0836182878248012E-2</v>
      </c>
      <c r="AN76" s="50">
        <f>STDEVA('ST1.1 Detailed MSW by country'!J76,'ST1.1 Detailed MSW by country'!M76,'ST1.1 Detailed MSW by country'!U76,'ST1.1 Detailed MSW by country'!X76,'ST1.1 Detailed MSW by country'!AF76,'ST1.1 Detailed MSW by country'!AI76,'ST1.1 Detailed MSW by country'!AQ76,'ST1.1 Detailed MSW by country'!AT76)</f>
        <v>3.611362279152134E-2</v>
      </c>
      <c r="AO76" s="50">
        <f>MIN('ST1.1 Detailed MSW by country'!J76,'ST1.1 Detailed MSW by country'!M76,'ST1.1 Detailed MSW by country'!U76,'ST1.1 Detailed MSW by country'!X76,'ST1.1 Detailed MSW by country'!AF76,'ST1.1 Detailed MSW by country'!AI76,'ST1.1 Detailed MSW by country'!AQ76,'ST1.1 Detailed MSW by country'!AT76)</f>
        <v>2.9818679999999997E-2</v>
      </c>
      <c r="AP76" s="50">
        <f>MAX('ST1.1 Detailed MSW by country'!J76,'ST1.1 Detailed MSW by country'!M76,'ST1.1 Detailed MSW by country'!U76,'ST1.1 Detailed MSW by country'!X76,'ST1.1 Detailed MSW by country'!AF76,'ST1.1 Detailed MSW by country'!AI76,'ST1.1 Detailed MSW by country'!AQ76,'ST1.1 Detailed MSW by country'!AT76)</f>
        <v>0.10608000000000001</v>
      </c>
      <c r="AQ76" s="50">
        <f>AVERAGE('ST1.1 Detailed MSW by country'!K76,'ST1.1 Detailed MSW by country'!N76,'ST1.1 Detailed MSW by country'!V76,'ST1.1 Detailed MSW by country'!Y76,'ST1.1 Detailed MSW by country'!AG76,'ST1.1 Detailed MSW by country'!AJ76,'ST1.1 Detailed MSW by country'!AR76,'ST1.1 Detailed MSW by country'!AU76)</f>
        <v>2.9649403207810402E-2</v>
      </c>
      <c r="AR76" s="50">
        <f>STDEVA('ST1.1 Detailed MSW by country'!K76,'ST1.1 Detailed MSW by country'!N76,'ST1.1 Detailed MSW by country'!V76,'ST1.1 Detailed MSW by country'!Y76,'ST1.1 Detailed MSW by country'!AG76,'ST1.1 Detailed MSW by country'!AJ76,'ST1.1 Detailed MSW by country'!AR76,'ST1.1 Detailed MSW by country'!AU76)</f>
        <v>1.7834308765386119E-2</v>
      </c>
      <c r="AS76" s="50">
        <f>MIN('ST1.1 Detailed MSW by country'!K76,'ST1.1 Detailed MSW by country'!N76,'ST1.1 Detailed MSW by country'!V76,'ST1.1 Detailed MSW by country'!Y76,'ST1.1 Detailed MSW by country'!AG76,'ST1.1 Detailed MSW by country'!AJ76,'ST1.1 Detailed MSW by country'!AR76,'ST1.1 Detailed MSW by country'!AU76)</f>
        <v>1.4158279999999999E-2</v>
      </c>
      <c r="AT76" s="50">
        <f>MAX('ST1.1 Detailed MSW by country'!K76,'ST1.1 Detailed MSW by country'!N76,'ST1.1 Detailed MSW by country'!V76,'ST1.1 Detailed MSW by country'!Y76,'ST1.1 Detailed MSW by country'!AG76,'ST1.1 Detailed MSW by country'!AJ76,'ST1.1 Detailed MSW by country'!AR76,'ST1.1 Detailed MSW by country'!AU76)</f>
        <v>5.2496000000000008E-2</v>
      </c>
    </row>
    <row r="77" spans="1:46" x14ac:dyDescent="0.3">
      <c r="A77" s="19" t="s">
        <v>87</v>
      </c>
      <c r="B77" s="19" t="s">
        <v>89</v>
      </c>
      <c r="C77" s="27">
        <f>AVERAGE('ST1.1 Detailed MSW by country'!G77,'ST1.1 Detailed MSW by country'!R77,'ST1.1 Detailed MSW by country'!AC77,'ST1.1 Detailed MSW by country'!AN77)</f>
        <v>0.9660052704458022</v>
      </c>
      <c r="D77" s="21">
        <f>STDEVA('ST1.1 Detailed MSW by country'!G77,'ST1.1 Detailed MSW by country'!R77,'ST1.1 Detailed MSW by country'!AC77,'ST1.1 Detailed MSW by country'!AN77)</f>
        <v>0.56835298821116231</v>
      </c>
      <c r="E77" s="21">
        <f>MIN('ST1.1 Detailed MSW by country'!G77,'ST1.1 Detailed MSW by country'!R77,'ST1.1 Detailed MSW by country'!AC77,'ST1.1 Detailed MSW by country'!AN77)</f>
        <v>0.83201054089160442</v>
      </c>
      <c r="F77" s="21">
        <f>MAX('ST1.1 Detailed MSW by country'!G77,'ST1.1 Detailed MSW by country'!R77,'ST1.1 Detailed MSW by country'!AC77,'ST1.1 Detailed MSW by country'!AN77)</f>
        <v>1.1000000000000001</v>
      </c>
      <c r="G77" s="21">
        <f>AVERAGE('ST1.1 Detailed MSW by country'!H77,'ST1.1 Detailed MSW by country'!S77,'ST1.1 Detailed MSW by country'!AD77,'ST1.1 Detailed MSW by country'!AO77)</f>
        <v>0.45402247710952703</v>
      </c>
      <c r="H77" s="21">
        <f>STDEVA('ST1.1 Detailed MSW by country'!H77,'ST1.1 Detailed MSW by country'!S77,'ST1.1 Detailed MSW by country'!AD77,'ST1.1 Detailed MSW by country'!AO77)</f>
        <v>0.26712590445924628</v>
      </c>
      <c r="I77" s="21">
        <f>MIN('ST1.1 Detailed MSW by country'!H77,'ST1.1 Detailed MSW by country'!S77,'ST1.1 Detailed MSW by country'!AD77,'ST1.1 Detailed MSW by country'!AO77)</f>
        <v>0.39104495421905405</v>
      </c>
      <c r="J77" s="21">
        <f>MAX('ST1.1 Detailed MSW by country'!H77,'ST1.1 Detailed MSW by country'!S77,'ST1.1 Detailed MSW by country'!AD77,'ST1.1 Detailed MSW by country'!AO77)</f>
        <v>0.51700000000000002</v>
      </c>
      <c r="K77" s="50">
        <f>AVERAGE('ST1.1 Detailed MSW by country'!AP77,'ST1.1 Detailed MSW by country'!AE77,'ST1.1 Detailed MSW by country'!T77,'ST1.1 Detailed MSW by country'!I77)</f>
        <v>3.2915857197755145E-2</v>
      </c>
      <c r="L77" s="50">
        <f>STDEVA('ST1.1 Detailed MSW by country'!AP77,'ST1.1 Detailed MSW by country'!AE77,'ST1.1 Detailed MSW by country'!T77,'ST1.1 Detailed MSW by country'!I77)</f>
        <v>2.0013418452653999E-2</v>
      </c>
      <c r="M77" s="50">
        <f>MIN('ST1.1 Detailed MSW by country'!AP77,'ST1.1 Detailed MSW by country'!AE77,'ST1.1 Detailed MSW by country'!T77,'ST1.1 Detailed MSW by country'!I77)</f>
        <v>2.5229599999999998E-2</v>
      </c>
      <c r="N77" s="50">
        <f>MAX('ST1.1 Detailed MSW by country'!AP77,'ST1.1 Detailed MSW by country'!AE77,'ST1.1 Detailed MSW by country'!T77,'ST1.1 Detailed MSW by country'!I77)</f>
        <v>4.0602114395510293E-2</v>
      </c>
      <c r="O77" s="50">
        <f>AVERAGE('ST1.1 Detailed MSW by country'!AQ77,'ST1.1 Detailed MSW by country'!AF77,'ST1.1 Detailed MSW by country'!U77,'ST1.1 Detailed MSW by country'!J77)</f>
        <v>6.2931341732593349E-2</v>
      </c>
      <c r="P77" s="50">
        <f>STDEVA('ST1.1 Detailed MSW by country'!AQ77,'ST1.1 Detailed MSW by country'!AF77,'ST1.1 Detailed MSW by country'!U77,'ST1.1 Detailed MSW by country'!J77)</f>
        <v>3.8263359459684808E-2</v>
      </c>
      <c r="Q77" s="50">
        <f>MIN('ST1.1 Detailed MSW by country'!AQ77,'ST1.1 Detailed MSW by country'!AF77,'ST1.1 Detailed MSW by country'!U77,'ST1.1 Detailed MSW by country'!J77)</f>
        <v>4.8236099999999997E-2</v>
      </c>
      <c r="R77" s="50">
        <f>MAX('ST1.1 Detailed MSW by country'!AQ77,'ST1.1 Detailed MSW by country'!AF77,'ST1.1 Detailed MSW by country'!U77,'ST1.1 Detailed MSW by country'!J77)</f>
        <v>7.7626583465186694E-2</v>
      </c>
      <c r="S77" s="50">
        <f>AVERAGE('ST1.1 Detailed MSW by country'!AR77,'ST1.1 Detailed MSW by country'!AG77,'ST1.1 Detailed MSW by country'!V77,'ST1.1 Detailed MSW by country'!K77)</f>
        <v>5.2071806878415935E-2</v>
      </c>
      <c r="T77" s="50">
        <f>STDEVA('ST1.1 Detailed MSW by country'!AR77,'ST1.1 Detailed MSW by country'!AG77,'ST1.1 Detailed MSW by country'!V77,'ST1.1 Detailed MSW by country'!K77)</f>
        <v>3.1660571814444448E-2</v>
      </c>
      <c r="U77" s="50">
        <f>MIN('ST1.1 Detailed MSW by country'!AR77,'ST1.1 Detailed MSW by country'!AG77,'ST1.1 Detailed MSW by country'!V77,'ST1.1 Detailed MSW by country'!K77)</f>
        <v>3.9912400000000001E-2</v>
      </c>
      <c r="V77" s="50">
        <f>MAX('ST1.1 Detailed MSW by country'!AR77,'ST1.1 Detailed MSW by country'!AG77,'ST1.1 Detailed MSW by country'!V77,'ST1.1 Detailed MSW by country'!K77)</f>
        <v>6.423121375683187E-2</v>
      </c>
      <c r="W77" s="50">
        <f>AVERAGE('ST1.1 Detailed MSW by country'!AS77,'ST1.1 Detailed MSW by country'!AH77,'ST1.1 Detailed MSW by country'!W77,'ST1.1 Detailed MSW by country'!L77)</f>
        <v>3.9998162537436072E-2</v>
      </c>
      <c r="X77" s="50">
        <f>STDEVA('ST1.1 Detailed MSW by country'!AS77,'ST1.1 Detailed MSW by country'!AH77,'ST1.1 Detailed MSW by country'!W77,'ST1.1 Detailed MSW by country'!L77)</f>
        <v>2.4319584308245538E-2</v>
      </c>
      <c r="Y77" s="50">
        <f>MIN('ST1.1 Detailed MSW by country'!AS77,'ST1.1 Detailed MSW by country'!AH77,'ST1.1 Detailed MSW by country'!W77,'ST1.1 Detailed MSW by country'!L77)</f>
        <v>3.0658100000000001E-2</v>
      </c>
      <c r="Z77" s="50">
        <f>MAX('ST1.1 Detailed MSW by country'!AS77,'ST1.1 Detailed MSW by country'!AH77,'ST1.1 Detailed MSW by country'!W77,'ST1.1 Detailed MSW by country'!L77)</f>
        <v>4.9338225074872143E-2</v>
      </c>
      <c r="AA77" s="50">
        <f>AVERAGE('ST1.1 Detailed MSW by country'!AT77,'ST1.1 Detailed MSW by country'!AI77,'ST1.1 Detailed MSW by country'!X77,'ST1.1 Detailed MSW by country'!M77)</f>
        <v>0.10522282218954515</v>
      </c>
      <c r="AB77" s="50">
        <f>STDEVA('ST1.1 Detailed MSW by country'!AT77,'ST1.1 Detailed MSW by country'!AI77,'ST1.1 Detailed MSW by country'!X77,'ST1.1 Detailed MSW by country'!M77)</f>
        <v>6.3977321283074276E-2</v>
      </c>
      <c r="AC77" s="50">
        <f>MIN('ST1.1 Detailed MSW by country'!AT77,'ST1.1 Detailed MSW by country'!AI77,'ST1.1 Detailed MSW by country'!X77,'ST1.1 Detailed MSW by country'!M77)</f>
        <v>8.0652000000000001E-2</v>
      </c>
      <c r="AD77" s="50">
        <f>MAX('ST1.1 Detailed MSW by country'!AT77,'ST1.1 Detailed MSW by country'!AI77,'ST1.1 Detailed MSW by country'!X77,'ST1.1 Detailed MSW by country'!M77)</f>
        <v>0.1297936443790903</v>
      </c>
      <c r="AE77" s="50">
        <f>AVERAGE('ST1.1 Detailed MSW by country'!AU77,'ST1.1 Detailed MSW by country'!AJ77,'ST1.1 Detailed MSW by country'!Y77,'ST1.1 Detailed MSW by country'!N77)</f>
        <v>2.988058348074904E-2</v>
      </c>
      <c r="AF77" s="50">
        <f>STDEVA('ST1.1 Detailed MSW by country'!AU77,'ST1.1 Detailed MSW by country'!AJ77,'ST1.1 Detailed MSW by country'!Y77,'ST1.1 Detailed MSW by country'!N77)</f>
        <v>1.8167918800257629E-2</v>
      </c>
      <c r="AG77" s="50">
        <f>MIN('ST1.1 Detailed MSW by country'!AU77,'ST1.1 Detailed MSW by country'!AJ77,'ST1.1 Detailed MSW by country'!Y77,'ST1.1 Detailed MSW by country'!N77)</f>
        <v>2.2903099999999999E-2</v>
      </c>
      <c r="AH77" s="50">
        <f>MAX('ST1.1 Detailed MSW by country'!AU77,'ST1.1 Detailed MSW by country'!AJ77,'ST1.1 Detailed MSW by country'!Y77,'ST1.1 Detailed MSW by country'!N77)</f>
        <v>3.6858066961498077E-2</v>
      </c>
      <c r="AI77" s="50">
        <f>AVERAGE('ST1.1 Detailed MSW by country'!I77,'ST1.1 Detailed MSW by country'!L77,'ST1.1 Detailed MSW by country'!T77,'ST1.1 Detailed MSW by country'!W77,'ST1.1 Detailed MSW by country'!AE77,'ST1.1 Detailed MSW by country'!AH77,'ST1.1 Detailed MSW by country'!AP77,'ST1.1 Detailed MSW by country'!AS77)</f>
        <v>3.6457009867595605E-2</v>
      </c>
      <c r="AJ77" s="50">
        <f>STDEVA('ST1.1 Detailed MSW by country'!I77,'ST1.1 Detailed MSW by country'!L77,'ST1.1 Detailed MSW by country'!T77,'ST1.1 Detailed MSW by country'!W77,'ST1.1 Detailed MSW by country'!AE77,'ST1.1 Detailed MSW by country'!AH77,'ST1.1 Detailed MSW by country'!AP77,'ST1.1 Detailed MSW by country'!AS77)</f>
        <v>2.0705474851293797E-2</v>
      </c>
      <c r="AK77" s="50">
        <f>MIN('ST1.1 Detailed MSW by country'!I77,'ST1.1 Detailed MSW by country'!L77,'ST1.1 Detailed MSW by country'!T77,'ST1.1 Detailed MSW by country'!W77,'ST1.1 Detailed MSW by country'!AE77,'ST1.1 Detailed MSW by country'!AH77,'ST1.1 Detailed MSW by country'!AP77,'ST1.1 Detailed MSW by country'!AS77)</f>
        <v>2.5229599999999998E-2</v>
      </c>
      <c r="AL77" s="50">
        <f>MAX('ST1.1 Detailed MSW by country'!I77,'ST1.1 Detailed MSW by country'!L77,'ST1.1 Detailed MSW by country'!T77,'ST1.1 Detailed MSW by country'!W77,'ST1.1 Detailed MSW by country'!AE77,'ST1.1 Detailed MSW by country'!AH77,'ST1.1 Detailed MSW by country'!AP77,'ST1.1 Detailed MSW by country'!AS77)</f>
        <v>4.9338225074872143E-2</v>
      </c>
      <c r="AM77" s="50">
        <f>AVERAGE('ST1.1 Detailed MSW by country'!J77,'ST1.1 Detailed MSW by country'!M77,'ST1.1 Detailed MSW by country'!U77,'ST1.1 Detailed MSW by country'!X77,'ST1.1 Detailed MSW by country'!AF77,'ST1.1 Detailed MSW by country'!AI77,'ST1.1 Detailed MSW by country'!AQ77,'ST1.1 Detailed MSW by country'!AT77)</f>
        <v>8.407708196106925E-2</v>
      </c>
      <c r="AN77" s="50">
        <f>STDEVA('ST1.1 Detailed MSW by country'!J77,'ST1.1 Detailed MSW by country'!M77,'ST1.1 Detailed MSW by country'!U77,'ST1.1 Detailed MSW by country'!X77,'ST1.1 Detailed MSW by country'!AF77,'ST1.1 Detailed MSW by country'!AI77,'ST1.1 Detailed MSW by country'!AQ77,'ST1.1 Detailed MSW by country'!AT77)</f>
        <v>5.009395687351155E-2</v>
      </c>
      <c r="AO77" s="50">
        <f>MIN('ST1.1 Detailed MSW by country'!J77,'ST1.1 Detailed MSW by country'!M77,'ST1.1 Detailed MSW by country'!U77,'ST1.1 Detailed MSW by country'!X77,'ST1.1 Detailed MSW by country'!AF77,'ST1.1 Detailed MSW by country'!AI77,'ST1.1 Detailed MSW by country'!AQ77,'ST1.1 Detailed MSW by country'!AT77)</f>
        <v>4.8236099999999997E-2</v>
      </c>
      <c r="AP77" s="50">
        <f>MAX('ST1.1 Detailed MSW by country'!J77,'ST1.1 Detailed MSW by country'!M77,'ST1.1 Detailed MSW by country'!U77,'ST1.1 Detailed MSW by country'!X77,'ST1.1 Detailed MSW by country'!AF77,'ST1.1 Detailed MSW by country'!AI77,'ST1.1 Detailed MSW by country'!AQ77,'ST1.1 Detailed MSW by country'!AT77)</f>
        <v>0.1297936443790903</v>
      </c>
      <c r="AQ77" s="50">
        <f>AVERAGE('ST1.1 Detailed MSW by country'!K77,'ST1.1 Detailed MSW by country'!N77,'ST1.1 Detailed MSW by country'!V77,'ST1.1 Detailed MSW by country'!Y77,'ST1.1 Detailed MSW by country'!AG77,'ST1.1 Detailed MSW by country'!AJ77,'ST1.1 Detailed MSW by country'!AR77,'ST1.1 Detailed MSW by country'!AU77)</f>
        <v>4.0976195179582495E-2</v>
      </c>
      <c r="AR77" s="50">
        <f>STDEVA('ST1.1 Detailed MSW by country'!K77,'ST1.1 Detailed MSW by country'!N77,'ST1.1 Detailed MSW by country'!V77,'ST1.1 Detailed MSW by country'!Y77,'ST1.1 Detailed MSW by country'!AG77,'ST1.1 Detailed MSW by country'!AJ77,'ST1.1 Detailed MSW by country'!AR77,'ST1.1 Detailed MSW by country'!AU77)</f>
        <v>2.4621768653524074E-2</v>
      </c>
      <c r="AS77" s="50">
        <f>MIN('ST1.1 Detailed MSW by country'!K77,'ST1.1 Detailed MSW by country'!N77,'ST1.1 Detailed MSW by country'!V77,'ST1.1 Detailed MSW by country'!Y77,'ST1.1 Detailed MSW by country'!AG77,'ST1.1 Detailed MSW by country'!AJ77,'ST1.1 Detailed MSW by country'!AR77,'ST1.1 Detailed MSW by country'!AU77)</f>
        <v>2.2903099999999999E-2</v>
      </c>
      <c r="AT77" s="50">
        <f>MAX('ST1.1 Detailed MSW by country'!K77,'ST1.1 Detailed MSW by country'!N77,'ST1.1 Detailed MSW by country'!V77,'ST1.1 Detailed MSW by country'!Y77,'ST1.1 Detailed MSW by country'!AG77,'ST1.1 Detailed MSW by country'!AJ77,'ST1.1 Detailed MSW by country'!AR77,'ST1.1 Detailed MSW by country'!AU77)</f>
        <v>6.423121375683187E-2</v>
      </c>
    </row>
    <row r="78" spans="1:46" x14ac:dyDescent="0.3">
      <c r="A78" s="19" t="s">
        <v>87</v>
      </c>
      <c r="B78" s="19" t="s">
        <v>90</v>
      </c>
      <c r="C78" s="27">
        <f>AVERAGE('ST1.1 Detailed MSW by country'!G78,'ST1.1 Detailed MSW by country'!R78,'ST1.1 Detailed MSW by country'!AC78,'ST1.1 Detailed MSW by country'!AN78)</f>
        <v>1.343333352909611</v>
      </c>
      <c r="D78" s="21">
        <f>STDEVA('ST1.1 Detailed MSW by country'!G78,'ST1.1 Detailed MSW by country'!R78,'ST1.1 Detailed MSW by country'!AC78,'ST1.1 Detailed MSW by country'!AN78)</f>
        <v>0.75469090728344645</v>
      </c>
      <c r="E78" s="21">
        <f>MIN('ST1.1 Detailed MSW by country'!G78,'ST1.1 Detailed MSW by country'!R78,'ST1.1 Detailed MSW by country'!AC78,'ST1.1 Detailed MSW by country'!AN78)</f>
        <v>1.1000000000000001</v>
      </c>
      <c r="F78" s="21">
        <f>MAX('ST1.1 Detailed MSW by country'!G78,'ST1.1 Detailed MSW by country'!R78,'ST1.1 Detailed MSW by country'!AC78,'ST1.1 Detailed MSW by country'!AN78)</f>
        <v>1.8300000587288332</v>
      </c>
      <c r="G78" s="21">
        <f>AVERAGE('ST1.1 Detailed MSW by country'!H78,'ST1.1 Detailed MSW by country'!S78,'ST1.1 Detailed MSW by country'!AD78,'ST1.1 Detailed MSW by country'!AO78)</f>
        <v>0.63136667586751727</v>
      </c>
      <c r="H78" s="21">
        <f>STDEVA('ST1.1 Detailed MSW by country'!H78,'ST1.1 Detailed MSW by country'!S78,'ST1.1 Detailed MSW by country'!AD78,'ST1.1 Detailed MSW by country'!AO78)</f>
        <v>0.35470472642321965</v>
      </c>
      <c r="I78" s="21">
        <f>MIN('ST1.1 Detailed MSW by country'!H78,'ST1.1 Detailed MSW by country'!S78,'ST1.1 Detailed MSW by country'!AD78,'ST1.1 Detailed MSW by country'!AO78)</f>
        <v>0.51700000000000002</v>
      </c>
      <c r="J78" s="21">
        <f>MAX('ST1.1 Detailed MSW by country'!H78,'ST1.1 Detailed MSW by country'!S78,'ST1.1 Detailed MSW by country'!AD78,'ST1.1 Detailed MSW by country'!AO78)</f>
        <v>0.86010002760255155</v>
      </c>
      <c r="K78" s="50">
        <f>AVERAGE('ST1.1 Detailed MSW by country'!AP78,'ST1.1 Detailed MSW by country'!AE78,'ST1.1 Detailed MSW by country'!T78,'ST1.1 Detailed MSW by country'!I78)</f>
        <v>5.6071200955322344E-2</v>
      </c>
      <c r="L78" s="50">
        <f>STDEVA('ST1.1 Detailed MSW by country'!AP78,'ST1.1 Detailed MSW by country'!AE78,'ST1.1 Detailed MSW by country'!T78,'ST1.1 Detailed MSW by country'!I78)</f>
        <v>3.8381097764209109E-2</v>
      </c>
      <c r="M78" s="50">
        <f>MIN('ST1.1 Detailed MSW by country'!AP78,'ST1.1 Detailed MSW by country'!AE78,'ST1.1 Detailed MSW by country'!T78,'ST1.1 Detailed MSW by country'!I78)</f>
        <v>2.5229599999999998E-2</v>
      </c>
      <c r="N78" s="50">
        <f>MAX('ST1.1 Detailed MSW by country'!AP78,'ST1.1 Detailed MSW by country'!AE78,'ST1.1 Detailed MSW by country'!T78,'ST1.1 Detailed MSW by country'!I78)</f>
        <v>8.9304002865967055E-2</v>
      </c>
      <c r="O78" s="50">
        <f>AVERAGE('ST1.1 Detailed MSW by country'!AQ78,'ST1.1 Detailed MSW by country'!AF78,'ST1.1 Detailed MSW by country'!U78,'ST1.1 Detailed MSW by country'!J78)</f>
        <v>0.10720170182646671</v>
      </c>
      <c r="P78" s="50">
        <f>STDEVA('ST1.1 Detailed MSW by country'!AQ78,'ST1.1 Detailed MSW by country'!AF78,'ST1.1 Detailed MSW by country'!U78,'ST1.1 Detailed MSW by country'!J78)</f>
        <v>7.3380254536899794E-2</v>
      </c>
      <c r="Q78" s="50">
        <f>MIN('ST1.1 Detailed MSW by country'!AQ78,'ST1.1 Detailed MSW by country'!AF78,'ST1.1 Detailed MSW by country'!U78,'ST1.1 Detailed MSW by country'!J78)</f>
        <v>4.8236099999999997E-2</v>
      </c>
      <c r="R78" s="50">
        <f>MAX('ST1.1 Detailed MSW by country'!AQ78,'ST1.1 Detailed MSW by country'!AF78,'ST1.1 Detailed MSW by country'!U78,'ST1.1 Detailed MSW by country'!J78)</f>
        <v>0.17073900547940013</v>
      </c>
      <c r="S78" s="50">
        <f>AVERAGE('ST1.1 Detailed MSW by country'!AR78,'ST1.1 Detailed MSW by country'!AG78,'ST1.1 Detailed MSW by country'!V78,'ST1.1 Detailed MSW by country'!K78)</f>
        <v>8.8702801511288662E-2</v>
      </c>
      <c r="T78" s="50">
        <f>STDEVA('ST1.1 Detailed MSW by country'!AR78,'ST1.1 Detailed MSW by country'!AG78,'ST1.1 Detailed MSW by country'!V78,'ST1.1 Detailed MSW by country'!K78)</f>
        <v>6.0717638266330795E-2</v>
      </c>
      <c r="U78" s="50">
        <f>MIN('ST1.1 Detailed MSW by country'!AR78,'ST1.1 Detailed MSW by country'!AG78,'ST1.1 Detailed MSW by country'!V78,'ST1.1 Detailed MSW by country'!K78)</f>
        <v>3.9912400000000001E-2</v>
      </c>
      <c r="V78" s="50">
        <f>MAX('ST1.1 Detailed MSW by country'!AR78,'ST1.1 Detailed MSW by country'!AG78,'ST1.1 Detailed MSW by country'!V78,'ST1.1 Detailed MSW by country'!K78)</f>
        <v>0.14127600453386593</v>
      </c>
      <c r="W78" s="50">
        <f>AVERAGE('ST1.1 Detailed MSW by country'!AS78,'ST1.1 Detailed MSW by country'!AH78,'ST1.1 Detailed MSW by country'!W78,'ST1.1 Detailed MSW by country'!L78)</f>
        <v>6.8135701160873266E-2</v>
      </c>
      <c r="X78" s="50">
        <f>STDEVA('ST1.1 Detailed MSW by country'!AS78,'ST1.1 Detailed MSW by country'!AH78,'ST1.1 Detailed MSW by country'!W78,'ST1.1 Detailed MSW by country'!L78)</f>
        <v>4.6639325766754107E-2</v>
      </c>
      <c r="Y78" s="50">
        <f>MIN('ST1.1 Detailed MSW by country'!AS78,'ST1.1 Detailed MSW by country'!AH78,'ST1.1 Detailed MSW by country'!W78,'ST1.1 Detailed MSW by country'!L78)</f>
        <v>3.0658100000000001E-2</v>
      </c>
      <c r="Z78" s="50">
        <f>MAX('ST1.1 Detailed MSW by country'!AS78,'ST1.1 Detailed MSW by country'!AH78,'ST1.1 Detailed MSW by country'!W78,'ST1.1 Detailed MSW by country'!L78)</f>
        <v>0.10851900348261981</v>
      </c>
      <c r="AA78" s="50">
        <f>AVERAGE('ST1.1 Detailed MSW by country'!AT78,'ST1.1 Detailed MSW by country'!AI78,'ST1.1 Detailed MSW by country'!X78,'ST1.1 Detailed MSW by country'!M78)</f>
        <v>0.17924400305389931</v>
      </c>
      <c r="AB78" s="50">
        <f>STDEVA('ST1.1 Detailed MSW by country'!AT78,'ST1.1 Detailed MSW by country'!AI78,'ST1.1 Detailed MSW by country'!X78,'ST1.1 Detailed MSW by country'!M78)</f>
        <v>0.12269367318066848</v>
      </c>
      <c r="AC78" s="50">
        <f>MIN('ST1.1 Detailed MSW by country'!AT78,'ST1.1 Detailed MSW by country'!AI78,'ST1.1 Detailed MSW by country'!X78,'ST1.1 Detailed MSW by country'!M78)</f>
        <v>8.0652000000000001E-2</v>
      </c>
      <c r="AD78" s="50">
        <f>MAX('ST1.1 Detailed MSW by country'!AT78,'ST1.1 Detailed MSW by country'!AI78,'ST1.1 Detailed MSW by country'!X78,'ST1.1 Detailed MSW by country'!M78)</f>
        <v>0.28548000916169797</v>
      </c>
      <c r="AE78" s="50">
        <f>AVERAGE('ST1.1 Detailed MSW by country'!AU78,'ST1.1 Detailed MSW by country'!AJ78,'ST1.1 Detailed MSW by country'!Y78,'ST1.1 Detailed MSW by country'!N78)</f>
        <v>5.0900700867229108E-2</v>
      </c>
      <c r="AF78" s="50">
        <f>STDEVA('ST1.1 Detailed MSW by country'!AU78,'ST1.1 Detailed MSW by country'!AJ78,'ST1.1 Detailed MSW by country'!Y78,'ST1.1 Detailed MSW by country'!N78)</f>
        <v>3.4841857191689828E-2</v>
      </c>
      <c r="AG78" s="50">
        <f>MIN('ST1.1 Detailed MSW by country'!AU78,'ST1.1 Detailed MSW by country'!AJ78,'ST1.1 Detailed MSW by country'!Y78,'ST1.1 Detailed MSW by country'!N78)</f>
        <v>2.2903099999999999E-2</v>
      </c>
      <c r="AH78" s="50">
        <f>MAX('ST1.1 Detailed MSW by country'!AU78,'ST1.1 Detailed MSW by country'!AJ78,'ST1.1 Detailed MSW by country'!Y78,'ST1.1 Detailed MSW by country'!N78)</f>
        <v>8.1069002601687312E-2</v>
      </c>
      <c r="AI78" s="50">
        <f>AVERAGE('ST1.1 Detailed MSW by country'!I78,'ST1.1 Detailed MSW by country'!L78,'ST1.1 Detailed MSW by country'!T78,'ST1.1 Detailed MSW by country'!W78,'ST1.1 Detailed MSW by country'!AE78,'ST1.1 Detailed MSW by country'!AH78,'ST1.1 Detailed MSW by country'!AP78,'ST1.1 Detailed MSW by country'!AS78)</f>
        <v>6.2103451058097815E-2</v>
      </c>
      <c r="AJ78" s="50">
        <f>STDEVA('ST1.1 Detailed MSW by country'!I78,'ST1.1 Detailed MSW by country'!L78,'ST1.1 Detailed MSW by country'!T78,'ST1.1 Detailed MSW by country'!W78,'ST1.1 Detailed MSW by country'!AE78,'ST1.1 Detailed MSW by country'!AH78,'ST1.1 Detailed MSW by country'!AP78,'ST1.1 Detailed MSW by country'!AS78)</f>
        <v>3.9836724453969657E-2</v>
      </c>
      <c r="AK78" s="50">
        <f>MIN('ST1.1 Detailed MSW by country'!I78,'ST1.1 Detailed MSW by country'!L78,'ST1.1 Detailed MSW by country'!T78,'ST1.1 Detailed MSW by country'!W78,'ST1.1 Detailed MSW by country'!AE78,'ST1.1 Detailed MSW by country'!AH78,'ST1.1 Detailed MSW by country'!AP78,'ST1.1 Detailed MSW by country'!AS78)</f>
        <v>2.5229599999999998E-2</v>
      </c>
      <c r="AL78" s="50">
        <f>MAX('ST1.1 Detailed MSW by country'!I78,'ST1.1 Detailed MSW by country'!L78,'ST1.1 Detailed MSW by country'!T78,'ST1.1 Detailed MSW by country'!W78,'ST1.1 Detailed MSW by country'!AE78,'ST1.1 Detailed MSW by country'!AH78,'ST1.1 Detailed MSW by country'!AP78,'ST1.1 Detailed MSW by country'!AS78)</f>
        <v>0.10851900348261981</v>
      </c>
      <c r="AM78" s="50">
        <f>AVERAGE('ST1.1 Detailed MSW by country'!J78,'ST1.1 Detailed MSW by country'!M78,'ST1.1 Detailed MSW by country'!U78,'ST1.1 Detailed MSW by country'!X78,'ST1.1 Detailed MSW by country'!AF78,'ST1.1 Detailed MSW by country'!AI78,'ST1.1 Detailed MSW by country'!AQ78,'ST1.1 Detailed MSW by country'!AT78)</f>
        <v>0.14322285244018299</v>
      </c>
      <c r="AN78" s="50">
        <f>STDEVA('ST1.1 Detailed MSW by country'!J78,'ST1.1 Detailed MSW by country'!M78,'ST1.1 Detailed MSW by country'!U78,'ST1.1 Detailed MSW by country'!X78,'ST1.1 Detailed MSW by country'!AF78,'ST1.1 Detailed MSW by country'!AI78,'ST1.1 Detailed MSW by country'!AQ78,'ST1.1 Detailed MSW by country'!AT78)</f>
        <v>9.7946087499564821E-2</v>
      </c>
      <c r="AO78" s="50">
        <f>MIN('ST1.1 Detailed MSW by country'!J78,'ST1.1 Detailed MSW by country'!M78,'ST1.1 Detailed MSW by country'!U78,'ST1.1 Detailed MSW by country'!X78,'ST1.1 Detailed MSW by country'!AF78,'ST1.1 Detailed MSW by country'!AI78,'ST1.1 Detailed MSW by country'!AQ78,'ST1.1 Detailed MSW by country'!AT78)</f>
        <v>4.8236099999999997E-2</v>
      </c>
      <c r="AP78" s="50">
        <f>MAX('ST1.1 Detailed MSW by country'!J78,'ST1.1 Detailed MSW by country'!M78,'ST1.1 Detailed MSW by country'!U78,'ST1.1 Detailed MSW by country'!X78,'ST1.1 Detailed MSW by country'!AF78,'ST1.1 Detailed MSW by country'!AI78,'ST1.1 Detailed MSW by country'!AQ78,'ST1.1 Detailed MSW by country'!AT78)</f>
        <v>0.28548000916169797</v>
      </c>
      <c r="AQ78" s="50">
        <f>AVERAGE('ST1.1 Detailed MSW by country'!K78,'ST1.1 Detailed MSW by country'!N78,'ST1.1 Detailed MSW by country'!V78,'ST1.1 Detailed MSW by country'!Y78,'ST1.1 Detailed MSW by country'!AG78,'ST1.1 Detailed MSW by country'!AJ78,'ST1.1 Detailed MSW by country'!AR78,'ST1.1 Detailed MSW by country'!AU78)</f>
        <v>6.9801751189258882E-2</v>
      </c>
      <c r="AR78" s="50">
        <f>STDEVA('ST1.1 Detailed MSW by country'!K78,'ST1.1 Detailed MSW by country'!N78,'ST1.1 Detailed MSW by country'!V78,'ST1.1 Detailed MSW by country'!Y78,'ST1.1 Detailed MSW by country'!AG78,'ST1.1 Detailed MSW by country'!AJ78,'ST1.1 Detailed MSW by country'!AR78,'ST1.1 Detailed MSW by country'!AU78)</f>
        <v>4.8269161246912211E-2</v>
      </c>
      <c r="AS78" s="50">
        <f>MIN('ST1.1 Detailed MSW by country'!K78,'ST1.1 Detailed MSW by country'!N78,'ST1.1 Detailed MSW by country'!V78,'ST1.1 Detailed MSW by country'!Y78,'ST1.1 Detailed MSW by country'!AG78,'ST1.1 Detailed MSW by country'!AJ78,'ST1.1 Detailed MSW by country'!AR78,'ST1.1 Detailed MSW by country'!AU78)</f>
        <v>2.2903099999999999E-2</v>
      </c>
      <c r="AT78" s="50">
        <f>MAX('ST1.1 Detailed MSW by country'!K78,'ST1.1 Detailed MSW by country'!N78,'ST1.1 Detailed MSW by country'!V78,'ST1.1 Detailed MSW by country'!Y78,'ST1.1 Detailed MSW by country'!AG78,'ST1.1 Detailed MSW by country'!AJ78,'ST1.1 Detailed MSW by country'!AR78,'ST1.1 Detailed MSW by country'!AU78)</f>
        <v>0.14127600453386593</v>
      </c>
    </row>
    <row r="79" spans="1:46" x14ac:dyDescent="0.3">
      <c r="A79" s="19" t="s">
        <v>87</v>
      </c>
      <c r="B79" s="19" t="s">
        <v>91</v>
      </c>
      <c r="C79" s="27">
        <f>AVERAGE('ST1.1 Detailed MSW by country'!G79,'ST1.1 Detailed MSW by country'!R79,'ST1.1 Detailed MSW by country'!AC79,'ST1.1 Detailed MSW by country'!AN79)</f>
        <v>0.93654935495572789</v>
      </c>
      <c r="D79" s="21">
        <f>STDEVA('ST1.1 Detailed MSW by country'!G79,'ST1.1 Detailed MSW by country'!R79,'ST1.1 Detailed MSW by country'!AC79,'ST1.1 Detailed MSW by country'!AN79)</f>
        <v>0.70973100028546887</v>
      </c>
      <c r="E79" s="21">
        <f>MIN('ST1.1 Detailed MSW by country'!G79,'ST1.1 Detailed MSW by country'!R79,'ST1.1 Detailed MSW by country'!AC79,'ST1.1 Detailed MSW by country'!AN79)</f>
        <v>0.53</v>
      </c>
      <c r="F79" s="21">
        <f>MAX('ST1.1 Detailed MSW by country'!G79,'ST1.1 Detailed MSW by country'!R79,'ST1.1 Detailed MSW by country'!AC79,'ST1.1 Detailed MSW by country'!AN79)</f>
        <v>1.69</v>
      </c>
      <c r="G79" s="21">
        <f>AVERAGE('ST1.1 Detailed MSW by country'!H79,'ST1.1 Detailed MSW by country'!S79,'ST1.1 Detailed MSW by country'!AD79,'ST1.1 Detailed MSW by country'!AO79)</f>
        <v>0.44017819682919201</v>
      </c>
      <c r="H79" s="21">
        <f>STDEVA('ST1.1 Detailed MSW by country'!H79,'ST1.1 Detailed MSW by country'!S79,'ST1.1 Detailed MSW by country'!AD79,'ST1.1 Detailed MSW by country'!AO79)</f>
        <v>0.33357357013417044</v>
      </c>
      <c r="I79" s="21">
        <f>MIN('ST1.1 Detailed MSW by country'!H79,'ST1.1 Detailed MSW by country'!S79,'ST1.1 Detailed MSW by country'!AD79,'ST1.1 Detailed MSW by country'!AO79)</f>
        <v>0.24909999999999999</v>
      </c>
      <c r="J79" s="21">
        <f>MAX('ST1.1 Detailed MSW by country'!H79,'ST1.1 Detailed MSW by country'!S79,'ST1.1 Detailed MSW by country'!AD79,'ST1.1 Detailed MSW by country'!AO79)</f>
        <v>0.7942999999999999</v>
      </c>
      <c r="K79" s="50">
        <f>AVERAGE('ST1.1 Detailed MSW by country'!AP79,'ST1.1 Detailed MSW by country'!AE79,'ST1.1 Detailed MSW by country'!T79,'ST1.1 Detailed MSW by country'!I79)</f>
        <v>3.1133555188506187E-2</v>
      </c>
      <c r="L79" s="50">
        <f>STDEVA('ST1.1 Detailed MSW by country'!AP79,'ST1.1 Detailed MSW by country'!AE79,'ST1.1 Detailed MSW by country'!T79,'ST1.1 Detailed MSW by country'!I79)</f>
        <v>1.651762937481404E-2</v>
      </c>
      <c r="M79" s="50">
        <f>MIN('ST1.1 Detailed MSW by country'!AP79,'ST1.1 Detailed MSW by country'!AE79,'ST1.1 Detailed MSW by country'!T79,'ST1.1 Detailed MSW by country'!I79)</f>
        <v>2.5863999999999998E-2</v>
      </c>
      <c r="N79" s="50">
        <f>MAX('ST1.1 Detailed MSW by country'!AP79,'ST1.1 Detailed MSW by country'!AE79,'ST1.1 Detailed MSW by country'!T79,'ST1.1 Detailed MSW by country'!I79)</f>
        <v>3.8761839999999992E-2</v>
      </c>
      <c r="O79" s="50">
        <f>AVERAGE('ST1.1 Detailed MSW by country'!AQ79,'ST1.1 Detailed MSW by country'!AF79,'ST1.1 Detailed MSW by country'!U79,'ST1.1 Detailed MSW by country'!J79)</f>
        <v>5.9523784817369411E-2</v>
      </c>
      <c r="P79" s="50">
        <f>STDEVA('ST1.1 Detailed MSW by country'!AQ79,'ST1.1 Detailed MSW by country'!AF79,'ST1.1 Detailed MSW by country'!U79,'ST1.1 Detailed MSW by country'!J79)</f>
        <v>3.1579811898978502E-2</v>
      </c>
      <c r="Q79" s="50">
        <f>MIN('ST1.1 Detailed MSW by country'!AQ79,'ST1.1 Detailed MSW by country'!AF79,'ST1.1 Detailed MSW by country'!U79,'ST1.1 Detailed MSW by country'!J79)</f>
        <v>4.9449E-2</v>
      </c>
      <c r="R79" s="50">
        <f>MAX('ST1.1 Detailed MSW by country'!AQ79,'ST1.1 Detailed MSW by country'!AF79,'ST1.1 Detailed MSW by country'!U79,'ST1.1 Detailed MSW by country'!J79)</f>
        <v>7.410818999999999E-2</v>
      </c>
      <c r="S79" s="50">
        <f>AVERAGE('ST1.1 Detailed MSW by country'!AR79,'ST1.1 Detailed MSW by country'!AG79,'ST1.1 Detailed MSW by country'!V79,'ST1.1 Detailed MSW by country'!K79)</f>
        <v>4.9252263535915525E-2</v>
      </c>
      <c r="T79" s="50">
        <f>STDEVA('ST1.1 Detailed MSW by country'!AR79,'ST1.1 Detailed MSW by country'!AG79,'ST1.1 Detailed MSW by country'!V79,'ST1.1 Detailed MSW by country'!K79)</f>
        <v>2.6130348109336971E-2</v>
      </c>
      <c r="U79" s="50">
        <f>MIN('ST1.1 Detailed MSW by country'!AR79,'ST1.1 Detailed MSW by country'!AG79,'ST1.1 Detailed MSW by country'!V79,'ST1.1 Detailed MSW by country'!K79)</f>
        <v>4.0916000000000008E-2</v>
      </c>
      <c r="V79" s="50">
        <f>MAX('ST1.1 Detailed MSW by country'!AR79,'ST1.1 Detailed MSW by country'!AG79,'ST1.1 Detailed MSW by country'!V79,'ST1.1 Detailed MSW by country'!K79)</f>
        <v>6.1319959999999993E-2</v>
      </c>
      <c r="W79" s="50">
        <f>AVERAGE('ST1.1 Detailed MSW by country'!AS79,'ST1.1 Detailed MSW by country'!AH79,'ST1.1 Detailed MSW by country'!W79,'ST1.1 Detailed MSW by country'!L79)</f>
        <v>3.7832373415541326E-2</v>
      </c>
      <c r="X79" s="50">
        <f>STDEVA('ST1.1 Detailed MSW by country'!AS79,'ST1.1 Detailed MSW by country'!AH79,'ST1.1 Detailed MSW by country'!W79,'ST1.1 Detailed MSW by country'!L79)</f>
        <v>2.007162749849329E-2</v>
      </c>
      <c r="Y79" s="50">
        <f>MIN('ST1.1 Detailed MSW by country'!AS79,'ST1.1 Detailed MSW by country'!AH79,'ST1.1 Detailed MSW by country'!W79,'ST1.1 Detailed MSW by country'!L79)</f>
        <v>3.1428999999999999E-2</v>
      </c>
      <c r="Z79" s="50">
        <f>MAX('ST1.1 Detailed MSW by country'!AS79,'ST1.1 Detailed MSW by country'!AH79,'ST1.1 Detailed MSW by country'!W79,'ST1.1 Detailed MSW by country'!L79)</f>
        <v>4.7101989999999989E-2</v>
      </c>
      <c r="AA79" s="50">
        <f>AVERAGE('ST1.1 Detailed MSW by country'!AT79,'ST1.1 Detailed MSW by country'!AI79,'ST1.1 Detailed MSW by country'!X79,'ST1.1 Detailed MSW by country'!M79)</f>
        <v>9.9525299373093554E-2</v>
      </c>
      <c r="AB79" s="50">
        <f>STDEVA('ST1.1 Detailed MSW by country'!AT79,'ST1.1 Detailed MSW by country'!AI79,'ST1.1 Detailed MSW by country'!X79,'ST1.1 Detailed MSW by country'!M79)</f>
        <v>5.2802257837520308E-2</v>
      </c>
      <c r="AC79" s="50">
        <f>MIN('ST1.1 Detailed MSW by country'!AT79,'ST1.1 Detailed MSW by country'!AI79,'ST1.1 Detailed MSW by country'!X79,'ST1.1 Detailed MSW by country'!M79)</f>
        <v>8.2680000000000003E-2</v>
      </c>
      <c r="AD79" s="50">
        <f>MAX('ST1.1 Detailed MSW by country'!AT79,'ST1.1 Detailed MSW by country'!AI79,'ST1.1 Detailed MSW by country'!X79,'ST1.1 Detailed MSW by country'!M79)</f>
        <v>0.12391079999999999</v>
      </c>
      <c r="AE79" s="50">
        <f>AVERAGE('ST1.1 Detailed MSW by country'!AU79,'ST1.1 Detailed MSW by country'!AJ79,'ST1.1 Detailed MSW by country'!Y79,'ST1.1 Detailed MSW by country'!N79)</f>
        <v>2.826263309120541E-2</v>
      </c>
      <c r="AF79" s="50">
        <f>STDEVA('ST1.1 Detailed MSW by country'!AU79,'ST1.1 Detailed MSW by country'!AJ79,'ST1.1 Detailed MSW by country'!Y79,'ST1.1 Detailed MSW by country'!N79)</f>
        <v>1.499448732180865E-2</v>
      </c>
      <c r="AG79" s="50">
        <f>MIN('ST1.1 Detailed MSW by country'!AU79,'ST1.1 Detailed MSW by country'!AJ79,'ST1.1 Detailed MSW by country'!Y79,'ST1.1 Detailed MSW by country'!N79)</f>
        <v>2.3479E-2</v>
      </c>
      <c r="AH79" s="50">
        <f>MAX('ST1.1 Detailed MSW by country'!AU79,'ST1.1 Detailed MSW by country'!AJ79,'ST1.1 Detailed MSW by country'!Y79,'ST1.1 Detailed MSW by country'!N79)</f>
        <v>3.5187489999999995E-2</v>
      </c>
      <c r="AI79" s="50">
        <f>AVERAGE('ST1.1 Detailed MSW by country'!I79,'ST1.1 Detailed MSW by country'!L79,'ST1.1 Detailed MSW by country'!T79,'ST1.1 Detailed MSW by country'!W79,'ST1.1 Detailed MSW by country'!AE79,'ST1.1 Detailed MSW by country'!AH79,'ST1.1 Detailed MSW by country'!AP79,'ST1.1 Detailed MSW by country'!AS79)</f>
        <v>3.4482964302023751E-2</v>
      </c>
      <c r="AJ79" s="50">
        <f>STDEVA('ST1.1 Detailed MSW by country'!I79,'ST1.1 Detailed MSW by country'!L79,'ST1.1 Detailed MSW by country'!T79,'ST1.1 Detailed MSW by country'!W79,'ST1.1 Detailed MSW by country'!AE79,'ST1.1 Detailed MSW by country'!AH79,'ST1.1 Detailed MSW by country'!AP79,'ST1.1 Detailed MSW by country'!AS79)</f>
        <v>1.7227844439203197E-2</v>
      </c>
      <c r="AK79" s="50">
        <f>MIN('ST1.1 Detailed MSW by country'!I79,'ST1.1 Detailed MSW by country'!L79,'ST1.1 Detailed MSW by country'!T79,'ST1.1 Detailed MSW by country'!W79,'ST1.1 Detailed MSW by country'!AE79,'ST1.1 Detailed MSW by country'!AH79,'ST1.1 Detailed MSW by country'!AP79,'ST1.1 Detailed MSW by country'!AS79)</f>
        <v>2.5863999999999998E-2</v>
      </c>
      <c r="AL79" s="50">
        <f>MAX('ST1.1 Detailed MSW by country'!I79,'ST1.1 Detailed MSW by country'!L79,'ST1.1 Detailed MSW by country'!T79,'ST1.1 Detailed MSW by country'!W79,'ST1.1 Detailed MSW by country'!AE79,'ST1.1 Detailed MSW by country'!AH79,'ST1.1 Detailed MSW by country'!AP79,'ST1.1 Detailed MSW by country'!AS79)</f>
        <v>4.7101989999999989E-2</v>
      </c>
      <c r="AM79" s="50">
        <f>AVERAGE('ST1.1 Detailed MSW by country'!J79,'ST1.1 Detailed MSW by country'!M79,'ST1.1 Detailed MSW by country'!U79,'ST1.1 Detailed MSW by country'!X79,'ST1.1 Detailed MSW by country'!AF79,'ST1.1 Detailed MSW by country'!AI79,'ST1.1 Detailed MSW by country'!AQ79,'ST1.1 Detailed MSW by country'!AT79)</f>
        <v>7.9524542095231479E-2</v>
      </c>
      <c r="AN79" s="50">
        <f>STDEVA('ST1.1 Detailed MSW by country'!J79,'ST1.1 Detailed MSW by country'!M79,'ST1.1 Detailed MSW by country'!U79,'ST1.1 Detailed MSW by country'!X79,'ST1.1 Detailed MSW by country'!AF79,'ST1.1 Detailed MSW by country'!AI79,'ST1.1 Detailed MSW by country'!AQ79,'ST1.1 Detailed MSW by country'!AT79)</f>
        <v>4.3352747761886516E-2</v>
      </c>
      <c r="AO79" s="50">
        <f>MIN('ST1.1 Detailed MSW by country'!J79,'ST1.1 Detailed MSW by country'!M79,'ST1.1 Detailed MSW by country'!U79,'ST1.1 Detailed MSW by country'!X79,'ST1.1 Detailed MSW by country'!AF79,'ST1.1 Detailed MSW by country'!AI79,'ST1.1 Detailed MSW by country'!AQ79,'ST1.1 Detailed MSW by country'!AT79)</f>
        <v>4.9449E-2</v>
      </c>
      <c r="AP79" s="50">
        <f>MAX('ST1.1 Detailed MSW by country'!J79,'ST1.1 Detailed MSW by country'!M79,'ST1.1 Detailed MSW by country'!U79,'ST1.1 Detailed MSW by country'!X79,'ST1.1 Detailed MSW by country'!AF79,'ST1.1 Detailed MSW by country'!AI79,'ST1.1 Detailed MSW by country'!AQ79,'ST1.1 Detailed MSW by country'!AT79)</f>
        <v>0.12391079999999999</v>
      </c>
      <c r="AQ79" s="50">
        <f>AVERAGE('ST1.1 Detailed MSW by country'!K79,'ST1.1 Detailed MSW by country'!N79,'ST1.1 Detailed MSW by country'!V79,'ST1.1 Detailed MSW by country'!Y79,'ST1.1 Detailed MSW by country'!AG79,'ST1.1 Detailed MSW by country'!AJ79,'ST1.1 Detailed MSW by country'!AR79,'ST1.1 Detailed MSW by country'!AU79)</f>
        <v>3.8757448313560462E-2</v>
      </c>
      <c r="AR79" s="50">
        <f>STDEVA('ST1.1 Detailed MSW by country'!K79,'ST1.1 Detailed MSW by country'!N79,'ST1.1 Detailed MSW by country'!V79,'ST1.1 Detailed MSW by country'!Y79,'ST1.1 Detailed MSW by country'!AG79,'ST1.1 Detailed MSW by country'!AJ79,'ST1.1 Detailed MSW by country'!AR79,'ST1.1 Detailed MSW by country'!AU79)</f>
        <v>2.1442695681274451E-2</v>
      </c>
      <c r="AS79" s="50">
        <f>MIN('ST1.1 Detailed MSW by country'!K79,'ST1.1 Detailed MSW by country'!N79,'ST1.1 Detailed MSW by country'!V79,'ST1.1 Detailed MSW by country'!Y79,'ST1.1 Detailed MSW by country'!AG79,'ST1.1 Detailed MSW by country'!AJ79,'ST1.1 Detailed MSW by country'!AR79,'ST1.1 Detailed MSW by country'!AU79)</f>
        <v>2.3479E-2</v>
      </c>
      <c r="AT79" s="50">
        <f>MAX('ST1.1 Detailed MSW by country'!K79,'ST1.1 Detailed MSW by country'!N79,'ST1.1 Detailed MSW by country'!V79,'ST1.1 Detailed MSW by country'!Y79,'ST1.1 Detailed MSW by country'!AG79,'ST1.1 Detailed MSW by country'!AJ79,'ST1.1 Detailed MSW by country'!AR79,'ST1.1 Detailed MSW by country'!AU79)</f>
        <v>6.1319959999999993E-2</v>
      </c>
    </row>
    <row r="80" spans="1:46" x14ac:dyDescent="0.3">
      <c r="A80" s="19" t="s">
        <v>87</v>
      </c>
      <c r="B80" s="19" t="s">
        <v>92</v>
      </c>
      <c r="C80" s="27">
        <f>AVERAGE('ST1.1 Detailed MSW by country'!G80,'ST1.1 Detailed MSW by country'!R80,'ST1.1 Detailed MSW by country'!AC80,'ST1.1 Detailed MSW by country'!AN80)</f>
        <v>0.42012776077811886</v>
      </c>
      <c r="D80" s="21">
        <f>STDEVA('ST1.1 Detailed MSW by country'!G80,'ST1.1 Detailed MSW by country'!R80,'ST1.1 Detailed MSW by country'!AC80,'ST1.1 Detailed MSW by country'!AN80)</f>
        <v>0.28350558298810824</v>
      </c>
      <c r="E80" s="21">
        <f>MIN('ST1.1 Detailed MSW by country'!G80,'ST1.1 Detailed MSW by country'!R80,'ST1.1 Detailed MSW by country'!AC80,'ST1.1 Detailed MSW by country'!AN80)</f>
        <v>0.16</v>
      </c>
      <c r="F80" s="21">
        <f>MAX('ST1.1 Detailed MSW by country'!G80,'ST1.1 Detailed MSW by country'!R80,'ST1.1 Detailed MSW by country'!AC80,'ST1.1 Detailed MSW by country'!AN80)</f>
        <v>0.61038328233435679</v>
      </c>
      <c r="G80" s="21">
        <f>AVERAGE('ST1.1 Detailed MSW by country'!H80,'ST1.1 Detailed MSW by country'!S80,'ST1.1 Detailed MSW by country'!AD80,'ST1.1 Detailed MSW by country'!AO80)</f>
        <v>0.19746004756571589</v>
      </c>
      <c r="H80" s="21">
        <f>STDEVA('ST1.1 Detailed MSW by country'!H80,'ST1.1 Detailed MSW by country'!S80,'ST1.1 Detailed MSW by country'!AD80,'ST1.1 Detailed MSW by country'!AO80)</f>
        <v>0.13324762400441087</v>
      </c>
      <c r="I80" s="21">
        <f>MIN('ST1.1 Detailed MSW by country'!H80,'ST1.1 Detailed MSW by country'!S80,'ST1.1 Detailed MSW by country'!AD80,'ST1.1 Detailed MSW by country'!AO80)</f>
        <v>7.5200000000000003E-2</v>
      </c>
      <c r="J80" s="21">
        <f>MAX('ST1.1 Detailed MSW by country'!H80,'ST1.1 Detailed MSW by country'!S80,'ST1.1 Detailed MSW by country'!AD80,'ST1.1 Detailed MSW by country'!AO80)</f>
        <v>0.28688014269714768</v>
      </c>
      <c r="K80" s="50">
        <f>AVERAGE('ST1.1 Detailed MSW by country'!AP80,'ST1.1 Detailed MSW by country'!AE80,'ST1.1 Detailed MSW by country'!T80,'ST1.1 Detailed MSW by country'!I80)</f>
        <v>1.9122821392638868E-2</v>
      </c>
      <c r="L80" s="50">
        <f>STDEVA('ST1.1 Detailed MSW by country'!AP80,'ST1.1 Detailed MSW by country'!AE80,'ST1.1 Detailed MSW by country'!T80,'ST1.1 Detailed MSW by country'!I80)</f>
        <v>1.4716356633658679E-2</v>
      </c>
      <c r="M80" s="50">
        <f>MIN('ST1.1 Detailed MSW by country'!AP80,'ST1.1 Detailed MSW by country'!AE80,'ST1.1 Detailed MSW by country'!T80,'ST1.1 Detailed MSW by country'!I80)</f>
        <v>3.6697599999999998E-3</v>
      </c>
      <c r="N80" s="50">
        <f>MAX('ST1.1 Detailed MSW by country'!AP80,'ST1.1 Detailed MSW by country'!AE80,'ST1.1 Detailed MSW by country'!T80,'ST1.1 Detailed MSW by country'!I80)</f>
        <v>2.9786704177916609E-2</v>
      </c>
      <c r="O80" s="50">
        <f>AVERAGE('ST1.1 Detailed MSW by country'!AQ80,'ST1.1 Detailed MSW by country'!AF80,'ST1.1 Detailed MSW by country'!U80,'ST1.1 Detailed MSW by country'!J80)</f>
        <v>3.6560640080598499E-2</v>
      </c>
      <c r="P80" s="50">
        <f>STDEVA('ST1.1 Detailed MSW by country'!AQ80,'ST1.1 Detailed MSW by country'!AF80,'ST1.1 Detailed MSW by country'!U80,'ST1.1 Detailed MSW by country'!J80)</f>
        <v>2.8135985121318745E-2</v>
      </c>
      <c r="Q80" s="50">
        <f>MIN('ST1.1 Detailed MSW by country'!AQ80,'ST1.1 Detailed MSW by country'!AF80,'ST1.1 Detailed MSW by country'!U80,'ST1.1 Detailed MSW by country'!J80)</f>
        <v>7.0161599999999996E-3</v>
      </c>
      <c r="R80" s="50">
        <f>MAX('ST1.1 Detailed MSW by country'!AQ80,'ST1.1 Detailed MSW by country'!AF80,'ST1.1 Detailed MSW by country'!U80,'ST1.1 Detailed MSW by country'!J80)</f>
        <v>5.6948760241795487E-2</v>
      </c>
      <c r="S80" s="50">
        <f>AVERAGE('ST1.1 Detailed MSW by country'!AR80,'ST1.1 Detailed MSW by country'!AG80,'ST1.1 Detailed MSW by country'!V80,'ST1.1 Detailed MSW by country'!K80)</f>
        <v>3.025167646540412E-2</v>
      </c>
      <c r="T80" s="50">
        <f>STDEVA('ST1.1 Detailed MSW by country'!AR80,'ST1.1 Detailed MSW by country'!AG80,'ST1.1 Detailed MSW by country'!V80,'ST1.1 Detailed MSW by country'!K80)</f>
        <v>2.3280793690951842E-2</v>
      </c>
      <c r="U80" s="50">
        <f>MIN('ST1.1 Detailed MSW by country'!AR80,'ST1.1 Detailed MSW by country'!AG80,'ST1.1 Detailed MSW by country'!V80,'ST1.1 Detailed MSW by country'!K80)</f>
        <v>5.8054400000000003E-3</v>
      </c>
      <c r="V80" s="50">
        <f>MAX('ST1.1 Detailed MSW by country'!AR80,'ST1.1 Detailed MSW by country'!AG80,'ST1.1 Detailed MSW by country'!V80,'ST1.1 Detailed MSW by country'!K80)</f>
        <v>4.7121589396212346E-2</v>
      </c>
      <c r="W80" s="50">
        <f>AVERAGE('ST1.1 Detailed MSW by country'!AS80,'ST1.1 Detailed MSW by country'!AH80,'ST1.1 Detailed MSW by country'!W80,'ST1.1 Detailed MSW by country'!L80)</f>
        <v>2.3237362880809121E-2</v>
      </c>
      <c r="X80" s="50">
        <f>STDEVA('ST1.1 Detailed MSW by country'!AS80,'ST1.1 Detailed MSW by country'!AH80,'ST1.1 Detailed MSW by country'!W80,'ST1.1 Detailed MSW by country'!L80)</f>
        <v>1.7882785827376221E-2</v>
      </c>
      <c r="Y80" s="50">
        <f>MIN('ST1.1 Detailed MSW by country'!AS80,'ST1.1 Detailed MSW by country'!AH80,'ST1.1 Detailed MSW by country'!W80,'ST1.1 Detailed MSW by country'!L80)</f>
        <v>4.4593599999999999E-3</v>
      </c>
      <c r="Z80" s="50">
        <f>MAX('ST1.1 Detailed MSW by country'!AS80,'ST1.1 Detailed MSW by country'!AH80,'ST1.1 Detailed MSW by country'!W80,'ST1.1 Detailed MSW by country'!L80)</f>
        <v>3.6195728642427358E-2</v>
      </c>
      <c r="AA80" s="50">
        <f>AVERAGE('ST1.1 Detailed MSW by country'!AT80,'ST1.1 Detailed MSW by country'!AI80,'ST1.1 Detailed MSW by country'!X80,'ST1.1 Detailed MSW by country'!M80)</f>
        <v>6.1130330681386548E-2</v>
      </c>
      <c r="AB80" s="50">
        <f>STDEVA('ST1.1 Detailed MSW by country'!AT80,'ST1.1 Detailed MSW by country'!AI80,'ST1.1 Detailed MSW by country'!X80,'ST1.1 Detailed MSW by country'!M80)</f>
        <v>4.7044090878089223E-2</v>
      </c>
      <c r="AC80" s="50">
        <f>MIN('ST1.1 Detailed MSW by country'!AT80,'ST1.1 Detailed MSW by country'!AI80,'ST1.1 Detailed MSW by country'!X80,'ST1.1 Detailed MSW by country'!M80)</f>
        <v>1.1731200000000001E-2</v>
      </c>
      <c r="AD80" s="50">
        <f>MAX('ST1.1 Detailed MSW by country'!AT80,'ST1.1 Detailed MSW by country'!AI80,'ST1.1 Detailed MSW by country'!X80,'ST1.1 Detailed MSW by country'!M80)</f>
        <v>9.521979204415966E-2</v>
      </c>
      <c r="AE80" s="50">
        <f>AVERAGE('ST1.1 Detailed MSW by country'!AU80,'ST1.1 Detailed MSW by country'!AJ80,'ST1.1 Detailed MSW by country'!Y80,'ST1.1 Detailed MSW by country'!N80)</f>
        <v>1.7359446469137337E-2</v>
      </c>
      <c r="AF80" s="50">
        <f>STDEVA('ST1.1 Detailed MSW by country'!AU80,'ST1.1 Detailed MSW by country'!AJ80,'ST1.1 Detailed MSW by country'!Y80,'ST1.1 Detailed MSW by country'!N80)</f>
        <v>1.3359315550636875E-2</v>
      </c>
      <c r="AG80" s="50">
        <f>MIN('ST1.1 Detailed MSW by country'!AU80,'ST1.1 Detailed MSW by country'!AJ80,'ST1.1 Detailed MSW by country'!Y80,'ST1.1 Detailed MSW by country'!N80)</f>
        <v>3.3313600000000002E-3</v>
      </c>
      <c r="AH80" s="50">
        <f>MAX('ST1.1 Detailed MSW by country'!AU80,'ST1.1 Detailed MSW by country'!AJ80,'ST1.1 Detailed MSW by country'!Y80,'ST1.1 Detailed MSW by country'!N80)</f>
        <v>2.7039979407412006E-2</v>
      </c>
      <c r="AI80" s="50">
        <f>AVERAGE('ST1.1 Detailed MSW by country'!I80,'ST1.1 Detailed MSW by country'!L80,'ST1.1 Detailed MSW by country'!T80,'ST1.1 Detailed MSW by country'!W80,'ST1.1 Detailed MSW by country'!AE80,'ST1.1 Detailed MSW by country'!AH80,'ST1.1 Detailed MSW by country'!AP80,'ST1.1 Detailed MSW by country'!AS80)</f>
        <v>2.1180092136723994E-2</v>
      </c>
      <c r="AJ80" s="50">
        <f>STDEVA('ST1.1 Detailed MSW by country'!I80,'ST1.1 Detailed MSW by country'!L80,'ST1.1 Detailed MSW by country'!T80,'ST1.1 Detailed MSW by country'!W80,'ST1.1 Detailed MSW by country'!AE80,'ST1.1 Detailed MSW by country'!AH80,'ST1.1 Detailed MSW by country'!AP80,'ST1.1 Detailed MSW by country'!AS80)</f>
        <v>1.5250953963912373E-2</v>
      </c>
      <c r="AK80" s="50">
        <f>MIN('ST1.1 Detailed MSW by country'!I80,'ST1.1 Detailed MSW by country'!L80,'ST1.1 Detailed MSW by country'!T80,'ST1.1 Detailed MSW by country'!W80,'ST1.1 Detailed MSW by country'!AE80,'ST1.1 Detailed MSW by country'!AH80,'ST1.1 Detailed MSW by country'!AP80,'ST1.1 Detailed MSW by country'!AS80)</f>
        <v>3.6697599999999998E-3</v>
      </c>
      <c r="AL80" s="50">
        <f>MAX('ST1.1 Detailed MSW by country'!I80,'ST1.1 Detailed MSW by country'!L80,'ST1.1 Detailed MSW by country'!T80,'ST1.1 Detailed MSW by country'!W80,'ST1.1 Detailed MSW by country'!AE80,'ST1.1 Detailed MSW by country'!AH80,'ST1.1 Detailed MSW by country'!AP80,'ST1.1 Detailed MSW by country'!AS80)</f>
        <v>3.6195728642427358E-2</v>
      </c>
      <c r="AM80" s="50">
        <f>AVERAGE('ST1.1 Detailed MSW by country'!J80,'ST1.1 Detailed MSW by country'!M80,'ST1.1 Detailed MSW by country'!U80,'ST1.1 Detailed MSW by country'!X80,'ST1.1 Detailed MSW by country'!AF80,'ST1.1 Detailed MSW by country'!AI80,'ST1.1 Detailed MSW by country'!AQ80,'ST1.1 Detailed MSW by country'!AT80)</f>
        <v>4.884548538099253E-2</v>
      </c>
      <c r="AN80" s="50">
        <f>STDEVA('ST1.1 Detailed MSW by country'!J80,'ST1.1 Detailed MSW by country'!M80,'ST1.1 Detailed MSW by country'!U80,'ST1.1 Detailed MSW by country'!X80,'ST1.1 Detailed MSW by country'!AF80,'ST1.1 Detailed MSW by country'!AI80,'ST1.1 Detailed MSW by country'!AQ80,'ST1.1 Detailed MSW by country'!AT80)</f>
        <v>3.7212649239826888E-2</v>
      </c>
      <c r="AO80" s="50">
        <f>MIN('ST1.1 Detailed MSW by country'!J80,'ST1.1 Detailed MSW by country'!M80,'ST1.1 Detailed MSW by country'!U80,'ST1.1 Detailed MSW by country'!X80,'ST1.1 Detailed MSW by country'!AF80,'ST1.1 Detailed MSW by country'!AI80,'ST1.1 Detailed MSW by country'!AQ80,'ST1.1 Detailed MSW by country'!AT80)</f>
        <v>7.0161599999999996E-3</v>
      </c>
      <c r="AP80" s="50">
        <f>MAX('ST1.1 Detailed MSW by country'!J80,'ST1.1 Detailed MSW by country'!M80,'ST1.1 Detailed MSW by country'!U80,'ST1.1 Detailed MSW by country'!X80,'ST1.1 Detailed MSW by country'!AF80,'ST1.1 Detailed MSW by country'!AI80,'ST1.1 Detailed MSW by country'!AQ80,'ST1.1 Detailed MSW by country'!AT80)</f>
        <v>9.521979204415966E-2</v>
      </c>
      <c r="AQ80" s="50">
        <f>AVERAGE('ST1.1 Detailed MSW by country'!K80,'ST1.1 Detailed MSW by country'!N80,'ST1.1 Detailed MSW by country'!V80,'ST1.1 Detailed MSW by country'!Y80,'ST1.1 Detailed MSW by country'!AG80,'ST1.1 Detailed MSW by country'!AJ80,'ST1.1 Detailed MSW by country'!AR80,'ST1.1 Detailed MSW by country'!AU80)</f>
        <v>2.3805561467270725E-2</v>
      </c>
      <c r="AR80" s="50">
        <f>STDEVA('ST1.1 Detailed MSW by country'!K80,'ST1.1 Detailed MSW by country'!N80,'ST1.1 Detailed MSW by country'!V80,'ST1.1 Detailed MSW by country'!Y80,'ST1.1 Detailed MSW by country'!AG80,'ST1.1 Detailed MSW by country'!AJ80,'ST1.1 Detailed MSW by country'!AR80,'ST1.1 Detailed MSW by country'!AU80)</f>
        <v>1.8316213715673865E-2</v>
      </c>
      <c r="AS80" s="50">
        <f>MIN('ST1.1 Detailed MSW by country'!K80,'ST1.1 Detailed MSW by country'!N80,'ST1.1 Detailed MSW by country'!V80,'ST1.1 Detailed MSW by country'!Y80,'ST1.1 Detailed MSW by country'!AG80,'ST1.1 Detailed MSW by country'!AJ80,'ST1.1 Detailed MSW by country'!AR80,'ST1.1 Detailed MSW by country'!AU80)</f>
        <v>3.3313600000000002E-3</v>
      </c>
      <c r="AT80" s="50">
        <f>MAX('ST1.1 Detailed MSW by country'!K80,'ST1.1 Detailed MSW by country'!N80,'ST1.1 Detailed MSW by country'!V80,'ST1.1 Detailed MSW by country'!Y80,'ST1.1 Detailed MSW by country'!AG80,'ST1.1 Detailed MSW by country'!AJ80,'ST1.1 Detailed MSW by country'!AR80,'ST1.1 Detailed MSW by country'!AU80)</f>
        <v>4.7121589396212346E-2</v>
      </c>
    </row>
    <row r="81" spans="1:46" x14ac:dyDescent="0.3">
      <c r="A81" s="19" t="s">
        <v>87</v>
      </c>
      <c r="B81" s="19" t="s">
        <v>93</v>
      </c>
      <c r="C81" s="27">
        <f>AVERAGE('ST1.1 Detailed MSW by country'!G81,'ST1.1 Detailed MSW by country'!R81,'ST1.1 Detailed MSW by country'!AC81,'ST1.1 Detailed MSW by country'!AN81)</f>
        <v>0.75226593823635834</v>
      </c>
      <c r="D81" s="21">
        <f>STDEVA('ST1.1 Detailed MSW by country'!G81,'ST1.1 Detailed MSW by country'!R81,'ST1.1 Detailed MSW by country'!AC81,'ST1.1 Detailed MSW by country'!AN81)</f>
        <v>0.56448259178645899</v>
      </c>
      <c r="E81" s="21">
        <f>MIN('ST1.1 Detailed MSW by country'!G81,'ST1.1 Detailed MSW by country'!R81,'ST1.1 Detailed MSW by country'!AC81,'ST1.1 Detailed MSW by country'!AN81)</f>
        <v>0.16</v>
      </c>
      <c r="F81" s="21">
        <f>MAX('ST1.1 Detailed MSW by country'!G81,'ST1.1 Detailed MSW by country'!R81,'ST1.1 Detailed MSW by country'!AC81,'ST1.1 Detailed MSW by country'!AN81)</f>
        <v>1.1000000000000001</v>
      </c>
      <c r="G81" s="21">
        <f>AVERAGE('ST1.1 Detailed MSW by country'!H81,'ST1.1 Detailed MSW by country'!S81,'ST1.1 Detailed MSW by country'!AD81,'ST1.1 Detailed MSW by country'!AO81)</f>
        <v>0.35356499097108846</v>
      </c>
      <c r="H81" s="21">
        <f>STDEVA('ST1.1 Detailed MSW by country'!H81,'ST1.1 Detailed MSW by country'!S81,'ST1.1 Detailed MSW by country'!AD81,'ST1.1 Detailed MSW by country'!AO81)</f>
        <v>0.26530681813963564</v>
      </c>
      <c r="I81" s="21">
        <f>MIN('ST1.1 Detailed MSW by country'!H81,'ST1.1 Detailed MSW by country'!S81,'ST1.1 Detailed MSW by country'!AD81,'ST1.1 Detailed MSW by country'!AO81)</f>
        <v>7.5200000000000003E-2</v>
      </c>
      <c r="J81" s="21">
        <f>MAX('ST1.1 Detailed MSW by country'!H81,'ST1.1 Detailed MSW by country'!S81,'ST1.1 Detailed MSW by country'!AD81,'ST1.1 Detailed MSW by country'!AO81)</f>
        <v>0.51700000000000002</v>
      </c>
      <c r="K81" s="50">
        <f>AVERAGE('ST1.1 Detailed MSW by country'!AP81,'ST1.1 Detailed MSW by country'!AE81,'ST1.1 Detailed MSW by country'!T81,'ST1.1 Detailed MSW by country'!I81)</f>
        <v>2.7227111119267622E-2</v>
      </c>
      <c r="L81" s="50">
        <f>STDEVA('ST1.1 Detailed MSW by country'!AP81,'ST1.1 Detailed MSW by country'!AE81,'ST1.1 Detailed MSW by country'!T81,'ST1.1 Detailed MSW by country'!I81)</f>
        <v>2.1569657085575046E-2</v>
      </c>
      <c r="M81" s="50">
        <f>MIN('ST1.1 Detailed MSW by country'!AP81,'ST1.1 Detailed MSW by country'!AE81,'ST1.1 Detailed MSW by country'!T81,'ST1.1 Detailed MSW by country'!I81)</f>
        <v>7.8079999999999998E-3</v>
      </c>
      <c r="N81" s="50">
        <f>MAX('ST1.1 Detailed MSW by country'!AP81,'ST1.1 Detailed MSW by country'!AE81,'ST1.1 Detailed MSW by country'!T81,'ST1.1 Detailed MSW by country'!I81)</f>
        <v>4.8643733357802865E-2</v>
      </c>
      <c r="O81" s="50">
        <f>AVERAGE('ST1.1 Detailed MSW by country'!AQ81,'ST1.1 Detailed MSW by country'!AF81,'ST1.1 Detailed MSW by country'!U81,'ST1.1 Detailed MSW by country'!J81)</f>
        <v>5.2055112037452243E-2</v>
      </c>
      <c r="P81" s="50">
        <f>STDEVA('ST1.1 Detailed MSW by country'!AQ81,'ST1.1 Detailed MSW by country'!AF81,'ST1.1 Detailed MSW by country'!U81,'ST1.1 Detailed MSW by country'!J81)</f>
        <v>4.1238709141068676E-2</v>
      </c>
      <c r="Q81" s="50">
        <f>MIN('ST1.1 Detailed MSW by country'!AQ81,'ST1.1 Detailed MSW by country'!AF81,'ST1.1 Detailed MSW by country'!U81,'ST1.1 Detailed MSW by country'!J81)</f>
        <v>1.4927999999999999E-2</v>
      </c>
      <c r="R81" s="50">
        <f>MAX('ST1.1 Detailed MSW by country'!AQ81,'ST1.1 Detailed MSW by country'!AF81,'ST1.1 Detailed MSW by country'!U81,'ST1.1 Detailed MSW by country'!J81)</f>
        <v>9.3001236112356708E-2</v>
      </c>
      <c r="S81" s="50">
        <f>AVERAGE('ST1.1 Detailed MSW by country'!AR81,'ST1.1 Detailed MSW by country'!AG81,'ST1.1 Detailed MSW by country'!V81,'ST1.1 Detailed MSW by country'!K81)</f>
        <v>4.3072397098513536E-2</v>
      </c>
      <c r="T81" s="50">
        <f>STDEVA('ST1.1 Detailed MSW by country'!AR81,'ST1.1 Detailed MSW by country'!AG81,'ST1.1 Detailed MSW by country'!V81,'ST1.1 Detailed MSW by country'!K81)</f>
        <v>3.412249030750808E-2</v>
      </c>
      <c r="U81" s="50">
        <f>MIN('ST1.1 Detailed MSW by country'!AR81,'ST1.1 Detailed MSW by country'!AG81,'ST1.1 Detailed MSW by country'!V81,'ST1.1 Detailed MSW by country'!K81)</f>
        <v>1.2352000000000002E-2</v>
      </c>
      <c r="V81" s="50">
        <f>MAX('ST1.1 Detailed MSW by country'!AR81,'ST1.1 Detailed MSW by country'!AG81,'ST1.1 Detailed MSW by country'!V81,'ST1.1 Detailed MSW by country'!K81)</f>
        <v>7.6952791295540612E-2</v>
      </c>
      <c r="W81" s="50">
        <f>AVERAGE('ST1.1 Detailed MSW by country'!AS81,'ST1.1 Detailed MSW by country'!AH81,'ST1.1 Detailed MSW by country'!W81,'ST1.1 Detailed MSW by country'!L81)</f>
        <v>3.308540347074939E-2</v>
      </c>
      <c r="X81" s="50">
        <f>STDEVA('ST1.1 Detailed MSW by country'!AS81,'ST1.1 Detailed MSW by country'!AH81,'ST1.1 Detailed MSW by country'!W81,'ST1.1 Detailed MSW by country'!L81)</f>
        <v>2.6210669368331975E-2</v>
      </c>
      <c r="Y81" s="50">
        <f>MIN('ST1.1 Detailed MSW by country'!AS81,'ST1.1 Detailed MSW by country'!AH81,'ST1.1 Detailed MSW by country'!W81,'ST1.1 Detailed MSW by country'!L81)</f>
        <v>9.4879999999999999E-3</v>
      </c>
      <c r="Z81" s="50">
        <f>MAX('ST1.1 Detailed MSW by country'!AS81,'ST1.1 Detailed MSW by country'!AH81,'ST1.1 Detailed MSW by country'!W81,'ST1.1 Detailed MSW by country'!L81)</f>
        <v>5.911011041224816E-2</v>
      </c>
      <c r="AA81" s="50">
        <f>AVERAGE('ST1.1 Detailed MSW by country'!AT81,'ST1.1 Detailed MSW by country'!AI81,'ST1.1 Detailed MSW by country'!X81,'ST1.1 Detailed MSW by country'!M81)</f>
        <v>8.7037486364871908E-2</v>
      </c>
      <c r="AB81" s="50">
        <f>STDEVA('ST1.1 Detailed MSW by country'!AT81,'ST1.1 Detailed MSW by country'!AI81,'ST1.1 Detailed MSW by country'!X81,'ST1.1 Detailed MSW by country'!M81)</f>
        <v>6.895218248667434E-2</v>
      </c>
      <c r="AC81" s="50">
        <f>MIN('ST1.1 Detailed MSW by country'!AT81,'ST1.1 Detailed MSW by country'!AI81,'ST1.1 Detailed MSW by country'!X81,'ST1.1 Detailed MSW by country'!M81)</f>
        <v>2.496E-2</v>
      </c>
      <c r="AD81" s="50">
        <f>MAX('ST1.1 Detailed MSW by country'!AT81,'ST1.1 Detailed MSW by country'!AI81,'ST1.1 Detailed MSW by country'!X81,'ST1.1 Detailed MSW by country'!M81)</f>
        <v>0.15550045909461574</v>
      </c>
      <c r="AE81" s="50">
        <f>AVERAGE('ST1.1 Detailed MSW by country'!AU81,'ST1.1 Detailed MSW by country'!AJ81,'ST1.1 Detailed MSW by country'!Y81,'ST1.1 Detailed MSW by country'!N81)</f>
        <v>2.4716414397204012E-2</v>
      </c>
      <c r="AF81" s="50">
        <f>STDEVA('ST1.1 Detailed MSW by country'!AU81,'ST1.1 Detailed MSW by country'!AJ81,'ST1.1 Detailed MSW by country'!Y81,'ST1.1 Detailed MSW by country'!N81)</f>
        <v>1.9580651821536368E-2</v>
      </c>
      <c r="AG81" s="50">
        <f>MIN('ST1.1 Detailed MSW by country'!AU81,'ST1.1 Detailed MSW by country'!AJ81,'ST1.1 Detailed MSW by country'!Y81,'ST1.1 Detailed MSW by country'!N81)</f>
        <v>7.0879999999999997E-3</v>
      </c>
      <c r="AH81" s="50">
        <f>MAX('ST1.1 Detailed MSW by country'!AU81,'ST1.1 Detailed MSW by country'!AJ81,'ST1.1 Detailed MSW by country'!Y81,'ST1.1 Detailed MSW by country'!N81)</f>
        <v>4.4158143191612036E-2</v>
      </c>
      <c r="AI81" s="50">
        <f>AVERAGE('ST1.1 Detailed MSW by country'!I81,'ST1.1 Detailed MSW by country'!L81,'ST1.1 Detailed MSW by country'!T81,'ST1.1 Detailed MSW by country'!W81,'ST1.1 Detailed MSW by country'!AE81,'ST1.1 Detailed MSW by country'!AH81,'ST1.1 Detailed MSW by country'!AP81,'ST1.1 Detailed MSW by country'!AS81)</f>
        <v>3.0156257295008499E-2</v>
      </c>
      <c r="AJ81" s="50">
        <f>STDEVA('ST1.1 Detailed MSW by country'!I81,'ST1.1 Detailed MSW by country'!L81,'ST1.1 Detailed MSW by country'!T81,'ST1.1 Detailed MSW by country'!W81,'ST1.1 Detailed MSW by country'!AE81,'ST1.1 Detailed MSW by country'!AH81,'ST1.1 Detailed MSW by country'!AP81,'ST1.1 Detailed MSW by country'!AS81)</f>
        <v>2.2345844690458992E-2</v>
      </c>
      <c r="AK81" s="50">
        <f>MIN('ST1.1 Detailed MSW by country'!I81,'ST1.1 Detailed MSW by country'!L81,'ST1.1 Detailed MSW by country'!T81,'ST1.1 Detailed MSW by country'!W81,'ST1.1 Detailed MSW by country'!AE81,'ST1.1 Detailed MSW by country'!AH81,'ST1.1 Detailed MSW by country'!AP81,'ST1.1 Detailed MSW by country'!AS81)</f>
        <v>7.8079999999999998E-3</v>
      </c>
      <c r="AL81" s="50">
        <f>MAX('ST1.1 Detailed MSW by country'!I81,'ST1.1 Detailed MSW by country'!L81,'ST1.1 Detailed MSW by country'!T81,'ST1.1 Detailed MSW by country'!W81,'ST1.1 Detailed MSW by country'!AE81,'ST1.1 Detailed MSW by country'!AH81,'ST1.1 Detailed MSW by country'!AP81,'ST1.1 Detailed MSW by country'!AS81)</f>
        <v>5.911011041224816E-2</v>
      </c>
      <c r="AM81" s="50">
        <f>AVERAGE('ST1.1 Detailed MSW by country'!J81,'ST1.1 Detailed MSW by country'!M81,'ST1.1 Detailed MSW by country'!U81,'ST1.1 Detailed MSW by country'!X81,'ST1.1 Detailed MSW by country'!AF81,'ST1.1 Detailed MSW by country'!AI81,'ST1.1 Detailed MSW by country'!AQ81,'ST1.1 Detailed MSW by country'!AT81)</f>
        <v>6.9546299201162079E-2</v>
      </c>
      <c r="AN81" s="50">
        <f>STDEVA('ST1.1 Detailed MSW by country'!J81,'ST1.1 Detailed MSW by country'!M81,'ST1.1 Detailed MSW by country'!U81,'ST1.1 Detailed MSW by country'!X81,'ST1.1 Detailed MSW by country'!AF81,'ST1.1 Detailed MSW by country'!AI81,'ST1.1 Detailed MSW by country'!AQ81,'ST1.1 Detailed MSW by country'!AT81)</f>
        <v>5.4434549338335247E-2</v>
      </c>
      <c r="AO81" s="50">
        <f>MIN('ST1.1 Detailed MSW by country'!J81,'ST1.1 Detailed MSW by country'!M81,'ST1.1 Detailed MSW by country'!U81,'ST1.1 Detailed MSW by country'!X81,'ST1.1 Detailed MSW by country'!AF81,'ST1.1 Detailed MSW by country'!AI81,'ST1.1 Detailed MSW by country'!AQ81,'ST1.1 Detailed MSW by country'!AT81)</f>
        <v>1.4927999999999999E-2</v>
      </c>
      <c r="AP81" s="50">
        <f>MAX('ST1.1 Detailed MSW by country'!J81,'ST1.1 Detailed MSW by country'!M81,'ST1.1 Detailed MSW by country'!U81,'ST1.1 Detailed MSW by country'!X81,'ST1.1 Detailed MSW by country'!AF81,'ST1.1 Detailed MSW by country'!AI81,'ST1.1 Detailed MSW by country'!AQ81,'ST1.1 Detailed MSW by country'!AT81)</f>
        <v>0.15550045909461574</v>
      </c>
      <c r="AQ81" s="50">
        <f>AVERAGE('ST1.1 Detailed MSW by country'!K81,'ST1.1 Detailed MSW by country'!N81,'ST1.1 Detailed MSW by country'!V81,'ST1.1 Detailed MSW by country'!Y81,'ST1.1 Detailed MSW by country'!AG81,'ST1.1 Detailed MSW by country'!AJ81,'ST1.1 Detailed MSW by country'!AR81,'ST1.1 Detailed MSW by country'!AU81)</f>
        <v>3.3894405747858784E-2</v>
      </c>
      <c r="AR81" s="50">
        <f>STDEVA('ST1.1 Detailed MSW by country'!K81,'ST1.1 Detailed MSW by country'!N81,'ST1.1 Detailed MSW by country'!V81,'ST1.1 Detailed MSW by country'!Y81,'ST1.1 Detailed MSW by country'!AG81,'ST1.1 Detailed MSW by country'!AJ81,'ST1.1 Detailed MSW by country'!AR81,'ST1.1 Detailed MSW by country'!AU81)</f>
        <v>2.678565360991848E-2</v>
      </c>
      <c r="AS81" s="50">
        <f>MIN('ST1.1 Detailed MSW by country'!K81,'ST1.1 Detailed MSW by country'!N81,'ST1.1 Detailed MSW by country'!V81,'ST1.1 Detailed MSW by country'!Y81,'ST1.1 Detailed MSW by country'!AG81,'ST1.1 Detailed MSW by country'!AJ81,'ST1.1 Detailed MSW by country'!AR81,'ST1.1 Detailed MSW by country'!AU81)</f>
        <v>7.0879999999999997E-3</v>
      </c>
      <c r="AT81" s="50">
        <f>MAX('ST1.1 Detailed MSW by country'!K81,'ST1.1 Detailed MSW by country'!N81,'ST1.1 Detailed MSW by country'!V81,'ST1.1 Detailed MSW by country'!Y81,'ST1.1 Detailed MSW by country'!AG81,'ST1.1 Detailed MSW by country'!AJ81,'ST1.1 Detailed MSW by country'!AR81,'ST1.1 Detailed MSW by country'!AU81)</f>
        <v>7.6952791295540612E-2</v>
      </c>
    </row>
    <row r="82" spans="1:46" x14ac:dyDescent="0.3">
      <c r="A82" s="19" t="s">
        <v>87</v>
      </c>
      <c r="B82" s="19" t="s">
        <v>94</v>
      </c>
      <c r="C82" s="27">
        <f>AVERAGE('ST1.1 Detailed MSW by country'!G82,'ST1.1 Detailed MSW by country'!R82,'ST1.1 Detailed MSW by country'!AC82,'ST1.1 Detailed MSW by country'!AN82)</f>
        <v>1.9427174227005173</v>
      </c>
      <c r="D82" s="21">
        <f>STDEVA('ST1.1 Detailed MSW by country'!G82,'ST1.1 Detailed MSW by country'!R82,'ST1.1 Detailed MSW by country'!AC82,'ST1.1 Detailed MSW by country'!AN82)</f>
        <v>1.1309301789370898</v>
      </c>
      <c r="E82" s="21">
        <f>MIN('ST1.1 Detailed MSW by country'!G82,'ST1.1 Detailed MSW by country'!R82,'ST1.1 Detailed MSW by country'!AC82,'ST1.1 Detailed MSW by country'!AN82)</f>
        <v>1.7654348454010342</v>
      </c>
      <c r="F82" s="21">
        <f>MAX('ST1.1 Detailed MSW by country'!G82,'ST1.1 Detailed MSW by country'!R82,'ST1.1 Detailed MSW by country'!AC82,'ST1.1 Detailed MSW by country'!AN82)</f>
        <v>2.12</v>
      </c>
      <c r="G82" s="21">
        <f>AVERAGE('ST1.1 Detailed MSW by country'!H82,'ST1.1 Detailed MSW by country'!S82,'ST1.1 Detailed MSW by country'!AD82,'ST1.1 Detailed MSW by country'!AO82)</f>
        <v>0.91307718866924303</v>
      </c>
      <c r="H82" s="21">
        <f>STDEVA('ST1.1 Detailed MSW by country'!H82,'ST1.1 Detailed MSW by country'!S82,'ST1.1 Detailed MSW by country'!AD82,'ST1.1 Detailed MSW by country'!AO82)</f>
        <v>0.53153718410043216</v>
      </c>
      <c r="I82" s="21">
        <f>MIN('ST1.1 Detailed MSW by country'!H82,'ST1.1 Detailed MSW by country'!S82,'ST1.1 Detailed MSW by country'!AD82,'ST1.1 Detailed MSW by country'!AO82)</f>
        <v>0.829754377338486</v>
      </c>
      <c r="J82" s="21">
        <f>MAX('ST1.1 Detailed MSW by country'!H82,'ST1.1 Detailed MSW by country'!S82,'ST1.1 Detailed MSW by country'!AD82,'ST1.1 Detailed MSW by country'!AO82)</f>
        <v>0.99639999999999995</v>
      </c>
      <c r="K82" s="50">
        <f>AVERAGE('ST1.1 Detailed MSW by country'!AP82,'ST1.1 Detailed MSW by country'!AE82,'ST1.1 Detailed MSW by country'!T82,'ST1.1 Detailed MSW by country'!I82)</f>
        <v>6.7388770227785222E-2</v>
      </c>
      <c r="L82" s="50">
        <f>STDEVA('ST1.1 Detailed MSW by country'!AP82,'ST1.1 Detailed MSW by country'!AE82,'ST1.1 Detailed MSW by country'!T82,'ST1.1 Detailed MSW by country'!I82)</f>
        <v>4.181489183498821E-2</v>
      </c>
      <c r="M82" s="50">
        <f>MIN('ST1.1 Detailed MSW by country'!AP82,'ST1.1 Detailed MSW by country'!AE82,'ST1.1 Detailed MSW by country'!T82,'ST1.1 Detailed MSW by country'!I82)</f>
        <v>4.8624319999999992E-2</v>
      </c>
      <c r="N82" s="50">
        <f>MAX('ST1.1 Detailed MSW by country'!AP82,'ST1.1 Detailed MSW by country'!AE82,'ST1.1 Detailed MSW by country'!T82,'ST1.1 Detailed MSW by country'!I82)</f>
        <v>8.6153220455570459E-2</v>
      </c>
      <c r="O82" s="50">
        <f>AVERAGE('ST1.1 Detailed MSW by country'!AQ82,'ST1.1 Detailed MSW by country'!AF82,'ST1.1 Detailed MSW by country'!U82,'ST1.1 Detailed MSW by country'!J82)</f>
        <v>0.12883959553795823</v>
      </c>
      <c r="P82" s="50">
        <f>STDEVA('ST1.1 Detailed MSW by country'!AQ82,'ST1.1 Detailed MSW by country'!AF82,'ST1.1 Detailed MSW by country'!U82,'ST1.1 Detailed MSW by country'!J82)</f>
        <v>7.9945274758286888E-2</v>
      </c>
      <c r="Q82" s="50">
        <f>MIN('ST1.1 Detailed MSW by country'!AQ82,'ST1.1 Detailed MSW by country'!AF82,'ST1.1 Detailed MSW by country'!U82,'ST1.1 Detailed MSW by country'!J82)</f>
        <v>9.2964119999999983E-2</v>
      </c>
      <c r="R82" s="50">
        <f>MAX('ST1.1 Detailed MSW by country'!AQ82,'ST1.1 Detailed MSW by country'!AF82,'ST1.1 Detailed MSW by country'!U82,'ST1.1 Detailed MSW by country'!J82)</f>
        <v>0.16471507107591649</v>
      </c>
      <c r="S82" s="50">
        <f>AVERAGE('ST1.1 Detailed MSW by country'!AR82,'ST1.1 Detailed MSW by country'!AG82,'ST1.1 Detailed MSW by country'!V82,'ST1.1 Detailed MSW by country'!K82)</f>
        <v>0.10660682503247992</v>
      </c>
      <c r="T82" s="50">
        <f>STDEVA('ST1.1 Detailed MSW by country'!AR82,'ST1.1 Detailed MSW by country'!AG82,'ST1.1 Detailed MSW by country'!V82,'ST1.1 Detailed MSW by country'!K82)</f>
        <v>6.6149787902891194E-2</v>
      </c>
      <c r="U82" s="50">
        <f>MIN('ST1.1 Detailed MSW by country'!AR82,'ST1.1 Detailed MSW by country'!AG82,'ST1.1 Detailed MSW by country'!V82,'ST1.1 Detailed MSW by country'!K82)</f>
        <v>7.6922080000000004E-2</v>
      </c>
      <c r="V82" s="50">
        <f>MAX('ST1.1 Detailed MSW by country'!AR82,'ST1.1 Detailed MSW by country'!AG82,'ST1.1 Detailed MSW by country'!V82,'ST1.1 Detailed MSW by country'!K82)</f>
        <v>0.13629157006495984</v>
      </c>
      <c r="W82" s="50">
        <f>AVERAGE('ST1.1 Detailed MSW by country'!AS82,'ST1.1 Detailed MSW by country'!AH82,'ST1.1 Detailed MSW by country'!W82,'ST1.1 Detailed MSW by country'!L82)</f>
        <v>8.1888403166140655E-2</v>
      </c>
      <c r="X82" s="50">
        <f>STDEVA('ST1.1 Detailed MSW by country'!AS82,'ST1.1 Detailed MSW by country'!AH82,'ST1.1 Detailed MSW by country'!W82,'ST1.1 Detailed MSW by country'!L82)</f>
        <v>5.0811948479811499E-2</v>
      </c>
      <c r="Y82" s="50">
        <f>MIN('ST1.1 Detailed MSW by country'!AS82,'ST1.1 Detailed MSW by country'!AH82,'ST1.1 Detailed MSW by country'!W82,'ST1.1 Detailed MSW by country'!L82)</f>
        <v>5.9086519999999997E-2</v>
      </c>
      <c r="Z82" s="50">
        <f>MAX('ST1.1 Detailed MSW by country'!AS82,'ST1.1 Detailed MSW by country'!AH82,'ST1.1 Detailed MSW by country'!W82,'ST1.1 Detailed MSW by country'!L82)</f>
        <v>0.10469028633228132</v>
      </c>
      <c r="AA82" s="50">
        <f>AVERAGE('ST1.1 Detailed MSW by country'!AT82,'ST1.1 Detailed MSW by country'!AI82,'ST1.1 Detailed MSW by country'!X82,'ST1.1 Detailed MSW by country'!M82)</f>
        <v>0.21542311794128066</v>
      </c>
      <c r="AB82" s="50">
        <f>STDEVA('ST1.1 Detailed MSW by country'!AT82,'ST1.1 Detailed MSW by country'!AI82,'ST1.1 Detailed MSW by country'!X82,'ST1.1 Detailed MSW by country'!M82)</f>
        <v>0.13367055586594595</v>
      </c>
      <c r="AC82" s="50">
        <f>MIN('ST1.1 Detailed MSW by country'!AT82,'ST1.1 Detailed MSW by country'!AI82,'ST1.1 Detailed MSW by country'!X82,'ST1.1 Detailed MSW by country'!M82)</f>
        <v>0.1554384</v>
      </c>
      <c r="AD82" s="50">
        <f>MAX('ST1.1 Detailed MSW by country'!AT82,'ST1.1 Detailed MSW by country'!AI82,'ST1.1 Detailed MSW by country'!X82,'ST1.1 Detailed MSW by country'!M82)</f>
        <v>0.27540783588256135</v>
      </c>
      <c r="AE82" s="50">
        <f>AVERAGE('ST1.1 Detailed MSW by country'!AU82,'ST1.1 Detailed MSW by country'!AJ82,'ST1.1 Detailed MSW by country'!Y82,'ST1.1 Detailed MSW by country'!N82)</f>
        <v>6.1174641825632911E-2</v>
      </c>
      <c r="AF82" s="50">
        <f>STDEVA('ST1.1 Detailed MSW by country'!AU82,'ST1.1 Detailed MSW by country'!AJ82,'ST1.1 Detailed MSW by country'!Y82,'ST1.1 Detailed MSW by country'!N82)</f>
        <v>3.7959010415778233E-2</v>
      </c>
      <c r="AG82" s="50">
        <f>MIN('ST1.1 Detailed MSW by country'!AU82,'ST1.1 Detailed MSW by country'!AJ82,'ST1.1 Detailed MSW by country'!Y82,'ST1.1 Detailed MSW by country'!N82)</f>
        <v>4.4140519999999996E-2</v>
      </c>
      <c r="AH82" s="50">
        <f>MAX('ST1.1 Detailed MSW by country'!AU82,'ST1.1 Detailed MSW by country'!AJ82,'ST1.1 Detailed MSW by country'!Y82,'ST1.1 Detailed MSW by country'!N82)</f>
        <v>7.820876365126582E-2</v>
      </c>
      <c r="AI82" s="50">
        <f>AVERAGE('ST1.1 Detailed MSW by country'!I82,'ST1.1 Detailed MSW by country'!L82,'ST1.1 Detailed MSW by country'!T82,'ST1.1 Detailed MSW by country'!W82,'ST1.1 Detailed MSW by country'!AE82,'ST1.1 Detailed MSW by country'!AH82,'ST1.1 Detailed MSW by country'!AP82,'ST1.1 Detailed MSW by country'!AS82)</f>
        <v>7.4638586696962939E-2</v>
      </c>
      <c r="AJ82" s="50">
        <f>STDEVA('ST1.1 Detailed MSW by country'!I82,'ST1.1 Detailed MSW by country'!L82,'ST1.1 Detailed MSW by country'!T82,'ST1.1 Detailed MSW by country'!W82,'ST1.1 Detailed MSW by country'!AE82,'ST1.1 Detailed MSW by country'!AH82,'ST1.1 Detailed MSW by country'!AP82,'ST1.1 Detailed MSW by country'!AS82)</f>
        <v>4.3253633274531918E-2</v>
      </c>
      <c r="AK82" s="50">
        <f>MIN('ST1.1 Detailed MSW by country'!I82,'ST1.1 Detailed MSW by country'!L82,'ST1.1 Detailed MSW by country'!T82,'ST1.1 Detailed MSW by country'!W82,'ST1.1 Detailed MSW by country'!AE82,'ST1.1 Detailed MSW by country'!AH82,'ST1.1 Detailed MSW by country'!AP82,'ST1.1 Detailed MSW by country'!AS82)</f>
        <v>4.8624319999999992E-2</v>
      </c>
      <c r="AL82" s="50">
        <f>MAX('ST1.1 Detailed MSW by country'!I82,'ST1.1 Detailed MSW by country'!L82,'ST1.1 Detailed MSW by country'!T82,'ST1.1 Detailed MSW by country'!W82,'ST1.1 Detailed MSW by country'!AE82,'ST1.1 Detailed MSW by country'!AH82,'ST1.1 Detailed MSW by country'!AP82,'ST1.1 Detailed MSW by country'!AS82)</f>
        <v>0.10469028633228132</v>
      </c>
      <c r="AM82" s="50">
        <f>AVERAGE('ST1.1 Detailed MSW by country'!J82,'ST1.1 Detailed MSW by country'!M82,'ST1.1 Detailed MSW by country'!U82,'ST1.1 Detailed MSW by country'!X82,'ST1.1 Detailed MSW by country'!AF82,'ST1.1 Detailed MSW by country'!AI82,'ST1.1 Detailed MSW by country'!AQ82,'ST1.1 Detailed MSW by country'!AT82)</f>
        <v>0.17213135673961943</v>
      </c>
      <c r="AN82" s="50">
        <f>STDEVA('ST1.1 Detailed MSW by country'!J82,'ST1.1 Detailed MSW by country'!M82,'ST1.1 Detailed MSW by country'!U82,'ST1.1 Detailed MSW by country'!X82,'ST1.1 Detailed MSW by country'!AF82,'ST1.1 Detailed MSW by country'!AI82,'ST1.1 Detailed MSW by country'!AQ82,'ST1.1 Detailed MSW by country'!AT82)</f>
        <v>0.1045572615234284</v>
      </c>
      <c r="AO82" s="50">
        <f>MIN('ST1.1 Detailed MSW by country'!J82,'ST1.1 Detailed MSW by country'!M82,'ST1.1 Detailed MSW by country'!U82,'ST1.1 Detailed MSW by country'!X82,'ST1.1 Detailed MSW by country'!AF82,'ST1.1 Detailed MSW by country'!AI82,'ST1.1 Detailed MSW by country'!AQ82,'ST1.1 Detailed MSW by country'!AT82)</f>
        <v>9.2964119999999983E-2</v>
      </c>
      <c r="AP82" s="50">
        <f>MAX('ST1.1 Detailed MSW by country'!J82,'ST1.1 Detailed MSW by country'!M82,'ST1.1 Detailed MSW by country'!U82,'ST1.1 Detailed MSW by country'!X82,'ST1.1 Detailed MSW by country'!AF82,'ST1.1 Detailed MSW by country'!AI82,'ST1.1 Detailed MSW by country'!AQ82,'ST1.1 Detailed MSW by country'!AT82)</f>
        <v>0.27540783588256135</v>
      </c>
      <c r="AQ82" s="50">
        <f>AVERAGE('ST1.1 Detailed MSW by country'!K82,'ST1.1 Detailed MSW by country'!N82,'ST1.1 Detailed MSW by country'!V82,'ST1.1 Detailed MSW by country'!Y82,'ST1.1 Detailed MSW by country'!AG82,'ST1.1 Detailed MSW by country'!AJ82,'ST1.1 Detailed MSW by country'!AR82,'ST1.1 Detailed MSW by country'!AU82)</f>
        <v>8.3890733429056424E-2</v>
      </c>
      <c r="AR82" s="50">
        <f>STDEVA('ST1.1 Detailed MSW by country'!K82,'ST1.1 Detailed MSW by country'!N82,'ST1.1 Detailed MSW by country'!V82,'ST1.1 Detailed MSW by country'!Y82,'ST1.1 Detailed MSW by country'!AG82,'ST1.1 Detailed MSW by country'!AJ82,'ST1.1 Detailed MSW by country'!AR82,'ST1.1 Detailed MSW by country'!AU82)</f>
        <v>5.1383827874839888E-2</v>
      </c>
      <c r="AS82" s="50">
        <f>MIN('ST1.1 Detailed MSW by country'!K82,'ST1.1 Detailed MSW by country'!N82,'ST1.1 Detailed MSW by country'!V82,'ST1.1 Detailed MSW by country'!Y82,'ST1.1 Detailed MSW by country'!AG82,'ST1.1 Detailed MSW by country'!AJ82,'ST1.1 Detailed MSW by country'!AR82,'ST1.1 Detailed MSW by country'!AU82)</f>
        <v>4.4140519999999996E-2</v>
      </c>
      <c r="AT82" s="50">
        <f>MAX('ST1.1 Detailed MSW by country'!K82,'ST1.1 Detailed MSW by country'!N82,'ST1.1 Detailed MSW by country'!V82,'ST1.1 Detailed MSW by country'!Y82,'ST1.1 Detailed MSW by country'!AG82,'ST1.1 Detailed MSW by country'!AJ82,'ST1.1 Detailed MSW by country'!AR82,'ST1.1 Detailed MSW by country'!AU82)</f>
        <v>0.13629157006495984</v>
      </c>
    </row>
    <row r="83" spans="1:46" x14ac:dyDescent="0.3">
      <c r="A83" s="19" t="s">
        <v>87</v>
      </c>
      <c r="B83" s="19" t="s">
        <v>95</v>
      </c>
      <c r="C83" s="27">
        <f>AVERAGE('ST1.1 Detailed MSW by country'!G83,'ST1.1 Detailed MSW by country'!R83,'ST1.1 Detailed MSW by country'!AC83,'ST1.1 Detailed MSW by country'!AN83)</f>
        <v>0.92128596061966805</v>
      </c>
      <c r="D83" s="21">
        <f>STDEVA('ST1.1 Detailed MSW by country'!G83,'ST1.1 Detailed MSW by country'!R83,'ST1.1 Detailed MSW by country'!AC83,'ST1.1 Detailed MSW by country'!AN83)</f>
        <v>0.46925977586075929</v>
      </c>
      <c r="E83" s="21">
        <f>MIN('ST1.1 Detailed MSW by country'!G83,'ST1.1 Detailed MSW by country'!R83,'ST1.1 Detailed MSW by country'!AC83,'ST1.1 Detailed MSW by country'!AN83)</f>
        <v>0.82385788185900433</v>
      </c>
      <c r="F83" s="21">
        <f>MAX('ST1.1 Detailed MSW by country'!G83,'ST1.1 Detailed MSW by country'!R83,'ST1.1 Detailed MSW by country'!AC83,'ST1.1 Detailed MSW by country'!AN83)</f>
        <v>1.04</v>
      </c>
      <c r="G83" s="21">
        <f>AVERAGE('ST1.1 Detailed MSW by country'!H83,'ST1.1 Detailed MSW by country'!S83,'ST1.1 Detailed MSW by country'!AD83,'ST1.1 Detailed MSW by country'!AO83)</f>
        <v>0.43300440149124403</v>
      </c>
      <c r="H83" s="21">
        <f>STDEVA('ST1.1 Detailed MSW by country'!H83,'ST1.1 Detailed MSW by country'!S83,'ST1.1 Detailed MSW by country'!AD83,'ST1.1 Detailed MSW by country'!AO83)</f>
        <v>0.22055209465455675</v>
      </c>
      <c r="I83" s="21">
        <f>MIN('ST1.1 Detailed MSW by country'!H83,'ST1.1 Detailed MSW by country'!S83,'ST1.1 Detailed MSW by country'!AD83,'ST1.1 Detailed MSW by country'!AO83)</f>
        <v>0.38721320447373203</v>
      </c>
      <c r="J83" s="21">
        <f>MAX('ST1.1 Detailed MSW by country'!H83,'ST1.1 Detailed MSW by country'!S83,'ST1.1 Detailed MSW by country'!AD83,'ST1.1 Detailed MSW by country'!AO83)</f>
        <v>0.48880000000000001</v>
      </c>
      <c r="K83" s="50">
        <f>AVERAGE('ST1.1 Detailed MSW by country'!AP83,'ST1.1 Detailed MSW by country'!AE83,'ST1.1 Detailed MSW by country'!T83,'ST1.1 Detailed MSW by country'!I83)</f>
        <v>3.5992568211573137E-2</v>
      </c>
      <c r="L83" s="50">
        <f>STDEVA('ST1.1 Detailed MSW by country'!AP83,'ST1.1 Detailed MSW by country'!AE83,'ST1.1 Detailed MSW by country'!T83,'ST1.1 Detailed MSW by country'!I83)</f>
        <v>1.9996163966341754E-2</v>
      </c>
      <c r="M83" s="50">
        <f>MIN('ST1.1 Detailed MSW by country'!AP83,'ST1.1 Detailed MSW by country'!AE83,'ST1.1 Detailed MSW by country'!T83,'ST1.1 Detailed MSW by country'!I83)</f>
        <v>2.385344E-2</v>
      </c>
      <c r="N83" s="50">
        <f>MAX('ST1.1 Detailed MSW by country'!AP83,'ST1.1 Detailed MSW by country'!AE83,'ST1.1 Detailed MSW by country'!T83,'ST1.1 Detailed MSW by country'!I83)</f>
        <v>4.3920000000000001E-2</v>
      </c>
      <c r="O83" s="50">
        <f>AVERAGE('ST1.1 Detailed MSW by country'!AQ83,'ST1.1 Detailed MSW by country'!AF83,'ST1.1 Detailed MSW by country'!U83,'ST1.1 Detailed MSW by country'!J83)</f>
        <v>6.8813660125815038E-2</v>
      </c>
      <c r="P83" s="50">
        <f>STDEVA('ST1.1 Detailed MSW by country'!AQ83,'ST1.1 Detailed MSW by country'!AF83,'ST1.1 Detailed MSW by country'!U83,'ST1.1 Detailed MSW by country'!J83)</f>
        <v>3.8230370861878804E-2</v>
      </c>
      <c r="Q83" s="50">
        <f>MIN('ST1.1 Detailed MSW by country'!AQ83,'ST1.1 Detailed MSW by country'!AF83,'ST1.1 Detailed MSW by country'!U83,'ST1.1 Detailed MSW by country'!J83)</f>
        <v>4.5605039999999999E-2</v>
      </c>
      <c r="R83" s="50">
        <f>MAX('ST1.1 Detailed MSW by country'!AQ83,'ST1.1 Detailed MSW by country'!AF83,'ST1.1 Detailed MSW by country'!U83,'ST1.1 Detailed MSW by country'!J83)</f>
        <v>8.3970000000000003E-2</v>
      </c>
      <c r="S83" s="50">
        <f>AVERAGE('ST1.1 Detailed MSW by country'!AR83,'ST1.1 Detailed MSW by country'!AG83,'ST1.1 Detailed MSW by country'!V83,'ST1.1 Detailed MSW by country'!K83)</f>
        <v>5.6939062826505051E-2</v>
      </c>
      <c r="T83" s="50">
        <f>STDEVA('ST1.1 Detailed MSW by country'!AR83,'ST1.1 Detailed MSW by country'!AG83,'ST1.1 Detailed MSW by country'!V83,'ST1.1 Detailed MSW by country'!K83)</f>
        <v>3.1633275782819319E-2</v>
      </c>
      <c r="U83" s="50">
        <f>MIN('ST1.1 Detailed MSW by country'!AR83,'ST1.1 Detailed MSW by country'!AG83,'ST1.1 Detailed MSW by country'!V83,'ST1.1 Detailed MSW by country'!K83)</f>
        <v>3.7735360000000003E-2</v>
      </c>
      <c r="V83" s="50">
        <f>MAX('ST1.1 Detailed MSW by country'!AR83,'ST1.1 Detailed MSW by country'!AG83,'ST1.1 Detailed MSW by country'!V83,'ST1.1 Detailed MSW by country'!K83)</f>
        <v>6.948E-2</v>
      </c>
      <c r="W83" s="50">
        <f>AVERAGE('ST1.1 Detailed MSW by country'!AS83,'ST1.1 Detailed MSW by country'!AH83,'ST1.1 Detailed MSW by country'!W83,'ST1.1 Detailed MSW by country'!L83)</f>
        <v>4.3736870798079648E-2</v>
      </c>
      <c r="X83" s="50">
        <f>STDEVA('ST1.1 Detailed MSW by country'!AS83,'ST1.1 Detailed MSW by country'!AH83,'ST1.1 Detailed MSW by country'!W83,'ST1.1 Detailed MSW by country'!L83)</f>
        <v>2.4298617278771844E-2</v>
      </c>
      <c r="Y83" s="50">
        <f>MIN('ST1.1 Detailed MSW by country'!AS83,'ST1.1 Detailed MSW by country'!AH83,'ST1.1 Detailed MSW by country'!W83,'ST1.1 Detailed MSW by country'!L83)</f>
        <v>2.8985839999999999E-2</v>
      </c>
      <c r="Z83" s="50">
        <f>MAX('ST1.1 Detailed MSW by country'!AS83,'ST1.1 Detailed MSW by country'!AH83,'ST1.1 Detailed MSW by country'!W83,'ST1.1 Detailed MSW by country'!L83)</f>
        <v>5.3370000000000001E-2</v>
      </c>
      <c r="AA83" s="50">
        <f>AVERAGE('ST1.1 Detailed MSW by country'!AT83,'ST1.1 Detailed MSW by country'!AI83,'ST1.1 Detailed MSW by country'!X83,'ST1.1 Detailed MSW by country'!M83)</f>
        <v>0.11505820985666822</v>
      </c>
      <c r="AB83" s="50">
        <f>STDEVA('ST1.1 Detailed MSW by country'!AT83,'ST1.1 Detailed MSW by country'!AI83,'ST1.1 Detailed MSW by country'!X83,'ST1.1 Detailed MSW by country'!M83)</f>
        <v>6.3922163498961362E-2</v>
      </c>
      <c r="AC83" s="50">
        <f>MIN('ST1.1 Detailed MSW by country'!AT83,'ST1.1 Detailed MSW by country'!AI83,'ST1.1 Detailed MSW by country'!X83,'ST1.1 Detailed MSW by country'!M83)</f>
        <v>7.6252799999999996E-2</v>
      </c>
      <c r="AD83" s="50">
        <f>MAX('ST1.1 Detailed MSW by country'!AT83,'ST1.1 Detailed MSW by country'!AI83,'ST1.1 Detailed MSW by country'!X83,'ST1.1 Detailed MSW by country'!M83)</f>
        <v>0.1404</v>
      </c>
      <c r="AE83" s="50">
        <f>AVERAGE('ST1.1 Detailed MSW by country'!AU83,'ST1.1 Detailed MSW by country'!AJ83,'ST1.1 Detailed MSW by country'!Y83,'ST1.1 Detailed MSW by country'!N83)</f>
        <v>3.267358138878463E-2</v>
      </c>
      <c r="AF83" s="50">
        <f>STDEVA('ST1.1 Detailed MSW by country'!AU83,'ST1.1 Detailed MSW by country'!AJ83,'ST1.1 Detailed MSW by country'!Y83,'ST1.1 Detailed MSW by country'!N83)</f>
        <v>1.8152255403871713E-2</v>
      </c>
      <c r="AG83" s="50">
        <f>MIN('ST1.1 Detailed MSW by country'!AU83,'ST1.1 Detailed MSW by country'!AJ83,'ST1.1 Detailed MSW by country'!Y83,'ST1.1 Detailed MSW by country'!N83)</f>
        <v>2.1653840000000001E-2</v>
      </c>
      <c r="AH83" s="50">
        <f>MAX('ST1.1 Detailed MSW by country'!AU83,'ST1.1 Detailed MSW by country'!AJ83,'ST1.1 Detailed MSW by country'!Y83,'ST1.1 Detailed MSW by country'!N83)</f>
        <v>3.9870000000000003E-2</v>
      </c>
      <c r="AI83" s="50">
        <f>AVERAGE('ST1.1 Detailed MSW by country'!I83,'ST1.1 Detailed MSW by country'!L83,'ST1.1 Detailed MSW by country'!T83,'ST1.1 Detailed MSW by country'!W83,'ST1.1 Detailed MSW by country'!AE83,'ST1.1 Detailed MSW by country'!AH83,'ST1.1 Detailed MSW by country'!AP83,'ST1.1 Detailed MSW by country'!AS83)</f>
        <v>3.9864719504826396E-2</v>
      </c>
      <c r="AJ83" s="50">
        <f>STDEVA('ST1.1 Detailed MSW by country'!I83,'ST1.1 Detailed MSW by country'!L83,'ST1.1 Detailed MSW by country'!T83,'ST1.1 Detailed MSW by country'!W83,'ST1.1 Detailed MSW by country'!AE83,'ST1.1 Detailed MSW by country'!AH83,'ST1.1 Detailed MSW by country'!AP83,'ST1.1 Detailed MSW by country'!AS83)</f>
        <v>2.0833623666212046E-2</v>
      </c>
      <c r="AK83" s="50">
        <f>MIN('ST1.1 Detailed MSW by country'!I83,'ST1.1 Detailed MSW by country'!L83,'ST1.1 Detailed MSW by country'!T83,'ST1.1 Detailed MSW by country'!W83,'ST1.1 Detailed MSW by country'!AE83,'ST1.1 Detailed MSW by country'!AH83,'ST1.1 Detailed MSW by country'!AP83,'ST1.1 Detailed MSW by country'!AS83)</f>
        <v>2.385344E-2</v>
      </c>
      <c r="AL83" s="50">
        <f>MAX('ST1.1 Detailed MSW by country'!I83,'ST1.1 Detailed MSW by country'!L83,'ST1.1 Detailed MSW by country'!T83,'ST1.1 Detailed MSW by country'!W83,'ST1.1 Detailed MSW by country'!AE83,'ST1.1 Detailed MSW by country'!AH83,'ST1.1 Detailed MSW by country'!AP83,'ST1.1 Detailed MSW by country'!AS83)</f>
        <v>5.3370000000000001E-2</v>
      </c>
      <c r="AM83" s="50">
        <f>AVERAGE('ST1.1 Detailed MSW by country'!J83,'ST1.1 Detailed MSW by country'!M83,'ST1.1 Detailed MSW by country'!U83,'ST1.1 Detailed MSW by country'!X83,'ST1.1 Detailed MSW by country'!AF83,'ST1.1 Detailed MSW by country'!AI83,'ST1.1 Detailed MSW by country'!AQ83,'ST1.1 Detailed MSW by country'!AT83)</f>
        <v>9.1935934991241627E-2</v>
      </c>
      <c r="AN83" s="50">
        <f>STDEVA('ST1.1 Detailed MSW by country'!J83,'ST1.1 Detailed MSW by country'!M83,'ST1.1 Detailed MSW by country'!U83,'ST1.1 Detailed MSW by country'!X83,'ST1.1 Detailed MSW by country'!AF83,'ST1.1 Detailed MSW by country'!AI83,'ST1.1 Detailed MSW by country'!AQ83,'ST1.1 Detailed MSW by country'!AT83)</f>
        <v>5.2165520776466565E-2</v>
      </c>
      <c r="AO83" s="50">
        <f>MIN('ST1.1 Detailed MSW by country'!J83,'ST1.1 Detailed MSW by country'!M83,'ST1.1 Detailed MSW by country'!U83,'ST1.1 Detailed MSW by country'!X83,'ST1.1 Detailed MSW by country'!AF83,'ST1.1 Detailed MSW by country'!AI83,'ST1.1 Detailed MSW by country'!AQ83,'ST1.1 Detailed MSW by country'!AT83)</f>
        <v>4.5605039999999999E-2</v>
      </c>
      <c r="AP83" s="50">
        <f>MAX('ST1.1 Detailed MSW by country'!J83,'ST1.1 Detailed MSW by country'!M83,'ST1.1 Detailed MSW by country'!U83,'ST1.1 Detailed MSW by country'!X83,'ST1.1 Detailed MSW by country'!AF83,'ST1.1 Detailed MSW by country'!AI83,'ST1.1 Detailed MSW by country'!AQ83,'ST1.1 Detailed MSW by country'!AT83)</f>
        <v>0.1404</v>
      </c>
      <c r="AQ83" s="50">
        <f>AVERAGE('ST1.1 Detailed MSW by country'!K83,'ST1.1 Detailed MSW by country'!N83,'ST1.1 Detailed MSW by country'!V83,'ST1.1 Detailed MSW by country'!Y83,'ST1.1 Detailed MSW by country'!AG83,'ST1.1 Detailed MSW by country'!AJ83,'ST1.1 Detailed MSW by country'!AR83,'ST1.1 Detailed MSW by country'!AU83)</f>
        <v>4.480632210764484E-2</v>
      </c>
      <c r="AR83" s="50">
        <f>STDEVA('ST1.1 Detailed MSW by country'!K83,'ST1.1 Detailed MSW by country'!N83,'ST1.1 Detailed MSW by country'!V83,'ST1.1 Detailed MSW by country'!Y83,'ST1.1 Detailed MSW by country'!AG83,'ST1.1 Detailed MSW by country'!AJ83,'ST1.1 Detailed MSW by country'!AR83,'ST1.1 Detailed MSW by country'!AU83)</f>
        <v>2.5781834211258625E-2</v>
      </c>
      <c r="AS83" s="50">
        <f>MIN('ST1.1 Detailed MSW by country'!K83,'ST1.1 Detailed MSW by country'!N83,'ST1.1 Detailed MSW by country'!V83,'ST1.1 Detailed MSW by country'!Y83,'ST1.1 Detailed MSW by country'!AG83,'ST1.1 Detailed MSW by country'!AJ83,'ST1.1 Detailed MSW by country'!AR83,'ST1.1 Detailed MSW by country'!AU83)</f>
        <v>2.1653840000000001E-2</v>
      </c>
      <c r="AT83" s="50">
        <f>MAX('ST1.1 Detailed MSW by country'!K83,'ST1.1 Detailed MSW by country'!N83,'ST1.1 Detailed MSW by country'!V83,'ST1.1 Detailed MSW by country'!Y83,'ST1.1 Detailed MSW by country'!AG83,'ST1.1 Detailed MSW by country'!AJ83,'ST1.1 Detailed MSW by country'!AR83,'ST1.1 Detailed MSW by country'!AU83)</f>
        <v>6.948E-2</v>
      </c>
    </row>
    <row r="84" spans="1:46" x14ac:dyDescent="0.3">
      <c r="A84" s="19" t="s">
        <v>87</v>
      </c>
      <c r="B84" s="19" t="s">
        <v>96</v>
      </c>
      <c r="C84" s="27">
        <f>AVERAGE('ST1.1 Detailed MSW by country'!G84,'ST1.1 Detailed MSW by country'!R84,'ST1.1 Detailed MSW by country'!AC84,'ST1.1 Detailed MSW by country'!AN84)</f>
        <v>0.96676449356152749</v>
      </c>
      <c r="D84" s="21">
        <f>STDEVA('ST1.1 Detailed MSW by country'!G84,'ST1.1 Detailed MSW by country'!R84,'ST1.1 Detailed MSW by country'!AC84,'ST1.1 Detailed MSW by country'!AN84)</f>
        <v>0.50554281330272621</v>
      </c>
      <c r="E84" s="21">
        <f>MIN('ST1.1 Detailed MSW by country'!G84,'ST1.1 Detailed MSW by country'!R84,'ST1.1 Detailed MSW by country'!AC84,'ST1.1 Detailed MSW by country'!AN84)</f>
        <v>0.76029348068458225</v>
      </c>
      <c r="F84" s="21">
        <f>MAX('ST1.1 Detailed MSW by country'!G84,'ST1.1 Detailed MSW by country'!R84,'ST1.1 Detailed MSW by country'!AC84,'ST1.1 Detailed MSW by country'!AN84)</f>
        <v>1.1000000000000001</v>
      </c>
      <c r="G84" s="21">
        <f>AVERAGE('ST1.1 Detailed MSW by country'!H84,'ST1.1 Detailed MSW by country'!S84,'ST1.1 Detailed MSW by country'!AD84,'ST1.1 Detailed MSW by country'!AO84)</f>
        <v>0.45437931197391784</v>
      </c>
      <c r="H84" s="21">
        <f>STDEVA('ST1.1 Detailed MSW by country'!H84,'ST1.1 Detailed MSW by country'!S84,'ST1.1 Detailed MSW by country'!AD84,'ST1.1 Detailed MSW by country'!AO84)</f>
        <v>0.23760512225228136</v>
      </c>
      <c r="I84" s="21">
        <f>MIN('ST1.1 Detailed MSW by country'!H84,'ST1.1 Detailed MSW by country'!S84,'ST1.1 Detailed MSW by country'!AD84,'ST1.1 Detailed MSW by country'!AO84)</f>
        <v>0.35733793592175361</v>
      </c>
      <c r="J84" s="21">
        <f>MAX('ST1.1 Detailed MSW by country'!H84,'ST1.1 Detailed MSW by country'!S84,'ST1.1 Detailed MSW by country'!AD84,'ST1.1 Detailed MSW by country'!AO84)</f>
        <v>0.51700000000000002</v>
      </c>
      <c r="K84" s="50">
        <f>AVERAGE('ST1.1 Detailed MSW by country'!AP84,'ST1.1 Detailed MSW by country'!AE84,'ST1.1 Detailed MSW by country'!T84,'ST1.1 Detailed MSW by country'!I84)</f>
        <v>3.7694640619135869E-2</v>
      </c>
      <c r="L84" s="50">
        <f>STDEVA('ST1.1 Detailed MSW by country'!AP84,'ST1.1 Detailed MSW by country'!AE84,'ST1.1 Detailed MSW by country'!T84,'ST1.1 Detailed MSW by country'!I84)</f>
        <v>2.1539786146474765E-2</v>
      </c>
      <c r="M84" s="50">
        <f>MIN('ST1.1 Detailed MSW by country'!AP84,'ST1.1 Detailed MSW by country'!AE84,'ST1.1 Detailed MSW by country'!T84,'ST1.1 Detailed MSW by country'!I84)</f>
        <v>2.5229599999999998E-2</v>
      </c>
      <c r="N84" s="50">
        <f>MAX('ST1.1 Detailed MSW by country'!AP84,'ST1.1 Detailed MSW by country'!AE84,'ST1.1 Detailed MSW by country'!T84,'ST1.1 Detailed MSW by country'!I84)</f>
        <v>5.0751999999999999E-2</v>
      </c>
      <c r="O84" s="50">
        <f>AVERAGE('ST1.1 Detailed MSW by country'!AQ84,'ST1.1 Detailed MSW by country'!AF84,'ST1.1 Detailed MSW by country'!U84,'ST1.1 Detailed MSW by country'!J84)</f>
        <v>7.2067827249290506E-2</v>
      </c>
      <c r="P84" s="50">
        <f>STDEVA('ST1.1 Detailed MSW by country'!AQ84,'ST1.1 Detailed MSW by country'!AF84,'ST1.1 Detailed MSW by country'!U84,'ST1.1 Detailed MSW by country'!J84)</f>
        <v>4.118159933332164E-2</v>
      </c>
      <c r="Q84" s="50">
        <f>MIN('ST1.1 Detailed MSW by country'!AQ84,'ST1.1 Detailed MSW by country'!AF84,'ST1.1 Detailed MSW by country'!U84,'ST1.1 Detailed MSW by country'!J84)</f>
        <v>4.8236099999999997E-2</v>
      </c>
      <c r="R84" s="50">
        <f>MAX('ST1.1 Detailed MSW by country'!AQ84,'ST1.1 Detailed MSW by country'!AF84,'ST1.1 Detailed MSW by country'!U84,'ST1.1 Detailed MSW by country'!J84)</f>
        <v>9.7031999999999993E-2</v>
      </c>
      <c r="S84" s="50">
        <f>AVERAGE('ST1.1 Detailed MSW by country'!AR84,'ST1.1 Detailed MSW by country'!AG84,'ST1.1 Detailed MSW by country'!V84,'ST1.1 Detailed MSW by country'!K84)</f>
        <v>5.9631685569616587E-2</v>
      </c>
      <c r="T84" s="50">
        <f>STDEVA('ST1.1 Detailed MSW by country'!AR84,'ST1.1 Detailed MSW by country'!AG84,'ST1.1 Detailed MSW by country'!V84,'ST1.1 Detailed MSW by country'!K84)</f>
        <v>3.407523546122649E-2</v>
      </c>
      <c r="U84" s="50">
        <f>MIN('ST1.1 Detailed MSW by country'!AR84,'ST1.1 Detailed MSW by country'!AG84,'ST1.1 Detailed MSW by country'!V84,'ST1.1 Detailed MSW by country'!K84)</f>
        <v>3.9912400000000001E-2</v>
      </c>
      <c r="V84" s="50">
        <f>MAX('ST1.1 Detailed MSW by country'!AR84,'ST1.1 Detailed MSW by country'!AG84,'ST1.1 Detailed MSW by country'!V84,'ST1.1 Detailed MSW by country'!K84)</f>
        <v>8.0288000000000012E-2</v>
      </c>
      <c r="W84" s="50">
        <f>AVERAGE('ST1.1 Detailed MSW by country'!AS84,'ST1.1 Detailed MSW by country'!AH84,'ST1.1 Detailed MSW by country'!W84,'ST1.1 Detailed MSW by country'!L84)</f>
        <v>4.5805167801531911E-2</v>
      </c>
      <c r="X84" s="50">
        <f>STDEVA('ST1.1 Detailed MSW by country'!AS84,'ST1.1 Detailed MSW by country'!AH84,'ST1.1 Detailed MSW by country'!W84,'ST1.1 Detailed MSW by country'!L84)</f>
        <v>2.617437128044987E-2</v>
      </c>
      <c r="Y84" s="50">
        <f>MIN('ST1.1 Detailed MSW by country'!AS84,'ST1.1 Detailed MSW by country'!AH84,'ST1.1 Detailed MSW by country'!W84,'ST1.1 Detailed MSW by country'!L84)</f>
        <v>3.0658100000000001E-2</v>
      </c>
      <c r="Z84" s="50">
        <f>MAX('ST1.1 Detailed MSW by country'!AS84,'ST1.1 Detailed MSW by country'!AH84,'ST1.1 Detailed MSW by country'!W84,'ST1.1 Detailed MSW by country'!L84)</f>
        <v>6.1671999999999998E-2</v>
      </c>
      <c r="AA84" s="50">
        <f>AVERAGE('ST1.1 Detailed MSW by country'!AT84,'ST1.1 Detailed MSW by country'!AI84,'ST1.1 Detailed MSW by country'!X84,'ST1.1 Detailed MSW by country'!M84)</f>
        <v>0.12049926099559827</v>
      </c>
      <c r="AB84" s="50">
        <f>STDEVA('ST1.1 Detailed MSW by country'!AT84,'ST1.1 Detailed MSW by country'!AI84,'ST1.1 Detailed MSW by country'!X84,'ST1.1 Detailed MSW by country'!M84)</f>
        <v>6.8856693419058687E-2</v>
      </c>
      <c r="AC84" s="50">
        <f>MIN('ST1.1 Detailed MSW by country'!AT84,'ST1.1 Detailed MSW by country'!AI84,'ST1.1 Detailed MSW by country'!X84,'ST1.1 Detailed MSW by country'!M84)</f>
        <v>8.0652000000000001E-2</v>
      </c>
      <c r="AD84" s="50">
        <f>MAX('ST1.1 Detailed MSW by country'!AT84,'ST1.1 Detailed MSW by country'!AI84,'ST1.1 Detailed MSW by country'!X84,'ST1.1 Detailed MSW by country'!M84)</f>
        <v>0.16224</v>
      </c>
      <c r="AE84" s="50">
        <f>AVERAGE('ST1.1 Detailed MSW by country'!AU84,'ST1.1 Detailed MSW by country'!AJ84,'ST1.1 Detailed MSW by country'!Y84,'ST1.1 Detailed MSW by country'!N84)</f>
        <v>3.4218700398109002E-2</v>
      </c>
      <c r="AF84" s="50">
        <f>STDEVA('ST1.1 Detailed MSW by country'!AU84,'ST1.1 Detailed MSW by country'!AJ84,'ST1.1 Detailed MSW by country'!Y84,'ST1.1 Detailed MSW by country'!N84)</f>
        <v>1.9553535374771155E-2</v>
      </c>
      <c r="AG84" s="50">
        <f>MIN('ST1.1 Detailed MSW by country'!AU84,'ST1.1 Detailed MSW by country'!AJ84,'ST1.1 Detailed MSW by country'!Y84,'ST1.1 Detailed MSW by country'!N84)</f>
        <v>2.2903099999999999E-2</v>
      </c>
      <c r="AH84" s="50">
        <f>MAX('ST1.1 Detailed MSW by country'!AU84,'ST1.1 Detailed MSW by country'!AJ84,'ST1.1 Detailed MSW by country'!Y84,'ST1.1 Detailed MSW by country'!N84)</f>
        <v>4.6072000000000002E-2</v>
      </c>
      <c r="AI84" s="50">
        <f>AVERAGE('ST1.1 Detailed MSW by country'!I84,'ST1.1 Detailed MSW by country'!L84,'ST1.1 Detailed MSW by country'!T84,'ST1.1 Detailed MSW by country'!W84,'ST1.1 Detailed MSW by country'!AE84,'ST1.1 Detailed MSW by country'!AH84,'ST1.1 Detailed MSW by country'!AP84,'ST1.1 Detailed MSW by country'!AS84)</f>
        <v>4.1749904210333894E-2</v>
      </c>
      <c r="AJ84" s="50">
        <f>STDEVA('ST1.1 Detailed MSW by country'!I84,'ST1.1 Detailed MSW by country'!L84,'ST1.1 Detailed MSW by country'!T84,'ST1.1 Detailed MSW by country'!W84,'ST1.1 Detailed MSW by country'!AE84,'ST1.1 Detailed MSW by country'!AH84,'ST1.1 Detailed MSW by country'!AP84,'ST1.1 Detailed MSW by country'!AS84)</f>
        <v>2.2428245998744999E-2</v>
      </c>
      <c r="AK84" s="50">
        <f>MIN('ST1.1 Detailed MSW by country'!I84,'ST1.1 Detailed MSW by country'!L84,'ST1.1 Detailed MSW by country'!T84,'ST1.1 Detailed MSW by country'!W84,'ST1.1 Detailed MSW by country'!AE84,'ST1.1 Detailed MSW by country'!AH84,'ST1.1 Detailed MSW by country'!AP84,'ST1.1 Detailed MSW by country'!AS84)</f>
        <v>2.5229599999999998E-2</v>
      </c>
      <c r="AL84" s="50">
        <f>MAX('ST1.1 Detailed MSW by country'!I84,'ST1.1 Detailed MSW by country'!L84,'ST1.1 Detailed MSW by country'!T84,'ST1.1 Detailed MSW by country'!W84,'ST1.1 Detailed MSW by country'!AE84,'ST1.1 Detailed MSW by country'!AH84,'ST1.1 Detailed MSW by country'!AP84,'ST1.1 Detailed MSW by country'!AS84)</f>
        <v>6.1671999999999998E-2</v>
      </c>
      <c r="AM84" s="50">
        <f>AVERAGE('ST1.1 Detailed MSW by country'!J84,'ST1.1 Detailed MSW by country'!M84,'ST1.1 Detailed MSW by country'!U84,'ST1.1 Detailed MSW by country'!X84,'ST1.1 Detailed MSW by country'!AF84,'ST1.1 Detailed MSW by country'!AI84,'ST1.1 Detailed MSW by country'!AQ84,'ST1.1 Detailed MSW by country'!AT84)</f>
        <v>9.6283544122444401E-2</v>
      </c>
      <c r="AN84" s="50">
        <f>STDEVA('ST1.1 Detailed MSW by country'!J84,'ST1.1 Detailed MSW by country'!M84,'ST1.1 Detailed MSW by country'!U84,'ST1.1 Detailed MSW by country'!X84,'ST1.1 Detailed MSW by country'!AF84,'ST1.1 Detailed MSW by country'!AI84,'ST1.1 Detailed MSW by country'!AQ84,'ST1.1 Detailed MSW by country'!AT84)</f>
        <v>5.5997843457625082E-2</v>
      </c>
      <c r="AO84" s="50">
        <f>MIN('ST1.1 Detailed MSW by country'!J84,'ST1.1 Detailed MSW by country'!M84,'ST1.1 Detailed MSW by country'!U84,'ST1.1 Detailed MSW by country'!X84,'ST1.1 Detailed MSW by country'!AF84,'ST1.1 Detailed MSW by country'!AI84,'ST1.1 Detailed MSW by country'!AQ84,'ST1.1 Detailed MSW by country'!AT84)</f>
        <v>4.8236099999999997E-2</v>
      </c>
      <c r="AP84" s="50">
        <f>MAX('ST1.1 Detailed MSW by country'!J84,'ST1.1 Detailed MSW by country'!M84,'ST1.1 Detailed MSW by country'!U84,'ST1.1 Detailed MSW by country'!X84,'ST1.1 Detailed MSW by country'!AF84,'ST1.1 Detailed MSW by country'!AI84,'ST1.1 Detailed MSW by country'!AQ84,'ST1.1 Detailed MSW by country'!AT84)</f>
        <v>0.16224</v>
      </c>
      <c r="AQ84" s="50">
        <f>AVERAGE('ST1.1 Detailed MSW by country'!K84,'ST1.1 Detailed MSW by country'!N84,'ST1.1 Detailed MSW by country'!V84,'ST1.1 Detailed MSW by country'!Y84,'ST1.1 Detailed MSW by country'!AG84,'ST1.1 Detailed MSW by country'!AJ84,'ST1.1 Detailed MSW by country'!AR84,'ST1.1 Detailed MSW by country'!AU84)</f>
        <v>4.6925192983862801E-2</v>
      </c>
      <c r="AR84" s="50">
        <f>STDEVA('ST1.1 Detailed MSW by country'!K84,'ST1.1 Detailed MSW by country'!N84,'ST1.1 Detailed MSW by country'!V84,'ST1.1 Detailed MSW by country'!Y84,'ST1.1 Detailed MSW by country'!AG84,'ST1.1 Detailed MSW by country'!AJ84,'ST1.1 Detailed MSW by country'!AR84,'ST1.1 Detailed MSW by country'!AU84)</f>
        <v>2.7663628892243872E-2</v>
      </c>
      <c r="AS84" s="50">
        <f>MIN('ST1.1 Detailed MSW by country'!K84,'ST1.1 Detailed MSW by country'!N84,'ST1.1 Detailed MSW by country'!V84,'ST1.1 Detailed MSW by country'!Y84,'ST1.1 Detailed MSW by country'!AG84,'ST1.1 Detailed MSW by country'!AJ84,'ST1.1 Detailed MSW by country'!AR84,'ST1.1 Detailed MSW by country'!AU84)</f>
        <v>2.2903099999999999E-2</v>
      </c>
      <c r="AT84" s="50">
        <f>MAX('ST1.1 Detailed MSW by country'!K84,'ST1.1 Detailed MSW by country'!N84,'ST1.1 Detailed MSW by country'!V84,'ST1.1 Detailed MSW by country'!Y84,'ST1.1 Detailed MSW by country'!AG84,'ST1.1 Detailed MSW by country'!AJ84,'ST1.1 Detailed MSW by country'!AR84,'ST1.1 Detailed MSW by country'!AU84)</f>
        <v>8.0288000000000012E-2</v>
      </c>
    </row>
    <row r="85" spans="1:46" x14ac:dyDescent="0.3">
      <c r="A85" s="19" t="s">
        <v>87</v>
      </c>
      <c r="B85" s="19" t="s">
        <v>97</v>
      </c>
      <c r="C85" s="27">
        <f>AVERAGE('ST1.1 Detailed MSW by country'!G85,'ST1.1 Detailed MSW by country'!R85,'ST1.1 Detailed MSW by country'!AC85,'ST1.1 Detailed MSW by country'!AN85)</f>
        <v>2.776398467281171</v>
      </c>
      <c r="D85" s="21">
        <f>STDEVA('ST1.1 Detailed MSW by country'!G85,'ST1.1 Detailed MSW by country'!R85,'ST1.1 Detailed MSW by country'!AC85,'ST1.1 Detailed MSW by country'!AN85)</f>
        <v>2.513434033532254</v>
      </c>
      <c r="E85" s="21">
        <f>MIN('ST1.1 Detailed MSW by country'!G85,'ST1.1 Detailed MSW by country'!R85,'ST1.1 Detailed MSW by country'!AC85,'ST1.1 Detailed MSW by country'!AN85)</f>
        <v>1.01</v>
      </c>
      <c r="F85" s="21">
        <f>MAX('ST1.1 Detailed MSW by country'!G85,'ST1.1 Detailed MSW by country'!R85,'ST1.1 Detailed MSW by country'!AC85,'ST1.1 Detailed MSW by country'!AN85)</f>
        <v>5.72</v>
      </c>
      <c r="G85" s="21">
        <f>AVERAGE('ST1.1 Detailed MSW by country'!H85,'ST1.1 Detailed MSW by country'!S85,'ST1.1 Detailed MSW by country'!AD85,'ST1.1 Detailed MSW by country'!AO85)</f>
        <v>1.3049072796221501</v>
      </c>
      <c r="H85" s="21">
        <f>STDEVA('ST1.1 Detailed MSW by country'!H85,'ST1.1 Detailed MSW by country'!S85,'ST1.1 Detailed MSW by country'!AD85,'ST1.1 Detailed MSW by country'!AO85)</f>
        <v>1.1813139957601597</v>
      </c>
      <c r="I85" s="21">
        <f>MIN('ST1.1 Detailed MSW by country'!H85,'ST1.1 Detailed MSW by country'!S85,'ST1.1 Detailed MSW by country'!AD85,'ST1.1 Detailed MSW by country'!AO85)</f>
        <v>0.47469999999999996</v>
      </c>
      <c r="J85" s="21">
        <f>MAX('ST1.1 Detailed MSW by country'!H85,'ST1.1 Detailed MSW by country'!S85,'ST1.1 Detailed MSW by country'!AD85,'ST1.1 Detailed MSW by country'!AO85)</f>
        <v>2.6883999999999997</v>
      </c>
      <c r="K85" s="50">
        <f>AVERAGE('ST1.1 Detailed MSW by country'!AP85,'ST1.1 Detailed MSW by country'!AE85,'ST1.1 Detailed MSW by country'!T85,'ST1.1 Detailed MSW by country'!I85)</f>
        <v>8.6174218536654468E-2</v>
      </c>
      <c r="L85" s="50">
        <f>STDEVA('ST1.1 Detailed MSW by country'!AP85,'ST1.1 Detailed MSW by country'!AE85,'ST1.1 Detailed MSW by country'!T85,'ST1.1 Detailed MSW by country'!I85)</f>
        <v>5.4842249946562387E-2</v>
      </c>
      <c r="M85" s="50">
        <f>MIN('ST1.1 Detailed MSW by country'!AP85,'ST1.1 Detailed MSW by country'!AE85,'ST1.1 Detailed MSW by country'!T85,'ST1.1 Detailed MSW by country'!I85)</f>
        <v>4.9287999999999998E-2</v>
      </c>
      <c r="N85" s="50">
        <f>MAX('ST1.1 Detailed MSW by country'!AP85,'ST1.1 Detailed MSW by country'!AE85,'ST1.1 Detailed MSW by country'!T85,'ST1.1 Detailed MSW by country'!I85)</f>
        <v>0.13119391999999996</v>
      </c>
      <c r="O85" s="50">
        <f>AVERAGE('ST1.1 Detailed MSW by country'!AQ85,'ST1.1 Detailed MSW by country'!AF85,'ST1.1 Detailed MSW by country'!U85,'ST1.1 Detailed MSW by country'!J85)</f>
        <v>0.16475521699733323</v>
      </c>
      <c r="P85" s="50">
        <f>STDEVA('ST1.1 Detailed MSW by country'!AQ85,'ST1.1 Detailed MSW by country'!AF85,'ST1.1 Detailed MSW by country'!U85,'ST1.1 Detailed MSW by country'!J85)</f>
        <v>0.10485208852488265</v>
      </c>
      <c r="Q85" s="50">
        <f>MIN('ST1.1 Detailed MSW by country'!AQ85,'ST1.1 Detailed MSW by country'!AF85,'ST1.1 Detailed MSW by country'!U85,'ST1.1 Detailed MSW by country'!J85)</f>
        <v>9.4232999999999997E-2</v>
      </c>
      <c r="R85" s="50">
        <f>MAX('ST1.1 Detailed MSW by country'!AQ85,'ST1.1 Detailed MSW by country'!AF85,'ST1.1 Detailed MSW by country'!U85,'ST1.1 Detailed MSW by country'!J85)</f>
        <v>0.25082771999999998</v>
      </c>
      <c r="S85" s="50">
        <f>AVERAGE('ST1.1 Detailed MSW by country'!AR85,'ST1.1 Detailed MSW by country'!AG85,'ST1.1 Detailed MSW by country'!V85,'ST1.1 Detailed MSW by country'!K85)</f>
        <v>0.13632478834077308</v>
      </c>
      <c r="T85" s="50">
        <f>STDEVA('ST1.1 Detailed MSW by country'!AR85,'ST1.1 Detailed MSW by country'!AG85,'ST1.1 Detailed MSW by country'!V85,'ST1.1 Detailed MSW by country'!K85)</f>
        <v>8.6758641308906106E-2</v>
      </c>
      <c r="U85" s="50">
        <f>MIN('ST1.1 Detailed MSW by country'!AR85,'ST1.1 Detailed MSW by country'!AG85,'ST1.1 Detailed MSW by country'!V85,'ST1.1 Detailed MSW by country'!K85)</f>
        <v>7.7972E-2</v>
      </c>
      <c r="V85" s="50">
        <f>MAX('ST1.1 Detailed MSW by country'!AR85,'ST1.1 Detailed MSW by country'!AG85,'ST1.1 Detailed MSW by country'!V85,'ST1.1 Detailed MSW by country'!K85)</f>
        <v>0.20754447999999998</v>
      </c>
      <c r="W85" s="50">
        <f>AVERAGE('ST1.1 Detailed MSW by country'!AS85,'ST1.1 Detailed MSW by country'!AH85,'ST1.1 Detailed MSW by country'!W85,'ST1.1 Detailed MSW by country'!L85)</f>
        <v>0.10471580244310676</v>
      </c>
      <c r="X85" s="50">
        <f>STDEVA('ST1.1 Detailed MSW by country'!AS85,'ST1.1 Detailed MSW by country'!AH85,'ST1.1 Detailed MSW by country'!W85,'ST1.1 Detailed MSW by country'!L85)</f>
        <v>6.6642324217851462E-2</v>
      </c>
      <c r="Y85" s="50">
        <f>MIN('ST1.1 Detailed MSW by country'!AS85,'ST1.1 Detailed MSW by country'!AH85,'ST1.1 Detailed MSW by country'!W85,'ST1.1 Detailed MSW by country'!L85)</f>
        <v>5.9893000000000002E-2</v>
      </c>
      <c r="Z85" s="50">
        <f>MAX('ST1.1 Detailed MSW by country'!AS85,'ST1.1 Detailed MSW by country'!AH85,'ST1.1 Detailed MSW by country'!W85,'ST1.1 Detailed MSW by country'!L85)</f>
        <v>0.15942211999999997</v>
      </c>
      <c r="AA85" s="50">
        <f>AVERAGE('ST1.1 Detailed MSW by country'!AT85,'ST1.1 Detailed MSW by country'!AI85,'ST1.1 Detailed MSW by country'!X85,'ST1.1 Detailed MSW by country'!M85)</f>
        <v>0.27547496089586265</v>
      </c>
      <c r="AB85" s="50">
        <f>STDEVA('ST1.1 Detailed MSW by country'!AT85,'ST1.1 Detailed MSW by country'!AI85,'ST1.1 Detailed MSW by country'!X85,'ST1.1 Detailed MSW by country'!M85)</f>
        <v>0.17531538917343722</v>
      </c>
      <c r="AC85" s="50">
        <f>MIN('ST1.1 Detailed MSW by country'!AT85,'ST1.1 Detailed MSW by country'!AI85,'ST1.1 Detailed MSW by country'!X85,'ST1.1 Detailed MSW by country'!M85)</f>
        <v>0.15756000000000001</v>
      </c>
      <c r="AD85" s="50">
        <f>MAX('ST1.1 Detailed MSW by country'!AT85,'ST1.1 Detailed MSW by country'!AI85,'ST1.1 Detailed MSW by country'!X85,'ST1.1 Detailed MSW by country'!M85)</f>
        <v>0.41939039999999994</v>
      </c>
      <c r="AE85" s="50">
        <f>AVERAGE('ST1.1 Detailed MSW by country'!AU85,'ST1.1 Detailed MSW by country'!AJ85,'ST1.1 Detailed MSW by country'!Y85,'ST1.1 Detailed MSW by country'!N85)</f>
        <v>7.8227825433889203E-2</v>
      </c>
      <c r="AF85" s="50">
        <f>STDEVA('ST1.1 Detailed MSW by country'!AU85,'ST1.1 Detailed MSW by country'!AJ85,'ST1.1 Detailed MSW by country'!Y85,'ST1.1 Detailed MSW by country'!N85)</f>
        <v>4.9785075258867106E-2</v>
      </c>
      <c r="AG85" s="50">
        <f>MIN('ST1.1 Detailed MSW by country'!AU85,'ST1.1 Detailed MSW by country'!AJ85,'ST1.1 Detailed MSW by country'!Y85,'ST1.1 Detailed MSW by country'!N85)</f>
        <v>4.4742999999999998E-2</v>
      </c>
      <c r="AH85" s="50">
        <f>MAX('ST1.1 Detailed MSW by country'!AU85,'ST1.1 Detailed MSW by country'!AJ85,'ST1.1 Detailed MSW by country'!Y85,'ST1.1 Detailed MSW by country'!N85)</f>
        <v>0.11909611999999999</v>
      </c>
      <c r="AI85" s="50">
        <f>AVERAGE('ST1.1 Detailed MSW by country'!I85,'ST1.1 Detailed MSW by country'!L85,'ST1.1 Detailed MSW by country'!T85,'ST1.1 Detailed MSW by country'!W85,'ST1.1 Detailed MSW by country'!AE85,'ST1.1 Detailed MSW by country'!AH85,'ST1.1 Detailed MSW by country'!AP85,'ST1.1 Detailed MSW by country'!AS85)</f>
        <v>9.5445010489880619E-2</v>
      </c>
      <c r="AJ85" s="50">
        <f>STDEVA('ST1.1 Detailed MSW by country'!I85,'ST1.1 Detailed MSW by country'!L85,'ST1.1 Detailed MSW by country'!T85,'ST1.1 Detailed MSW by country'!W85,'ST1.1 Detailed MSW by country'!AE85,'ST1.1 Detailed MSW by country'!AH85,'ST1.1 Detailed MSW by country'!AP85,'ST1.1 Detailed MSW by country'!AS85)</f>
        <v>5.6987942828230116E-2</v>
      </c>
      <c r="AK85" s="50">
        <f>MIN('ST1.1 Detailed MSW by country'!I85,'ST1.1 Detailed MSW by country'!L85,'ST1.1 Detailed MSW by country'!T85,'ST1.1 Detailed MSW by country'!W85,'ST1.1 Detailed MSW by country'!AE85,'ST1.1 Detailed MSW by country'!AH85,'ST1.1 Detailed MSW by country'!AP85,'ST1.1 Detailed MSW by country'!AS85)</f>
        <v>4.9287999999999998E-2</v>
      </c>
      <c r="AL85" s="50">
        <f>MAX('ST1.1 Detailed MSW by country'!I85,'ST1.1 Detailed MSW by country'!L85,'ST1.1 Detailed MSW by country'!T85,'ST1.1 Detailed MSW by country'!W85,'ST1.1 Detailed MSW by country'!AE85,'ST1.1 Detailed MSW by country'!AH85,'ST1.1 Detailed MSW by country'!AP85,'ST1.1 Detailed MSW by country'!AS85)</f>
        <v>0.15942211999999997</v>
      </c>
      <c r="AM85" s="50">
        <f>AVERAGE('ST1.1 Detailed MSW by country'!J85,'ST1.1 Detailed MSW by country'!M85,'ST1.1 Detailed MSW by country'!U85,'ST1.1 Detailed MSW by country'!X85,'ST1.1 Detailed MSW by country'!AF85,'ST1.1 Detailed MSW by country'!AI85,'ST1.1 Detailed MSW by country'!AQ85,'ST1.1 Detailed MSW by country'!AT85)</f>
        <v>0.22011508894659795</v>
      </c>
      <c r="AN85" s="50">
        <f>STDEVA('ST1.1 Detailed MSW by country'!J85,'ST1.1 Detailed MSW by country'!M85,'ST1.1 Detailed MSW by country'!U85,'ST1.1 Detailed MSW by country'!X85,'ST1.1 Detailed MSW by country'!AF85,'ST1.1 Detailed MSW by country'!AI85,'ST1.1 Detailed MSW by country'!AQ85,'ST1.1 Detailed MSW by country'!AT85)</f>
        <v>0.14090501250704121</v>
      </c>
      <c r="AO85" s="50">
        <f>MIN('ST1.1 Detailed MSW by country'!J85,'ST1.1 Detailed MSW by country'!M85,'ST1.1 Detailed MSW by country'!U85,'ST1.1 Detailed MSW by country'!X85,'ST1.1 Detailed MSW by country'!AF85,'ST1.1 Detailed MSW by country'!AI85,'ST1.1 Detailed MSW by country'!AQ85,'ST1.1 Detailed MSW by country'!AT85)</f>
        <v>9.4232999999999997E-2</v>
      </c>
      <c r="AP85" s="50">
        <f>MAX('ST1.1 Detailed MSW by country'!J85,'ST1.1 Detailed MSW by country'!M85,'ST1.1 Detailed MSW by country'!U85,'ST1.1 Detailed MSW by country'!X85,'ST1.1 Detailed MSW by country'!AF85,'ST1.1 Detailed MSW by country'!AI85,'ST1.1 Detailed MSW by country'!AQ85,'ST1.1 Detailed MSW by country'!AT85)</f>
        <v>0.41939039999999994</v>
      </c>
      <c r="AQ85" s="50">
        <f>AVERAGE('ST1.1 Detailed MSW by country'!K85,'ST1.1 Detailed MSW by country'!N85,'ST1.1 Detailed MSW by country'!V85,'ST1.1 Detailed MSW by country'!Y85,'ST1.1 Detailed MSW by country'!AG85,'ST1.1 Detailed MSW by country'!AJ85,'ST1.1 Detailed MSW by country'!AR85,'ST1.1 Detailed MSW by country'!AU85)</f>
        <v>0.10727630688733114</v>
      </c>
      <c r="AR85" s="50">
        <f>STDEVA('ST1.1 Detailed MSW by country'!K85,'ST1.1 Detailed MSW by country'!N85,'ST1.1 Detailed MSW by country'!V85,'ST1.1 Detailed MSW by country'!Y85,'ST1.1 Detailed MSW by country'!AG85,'ST1.1 Detailed MSW by country'!AJ85,'ST1.1 Detailed MSW by country'!AR85,'ST1.1 Detailed MSW by country'!AU85)</f>
        <v>6.9502323617143286E-2</v>
      </c>
      <c r="AS85" s="50">
        <f>MIN('ST1.1 Detailed MSW by country'!K85,'ST1.1 Detailed MSW by country'!N85,'ST1.1 Detailed MSW by country'!V85,'ST1.1 Detailed MSW by country'!Y85,'ST1.1 Detailed MSW by country'!AG85,'ST1.1 Detailed MSW by country'!AJ85,'ST1.1 Detailed MSW by country'!AR85,'ST1.1 Detailed MSW by country'!AU85)</f>
        <v>4.4742999999999998E-2</v>
      </c>
      <c r="AT85" s="50">
        <f>MAX('ST1.1 Detailed MSW by country'!K85,'ST1.1 Detailed MSW by country'!N85,'ST1.1 Detailed MSW by country'!V85,'ST1.1 Detailed MSW by country'!Y85,'ST1.1 Detailed MSW by country'!AG85,'ST1.1 Detailed MSW by country'!AJ85,'ST1.1 Detailed MSW by country'!AR85,'ST1.1 Detailed MSW by country'!AU85)</f>
        <v>0.20754447999999998</v>
      </c>
    </row>
    <row r="86" spans="1:46" x14ac:dyDescent="0.3">
      <c r="A86" s="19" t="s">
        <v>87</v>
      </c>
      <c r="B86" s="19" t="s">
        <v>98</v>
      </c>
      <c r="C86" s="27">
        <f>AVERAGE('ST1.1 Detailed MSW by country'!G86,'ST1.1 Detailed MSW by country'!R86,'ST1.1 Detailed MSW by country'!AC86,'ST1.1 Detailed MSW by country'!AN86)</f>
        <v>0.80601713863766133</v>
      </c>
      <c r="D86" s="21">
        <f>STDEVA('ST1.1 Detailed MSW by country'!G86,'ST1.1 Detailed MSW by country'!R86,'ST1.1 Detailed MSW by country'!AC86,'ST1.1 Detailed MSW by country'!AN86)</f>
        <v>0.52361419427132261</v>
      </c>
      <c r="E86" s="21">
        <f>MIN('ST1.1 Detailed MSW by country'!G86,'ST1.1 Detailed MSW by country'!R86,'ST1.1 Detailed MSW by country'!AC86,'ST1.1 Detailed MSW by country'!AN86)</f>
        <v>0.51203427727532269</v>
      </c>
      <c r="F86" s="21">
        <f>MAX('ST1.1 Detailed MSW by country'!G86,'ST1.1 Detailed MSW by country'!R86,'ST1.1 Detailed MSW by country'!AC86,'ST1.1 Detailed MSW by country'!AN86)</f>
        <v>1.1000000000000001</v>
      </c>
      <c r="G86" s="21">
        <f>AVERAGE('ST1.1 Detailed MSW by country'!H86,'ST1.1 Detailed MSW by country'!S86,'ST1.1 Detailed MSW by country'!AD86,'ST1.1 Detailed MSW by country'!AO86)</f>
        <v>0.37882805515970086</v>
      </c>
      <c r="H86" s="21">
        <f>STDEVA('ST1.1 Detailed MSW by country'!H86,'ST1.1 Detailed MSW by country'!S86,'ST1.1 Detailed MSW by country'!AD86,'ST1.1 Detailed MSW by country'!AO86)</f>
        <v>0.24609867130752158</v>
      </c>
      <c r="I86" s="21">
        <f>MIN('ST1.1 Detailed MSW by country'!H86,'ST1.1 Detailed MSW by country'!S86,'ST1.1 Detailed MSW by country'!AD86,'ST1.1 Detailed MSW by country'!AO86)</f>
        <v>0.24065611031940165</v>
      </c>
      <c r="J86" s="21">
        <f>MAX('ST1.1 Detailed MSW by country'!H86,'ST1.1 Detailed MSW by country'!S86,'ST1.1 Detailed MSW by country'!AD86,'ST1.1 Detailed MSW by country'!AO86)</f>
        <v>0.51700000000000002</v>
      </c>
      <c r="K86" s="50">
        <f>AVERAGE('ST1.1 Detailed MSW by country'!AP86,'ST1.1 Detailed MSW by country'!AE86,'ST1.1 Detailed MSW by country'!T86,'ST1.1 Detailed MSW by country'!I86)</f>
        <v>2.5108436365517871E-2</v>
      </c>
      <c r="L86" s="50">
        <f>STDEVA('ST1.1 Detailed MSW by country'!AP86,'ST1.1 Detailed MSW by country'!AE86,'ST1.1 Detailed MSW by country'!T86,'ST1.1 Detailed MSW by country'!I86)</f>
        <v>1.4496700060978271E-2</v>
      </c>
      <c r="M86" s="50">
        <f>MIN('ST1.1 Detailed MSW by country'!AP86,'ST1.1 Detailed MSW by country'!AE86,'ST1.1 Detailed MSW by country'!T86,'ST1.1 Detailed MSW by country'!I86)</f>
        <v>2.4987272731035744E-2</v>
      </c>
      <c r="N86" s="50">
        <f>MAX('ST1.1 Detailed MSW by country'!AP86,'ST1.1 Detailed MSW by country'!AE86,'ST1.1 Detailed MSW by country'!T86,'ST1.1 Detailed MSW by country'!I86)</f>
        <v>2.5229599999999998E-2</v>
      </c>
      <c r="O86" s="50">
        <f>AVERAGE('ST1.1 Detailed MSW by country'!AQ86,'ST1.1 Detailed MSW by country'!AF86,'ST1.1 Detailed MSW by country'!U86,'ST1.1 Detailed MSW by country'!J86)</f>
        <v>4.8004449034893801E-2</v>
      </c>
      <c r="P86" s="50">
        <f>STDEVA('ST1.1 Detailed MSW by country'!AQ86,'ST1.1 Detailed MSW by country'!AF86,'ST1.1 Detailed MSW by country'!U86,'ST1.1 Detailed MSW by country'!J86)</f>
        <v>2.7716026960845748E-2</v>
      </c>
      <c r="Q86" s="50">
        <f>MIN('ST1.1 Detailed MSW by country'!AQ86,'ST1.1 Detailed MSW by country'!AF86,'ST1.1 Detailed MSW by country'!U86,'ST1.1 Detailed MSW by country'!J86)</f>
        <v>4.7772798069787605E-2</v>
      </c>
      <c r="R86" s="50">
        <f>MAX('ST1.1 Detailed MSW by country'!AQ86,'ST1.1 Detailed MSW by country'!AF86,'ST1.1 Detailed MSW by country'!U86,'ST1.1 Detailed MSW by country'!J86)</f>
        <v>4.8236099999999997E-2</v>
      </c>
      <c r="S86" s="50">
        <f>AVERAGE('ST1.1 Detailed MSW by country'!AR86,'ST1.1 Detailed MSW by country'!AG86,'ST1.1 Detailed MSW by country'!V86,'ST1.1 Detailed MSW by country'!K86)</f>
        <v>3.9720723102827454E-2</v>
      </c>
      <c r="T86" s="50">
        <f>STDEVA('ST1.1 Detailed MSW by country'!AR86,'ST1.1 Detailed MSW by country'!AG86,'ST1.1 Detailed MSW by country'!V86,'ST1.1 Detailed MSW by country'!K86)</f>
        <v>2.2933304194826282E-2</v>
      </c>
      <c r="U86" s="50">
        <f>MIN('ST1.1 Detailed MSW by country'!AR86,'ST1.1 Detailed MSW by country'!AG86,'ST1.1 Detailed MSW by country'!V86,'ST1.1 Detailed MSW by country'!K86)</f>
        <v>3.9529046205654915E-2</v>
      </c>
      <c r="V86" s="50">
        <f>MAX('ST1.1 Detailed MSW by country'!AR86,'ST1.1 Detailed MSW by country'!AG86,'ST1.1 Detailed MSW by country'!V86,'ST1.1 Detailed MSW by country'!K86)</f>
        <v>3.9912400000000001E-2</v>
      </c>
      <c r="W86" s="50">
        <f>AVERAGE('ST1.1 Detailed MSW by country'!AS86,'ST1.1 Detailed MSW by country'!AH86,'ST1.1 Detailed MSW by country'!W86,'ST1.1 Detailed MSW by country'!L86)</f>
        <v>3.0510866321213317E-2</v>
      </c>
      <c r="X86" s="50">
        <f>STDEVA('ST1.1 Detailed MSW by country'!AS86,'ST1.1 Detailed MSW by country'!AH86,'ST1.1 Detailed MSW by country'!W86,'ST1.1 Detailed MSW by country'!L86)</f>
        <v>1.7615867082295317E-2</v>
      </c>
      <c r="Y86" s="50">
        <f>MIN('ST1.1 Detailed MSW by country'!AS86,'ST1.1 Detailed MSW by country'!AH86,'ST1.1 Detailed MSW by country'!W86,'ST1.1 Detailed MSW by country'!L86)</f>
        <v>3.0363632642426634E-2</v>
      </c>
      <c r="Z86" s="50">
        <f>MAX('ST1.1 Detailed MSW by country'!AS86,'ST1.1 Detailed MSW by country'!AH86,'ST1.1 Detailed MSW by country'!W86,'ST1.1 Detailed MSW by country'!L86)</f>
        <v>3.0658100000000001E-2</v>
      </c>
      <c r="AA86" s="50">
        <f>AVERAGE('ST1.1 Detailed MSW by country'!AT86,'ST1.1 Detailed MSW by country'!AI86,'ST1.1 Detailed MSW by country'!X86,'ST1.1 Detailed MSW by country'!M86)</f>
        <v>8.0264673627475164E-2</v>
      </c>
      <c r="AB86" s="50">
        <f>STDEVA('ST1.1 Detailed MSW by country'!AT86,'ST1.1 Detailed MSW by country'!AI86,'ST1.1 Detailed MSW by country'!X86,'ST1.1 Detailed MSW by country'!M86)</f>
        <v>4.6341910030996122E-2</v>
      </c>
      <c r="AC86" s="50">
        <f>MIN('ST1.1 Detailed MSW by country'!AT86,'ST1.1 Detailed MSW by country'!AI86,'ST1.1 Detailed MSW by country'!X86,'ST1.1 Detailed MSW by country'!M86)</f>
        <v>7.987734725495034E-2</v>
      </c>
      <c r="AD86" s="50">
        <f>MAX('ST1.1 Detailed MSW by country'!AT86,'ST1.1 Detailed MSW by country'!AI86,'ST1.1 Detailed MSW by country'!X86,'ST1.1 Detailed MSW by country'!M86)</f>
        <v>8.0652000000000001E-2</v>
      </c>
      <c r="AE86" s="50">
        <f>AVERAGE('ST1.1 Detailed MSW by country'!AU86,'ST1.1 Detailed MSW by country'!AJ86,'ST1.1 Detailed MSW by country'!Y86,'ST1.1 Detailed MSW by country'!N86)</f>
        <v>2.2793109241648395E-2</v>
      </c>
      <c r="AF86" s="50">
        <f>STDEVA('ST1.1 Detailed MSW by country'!AU86,'ST1.1 Detailed MSW by country'!AJ86,'ST1.1 Detailed MSW by country'!Y86,'ST1.1 Detailed MSW by country'!N86)</f>
        <v>1.3159914194699538E-2</v>
      </c>
      <c r="AG86" s="50">
        <f>MIN('ST1.1 Detailed MSW by country'!AU86,'ST1.1 Detailed MSW by country'!AJ86,'ST1.1 Detailed MSW by country'!Y86,'ST1.1 Detailed MSW by country'!N86)</f>
        <v>2.2683118483296794E-2</v>
      </c>
      <c r="AH86" s="50">
        <f>MAX('ST1.1 Detailed MSW by country'!AU86,'ST1.1 Detailed MSW by country'!AJ86,'ST1.1 Detailed MSW by country'!Y86,'ST1.1 Detailed MSW by country'!N86)</f>
        <v>2.2903099999999999E-2</v>
      </c>
      <c r="AI86" s="50">
        <f>AVERAGE('ST1.1 Detailed MSW by country'!I86,'ST1.1 Detailed MSW by country'!L86,'ST1.1 Detailed MSW by country'!T86,'ST1.1 Detailed MSW by country'!W86,'ST1.1 Detailed MSW by country'!AE86,'ST1.1 Detailed MSW by country'!AH86,'ST1.1 Detailed MSW by country'!AP86,'ST1.1 Detailed MSW by country'!AS86)</f>
        <v>2.7809651343365591E-2</v>
      </c>
      <c r="AJ86" s="50">
        <f>STDEVA('ST1.1 Detailed MSW by country'!I86,'ST1.1 Detailed MSW by country'!L86,'ST1.1 Detailed MSW by country'!T86,'ST1.1 Detailed MSW by country'!W86,'ST1.1 Detailed MSW by country'!AE86,'ST1.1 Detailed MSW by country'!AH86,'ST1.1 Detailed MSW by country'!AP86,'ST1.1 Detailed MSW by country'!AS86)</f>
        <v>1.5004820091606218E-2</v>
      </c>
      <c r="AK86" s="50">
        <f>MIN('ST1.1 Detailed MSW by country'!I86,'ST1.1 Detailed MSW by country'!L86,'ST1.1 Detailed MSW by country'!T86,'ST1.1 Detailed MSW by country'!W86,'ST1.1 Detailed MSW by country'!AE86,'ST1.1 Detailed MSW by country'!AH86,'ST1.1 Detailed MSW by country'!AP86,'ST1.1 Detailed MSW by country'!AS86)</f>
        <v>2.4987272731035744E-2</v>
      </c>
      <c r="AL86" s="50">
        <f>MAX('ST1.1 Detailed MSW by country'!I86,'ST1.1 Detailed MSW by country'!L86,'ST1.1 Detailed MSW by country'!T86,'ST1.1 Detailed MSW by country'!W86,'ST1.1 Detailed MSW by country'!AE86,'ST1.1 Detailed MSW by country'!AH86,'ST1.1 Detailed MSW by country'!AP86,'ST1.1 Detailed MSW by country'!AS86)</f>
        <v>3.0658100000000001E-2</v>
      </c>
      <c r="AM86" s="50">
        <f>AVERAGE('ST1.1 Detailed MSW by country'!J86,'ST1.1 Detailed MSW by country'!M86,'ST1.1 Detailed MSW by country'!U86,'ST1.1 Detailed MSW by country'!X86,'ST1.1 Detailed MSW by country'!AF86,'ST1.1 Detailed MSW by country'!AI86,'ST1.1 Detailed MSW by country'!AQ86,'ST1.1 Detailed MSW by country'!AT86)</f>
        <v>6.4134561331184489E-2</v>
      </c>
      <c r="AN86" s="50">
        <f>STDEVA('ST1.1 Detailed MSW by country'!J86,'ST1.1 Detailed MSW by country'!M86,'ST1.1 Detailed MSW by country'!U86,'ST1.1 Detailed MSW by country'!X86,'ST1.1 Detailed MSW by country'!AF86,'ST1.1 Detailed MSW by country'!AI86,'ST1.1 Detailed MSW by country'!AQ86,'ST1.1 Detailed MSW by country'!AT86)</f>
        <v>3.6386051826858237E-2</v>
      </c>
      <c r="AO86" s="50">
        <f>MIN('ST1.1 Detailed MSW by country'!J86,'ST1.1 Detailed MSW by country'!M86,'ST1.1 Detailed MSW by country'!U86,'ST1.1 Detailed MSW by country'!X86,'ST1.1 Detailed MSW by country'!AF86,'ST1.1 Detailed MSW by country'!AI86,'ST1.1 Detailed MSW by country'!AQ86,'ST1.1 Detailed MSW by country'!AT86)</f>
        <v>4.7772798069787605E-2</v>
      </c>
      <c r="AP86" s="50">
        <f>MAX('ST1.1 Detailed MSW by country'!J86,'ST1.1 Detailed MSW by country'!M86,'ST1.1 Detailed MSW by country'!U86,'ST1.1 Detailed MSW by country'!X86,'ST1.1 Detailed MSW by country'!AF86,'ST1.1 Detailed MSW by country'!AI86,'ST1.1 Detailed MSW by country'!AQ86,'ST1.1 Detailed MSW by country'!AT86)</f>
        <v>8.0652000000000001E-2</v>
      </c>
      <c r="AQ86" s="50">
        <f>AVERAGE('ST1.1 Detailed MSW by country'!K86,'ST1.1 Detailed MSW by country'!N86,'ST1.1 Detailed MSW by country'!V86,'ST1.1 Detailed MSW by country'!Y86,'ST1.1 Detailed MSW by country'!AG86,'ST1.1 Detailed MSW by country'!AJ86,'ST1.1 Detailed MSW by country'!AR86,'ST1.1 Detailed MSW by country'!AU86)</f>
        <v>3.1256916172237928E-2</v>
      </c>
      <c r="AR86" s="50">
        <f>STDEVA('ST1.1 Detailed MSW by country'!K86,'ST1.1 Detailed MSW by country'!N86,'ST1.1 Detailed MSW by country'!V86,'ST1.1 Detailed MSW by country'!Y86,'ST1.1 Detailed MSW by country'!AG86,'ST1.1 Detailed MSW by country'!AJ86,'ST1.1 Detailed MSW by country'!AR86,'ST1.1 Detailed MSW by country'!AU86)</f>
        <v>1.7891064825890302E-2</v>
      </c>
      <c r="AS86" s="50">
        <f>MIN('ST1.1 Detailed MSW by country'!K86,'ST1.1 Detailed MSW by country'!N86,'ST1.1 Detailed MSW by country'!V86,'ST1.1 Detailed MSW by country'!Y86,'ST1.1 Detailed MSW by country'!AG86,'ST1.1 Detailed MSW by country'!AJ86,'ST1.1 Detailed MSW by country'!AR86,'ST1.1 Detailed MSW by country'!AU86)</f>
        <v>2.2683118483296794E-2</v>
      </c>
      <c r="AT86" s="50">
        <f>MAX('ST1.1 Detailed MSW by country'!K86,'ST1.1 Detailed MSW by country'!N86,'ST1.1 Detailed MSW by country'!V86,'ST1.1 Detailed MSW by country'!Y86,'ST1.1 Detailed MSW by country'!AG86,'ST1.1 Detailed MSW by country'!AJ86,'ST1.1 Detailed MSW by country'!AR86,'ST1.1 Detailed MSW by country'!AU86)</f>
        <v>3.9912400000000001E-2</v>
      </c>
    </row>
    <row r="87" spans="1:46" x14ac:dyDescent="0.3">
      <c r="A87" s="19" t="s">
        <v>87</v>
      </c>
      <c r="B87" s="19" t="s">
        <v>99</v>
      </c>
      <c r="C87" s="27">
        <f>AVERAGE('ST1.1 Detailed MSW by country'!G87,'ST1.1 Detailed MSW by country'!R87,'ST1.1 Detailed MSW by country'!AC87,'ST1.1 Detailed MSW by country'!AN87)</f>
        <v>1.1191530016555431</v>
      </c>
      <c r="D87" s="21">
        <f>STDEVA('ST1.1 Detailed MSW by country'!G87,'ST1.1 Detailed MSW by country'!R87,'ST1.1 Detailed MSW by country'!AC87,'ST1.1 Detailed MSW by country'!AN87)</f>
        <v>0.56615419692316482</v>
      </c>
      <c r="E87" s="21">
        <f>MIN('ST1.1 Detailed MSW by country'!G87,'ST1.1 Detailed MSW by country'!R87,'ST1.1 Detailed MSW by country'!AC87,'ST1.1 Detailed MSW by country'!AN87)</f>
        <v>0.99745900496662965</v>
      </c>
      <c r="F87" s="21">
        <f>MAX('ST1.1 Detailed MSW by country'!G87,'ST1.1 Detailed MSW by country'!R87,'ST1.1 Detailed MSW by country'!AC87,'ST1.1 Detailed MSW by country'!AN87)</f>
        <v>1.18</v>
      </c>
      <c r="G87" s="21">
        <f>AVERAGE('ST1.1 Detailed MSW by country'!H87,'ST1.1 Detailed MSW by country'!S87,'ST1.1 Detailed MSW by country'!AD87,'ST1.1 Detailed MSW by country'!AO87)</f>
        <v>0.52600191077810521</v>
      </c>
      <c r="H87" s="21">
        <f>STDEVA('ST1.1 Detailed MSW by country'!H87,'ST1.1 Detailed MSW by country'!S87,'ST1.1 Detailed MSW by country'!AD87,'ST1.1 Detailed MSW by country'!AO87)</f>
        <v>0.26609247255388746</v>
      </c>
      <c r="I87" s="21">
        <f>MIN('ST1.1 Detailed MSW by country'!H87,'ST1.1 Detailed MSW by country'!S87,'ST1.1 Detailed MSW by country'!AD87,'ST1.1 Detailed MSW by country'!AO87)</f>
        <v>0.46880573233431588</v>
      </c>
      <c r="J87" s="21">
        <f>MAX('ST1.1 Detailed MSW by country'!H87,'ST1.1 Detailed MSW by country'!S87,'ST1.1 Detailed MSW by country'!AD87,'ST1.1 Detailed MSW by country'!AO87)</f>
        <v>0.55459999999999998</v>
      </c>
      <c r="K87" s="50">
        <f>AVERAGE('ST1.1 Detailed MSW by country'!AP87,'ST1.1 Detailed MSW by country'!AE87,'ST1.1 Detailed MSW by country'!T87,'ST1.1 Detailed MSW by country'!I87)</f>
        <v>4.4441493147457177E-2</v>
      </c>
      <c r="L87" s="50">
        <f>STDEVA('ST1.1 Detailed MSW by country'!AP87,'ST1.1 Detailed MSW by country'!AE87,'ST1.1 Detailed MSW by country'!T87,'ST1.1 Detailed MSW by country'!I87)</f>
        <v>2.5650872959409623E-2</v>
      </c>
      <c r="M87" s="50">
        <f>MIN('ST1.1 Detailed MSW by country'!AP87,'ST1.1 Detailed MSW by country'!AE87,'ST1.1 Detailed MSW by country'!T87,'ST1.1 Detailed MSW by country'!I87)</f>
        <v>2.7064479999999998E-2</v>
      </c>
      <c r="N87" s="50">
        <f>MAX('ST1.1 Detailed MSW by country'!AP87,'ST1.1 Detailed MSW by country'!AE87,'ST1.1 Detailed MSW by country'!T87,'ST1.1 Detailed MSW by country'!I87)</f>
        <v>5.7583999999999989E-2</v>
      </c>
      <c r="O87" s="50">
        <f>AVERAGE('ST1.1 Detailed MSW by country'!AQ87,'ST1.1 Detailed MSW by country'!AF87,'ST1.1 Detailed MSW by country'!U87,'ST1.1 Detailed MSW by country'!J87)</f>
        <v>8.4967035054462167E-2</v>
      </c>
      <c r="P87" s="50">
        <f>STDEVA('ST1.1 Detailed MSW by country'!AQ87,'ST1.1 Detailed MSW by country'!AF87,'ST1.1 Detailed MSW by country'!U87,'ST1.1 Detailed MSW by country'!J87)</f>
        <v>4.9041525555592595E-2</v>
      </c>
      <c r="Q87" s="50">
        <f>MIN('ST1.1 Detailed MSW by country'!AQ87,'ST1.1 Detailed MSW by country'!AF87,'ST1.1 Detailed MSW by country'!U87,'ST1.1 Detailed MSW by country'!J87)</f>
        <v>5.1744179999999994E-2</v>
      </c>
      <c r="R87" s="50">
        <f>MAX('ST1.1 Detailed MSW by country'!AQ87,'ST1.1 Detailed MSW by country'!AF87,'ST1.1 Detailed MSW by country'!U87,'ST1.1 Detailed MSW by country'!J87)</f>
        <v>0.11009399999999998</v>
      </c>
      <c r="S87" s="50">
        <f>AVERAGE('ST1.1 Detailed MSW by country'!AR87,'ST1.1 Detailed MSW by country'!AG87,'ST1.1 Detailed MSW by country'!V87,'ST1.1 Detailed MSW by country'!K87)</f>
        <v>7.0304985061141259E-2</v>
      </c>
      <c r="T87" s="50">
        <f>STDEVA('ST1.1 Detailed MSW by country'!AR87,'ST1.1 Detailed MSW by country'!AG87,'ST1.1 Detailed MSW by country'!V87,'ST1.1 Detailed MSW by country'!K87)</f>
        <v>4.0578840009557852E-2</v>
      </c>
      <c r="U87" s="50">
        <f>MIN('ST1.1 Detailed MSW by country'!AR87,'ST1.1 Detailed MSW by country'!AG87,'ST1.1 Detailed MSW by country'!V87,'ST1.1 Detailed MSW by country'!K87)</f>
        <v>4.2815119999999998E-2</v>
      </c>
      <c r="V87" s="50">
        <f>MAX('ST1.1 Detailed MSW by country'!AR87,'ST1.1 Detailed MSW by country'!AG87,'ST1.1 Detailed MSW by country'!V87,'ST1.1 Detailed MSW by country'!K87)</f>
        <v>9.1095999999999996E-2</v>
      </c>
      <c r="W87" s="50">
        <f>AVERAGE('ST1.1 Detailed MSW by country'!AS87,'ST1.1 Detailed MSW by country'!AH87,'ST1.1 Detailed MSW by country'!W87,'ST1.1 Detailed MSW by country'!L87)</f>
        <v>5.4003699664840372E-2</v>
      </c>
      <c r="X87" s="50">
        <f>STDEVA('ST1.1 Detailed MSW by country'!AS87,'ST1.1 Detailed MSW by country'!AH87,'ST1.1 Detailed MSW by country'!W87,'ST1.1 Detailed MSW by country'!L87)</f>
        <v>3.1170015706823585E-2</v>
      </c>
      <c r="Y87" s="50">
        <f>MIN('ST1.1 Detailed MSW by country'!AS87,'ST1.1 Detailed MSW by country'!AH87,'ST1.1 Detailed MSW by country'!W87,'ST1.1 Detailed MSW by country'!L87)</f>
        <v>3.2887779999999998E-2</v>
      </c>
      <c r="Z87" s="50">
        <f>MAX('ST1.1 Detailed MSW by country'!AS87,'ST1.1 Detailed MSW by country'!AH87,'ST1.1 Detailed MSW by country'!W87,'ST1.1 Detailed MSW by country'!L87)</f>
        <v>6.9973999999999995E-2</v>
      </c>
      <c r="AA87" s="50">
        <f>AVERAGE('ST1.1 Detailed MSW by country'!AT87,'ST1.1 Detailed MSW by country'!AI87,'ST1.1 Detailed MSW by country'!X87,'ST1.1 Detailed MSW by country'!M87)</f>
        <v>0.14206706825826473</v>
      </c>
      <c r="AB87" s="50">
        <f>STDEVA('ST1.1 Detailed MSW by country'!AT87,'ST1.1 Detailed MSW by country'!AI87,'ST1.1 Detailed MSW by country'!X87,'ST1.1 Detailed MSW by country'!M87)</f>
        <v>8.1998692247293073E-2</v>
      </c>
      <c r="AC87" s="50">
        <f>MIN('ST1.1 Detailed MSW by country'!AT87,'ST1.1 Detailed MSW by country'!AI87,'ST1.1 Detailed MSW by country'!X87,'ST1.1 Detailed MSW by country'!M87)</f>
        <v>8.65176E-2</v>
      </c>
      <c r="AD87" s="50">
        <f>MAX('ST1.1 Detailed MSW by country'!AT87,'ST1.1 Detailed MSW by country'!AI87,'ST1.1 Detailed MSW by country'!X87,'ST1.1 Detailed MSW by country'!M87)</f>
        <v>0.18407999999999999</v>
      </c>
      <c r="AE87" s="50">
        <f>AVERAGE('ST1.1 Detailed MSW by country'!AU87,'ST1.1 Detailed MSW by country'!AJ87,'ST1.1 Detailed MSW by country'!Y87,'ST1.1 Detailed MSW by country'!N87)</f>
        <v>4.0343404640007234E-2</v>
      </c>
      <c r="AF87" s="50">
        <f>STDEVA('ST1.1 Detailed MSW by country'!AU87,'ST1.1 Detailed MSW by country'!AJ87,'ST1.1 Detailed MSW by country'!Y87,'ST1.1 Detailed MSW by country'!N87)</f>
        <v>2.3285526067660784E-2</v>
      </c>
      <c r="AG87" s="50">
        <f>MIN('ST1.1 Detailed MSW by country'!AU87,'ST1.1 Detailed MSW by country'!AJ87,'ST1.1 Detailed MSW by country'!Y87,'ST1.1 Detailed MSW by country'!N87)</f>
        <v>2.4568779999999998E-2</v>
      </c>
      <c r="AH87" s="50">
        <f>MAX('ST1.1 Detailed MSW by country'!AU87,'ST1.1 Detailed MSW by country'!AJ87,'ST1.1 Detailed MSW by country'!Y87,'ST1.1 Detailed MSW by country'!N87)</f>
        <v>5.2273999999999994E-2</v>
      </c>
      <c r="AI87" s="50">
        <f>AVERAGE('ST1.1 Detailed MSW by country'!I87,'ST1.1 Detailed MSW by country'!L87,'ST1.1 Detailed MSW by country'!T87,'ST1.1 Detailed MSW by country'!W87,'ST1.1 Detailed MSW by country'!AE87,'ST1.1 Detailed MSW by country'!AH87,'ST1.1 Detailed MSW by country'!AP87,'ST1.1 Detailed MSW by country'!AS87)</f>
        <v>4.9222596406148768E-2</v>
      </c>
      <c r="AJ87" s="50">
        <f>STDEVA('ST1.1 Detailed MSW by country'!I87,'ST1.1 Detailed MSW by country'!L87,'ST1.1 Detailed MSW by country'!T87,'ST1.1 Detailed MSW by country'!W87,'ST1.1 Detailed MSW by country'!AE87,'ST1.1 Detailed MSW by country'!AH87,'ST1.1 Detailed MSW by country'!AP87,'ST1.1 Detailed MSW by country'!AS87)</f>
        <v>2.6703335147228401E-2</v>
      </c>
      <c r="AK87" s="50">
        <f>MIN('ST1.1 Detailed MSW by country'!I87,'ST1.1 Detailed MSW by country'!L87,'ST1.1 Detailed MSW by country'!T87,'ST1.1 Detailed MSW by country'!W87,'ST1.1 Detailed MSW by country'!AE87,'ST1.1 Detailed MSW by country'!AH87,'ST1.1 Detailed MSW by country'!AP87,'ST1.1 Detailed MSW by country'!AS87)</f>
        <v>2.7064479999999998E-2</v>
      </c>
      <c r="AL87" s="50">
        <f>MAX('ST1.1 Detailed MSW by country'!I87,'ST1.1 Detailed MSW by country'!L87,'ST1.1 Detailed MSW by country'!T87,'ST1.1 Detailed MSW by country'!W87,'ST1.1 Detailed MSW by country'!AE87,'ST1.1 Detailed MSW by country'!AH87,'ST1.1 Detailed MSW by country'!AP87,'ST1.1 Detailed MSW by country'!AS87)</f>
        <v>6.9973999999999995E-2</v>
      </c>
      <c r="AM87" s="50">
        <f>AVERAGE('ST1.1 Detailed MSW by country'!J87,'ST1.1 Detailed MSW by country'!M87,'ST1.1 Detailed MSW by country'!U87,'ST1.1 Detailed MSW by country'!X87,'ST1.1 Detailed MSW by country'!AF87,'ST1.1 Detailed MSW by country'!AI87,'ST1.1 Detailed MSW by country'!AQ87,'ST1.1 Detailed MSW by country'!AT87)</f>
        <v>0.11351705165636346</v>
      </c>
      <c r="AN87" s="50">
        <f>STDEVA('ST1.1 Detailed MSW by country'!J87,'ST1.1 Detailed MSW by country'!M87,'ST1.1 Detailed MSW by country'!U87,'ST1.1 Detailed MSW by country'!X87,'ST1.1 Detailed MSW by country'!AF87,'ST1.1 Detailed MSW by country'!AI87,'ST1.1 Detailed MSW by country'!AQ87,'ST1.1 Detailed MSW by country'!AT87)</f>
        <v>6.6606022671825499E-2</v>
      </c>
      <c r="AO87" s="50">
        <f>MIN('ST1.1 Detailed MSW by country'!J87,'ST1.1 Detailed MSW by country'!M87,'ST1.1 Detailed MSW by country'!U87,'ST1.1 Detailed MSW by country'!X87,'ST1.1 Detailed MSW by country'!AF87,'ST1.1 Detailed MSW by country'!AI87,'ST1.1 Detailed MSW by country'!AQ87,'ST1.1 Detailed MSW by country'!AT87)</f>
        <v>5.1744179999999994E-2</v>
      </c>
      <c r="AP87" s="50">
        <f>MAX('ST1.1 Detailed MSW by country'!J87,'ST1.1 Detailed MSW by country'!M87,'ST1.1 Detailed MSW by country'!U87,'ST1.1 Detailed MSW by country'!X87,'ST1.1 Detailed MSW by country'!AF87,'ST1.1 Detailed MSW by country'!AI87,'ST1.1 Detailed MSW by country'!AQ87,'ST1.1 Detailed MSW by country'!AT87)</f>
        <v>0.18407999999999999</v>
      </c>
      <c r="AQ87" s="50">
        <f>AVERAGE('ST1.1 Detailed MSW by country'!K87,'ST1.1 Detailed MSW by country'!N87,'ST1.1 Detailed MSW by country'!V87,'ST1.1 Detailed MSW by country'!Y87,'ST1.1 Detailed MSW by country'!AG87,'ST1.1 Detailed MSW by country'!AJ87,'ST1.1 Detailed MSW by country'!AR87,'ST1.1 Detailed MSW by country'!AU87)</f>
        <v>5.532419485057425E-2</v>
      </c>
      <c r="AR87" s="50">
        <f>STDEVA('ST1.1 Detailed MSW by country'!K87,'ST1.1 Detailed MSW by country'!N87,'ST1.1 Detailed MSW by country'!V87,'ST1.1 Detailed MSW by country'!Y87,'ST1.1 Detailed MSW by country'!AG87,'ST1.1 Detailed MSW by country'!AJ87,'ST1.1 Detailed MSW by country'!AR87,'ST1.1 Detailed MSW by country'!AU87)</f>
        <v>3.289915822046343E-2</v>
      </c>
      <c r="AS87" s="50">
        <f>MIN('ST1.1 Detailed MSW by country'!K87,'ST1.1 Detailed MSW by country'!N87,'ST1.1 Detailed MSW by country'!V87,'ST1.1 Detailed MSW by country'!Y87,'ST1.1 Detailed MSW by country'!AG87,'ST1.1 Detailed MSW by country'!AJ87,'ST1.1 Detailed MSW by country'!AR87,'ST1.1 Detailed MSW by country'!AU87)</f>
        <v>2.4568779999999998E-2</v>
      </c>
      <c r="AT87" s="50">
        <f>MAX('ST1.1 Detailed MSW by country'!K87,'ST1.1 Detailed MSW by country'!N87,'ST1.1 Detailed MSW by country'!V87,'ST1.1 Detailed MSW by country'!Y87,'ST1.1 Detailed MSW by country'!AG87,'ST1.1 Detailed MSW by country'!AJ87,'ST1.1 Detailed MSW by country'!AR87,'ST1.1 Detailed MSW by country'!AU87)</f>
        <v>9.1095999999999996E-2</v>
      </c>
    </row>
    <row r="88" spans="1:46" x14ac:dyDescent="0.3">
      <c r="A88" s="19" t="s">
        <v>87</v>
      </c>
      <c r="B88" s="19" t="s">
        <v>100</v>
      </c>
      <c r="C88" s="27">
        <f>AVERAGE('ST1.1 Detailed MSW by country'!G88,'ST1.1 Detailed MSW by country'!R88,'ST1.1 Detailed MSW by country'!AC88,'ST1.1 Detailed MSW by country'!AN88)</f>
        <v>0.8499999654155781</v>
      </c>
      <c r="D88" s="21">
        <f>STDEVA('ST1.1 Detailed MSW by country'!G88,'ST1.1 Detailed MSW by country'!R88,'ST1.1 Detailed MSW by country'!AC88,'ST1.1 Detailed MSW by country'!AN88)</f>
        <v>0.49223127466587763</v>
      </c>
      <c r="E88" s="21">
        <f>MIN('ST1.1 Detailed MSW by country'!G88,'ST1.1 Detailed MSW by country'!R88,'ST1.1 Detailed MSW by country'!AC88,'ST1.1 Detailed MSW by country'!AN88)</f>
        <v>0.65</v>
      </c>
      <c r="F88" s="21">
        <f>MAX('ST1.1 Detailed MSW by country'!G88,'ST1.1 Detailed MSW by country'!R88,'ST1.1 Detailed MSW by country'!AC88,'ST1.1 Detailed MSW by country'!AN88)</f>
        <v>1.1999998962467342</v>
      </c>
      <c r="G88" s="21">
        <f>AVERAGE('ST1.1 Detailed MSW by country'!H88,'ST1.1 Detailed MSW by country'!S88,'ST1.1 Detailed MSW by country'!AD88,'ST1.1 Detailed MSW by country'!AO88)</f>
        <v>0.3994999837453217</v>
      </c>
      <c r="H88" s="21">
        <f>STDEVA('ST1.1 Detailed MSW by country'!H88,'ST1.1 Detailed MSW by country'!S88,'ST1.1 Detailed MSW by country'!AD88,'ST1.1 Detailed MSW by country'!AO88)</f>
        <v>0.23134869909296243</v>
      </c>
      <c r="I88" s="21">
        <f>MIN('ST1.1 Detailed MSW by country'!H88,'ST1.1 Detailed MSW by country'!S88,'ST1.1 Detailed MSW by country'!AD88,'ST1.1 Detailed MSW by country'!AO88)</f>
        <v>0.30549999999999999</v>
      </c>
      <c r="J88" s="21">
        <f>MAX('ST1.1 Detailed MSW by country'!H88,'ST1.1 Detailed MSW by country'!S88,'ST1.1 Detailed MSW by country'!AD88,'ST1.1 Detailed MSW by country'!AO88)</f>
        <v>0.56399995123596502</v>
      </c>
      <c r="K88" s="50">
        <f>AVERAGE('ST1.1 Detailed MSW by country'!AP88,'ST1.1 Detailed MSW by country'!AE88,'ST1.1 Detailed MSW by country'!T88,'ST1.1 Detailed MSW by country'!I88)</f>
        <v>3.5445064978946873E-2</v>
      </c>
      <c r="L88" s="50">
        <f>STDEVA('ST1.1 Detailed MSW by country'!AP88,'ST1.1 Detailed MSW by country'!AE88,'ST1.1 Detailed MSW by country'!T88,'ST1.1 Detailed MSW by country'!I88)</f>
        <v>2.494265044376015E-2</v>
      </c>
      <c r="M88" s="50">
        <f>MIN('ST1.1 Detailed MSW by country'!AP88,'ST1.1 Detailed MSW by country'!AE88,'ST1.1 Detailed MSW by country'!T88,'ST1.1 Detailed MSW by country'!I88)</f>
        <v>1.6055199999999995E-2</v>
      </c>
      <c r="N88" s="50">
        <f>MAX('ST1.1 Detailed MSW by country'!AP88,'ST1.1 Detailed MSW by country'!AE88,'ST1.1 Detailed MSW by country'!T88,'ST1.1 Detailed MSW by country'!I88)</f>
        <v>5.8559994936840623E-2</v>
      </c>
      <c r="O88" s="50">
        <f>AVERAGE('ST1.1 Detailed MSW by country'!AQ88,'ST1.1 Detailed MSW by country'!AF88,'ST1.1 Detailed MSW by country'!U88,'ST1.1 Detailed MSW by country'!J88)</f>
        <v>6.7766896773273425E-2</v>
      </c>
      <c r="P88" s="50">
        <f>STDEVA('ST1.1 Detailed MSW by country'!AQ88,'ST1.1 Detailed MSW by country'!AF88,'ST1.1 Detailed MSW by country'!U88,'ST1.1 Detailed MSW by country'!J88)</f>
        <v>4.7687485377107014E-2</v>
      </c>
      <c r="Q88" s="50">
        <f>MIN('ST1.1 Detailed MSW by country'!AQ88,'ST1.1 Detailed MSW by country'!AF88,'ST1.1 Detailed MSW by country'!U88,'ST1.1 Detailed MSW by country'!J88)</f>
        <v>3.0695699999999996E-2</v>
      </c>
      <c r="R88" s="50">
        <f>MAX('ST1.1 Detailed MSW by country'!AQ88,'ST1.1 Detailed MSW by country'!AF88,'ST1.1 Detailed MSW by country'!U88,'ST1.1 Detailed MSW by country'!J88)</f>
        <v>0.11195999031982029</v>
      </c>
      <c r="S88" s="50">
        <f>AVERAGE('ST1.1 Detailed MSW by country'!AR88,'ST1.1 Detailed MSW by country'!AG88,'ST1.1 Detailed MSW by country'!V88,'ST1.1 Detailed MSW by country'!K88)</f>
        <v>5.6072930663415961E-2</v>
      </c>
      <c r="T88" s="50">
        <f>STDEVA('ST1.1 Detailed MSW by country'!AR88,'ST1.1 Detailed MSW by country'!AG88,'ST1.1 Detailed MSW by country'!V88,'ST1.1 Detailed MSW by country'!K88)</f>
        <v>3.9458455210210741E-2</v>
      </c>
      <c r="U88" s="50">
        <f>MIN('ST1.1 Detailed MSW by country'!AR88,'ST1.1 Detailed MSW by country'!AG88,'ST1.1 Detailed MSW by country'!V88,'ST1.1 Detailed MSW by country'!K88)</f>
        <v>2.5398799999999999E-2</v>
      </c>
      <c r="V88" s="50">
        <f>MAX('ST1.1 Detailed MSW by country'!AR88,'ST1.1 Detailed MSW by country'!AG88,'ST1.1 Detailed MSW by country'!V88,'ST1.1 Detailed MSW by country'!K88)</f>
        <v>9.2639991990247889E-2</v>
      </c>
      <c r="W88" s="50">
        <f>AVERAGE('ST1.1 Detailed MSW by country'!AS88,'ST1.1 Detailed MSW by country'!AH88,'ST1.1 Detailed MSW by country'!W88,'ST1.1 Detailed MSW by country'!L88)</f>
        <v>4.3071564615810444E-2</v>
      </c>
      <c r="X88" s="50">
        <f>STDEVA('ST1.1 Detailed MSW by country'!AS88,'ST1.1 Detailed MSW by country'!AH88,'ST1.1 Detailed MSW by country'!W88,'ST1.1 Detailed MSW by country'!L88)</f>
        <v>3.0309409248257726E-2</v>
      </c>
      <c r="Y88" s="50">
        <f>MIN('ST1.1 Detailed MSW by country'!AS88,'ST1.1 Detailed MSW by country'!AH88,'ST1.1 Detailed MSW by country'!W88,'ST1.1 Detailed MSW by country'!L88)</f>
        <v>1.9509699999999998E-2</v>
      </c>
      <c r="Z88" s="50">
        <f>MAX('ST1.1 Detailed MSW by country'!AS88,'ST1.1 Detailed MSW by country'!AH88,'ST1.1 Detailed MSW by country'!W88,'ST1.1 Detailed MSW by country'!L88)</f>
        <v>7.1159993847431338E-2</v>
      </c>
      <c r="AA88" s="50">
        <f>AVERAGE('ST1.1 Detailed MSW by country'!AT88,'ST1.1 Detailed MSW by country'!AI88,'ST1.1 Detailed MSW by country'!X88,'ST1.1 Detailed MSW by country'!M88)</f>
        <v>0.11330799460483017</v>
      </c>
      <c r="AB88" s="50">
        <f>STDEVA('ST1.1 Detailed MSW by country'!AT88,'ST1.1 Detailed MSW by country'!AI88,'ST1.1 Detailed MSW by country'!X88,'ST1.1 Detailed MSW by country'!M88)</f>
        <v>7.9734702238249702E-2</v>
      </c>
      <c r="AC88" s="50">
        <f>MIN('ST1.1 Detailed MSW by country'!AT88,'ST1.1 Detailed MSW by country'!AI88,'ST1.1 Detailed MSW by country'!X88,'ST1.1 Detailed MSW by country'!M88)</f>
        <v>5.1323999999999995E-2</v>
      </c>
      <c r="AD88" s="50">
        <f>MAX('ST1.1 Detailed MSW by country'!AT88,'ST1.1 Detailed MSW by country'!AI88,'ST1.1 Detailed MSW by country'!X88,'ST1.1 Detailed MSW by country'!M88)</f>
        <v>0.18719998381449054</v>
      </c>
      <c r="AE88" s="50">
        <f>AVERAGE('ST1.1 Detailed MSW by country'!AU88,'ST1.1 Detailed MSW by country'!AJ88,'ST1.1 Detailed MSW by country'!Y88,'ST1.1 Detailed MSW by country'!N88)</f>
        <v>3.2176565134576778E-2</v>
      </c>
      <c r="AF88" s="50">
        <f>STDEVA('ST1.1 Detailed MSW by country'!AU88,'ST1.1 Detailed MSW by country'!AJ88,'ST1.1 Detailed MSW by country'!Y88,'ST1.1 Detailed MSW by country'!N88)</f>
        <v>2.2642610956118334E-2</v>
      </c>
      <c r="AG88" s="50">
        <f>MIN('ST1.1 Detailed MSW by country'!AU88,'ST1.1 Detailed MSW by country'!AJ88,'ST1.1 Detailed MSW by country'!Y88,'ST1.1 Detailed MSW by country'!N88)</f>
        <v>1.4574699999999998E-2</v>
      </c>
      <c r="AH88" s="50">
        <f>MAX('ST1.1 Detailed MSW by country'!AU88,'ST1.1 Detailed MSW by country'!AJ88,'ST1.1 Detailed MSW by country'!Y88,'ST1.1 Detailed MSW by country'!N88)</f>
        <v>5.3159995403730322E-2</v>
      </c>
      <c r="AI88" s="50">
        <f>AVERAGE('ST1.1 Detailed MSW by country'!I88,'ST1.1 Detailed MSW by country'!L88,'ST1.1 Detailed MSW by country'!T88,'ST1.1 Detailed MSW by country'!W88,'ST1.1 Detailed MSW by country'!AE88,'ST1.1 Detailed MSW by country'!AH88,'ST1.1 Detailed MSW by country'!AP88,'ST1.1 Detailed MSW by country'!AS88)</f>
        <v>3.9258314797378659E-2</v>
      </c>
      <c r="AJ88" s="50">
        <f>STDEVA('ST1.1 Detailed MSW by country'!I88,'ST1.1 Detailed MSW by country'!L88,'ST1.1 Detailed MSW by country'!T88,'ST1.1 Detailed MSW by country'!W88,'ST1.1 Detailed MSW by country'!AE88,'ST1.1 Detailed MSW by country'!AH88,'ST1.1 Detailed MSW by country'!AP88,'ST1.1 Detailed MSW by country'!AS88)</f>
        <v>2.5878347910985092E-2</v>
      </c>
      <c r="AK88" s="50">
        <f>MIN('ST1.1 Detailed MSW by country'!I88,'ST1.1 Detailed MSW by country'!L88,'ST1.1 Detailed MSW by country'!T88,'ST1.1 Detailed MSW by country'!W88,'ST1.1 Detailed MSW by country'!AE88,'ST1.1 Detailed MSW by country'!AH88,'ST1.1 Detailed MSW by country'!AP88,'ST1.1 Detailed MSW by country'!AS88)</f>
        <v>1.6055199999999995E-2</v>
      </c>
      <c r="AL88" s="50">
        <f>MAX('ST1.1 Detailed MSW by country'!I88,'ST1.1 Detailed MSW by country'!L88,'ST1.1 Detailed MSW by country'!T88,'ST1.1 Detailed MSW by country'!W88,'ST1.1 Detailed MSW by country'!AE88,'ST1.1 Detailed MSW by country'!AH88,'ST1.1 Detailed MSW by country'!AP88,'ST1.1 Detailed MSW by country'!AS88)</f>
        <v>7.1159993847431338E-2</v>
      </c>
      <c r="AM88" s="50">
        <f>AVERAGE('ST1.1 Detailed MSW by country'!J88,'ST1.1 Detailed MSW by country'!M88,'ST1.1 Detailed MSW by country'!U88,'ST1.1 Detailed MSW by country'!X88,'ST1.1 Detailed MSW by country'!AF88,'ST1.1 Detailed MSW by country'!AI88,'ST1.1 Detailed MSW by country'!AQ88,'ST1.1 Detailed MSW by country'!AT88)</f>
        <v>9.053744568905181E-2</v>
      </c>
      <c r="AN88" s="50">
        <f>STDEVA('ST1.1 Detailed MSW by country'!J88,'ST1.1 Detailed MSW by country'!M88,'ST1.1 Detailed MSW by country'!U88,'ST1.1 Detailed MSW by country'!X88,'ST1.1 Detailed MSW by country'!AF88,'ST1.1 Detailed MSW by country'!AI88,'ST1.1 Detailed MSW by country'!AQ88,'ST1.1 Detailed MSW by country'!AT88)</f>
        <v>6.3502978049974429E-2</v>
      </c>
      <c r="AO88" s="50">
        <f>MIN('ST1.1 Detailed MSW by country'!J88,'ST1.1 Detailed MSW by country'!M88,'ST1.1 Detailed MSW by country'!U88,'ST1.1 Detailed MSW by country'!X88,'ST1.1 Detailed MSW by country'!AF88,'ST1.1 Detailed MSW by country'!AI88,'ST1.1 Detailed MSW by country'!AQ88,'ST1.1 Detailed MSW by country'!AT88)</f>
        <v>3.0695699999999996E-2</v>
      </c>
      <c r="AP88" s="50">
        <f>MAX('ST1.1 Detailed MSW by country'!J88,'ST1.1 Detailed MSW by country'!M88,'ST1.1 Detailed MSW by country'!U88,'ST1.1 Detailed MSW by country'!X88,'ST1.1 Detailed MSW by country'!AF88,'ST1.1 Detailed MSW by country'!AI88,'ST1.1 Detailed MSW by country'!AQ88,'ST1.1 Detailed MSW by country'!AT88)</f>
        <v>0.18719998381449054</v>
      </c>
      <c r="AQ88" s="50">
        <f>AVERAGE('ST1.1 Detailed MSW by country'!K88,'ST1.1 Detailed MSW by country'!N88,'ST1.1 Detailed MSW by country'!V88,'ST1.1 Detailed MSW by country'!Y88,'ST1.1 Detailed MSW by country'!AG88,'ST1.1 Detailed MSW by country'!AJ88,'ST1.1 Detailed MSW by country'!AR88,'ST1.1 Detailed MSW by country'!AU88)</f>
        <v>4.4124747898996369E-2</v>
      </c>
      <c r="AR88" s="50">
        <f>STDEVA('ST1.1 Detailed MSW by country'!K88,'ST1.1 Detailed MSW by country'!N88,'ST1.1 Detailed MSW by country'!V88,'ST1.1 Detailed MSW by country'!Y88,'ST1.1 Detailed MSW by country'!AG88,'ST1.1 Detailed MSW by country'!AJ88,'ST1.1 Detailed MSW by country'!AR88,'ST1.1 Detailed MSW by country'!AU88)</f>
        <v>3.1285296356122524E-2</v>
      </c>
      <c r="AS88" s="50">
        <f>MIN('ST1.1 Detailed MSW by country'!K88,'ST1.1 Detailed MSW by country'!N88,'ST1.1 Detailed MSW by country'!V88,'ST1.1 Detailed MSW by country'!Y88,'ST1.1 Detailed MSW by country'!AG88,'ST1.1 Detailed MSW by country'!AJ88,'ST1.1 Detailed MSW by country'!AR88,'ST1.1 Detailed MSW by country'!AU88)</f>
        <v>1.4574699999999998E-2</v>
      </c>
      <c r="AT88" s="50">
        <f>MAX('ST1.1 Detailed MSW by country'!K88,'ST1.1 Detailed MSW by country'!N88,'ST1.1 Detailed MSW by country'!V88,'ST1.1 Detailed MSW by country'!Y88,'ST1.1 Detailed MSW by country'!AG88,'ST1.1 Detailed MSW by country'!AJ88,'ST1.1 Detailed MSW by country'!AR88,'ST1.1 Detailed MSW by country'!AU88)</f>
        <v>9.2639991990247889E-2</v>
      </c>
    </row>
    <row r="89" spans="1:46" x14ac:dyDescent="0.3">
      <c r="A89" s="19" t="s">
        <v>87</v>
      </c>
      <c r="B89" s="19" t="s">
        <v>101</v>
      </c>
      <c r="C89" s="27">
        <f>AVERAGE('ST1.1 Detailed MSW by country'!G89,'ST1.1 Detailed MSW by country'!R89,'ST1.1 Detailed MSW by country'!AC89,'ST1.1 Detailed MSW by country'!AN89)</f>
        <v>1.1600000000000001</v>
      </c>
      <c r="D89" s="21">
        <f>STDEVA('ST1.1 Detailed MSW by country'!G89,'ST1.1 Detailed MSW by country'!R89,'ST1.1 Detailed MSW by country'!AC89,'ST1.1 Detailed MSW by country'!AN89)</f>
        <v>0.67151569850103532</v>
      </c>
      <c r="E89" s="21">
        <f>MIN('ST1.1 Detailed MSW by country'!G89,'ST1.1 Detailed MSW by country'!R89,'ST1.1 Detailed MSW by country'!AC89,'ST1.1 Detailed MSW by country'!AN89)</f>
        <v>1.1000000000000001</v>
      </c>
      <c r="F89" s="21">
        <f>MAX('ST1.1 Detailed MSW by country'!G89,'ST1.1 Detailed MSW by country'!R89,'ST1.1 Detailed MSW by country'!AC89,'ST1.1 Detailed MSW by country'!AN89)</f>
        <v>1.22</v>
      </c>
      <c r="G89" s="21">
        <f>AVERAGE('ST1.1 Detailed MSW by country'!H89,'ST1.1 Detailed MSW by country'!S89,'ST1.1 Detailed MSW by country'!AD89,'ST1.1 Detailed MSW by country'!AO89)</f>
        <v>0.54519999999999991</v>
      </c>
      <c r="H89" s="21">
        <f>STDEVA('ST1.1 Detailed MSW by country'!H89,'ST1.1 Detailed MSW by country'!S89,'ST1.1 Detailed MSW by country'!AD89,'ST1.1 Detailed MSW by country'!AO89)</f>
        <v>0.31561237829548661</v>
      </c>
      <c r="I89" s="21">
        <f>MIN('ST1.1 Detailed MSW by country'!H89,'ST1.1 Detailed MSW by country'!S89,'ST1.1 Detailed MSW by country'!AD89,'ST1.1 Detailed MSW by country'!AO89)</f>
        <v>0.51700000000000002</v>
      </c>
      <c r="J89" s="21">
        <f>MAX('ST1.1 Detailed MSW by country'!H89,'ST1.1 Detailed MSW by country'!S89,'ST1.1 Detailed MSW by country'!AD89,'ST1.1 Detailed MSW by country'!AO89)</f>
        <v>0.57339999999999991</v>
      </c>
      <c r="K89" s="50">
        <f>AVERAGE('ST1.1 Detailed MSW by country'!AP89,'ST1.1 Detailed MSW by country'!AE89,'ST1.1 Detailed MSW by country'!T89,'ST1.1 Detailed MSW by country'!I89)</f>
        <v>4.2382799999999998E-2</v>
      </c>
      <c r="L89" s="50">
        <f>STDEVA('ST1.1 Detailed MSW by country'!AP89,'ST1.1 Detailed MSW by country'!AE89,'ST1.1 Detailed MSW by country'!T89,'ST1.1 Detailed MSW by country'!I89)</f>
        <v>2.8194362771778801E-2</v>
      </c>
      <c r="M89" s="50">
        <f>MIN('ST1.1 Detailed MSW by country'!AP89,'ST1.1 Detailed MSW by country'!AE89,'ST1.1 Detailed MSW by country'!T89,'ST1.1 Detailed MSW by country'!I89)</f>
        <v>2.5229599999999998E-2</v>
      </c>
      <c r="N89" s="50">
        <f>MAX('ST1.1 Detailed MSW by country'!AP89,'ST1.1 Detailed MSW by country'!AE89,'ST1.1 Detailed MSW by country'!T89,'ST1.1 Detailed MSW by country'!I89)</f>
        <v>5.9535999999999992E-2</v>
      </c>
      <c r="O89" s="50">
        <f>AVERAGE('ST1.1 Detailed MSW by country'!AQ89,'ST1.1 Detailed MSW by country'!AF89,'ST1.1 Detailed MSW by country'!U89,'ST1.1 Detailed MSW by country'!J89)</f>
        <v>8.1031049999999993E-2</v>
      </c>
      <c r="P89" s="50">
        <f>STDEVA('ST1.1 Detailed MSW by country'!AQ89,'ST1.1 Detailed MSW by country'!AF89,'ST1.1 Detailed MSW by country'!U89,'ST1.1 Detailed MSW by country'!J89)</f>
        <v>5.390438620096235E-2</v>
      </c>
      <c r="Q89" s="50">
        <f>MIN('ST1.1 Detailed MSW by country'!AQ89,'ST1.1 Detailed MSW by country'!AF89,'ST1.1 Detailed MSW by country'!U89,'ST1.1 Detailed MSW by country'!J89)</f>
        <v>4.8236099999999997E-2</v>
      </c>
      <c r="R89" s="50">
        <f>MAX('ST1.1 Detailed MSW by country'!AQ89,'ST1.1 Detailed MSW by country'!AF89,'ST1.1 Detailed MSW by country'!U89,'ST1.1 Detailed MSW by country'!J89)</f>
        <v>0.113826</v>
      </c>
      <c r="S89" s="50">
        <f>AVERAGE('ST1.1 Detailed MSW by country'!AR89,'ST1.1 Detailed MSW by country'!AG89,'ST1.1 Detailed MSW by country'!V89,'ST1.1 Detailed MSW by country'!K89)</f>
        <v>6.7048200000000002E-2</v>
      </c>
      <c r="T89" s="50">
        <f>STDEVA('ST1.1 Detailed MSW by country'!AR89,'ST1.1 Detailed MSW by country'!AG89,'ST1.1 Detailed MSW by country'!V89,'ST1.1 Detailed MSW by country'!K89)</f>
        <v>4.4602557499617293E-2</v>
      </c>
      <c r="U89" s="50">
        <f>MIN('ST1.1 Detailed MSW by country'!AR89,'ST1.1 Detailed MSW by country'!AG89,'ST1.1 Detailed MSW by country'!V89,'ST1.1 Detailed MSW by country'!K89)</f>
        <v>3.9912400000000001E-2</v>
      </c>
      <c r="V89" s="50">
        <f>MAX('ST1.1 Detailed MSW by country'!AR89,'ST1.1 Detailed MSW by country'!AG89,'ST1.1 Detailed MSW by country'!V89,'ST1.1 Detailed MSW by country'!K89)</f>
        <v>9.4184000000000004E-2</v>
      </c>
      <c r="W89" s="50">
        <f>AVERAGE('ST1.1 Detailed MSW by country'!AS89,'ST1.1 Detailed MSW by country'!AH89,'ST1.1 Detailed MSW by country'!W89,'ST1.1 Detailed MSW by country'!L89)</f>
        <v>5.1502049999999994E-2</v>
      </c>
      <c r="X89" s="50">
        <f>STDEVA('ST1.1 Detailed MSW by country'!AS89,'ST1.1 Detailed MSW by country'!AH89,'ST1.1 Detailed MSW by country'!W89,'ST1.1 Detailed MSW by country'!L89)</f>
        <v>3.4260772794395149E-2</v>
      </c>
      <c r="Y89" s="50">
        <f>MIN('ST1.1 Detailed MSW by country'!AS89,'ST1.1 Detailed MSW by country'!AH89,'ST1.1 Detailed MSW by country'!W89,'ST1.1 Detailed MSW by country'!L89)</f>
        <v>3.0658100000000001E-2</v>
      </c>
      <c r="Z89" s="50">
        <f>MAX('ST1.1 Detailed MSW by country'!AS89,'ST1.1 Detailed MSW by country'!AH89,'ST1.1 Detailed MSW by country'!W89,'ST1.1 Detailed MSW by country'!L89)</f>
        <v>7.2345999999999994E-2</v>
      </c>
      <c r="AA89" s="50">
        <f>AVERAGE('ST1.1 Detailed MSW by country'!AT89,'ST1.1 Detailed MSW by country'!AI89,'ST1.1 Detailed MSW by country'!X89,'ST1.1 Detailed MSW by country'!M89)</f>
        <v>0.135486</v>
      </c>
      <c r="AB89" s="50">
        <f>STDEVA('ST1.1 Detailed MSW by country'!AT89,'ST1.1 Detailed MSW by country'!AI89,'ST1.1 Detailed MSW by country'!X89,'ST1.1 Detailed MSW by country'!M89)</f>
        <v>9.0129520336014207E-2</v>
      </c>
      <c r="AC89" s="50">
        <f>MIN('ST1.1 Detailed MSW by country'!AT89,'ST1.1 Detailed MSW by country'!AI89,'ST1.1 Detailed MSW by country'!X89,'ST1.1 Detailed MSW by country'!M89)</f>
        <v>8.0652000000000001E-2</v>
      </c>
      <c r="AD89" s="50">
        <f>MAX('ST1.1 Detailed MSW by country'!AT89,'ST1.1 Detailed MSW by country'!AI89,'ST1.1 Detailed MSW by country'!X89,'ST1.1 Detailed MSW by country'!M89)</f>
        <v>0.19031999999999999</v>
      </c>
      <c r="AE89" s="50">
        <f>AVERAGE('ST1.1 Detailed MSW by country'!AU89,'ST1.1 Detailed MSW by country'!AJ89,'ST1.1 Detailed MSW by country'!Y89,'ST1.1 Detailed MSW by country'!N89)</f>
        <v>3.8474549999999996E-2</v>
      </c>
      <c r="AF89" s="50">
        <f>STDEVA('ST1.1 Detailed MSW by country'!AU89,'ST1.1 Detailed MSW by country'!AJ89,'ST1.1 Detailed MSW by country'!Y89,'ST1.1 Detailed MSW by country'!N89)</f>
        <v>2.5594472762086089E-2</v>
      </c>
      <c r="AG89" s="50">
        <f>MIN('ST1.1 Detailed MSW by country'!AU89,'ST1.1 Detailed MSW by country'!AJ89,'ST1.1 Detailed MSW by country'!Y89,'ST1.1 Detailed MSW by country'!N89)</f>
        <v>2.2903099999999999E-2</v>
      </c>
      <c r="AH89" s="50">
        <f>MAX('ST1.1 Detailed MSW by country'!AU89,'ST1.1 Detailed MSW by country'!AJ89,'ST1.1 Detailed MSW by country'!Y89,'ST1.1 Detailed MSW by country'!N89)</f>
        <v>5.4045999999999997E-2</v>
      </c>
      <c r="AI89" s="50">
        <f>AVERAGE('ST1.1 Detailed MSW by country'!I89,'ST1.1 Detailed MSW by country'!L89,'ST1.1 Detailed MSW by country'!T89,'ST1.1 Detailed MSW by country'!W89,'ST1.1 Detailed MSW by country'!AE89,'ST1.1 Detailed MSW by country'!AH89,'ST1.1 Detailed MSW by country'!AP89,'ST1.1 Detailed MSW by country'!AS89)</f>
        <v>4.6942424999999996E-2</v>
      </c>
      <c r="AJ89" s="50">
        <f>STDEVA('ST1.1 Detailed MSW by country'!I89,'ST1.1 Detailed MSW by country'!L89,'ST1.1 Detailed MSW by country'!T89,'ST1.1 Detailed MSW by country'!W89,'ST1.1 Detailed MSW by country'!AE89,'ST1.1 Detailed MSW by country'!AH89,'ST1.1 Detailed MSW by country'!AP89,'ST1.1 Detailed MSW by country'!AS89)</f>
        <v>2.9149242318035225E-2</v>
      </c>
      <c r="AK89" s="50">
        <f>MIN('ST1.1 Detailed MSW by country'!I89,'ST1.1 Detailed MSW by country'!L89,'ST1.1 Detailed MSW by country'!T89,'ST1.1 Detailed MSW by country'!W89,'ST1.1 Detailed MSW by country'!AE89,'ST1.1 Detailed MSW by country'!AH89,'ST1.1 Detailed MSW by country'!AP89,'ST1.1 Detailed MSW by country'!AS89)</f>
        <v>2.5229599999999998E-2</v>
      </c>
      <c r="AL89" s="50">
        <f>MAX('ST1.1 Detailed MSW by country'!I89,'ST1.1 Detailed MSW by country'!L89,'ST1.1 Detailed MSW by country'!T89,'ST1.1 Detailed MSW by country'!W89,'ST1.1 Detailed MSW by country'!AE89,'ST1.1 Detailed MSW by country'!AH89,'ST1.1 Detailed MSW by country'!AP89,'ST1.1 Detailed MSW by country'!AS89)</f>
        <v>7.2345999999999994E-2</v>
      </c>
      <c r="AM89" s="50">
        <f>AVERAGE('ST1.1 Detailed MSW by country'!J89,'ST1.1 Detailed MSW by country'!M89,'ST1.1 Detailed MSW by country'!U89,'ST1.1 Detailed MSW by country'!X89,'ST1.1 Detailed MSW by country'!AF89,'ST1.1 Detailed MSW by country'!AI89,'ST1.1 Detailed MSW by country'!AQ89,'ST1.1 Detailed MSW by country'!AT89)</f>
        <v>0.10825852499999999</v>
      </c>
      <c r="AN89" s="50">
        <f>STDEVA('ST1.1 Detailed MSW by country'!J89,'ST1.1 Detailed MSW by country'!M89,'ST1.1 Detailed MSW by country'!U89,'ST1.1 Detailed MSW by country'!X89,'ST1.1 Detailed MSW by country'!AF89,'ST1.1 Detailed MSW by country'!AI89,'ST1.1 Detailed MSW by country'!AQ89,'ST1.1 Detailed MSW by country'!AT89)</f>
        <v>7.0274676045254988E-2</v>
      </c>
      <c r="AO89" s="50">
        <f>MIN('ST1.1 Detailed MSW by country'!J89,'ST1.1 Detailed MSW by country'!M89,'ST1.1 Detailed MSW by country'!U89,'ST1.1 Detailed MSW by country'!X89,'ST1.1 Detailed MSW by country'!AF89,'ST1.1 Detailed MSW by country'!AI89,'ST1.1 Detailed MSW by country'!AQ89,'ST1.1 Detailed MSW by country'!AT89)</f>
        <v>4.8236099999999997E-2</v>
      </c>
      <c r="AP89" s="50">
        <f>MAX('ST1.1 Detailed MSW by country'!J89,'ST1.1 Detailed MSW by country'!M89,'ST1.1 Detailed MSW by country'!U89,'ST1.1 Detailed MSW by country'!X89,'ST1.1 Detailed MSW by country'!AF89,'ST1.1 Detailed MSW by country'!AI89,'ST1.1 Detailed MSW by country'!AQ89,'ST1.1 Detailed MSW by country'!AT89)</f>
        <v>0.19031999999999999</v>
      </c>
      <c r="AQ89" s="50">
        <f>AVERAGE('ST1.1 Detailed MSW by country'!K89,'ST1.1 Detailed MSW by country'!N89,'ST1.1 Detailed MSW by country'!V89,'ST1.1 Detailed MSW by country'!Y89,'ST1.1 Detailed MSW by country'!AG89,'ST1.1 Detailed MSW by country'!AJ89,'ST1.1 Detailed MSW by country'!AR89,'ST1.1 Detailed MSW by country'!AU89)</f>
        <v>5.2761374999999999E-2</v>
      </c>
      <c r="AR89" s="50">
        <f>STDEVA('ST1.1 Detailed MSW by country'!K89,'ST1.1 Detailed MSW by country'!N89,'ST1.1 Detailed MSW by country'!V89,'ST1.1 Detailed MSW by country'!Y89,'ST1.1 Detailed MSW by country'!AG89,'ST1.1 Detailed MSW by country'!AJ89,'ST1.1 Detailed MSW by country'!AR89,'ST1.1 Detailed MSW by country'!AU89)</f>
        <v>3.4520433393217066E-2</v>
      </c>
      <c r="AS89" s="50">
        <f>MIN('ST1.1 Detailed MSW by country'!K89,'ST1.1 Detailed MSW by country'!N89,'ST1.1 Detailed MSW by country'!V89,'ST1.1 Detailed MSW by country'!Y89,'ST1.1 Detailed MSW by country'!AG89,'ST1.1 Detailed MSW by country'!AJ89,'ST1.1 Detailed MSW by country'!AR89,'ST1.1 Detailed MSW by country'!AU89)</f>
        <v>2.2903099999999999E-2</v>
      </c>
      <c r="AT89" s="50">
        <f>MAX('ST1.1 Detailed MSW by country'!K89,'ST1.1 Detailed MSW by country'!N89,'ST1.1 Detailed MSW by country'!V89,'ST1.1 Detailed MSW by country'!Y89,'ST1.1 Detailed MSW by country'!AG89,'ST1.1 Detailed MSW by country'!AJ89,'ST1.1 Detailed MSW by country'!AR89,'ST1.1 Detailed MSW by country'!AU89)</f>
        <v>9.4184000000000004E-2</v>
      </c>
    </row>
    <row r="90" spans="1:46" x14ac:dyDescent="0.3">
      <c r="A90" s="19" t="s">
        <v>87</v>
      </c>
      <c r="B90" s="19" t="s">
        <v>102</v>
      </c>
      <c r="C90" s="27">
        <f>AVERAGE('ST1.1 Detailed MSW by country'!G90,'ST1.1 Detailed MSW by country'!R90,'ST1.1 Detailed MSW by country'!AC90,'ST1.1 Detailed MSW by country'!AN90)</f>
        <v>1.0533333264068574</v>
      </c>
      <c r="D90" s="21">
        <f>STDEVA('ST1.1 Detailed MSW by country'!G90,'ST1.1 Detailed MSW by country'!R90,'ST1.1 Detailed MSW by country'!AC90,'ST1.1 Detailed MSW by country'!AN90)</f>
        <v>0.64379085082164778</v>
      </c>
      <c r="E90" s="21">
        <f>MIN('ST1.1 Detailed MSW by country'!G90,'ST1.1 Detailed MSW by country'!R90,'ST1.1 Detailed MSW by country'!AC90,'ST1.1 Detailed MSW by country'!AN90)</f>
        <v>0.53</v>
      </c>
      <c r="F90" s="21">
        <f>MAX('ST1.1 Detailed MSW by country'!G90,'ST1.1 Detailed MSW by country'!R90,'ST1.1 Detailed MSW by country'!AC90,'ST1.1 Detailed MSW by country'!AN90)</f>
        <v>1.33</v>
      </c>
      <c r="G90" s="21">
        <f>AVERAGE('ST1.1 Detailed MSW by country'!H90,'ST1.1 Detailed MSW by country'!S90,'ST1.1 Detailed MSW by country'!AD90,'ST1.1 Detailed MSW by country'!AO90)</f>
        <v>0.49506666341122285</v>
      </c>
      <c r="H90" s="21">
        <f>STDEVA('ST1.1 Detailed MSW by country'!H90,'ST1.1 Detailed MSW by country'!S90,'ST1.1 Detailed MSW by country'!AD90,'ST1.1 Detailed MSW by country'!AO90)</f>
        <v>0.3025816998861745</v>
      </c>
      <c r="I90" s="21">
        <f>MIN('ST1.1 Detailed MSW by country'!H90,'ST1.1 Detailed MSW by country'!S90,'ST1.1 Detailed MSW by country'!AD90,'ST1.1 Detailed MSW by country'!AO90)</f>
        <v>0.24909999999999999</v>
      </c>
      <c r="J90" s="21">
        <f>MAX('ST1.1 Detailed MSW by country'!H90,'ST1.1 Detailed MSW by country'!S90,'ST1.1 Detailed MSW by country'!AD90,'ST1.1 Detailed MSW by country'!AO90)</f>
        <v>0.62509999999999999</v>
      </c>
      <c r="K90" s="50">
        <f>AVERAGE('ST1.1 Detailed MSW by country'!AP90,'ST1.1 Detailed MSW by country'!AE90,'ST1.1 Detailed MSW by country'!T90,'ST1.1 Detailed MSW by country'!I90)</f>
        <v>3.9936292995321303E-2</v>
      </c>
      <c r="L90" s="50">
        <f>STDEVA('ST1.1 Detailed MSW by country'!AP90,'ST1.1 Detailed MSW by country'!AE90,'ST1.1 Detailed MSW by country'!T90,'ST1.1 Detailed MSW by country'!I90)</f>
        <v>2.6048581536462244E-2</v>
      </c>
      <c r="M90" s="50">
        <f>MIN('ST1.1 Detailed MSW by country'!AP90,'ST1.1 Detailed MSW by country'!AE90,'ST1.1 Detailed MSW by country'!T90,'ST1.1 Detailed MSW by country'!I90)</f>
        <v>2.5863999999999998E-2</v>
      </c>
      <c r="N90" s="50">
        <f>MAX('ST1.1 Detailed MSW by country'!AP90,'ST1.1 Detailed MSW by country'!AE90,'ST1.1 Detailed MSW by country'!T90,'ST1.1 Detailed MSW by country'!I90)</f>
        <v>6.3439998985963905E-2</v>
      </c>
      <c r="O90" s="50">
        <f>AVERAGE('ST1.1 Detailed MSW by country'!AQ90,'ST1.1 Detailed MSW by country'!AF90,'ST1.1 Detailed MSW by country'!U90,'ST1.1 Detailed MSW by country'!J90)</f>
        <v>7.6353609353759788E-2</v>
      </c>
      <c r="P90" s="50">
        <f>STDEVA('ST1.1 Detailed MSW by country'!AQ90,'ST1.1 Detailed MSW by country'!AF90,'ST1.1 Detailed MSW by country'!U90,'ST1.1 Detailed MSW by country'!J90)</f>
        <v>4.9801898716228019E-2</v>
      </c>
      <c r="Q90" s="50">
        <f>MIN('ST1.1 Detailed MSW by country'!AQ90,'ST1.1 Detailed MSW by country'!AF90,'ST1.1 Detailed MSW by country'!U90,'ST1.1 Detailed MSW by country'!J90)</f>
        <v>4.9449E-2</v>
      </c>
      <c r="R90" s="50">
        <f>MAX('ST1.1 Detailed MSW by country'!AQ90,'ST1.1 Detailed MSW by country'!AF90,'ST1.1 Detailed MSW by country'!U90,'ST1.1 Detailed MSW by country'!J90)</f>
        <v>0.12128999806127935</v>
      </c>
      <c r="S90" s="50">
        <f>AVERAGE('ST1.1 Detailed MSW by country'!AR90,'ST1.1 Detailed MSW by country'!AG90,'ST1.1 Detailed MSW by country'!V90,'ST1.1 Detailed MSW by country'!K90)</f>
        <v>6.3177906131942727E-2</v>
      </c>
      <c r="T90" s="50">
        <f>STDEVA('ST1.1 Detailed MSW by country'!AR90,'ST1.1 Detailed MSW by country'!AG90,'ST1.1 Detailed MSW by country'!V90,'ST1.1 Detailed MSW by country'!K90)</f>
        <v>4.1208001938829619E-2</v>
      </c>
      <c r="U90" s="50">
        <f>MIN('ST1.1 Detailed MSW by country'!AR90,'ST1.1 Detailed MSW by country'!AG90,'ST1.1 Detailed MSW by country'!V90,'ST1.1 Detailed MSW by country'!K90)</f>
        <v>4.0916000000000008E-2</v>
      </c>
      <c r="V90" s="50">
        <f>MAX('ST1.1 Detailed MSW by country'!AR90,'ST1.1 Detailed MSW by country'!AG90,'ST1.1 Detailed MSW by country'!V90,'ST1.1 Detailed MSW by country'!K90)</f>
        <v>0.10035999839582815</v>
      </c>
      <c r="W90" s="50">
        <f>AVERAGE('ST1.1 Detailed MSW by country'!AS90,'ST1.1 Detailed MSW by country'!AH90,'ST1.1 Detailed MSW by country'!W90,'ST1.1 Detailed MSW by country'!L90)</f>
        <v>4.8529142922593305E-2</v>
      </c>
      <c r="X90" s="50">
        <f>STDEVA('ST1.1 Detailed MSW by country'!AS90,'ST1.1 Detailed MSW by country'!AH90,'ST1.1 Detailed MSW by country'!W90,'ST1.1 Detailed MSW by country'!L90)</f>
        <v>3.1653296826069911E-2</v>
      </c>
      <c r="Y90" s="50">
        <f>MIN('ST1.1 Detailed MSW by country'!AS90,'ST1.1 Detailed MSW by country'!AH90,'ST1.1 Detailed MSW by country'!W90,'ST1.1 Detailed MSW by country'!L90)</f>
        <v>3.1428999999999999E-2</v>
      </c>
      <c r="Z90" s="50">
        <f>MAX('ST1.1 Detailed MSW by country'!AS90,'ST1.1 Detailed MSW by country'!AH90,'ST1.1 Detailed MSW by country'!W90,'ST1.1 Detailed MSW by country'!L90)</f>
        <v>7.7089998767779916E-2</v>
      </c>
      <c r="AA90" s="50">
        <f>AVERAGE('ST1.1 Detailed MSW by country'!AT90,'ST1.1 Detailed MSW by country'!AI90,'ST1.1 Detailed MSW by country'!X90,'ST1.1 Detailed MSW by country'!M90)</f>
        <v>0.12766519891946973</v>
      </c>
      <c r="AB90" s="50">
        <f>STDEVA('ST1.1 Detailed MSW by country'!AT90,'ST1.1 Detailed MSW by country'!AI90,'ST1.1 Detailed MSW by country'!X90,'ST1.1 Detailed MSW by country'!M90)</f>
        <v>8.3270055731313741E-2</v>
      </c>
      <c r="AC90" s="50">
        <f>MIN('ST1.1 Detailed MSW by country'!AT90,'ST1.1 Detailed MSW by country'!AI90,'ST1.1 Detailed MSW by country'!X90,'ST1.1 Detailed MSW by country'!M90)</f>
        <v>8.2680000000000003E-2</v>
      </c>
      <c r="AD90" s="50">
        <f>MAX('ST1.1 Detailed MSW by country'!AT90,'ST1.1 Detailed MSW by country'!AI90,'ST1.1 Detailed MSW by country'!X90,'ST1.1 Detailed MSW by country'!M90)</f>
        <v>0.20279999675840921</v>
      </c>
      <c r="AE90" s="50">
        <f>AVERAGE('ST1.1 Detailed MSW by country'!AU90,'ST1.1 Detailed MSW by country'!AJ90,'ST1.1 Detailed MSW by country'!Y90,'ST1.1 Detailed MSW by country'!N90)</f>
        <v>3.6253643026490444E-2</v>
      </c>
      <c r="AF90" s="50">
        <f>STDEVA('ST1.1 Detailed MSW by country'!AU90,'ST1.1 Detailed MSW by country'!AJ90,'ST1.1 Detailed MSW by country'!Y90,'ST1.1 Detailed MSW by country'!N90)</f>
        <v>2.3646560698058965E-2</v>
      </c>
      <c r="AG90" s="50">
        <f>MIN('ST1.1 Detailed MSW by country'!AU90,'ST1.1 Detailed MSW by country'!AJ90,'ST1.1 Detailed MSW by country'!Y90,'ST1.1 Detailed MSW by country'!N90)</f>
        <v>2.3479E-2</v>
      </c>
      <c r="AH90" s="50">
        <f>MAX('ST1.1 Detailed MSW by country'!AU90,'ST1.1 Detailed MSW by country'!AJ90,'ST1.1 Detailed MSW by country'!Y90,'ST1.1 Detailed MSW by country'!N90)</f>
        <v>5.7589999079471335E-2</v>
      </c>
      <c r="AI90" s="50">
        <f>AVERAGE('ST1.1 Detailed MSW by country'!I90,'ST1.1 Detailed MSW by country'!L90,'ST1.1 Detailed MSW by country'!T90,'ST1.1 Detailed MSW by country'!W90,'ST1.1 Detailed MSW by country'!AE90,'ST1.1 Detailed MSW by country'!AH90,'ST1.1 Detailed MSW by country'!AP90,'ST1.1 Detailed MSW by country'!AS90)</f>
        <v>4.42327179589573E-2</v>
      </c>
      <c r="AJ90" s="50">
        <f>STDEVA('ST1.1 Detailed MSW by country'!I90,'ST1.1 Detailed MSW by country'!L90,'ST1.1 Detailed MSW by country'!T90,'ST1.1 Detailed MSW by country'!W90,'ST1.1 Detailed MSW by country'!AE90,'ST1.1 Detailed MSW by country'!AH90,'ST1.1 Detailed MSW by country'!AP90,'ST1.1 Detailed MSW by country'!AS90)</f>
        <v>2.7056676238881871E-2</v>
      </c>
      <c r="AK90" s="50">
        <f>MIN('ST1.1 Detailed MSW by country'!I90,'ST1.1 Detailed MSW by country'!L90,'ST1.1 Detailed MSW by country'!T90,'ST1.1 Detailed MSW by country'!W90,'ST1.1 Detailed MSW by country'!AE90,'ST1.1 Detailed MSW by country'!AH90,'ST1.1 Detailed MSW by country'!AP90,'ST1.1 Detailed MSW by country'!AS90)</f>
        <v>2.5863999999999998E-2</v>
      </c>
      <c r="AL90" s="50">
        <f>MAX('ST1.1 Detailed MSW by country'!I90,'ST1.1 Detailed MSW by country'!L90,'ST1.1 Detailed MSW by country'!T90,'ST1.1 Detailed MSW by country'!W90,'ST1.1 Detailed MSW by country'!AE90,'ST1.1 Detailed MSW by country'!AH90,'ST1.1 Detailed MSW by country'!AP90,'ST1.1 Detailed MSW by country'!AS90)</f>
        <v>7.7089998767779916E-2</v>
      </c>
      <c r="AM90" s="50">
        <f>AVERAGE('ST1.1 Detailed MSW by country'!J90,'ST1.1 Detailed MSW by country'!M90,'ST1.1 Detailed MSW by country'!U90,'ST1.1 Detailed MSW by country'!X90,'ST1.1 Detailed MSW by country'!AF90,'ST1.1 Detailed MSW by country'!AI90,'ST1.1 Detailed MSW by country'!AQ90,'ST1.1 Detailed MSW by country'!AT90)</f>
        <v>0.10200940413661479</v>
      </c>
      <c r="AN90" s="50">
        <f>STDEVA('ST1.1 Detailed MSW by country'!J90,'ST1.1 Detailed MSW by country'!M90,'ST1.1 Detailed MSW by country'!U90,'ST1.1 Detailed MSW by country'!X90,'ST1.1 Detailed MSW by country'!AF90,'ST1.1 Detailed MSW by country'!AI90,'ST1.1 Detailed MSW by country'!AQ90,'ST1.1 Detailed MSW by country'!AT90)</f>
        <v>6.676652606384903E-2</v>
      </c>
      <c r="AO90" s="50">
        <f>MIN('ST1.1 Detailed MSW by country'!J90,'ST1.1 Detailed MSW by country'!M90,'ST1.1 Detailed MSW by country'!U90,'ST1.1 Detailed MSW by country'!X90,'ST1.1 Detailed MSW by country'!AF90,'ST1.1 Detailed MSW by country'!AI90,'ST1.1 Detailed MSW by country'!AQ90,'ST1.1 Detailed MSW by country'!AT90)</f>
        <v>4.9449E-2</v>
      </c>
      <c r="AP90" s="50">
        <f>MAX('ST1.1 Detailed MSW by country'!J90,'ST1.1 Detailed MSW by country'!M90,'ST1.1 Detailed MSW by country'!U90,'ST1.1 Detailed MSW by country'!X90,'ST1.1 Detailed MSW by country'!AF90,'ST1.1 Detailed MSW by country'!AI90,'ST1.1 Detailed MSW by country'!AQ90,'ST1.1 Detailed MSW by country'!AT90)</f>
        <v>0.20279999675840921</v>
      </c>
      <c r="AQ90" s="50">
        <f>AVERAGE('ST1.1 Detailed MSW by country'!K90,'ST1.1 Detailed MSW by country'!N90,'ST1.1 Detailed MSW by country'!V90,'ST1.1 Detailed MSW by country'!Y90,'ST1.1 Detailed MSW by country'!AG90,'ST1.1 Detailed MSW by country'!AJ90,'ST1.1 Detailed MSW by country'!AR90,'ST1.1 Detailed MSW by country'!AU90)</f>
        <v>4.9715774579216582E-2</v>
      </c>
      <c r="AR90" s="50">
        <f>STDEVA('ST1.1 Detailed MSW by country'!K90,'ST1.1 Detailed MSW by country'!N90,'ST1.1 Detailed MSW by country'!V90,'ST1.1 Detailed MSW by country'!Y90,'ST1.1 Detailed MSW by country'!AG90,'ST1.1 Detailed MSW by country'!AJ90,'ST1.1 Detailed MSW by country'!AR90,'ST1.1 Detailed MSW by country'!AU90)</f>
        <v>3.2922654394495571E-2</v>
      </c>
      <c r="AS90" s="50">
        <f>MIN('ST1.1 Detailed MSW by country'!K90,'ST1.1 Detailed MSW by country'!N90,'ST1.1 Detailed MSW by country'!V90,'ST1.1 Detailed MSW by country'!Y90,'ST1.1 Detailed MSW by country'!AG90,'ST1.1 Detailed MSW by country'!AJ90,'ST1.1 Detailed MSW by country'!AR90,'ST1.1 Detailed MSW by country'!AU90)</f>
        <v>2.3479E-2</v>
      </c>
      <c r="AT90" s="50">
        <f>MAX('ST1.1 Detailed MSW by country'!K90,'ST1.1 Detailed MSW by country'!N90,'ST1.1 Detailed MSW by country'!V90,'ST1.1 Detailed MSW by country'!Y90,'ST1.1 Detailed MSW by country'!AG90,'ST1.1 Detailed MSW by country'!AJ90,'ST1.1 Detailed MSW by country'!AR90,'ST1.1 Detailed MSW by country'!AU90)</f>
        <v>0.10035999839582815</v>
      </c>
    </row>
    <row r="91" spans="1:46" x14ac:dyDescent="0.3">
      <c r="A91" s="19" t="s">
        <v>87</v>
      </c>
      <c r="B91" s="19" t="s">
        <v>103</v>
      </c>
      <c r="C91" s="27">
        <f>AVERAGE('ST1.1 Detailed MSW by country'!G91,'ST1.1 Detailed MSW by country'!R91,'ST1.1 Detailed MSW by country'!AC91,'ST1.1 Detailed MSW by country'!AN91)</f>
        <v>1.0733333453720868</v>
      </c>
      <c r="D91" s="21">
        <f>STDEVA('ST1.1 Detailed MSW by country'!G91,'ST1.1 Detailed MSW by country'!R91,'ST1.1 Detailed MSW by country'!AC91,'ST1.1 Detailed MSW by country'!AN91)</f>
        <v>0.6654071542993687</v>
      </c>
      <c r="E91" s="21">
        <f>MIN('ST1.1 Detailed MSW by country'!G91,'ST1.1 Detailed MSW by country'!R91,'ST1.1 Detailed MSW by country'!AC91,'ST1.1 Detailed MSW by country'!AN91)</f>
        <v>0.52</v>
      </c>
      <c r="F91" s="21">
        <f>MAX('ST1.1 Detailed MSW by country'!G91,'ST1.1 Detailed MSW by country'!R91,'ST1.1 Detailed MSW by country'!AC91,'ST1.1 Detailed MSW by country'!AN91)</f>
        <v>1.4000000361162603</v>
      </c>
      <c r="G91" s="21">
        <f>AVERAGE('ST1.1 Detailed MSW by country'!H91,'ST1.1 Detailed MSW by country'!S91,'ST1.1 Detailed MSW by country'!AD91,'ST1.1 Detailed MSW by country'!AO91)</f>
        <v>0.50446667232488074</v>
      </c>
      <c r="H91" s="21">
        <f>STDEVA('ST1.1 Detailed MSW by country'!H91,'ST1.1 Detailed MSW by country'!S91,'ST1.1 Detailed MSW by country'!AD91,'ST1.1 Detailed MSW by country'!AO91)</f>
        <v>0.31274136252070323</v>
      </c>
      <c r="I91" s="21">
        <f>MIN('ST1.1 Detailed MSW by country'!H91,'ST1.1 Detailed MSW by country'!S91,'ST1.1 Detailed MSW by country'!AD91,'ST1.1 Detailed MSW by country'!AO91)</f>
        <v>0.24440000000000001</v>
      </c>
      <c r="J91" s="21">
        <f>MAX('ST1.1 Detailed MSW by country'!H91,'ST1.1 Detailed MSW by country'!S91,'ST1.1 Detailed MSW by country'!AD91,'ST1.1 Detailed MSW by country'!AO91)</f>
        <v>0.65800001697464228</v>
      </c>
      <c r="K91" s="50">
        <f>AVERAGE('ST1.1 Detailed MSW by country'!AP91,'ST1.1 Detailed MSW by country'!AE91,'ST1.1 Detailed MSW by country'!T91,'ST1.1 Detailed MSW by country'!I91)</f>
        <v>4.11709339208245E-2</v>
      </c>
      <c r="L91" s="50">
        <f>STDEVA('ST1.1 Detailed MSW by country'!AP91,'ST1.1 Detailed MSW by country'!AE91,'ST1.1 Detailed MSW by country'!T91,'ST1.1 Detailed MSW by country'!I91)</f>
        <v>2.8206101758664219E-2</v>
      </c>
      <c r="M91" s="50">
        <f>MIN('ST1.1 Detailed MSW by country'!AP91,'ST1.1 Detailed MSW by country'!AE91,'ST1.1 Detailed MSW by country'!T91,'ST1.1 Detailed MSW by country'!I91)</f>
        <v>2.5375999999999999E-2</v>
      </c>
      <c r="N91" s="50">
        <f>MAX('ST1.1 Detailed MSW by country'!AP91,'ST1.1 Detailed MSW by country'!AE91,'ST1.1 Detailed MSW by country'!T91,'ST1.1 Detailed MSW by country'!I91)</f>
        <v>6.8320001762473492E-2</v>
      </c>
      <c r="O91" s="50">
        <f>AVERAGE('ST1.1 Detailed MSW by country'!AQ91,'ST1.1 Detailed MSW by country'!AF91,'ST1.1 Detailed MSW by country'!U91,'ST1.1 Detailed MSW by country'!J91)</f>
        <v>7.8714101123215682E-2</v>
      </c>
      <c r="P91" s="50">
        <f>STDEVA('ST1.1 Detailed MSW by country'!AQ91,'ST1.1 Detailed MSW by country'!AF91,'ST1.1 Detailed MSW by country'!U91,'ST1.1 Detailed MSW by country'!J91)</f>
        <v>5.3926829796790421E-2</v>
      </c>
      <c r="Q91" s="50">
        <f>MIN('ST1.1 Detailed MSW by country'!AQ91,'ST1.1 Detailed MSW by country'!AF91,'ST1.1 Detailed MSW by country'!U91,'ST1.1 Detailed MSW by country'!J91)</f>
        <v>4.8515999999999997E-2</v>
      </c>
      <c r="R91" s="50">
        <f>MAX('ST1.1 Detailed MSW by country'!AQ91,'ST1.1 Detailed MSW by country'!AF91,'ST1.1 Detailed MSW by country'!U91,'ST1.1 Detailed MSW by country'!J91)</f>
        <v>0.13062000336964708</v>
      </c>
      <c r="S91" s="50">
        <f>AVERAGE('ST1.1 Detailed MSW by country'!AR91,'ST1.1 Detailed MSW by country'!AG91,'ST1.1 Detailed MSW by country'!V91,'ST1.1 Detailed MSW by country'!K91)</f>
        <v>6.513106759605844E-2</v>
      </c>
      <c r="T91" s="50">
        <f>STDEVA('ST1.1 Detailed MSW by country'!AR91,'ST1.1 Detailed MSW by country'!AG91,'ST1.1 Detailed MSW by country'!V91,'ST1.1 Detailed MSW by country'!K91)</f>
        <v>4.4621128191985215E-2</v>
      </c>
      <c r="U91" s="50">
        <f>MIN('ST1.1 Detailed MSW by country'!AR91,'ST1.1 Detailed MSW by country'!AG91,'ST1.1 Detailed MSW by country'!V91,'ST1.1 Detailed MSW by country'!K91)</f>
        <v>4.0144000000000006E-2</v>
      </c>
      <c r="V91" s="50">
        <f>MAX('ST1.1 Detailed MSW by country'!AR91,'ST1.1 Detailed MSW by country'!AG91,'ST1.1 Detailed MSW by country'!V91,'ST1.1 Detailed MSW by country'!K91)</f>
        <v>0.10808000278817531</v>
      </c>
      <c r="W91" s="50">
        <f>AVERAGE('ST1.1 Detailed MSW by country'!AS91,'ST1.1 Detailed MSW by country'!AH91,'ST1.1 Detailed MSW by country'!W91,'ST1.1 Detailed MSW by country'!L91)</f>
        <v>5.0029434047231404E-2</v>
      </c>
      <c r="X91" s="50">
        <f>STDEVA('ST1.1 Detailed MSW by country'!AS91,'ST1.1 Detailed MSW by country'!AH91,'ST1.1 Detailed MSW by country'!W91,'ST1.1 Detailed MSW by country'!L91)</f>
        <v>3.4275037587885013E-2</v>
      </c>
      <c r="Y91" s="50">
        <f>MIN('ST1.1 Detailed MSW by country'!AS91,'ST1.1 Detailed MSW by country'!AH91,'ST1.1 Detailed MSW by country'!W91,'ST1.1 Detailed MSW by country'!L91)</f>
        <v>3.0835999999999999E-2</v>
      </c>
      <c r="Z91" s="50">
        <f>MAX('ST1.1 Detailed MSW by country'!AS91,'ST1.1 Detailed MSW by country'!AH91,'ST1.1 Detailed MSW by country'!W91,'ST1.1 Detailed MSW by country'!L91)</f>
        <v>8.3020002141694235E-2</v>
      </c>
      <c r="AA91" s="50">
        <f>AVERAGE('ST1.1 Detailed MSW by country'!AT91,'ST1.1 Detailed MSW by country'!AI91,'ST1.1 Detailed MSW by country'!X91,'ST1.1 Detailed MSW by country'!M91)</f>
        <v>0.13161200187804553</v>
      </c>
      <c r="AB91" s="50">
        <f>STDEVA('ST1.1 Detailed MSW by country'!AT91,'ST1.1 Detailed MSW by country'!AI91,'ST1.1 Detailed MSW by country'!X91,'ST1.1 Detailed MSW by country'!M91)</f>
        <v>9.0167046605565987E-2</v>
      </c>
      <c r="AC91" s="50">
        <f>MIN('ST1.1 Detailed MSW by country'!AT91,'ST1.1 Detailed MSW by country'!AI91,'ST1.1 Detailed MSW by country'!X91,'ST1.1 Detailed MSW by country'!M91)</f>
        <v>8.1119999999999998E-2</v>
      </c>
      <c r="AD91" s="50">
        <f>MAX('ST1.1 Detailed MSW by country'!AT91,'ST1.1 Detailed MSW by country'!AI91,'ST1.1 Detailed MSW by country'!X91,'ST1.1 Detailed MSW by country'!M91)</f>
        <v>0.21840000563413661</v>
      </c>
      <c r="AE91" s="50">
        <f>AVERAGE('ST1.1 Detailed MSW by country'!AU91,'ST1.1 Detailed MSW by country'!AJ91,'ST1.1 Detailed MSW by country'!Y91,'ST1.1 Detailed MSW by country'!N91)</f>
        <v>3.7374433866650111E-2</v>
      </c>
      <c r="AF91" s="50">
        <f>STDEVA('ST1.1 Detailed MSW by country'!AU91,'ST1.1 Detailed MSW by country'!AJ91,'ST1.1 Detailed MSW by country'!Y91,'ST1.1 Detailed MSW by country'!N91)</f>
        <v>2.5605129260426743E-2</v>
      </c>
      <c r="AG91" s="50">
        <f>MIN('ST1.1 Detailed MSW by country'!AU91,'ST1.1 Detailed MSW by country'!AJ91,'ST1.1 Detailed MSW by country'!Y91,'ST1.1 Detailed MSW by country'!N91)</f>
        <v>2.3036000000000001E-2</v>
      </c>
      <c r="AH91" s="50">
        <f>MAX('ST1.1 Detailed MSW by country'!AU91,'ST1.1 Detailed MSW by country'!AJ91,'ST1.1 Detailed MSW by country'!Y91,'ST1.1 Detailed MSW by country'!N91)</f>
        <v>6.2020001599950331E-2</v>
      </c>
      <c r="AI91" s="50">
        <f>AVERAGE('ST1.1 Detailed MSW by country'!I91,'ST1.1 Detailed MSW by country'!L91,'ST1.1 Detailed MSW by country'!T91,'ST1.1 Detailed MSW by country'!W91,'ST1.1 Detailed MSW by country'!AE91,'ST1.1 Detailed MSW by country'!AH91,'ST1.1 Detailed MSW by country'!AP91,'ST1.1 Detailed MSW by country'!AS91)</f>
        <v>4.5600183984027959E-2</v>
      </c>
      <c r="AJ91" s="50">
        <f>STDEVA('ST1.1 Detailed MSW by country'!I91,'ST1.1 Detailed MSW by country'!L91,'ST1.1 Detailed MSW by country'!T91,'ST1.1 Detailed MSW by country'!W91,'ST1.1 Detailed MSW by country'!AE91,'ST1.1 Detailed MSW by country'!AH91,'ST1.1 Detailed MSW by country'!AP91,'ST1.1 Detailed MSW by country'!AS91)</f>
        <v>2.9275463365282289E-2</v>
      </c>
      <c r="AK91" s="50">
        <f>MIN('ST1.1 Detailed MSW by country'!I91,'ST1.1 Detailed MSW by country'!L91,'ST1.1 Detailed MSW by country'!T91,'ST1.1 Detailed MSW by country'!W91,'ST1.1 Detailed MSW by country'!AE91,'ST1.1 Detailed MSW by country'!AH91,'ST1.1 Detailed MSW by country'!AP91,'ST1.1 Detailed MSW by country'!AS91)</f>
        <v>2.5375999999999999E-2</v>
      </c>
      <c r="AL91" s="50">
        <f>MAX('ST1.1 Detailed MSW by country'!I91,'ST1.1 Detailed MSW by country'!L91,'ST1.1 Detailed MSW by country'!T91,'ST1.1 Detailed MSW by country'!W91,'ST1.1 Detailed MSW by country'!AE91,'ST1.1 Detailed MSW by country'!AH91,'ST1.1 Detailed MSW by country'!AP91,'ST1.1 Detailed MSW by country'!AS91)</f>
        <v>8.3020002141694235E-2</v>
      </c>
      <c r="AM91" s="50">
        <f>AVERAGE('ST1.1 Detailed MSW by country'!J91,'ST1.1 Detailed MSW by country'!M91,'ST1.1 Detailed MSW by country'!U91,'ST1.1 Detailed MSW by country'!X91,'ST1.1 Detailed MSW by country'!AF91,'ST1.1 Detailed MSW by country'!AI91,'ST1.1 Detailed MSW by country'!AQ91,'ST1.1 Detailed MSW by country'!AT91)</f>
        <v>0.1051630515006306</v>
      </c>
      <c r="AN91" s="50">
        <f>STDEVA('ST1.1 Detailed MSW by country'!J91,'ST1.1 Detailed MSW by country'!M91,'ST1.1 Detailed MSW by country'!U91,'ST1.1 Detailed MSW by country'!X91,'ST1.1 Detailed MSW by country'!AF91,'ST1.1 Detailed MSW by country'!AI91,'ST1.1 Detailed MSW by country'!AQ91,'ST1.1 Detailed MSW by country'!AT91)</f>
        <v>7.1974756674831331E-2</v>
      </c>
      <c r="AO91" s="50">
        <f>MIN('ST1.1 Detailed MSW by country'!J91,'ST1.1 Detailed MSW by country'!M91,'ST1.1 Detailed MSW by country'!U91,'ST1.1 Detailed MSW by country'!X91,'ST1.1 Detailed MSW by country'!AF91,'ST1.1 Detailed MSW by country'!AI91,'ST1.1 Detailed MSW by country'!AQ91,'ST1.1 Detailed MSW by country'!AT91)</f>
        <v>4.8515999999999997E-2</v>
      </c>
      <c r="AP91" s="50">
        <f>MAX('ST1.1 Detailed MSW by country'!J91,'ST1.1 Detailed MSW by country'!M91,'ST1.1 Detailed MSW by country'!U91,'ST1.1 Detailed MSW by country'!X91,'ST1.1 Detailed MSW by country'!AF91,'ST1.1 Detailed MSW by country'!AI91,'ST1.1 Detailed MSW by country'!AQ91,'ST1.1 Detailed MSW by country'!AT91)</f>
        <v>0.21840000563413661</v>
      </c>
      <c r="AQ91" s="50">
        <f>AVERAGE('ST1.1 Detailed MSW by country'!K91,'ST1.1 Detailed MSW by country'!N91,'ST1.1 Detailed MSW by country'!V91,'ST1.1 Detailed MSW by country'!Y91,'ST1.1 Detailed MSW by country'!AG91,'ST1.1 Detailed MSW by country'!AJ91,'ST1.1 Detailed MSW by country'!AR91,'ST1.1 Detailed MSW by country'!AU91)</f>
        <v>5.1252750731354275E-2</v>
      </c>
      <c r="AR91" s="50">
        <f>STDEVA('ST1.1 Detailed MSW by country'!K91,'ST1.1 Detailed MSW by country'!N91,'ST1.1 Detailed MSW by country'!V91,'ST1.1 Detailed MSW by country'!Y91,'ST1.1 Detailed MSW by country'!AG91,'ST1.1 Detailed MSW by country'!AJ91,'ST1.1 Detailed MSW by country'!AR91,'ST1.1 Detailed MSW by country'!AU91)</f>
        <v>3.5469781368276429E-2</v>
      </c>
      <c r="AS91" s="50">
        <f>MIN('ST1.1 Detailed MSW by country'!K91,'ST1.1 Detailed MSW by country'!N91,'ST1.1 Detailed MSW by country'!V91,'ST1.1 Detailed MSW by country'!Y91,'ST1.1 Detailed MSW by country'!AG91,'ST1.1 Detailed MSW by country'!AJ91,'ST1.1 Detailed MSW by country'!AR91,'ST1.1 Detailed MSW by country'!AU91)</f>
        <v>2.3036000000000001E-2</v>
      </c>
      <c r="AT91" s="50">
        <f>MAX('ST1.1 Detailed MSW by country'!K91,'ST1.1 Detailed MSW by country'!N91,'ST1.1 Detailed MSW by country'!V91,'ST1.1 Detailed MSW by country'!Y91,'ST1.1 Detailed MSW by country'!AG91,'ST1.1 Detailed MSW by country'!AJ91,'ST1.1 Detailed MSW by country'!AR91,'ST1.1 Detailed MSW by country'!AU91)</f>
        <v>0.10808000278817531</v>
      </c>
    </row>
    <row r="92" spans="1:46" x14ac:dyDescent="0.3">
      <c r="A92" s="19" t="s">
        <v>87</v>
      </c>
      <c r="B92" s="19" t="s">
        <v>104</v>
      </c>
      <c r="C92" s="27">
        <f>AVERAGE('ST1.1 Detailed MSW by country'!G92,'ST1.1 Detailed MSW by country'!R92,'ST1.1 Detailed MSW by country'!AC92,'ST1.1 Detailed MSW by country'!AN92)</f>
        <v>0.98101033540214766</v>
      </c>
      <c r="D92" s="21">
        <f>STDEVA('ST1.1 Detailed MSW by country'!G92,'ST1.1 Detailed MSW by country'!R92,'ST1.1 Detailed MSW by country'!AC92,'ST1.1 Detailed MSW by country'!AN92)</f>
        <v>0.64936050503392273</v>
      </c>
      <c r="E92" s="21">
        <f>MIN('ST1.1 Detailed MSW by country'!G92,'ST1.1 Detailed MSW by country'!R92,'ST1.1 Detailed MSW by country'!AC92,'ST1.1 Detailed MSW by country'!AN92)</f>
        <v>0.59202067080429521</v>
      </c>
      <c r="F92" s="21">
        <f>MAX('ST1.1 Detailed MSW by country'!G92,'ST1.1 Detailed MSW by country'!R92,'ST1.1 Detailed MSW by country'!AC92,'ST1.1 Detailed MSW by country'!AN92)</f>
        <v>1.37</v>
      </c>
      <c r="G92" s="21">
        <f>AVERAGE('ST1.1 Detailed MSW by country'!H92,'ST1.1 Detailed MSW by country'!S92,'ST1.1 Detailed MSW by country'!AD92,'ST1.1 Detailed MSW by country'!AO92)</f>
        <v>0.46107485763900935</v>
      </c>
      <c r="H92" s="21">
        <f>STDEVA('ST1.1 Detailed MSW by country'!H92,'ST1.1 Detailed MSW by country'!S92,'ST1.1 Detailed MSW by country'!AD92,'ST1.1 Detailed MSW by country'!AO92)</f>
        <v>0.30519943736594374</v>
      </c>
      <c r="I92" s="21">
        <f>MIN('ST1.1 Detailed MSW by country'!H92,'ST1.1 Detailed MSW by country'!S92,'ST1.1 Detailed MSW by country'!AD92,'ST1.1 Detailed MSW by country'!AO92)</f>
        <v>0.27824971527801873</v>
      </c>
      <c r="J92" s="21">
        <f>MAX('ST1.1 Detailed MSW by country'!H92,'ST1.1 Detailed MSW by country'!S92,'ST1.1 Detailed MSW by country'!AD92,'ST1.1 Detailed MSW by country'!AO92)</f>
        <v>0.64390000000000003</v>
      </c>
      <c r="K92" s="50">
        <f>AVERAGE('ST1.1 Detailed MSW by country'!AP92,'ST1.1 Detailed MSW by country'!AE92,'ST1.1 Detailed MSW by country'!T92,'ST1.1 Detailed MSW by country'!I92)</f>
        <v>3.01564643676248E-2</v>
      </c>
      <c r="L92" s="50">
        <f>STDEVA('ST1.1 Detailed MSW by country'!AP92,'ST1.1 Detailed MSW by country'!AE92,'ST1.1 Detailed MSW by country'!T92,'ST1.1 Detailed MSW by country'!I92)</f>
        <v>1.7441493859183969E-2</v>
      </c>
      <c r="M92" s="50">
        <f>MIN('ST1.1 Detailed MSW by country'!AP92,'ST1.1 Detailed MSW by country'!AE92,'ST1.1 Detailed MSW by country'!T92,'ST1.1 Detailed MSW by country'!I92)</f>
        <v>2.8890608735249602E-2</v>
      </c>
      <c r="N92" s="50">
        <f>MAX('ST1.1 Detailed MSW by country'!AP92,'ST1.1 Detailed MSW by country'!AE92,'ST1.1 Detailed MSW by country'!T92,'ST1.1 Detailed MSW by country'!I92)</f>
        <v>3.1422319999999997E-2</v>
      </c>
      <c r="O92" s="50">
        <f>AVERAGE('ST1.1 Detailed MSW by country'!AQ92,'ST1.1 Detailed MSW by country'!AF92,'ST1.1 Detailed MSW by country'!U92,'ST1.1 Detailed MSW by country'!J92)</f>
        <v>5.765569929302037E-2</v>
      </c>
      <c r="P92" s="50">
        <f>STDEVA('ST1.1 Detailed MSW by country'!AQ92,'ST1.1 Detailed MSW by country'!AF92,'ST1.1 Detailed MSW by country'!U92,'ST1.1 Detailed MSW by country'!J92)</f>
        <v>3.3346134775857877E-2</v>
      </c>
      <c r="Q92" s="50">
        <f>MIN('ST1.1 Detailed MSW by country'!AQ92,'ST1.1 Detailed MSW by country'!AF92,'ST1.1 Detailed MSW by country'!U92,'ST1.1 Detailed MSW by country'!J92)</f>
        <v>5.5235528586040743E-2</v>
      </c>
      <c r="R92" s="50">
        <f>MAX('ST1.1 Detailed MSW by country'!AQ92,'ST1.1 Detailed MSW by country'!AF92,'ST1.1 Detailed MSW by country'!U92,'ST1.1 Detailed MSW by country'!J92)</f>
        <v>6.0075869999999996E-2</v>
      </c>
      <c r="S92" s="50">
        <f>AVERAGE('ST1.1 Detailed MSW by country'!AR92,'ST1.1 Detailed MSW by country'!AG92,'ST1.1 Detailed MSW by country'!V92,'ST1.1 Detailed MSW by country'!K92)</f>
        <v>4.7706537893045797E-2</v>
      </c>
      <c r="T92" s="50">
        <f>STDEVA('ST1.1 Detailed MSW by country'!AR92,'ST1.1 Detailed MSW by country'!AG92,'ST1.1 Detailed MSW by country'!V92,'ST1.1 Detailed MSW by country'!K92)</f>
        <v>2.7591871432971364E-2</v>
      </c>
      <c r="U92" s="50">
        <f>MIN('ST1.1 Detailed MSW by country'!AR92,'ST1.1 Detailed MSW by country'!AG92,'ST1.1 Detailed MSW by country'!V92,'ST1.1 Detailed MSW by country'!K92)</f>
        <v>4.5703995786091592E-2</v>
      </c>
      <c r="V92" s="50">
        <f>MAX('ST1.1 Detailed MSW by country'!AR92,'ST1.1 Detailed MSW by country'!AG92,'ST1.1 Detailed MSW by country'!V92,'ST1.1 Detailed MSW by country'!K92)</f>
        <v>4.9709080000000003E-2</v>
      </c>
      <c r="W92" s="50">
        <f>AVERAGE('ST1.1 Detailed MSW by country'!AS92,'ST1.1 Detailed MSW by country'!AH92,'ST1.1 Detailed MSW by country'!W92,'ST1.1 Detailed MSW by country'!L92)</f>
        <v>3.6645047889347353E-2</v>
      </c>
      <c r="X92" s="50">
        <f>STDEVA('ST1.1 Detailed MSW by country'!AS92,'ST1.1 Detailed MSW by country'!AH92,'ST1.1 Detailed MSW by country'!W92,'ST1.1 Detailed MSW by country'!L92)</f>
        <v>2.1194274300196915E-2</v>
      </c>
      <c r="Y92" s="50">
        <f>MIN('ST1.1 Detailed MSW by country'!AS92,'ST1.1 Detailed MSW by country'!AH92,'ST1.1 Detailed MSW by country'!W92,'ST1.1 Detailed MSW by country'!L92)</f>
        <v>3.5106825778694707E-2</v>
      </c>
      <c r="Z92" s="50">
        <f>MAX('ST1.1 Detailed MSW by country'!AS92,'ST1.1 Detailed MSW by country'!AH92,'ST1.1 Detailed MSW by country'!W92,'ST1.1 Detailed MSW by country'!L92)</f>
        <v>3.8183269999999998E-2</v>
      </c>
      <c r="AA92" s="50">
        <f>AVERAGE('ST1.1 Detailed MSW by country'!AT92,'ST1.1 Detailed MSW by country'!AI92,'ST1.1 Detailed MSW by country'!X92,'ST1.1 Detailed MSW by country'!M92)</f>
        <v>9.6401812322735037E-2</v>
      </c>
      <c r="AB92" s="50">
        <f>STDEVA('ST1.1 Detailed MSW by country'!AT92,'ST1.1 Detailed MSW by country'!AI92,'ST1.1 Detailed MSW by country'!X92,'ST1.1 Detailed MSW by country'!M92)</f>
        <v>5.5755595123620889E-2</v>
      </c>
      <c r="AC92" s="50">
        <f>MIN('ST1.1 Detailed MSW by country'!AT92,'ST1.1 Detailed MSW by country'!AI92,'ST1.1 Detailed MSW by country'!X92,'ST1.1 Detailed MSW by country'!M92)</f>
        <v>9.2355224645470052E-2</v>
      </c>
      <c r="AD92" s="50">
        <f>MAX('ST1.1 Detailed MSW by country'!AT92,'ST1.1 Detailed MSW by country'!AI92,'ST1.1 Detailed MSW by country'!X92,'ST1.1 Detailed MSW by country'!M92)</f>
        <v>0.10044840000000001</v>
      </c>
      <c r="AE92" s="50">
        <f>AVERAGE('ST1.1 Detailed MSW by country'!AU92,'ST1.1 Detailed MSW by country'!AJ92,'ST1.1 Detailed MSW by country'!Y92,'ST1.1 Detailed MSW by country'!N92)</f>
        <v>2.737564285831514E-2</v>
      </c>
      <c r="AF92" s="50">
        <f>STDEVA('ST1.1 Detailed MSW by country'!AU92,'ST1.1 Detailed MSW by country'!AJ92,'ST1.1 Detailed MSW by country'!Y92,'ST1.1 Detailed MSW by country'!N92)</f>
        <v>1.5833159384464137E-2</v>
      </c>
      <c r="AG92" s="50">
        <f>MIN('ST1.1 Detailed MSW by country'!AU92,'ST1.1 Detailed MSW by country'!AJ92,'ST1.1 Detailed MSW by country'!Y92,'ST1.1 Detailed MSW by country'!N92)</f>
        <v>2.6226515716630278E-2</v>
      </c>
      <c r="AH92" s="50">
        <f>MAX('ST1.1 Detailed MSW by country'!AU92,'ST1.1 Detailed MSW by country'!AJ92,'ST1.1 Detailed MSW by country'!Y92,'ST1.1 Detailed MSW by country'!N92)</f>
        <v>2.8524770000000001E-2</v>
      </c>
      <c r="AI92" s="50">
        <f>AVERAGE('ST1.1 Detailed MSW by country'!I92,'ST1.1 Detailed MSW by country'!L92,'ST1.1 Detailed MSW by country'!T92,'ST1.1 Detailed MSW by country'!W92,'ST1.1 Detailed MSW by country'!AE92,'ST1.1 Detailed MSW by country'!AH92,'ST1.1 Detailed MSW by country'!AP92,'ST1.1 Detailed MSW by country'!AS92)</f>
        <v>3.3400756128486073E-2</v>
      </c>
      <c r="AJ92" s="50">
        <f>STDEVA('ST1.1 Detailed MSW by country'!I92,'ST1.1 Detailed MSW by country'!L92,'ST1.1 Detailed MSW by country'!T92,'ST1.1 Detailed MSW by country'!W92,'ST1.1 Detailed MSW by country'!AE92,'ST1.1 Detailed MSW by country'!AH92,'ST1.1 Detailed MSW by country'!AP92,'ST1.1 Detailed MSW by country'!AS92)</f>
        <v>1.8052541457467198E-2</v>
      </c>
      <c r="AK92" s="50">
        <f>MIN('ST1.1 Detailed MSW by country'!I92,'ST1.1 Detailed MSW by country'!L92,'ST1.1 Detailed MSW by country'!T92,'ST1.1 Detailed MSW by country'!W92,'ST1.1 Detailed MSW by country'!AE92,'ST1.1 Detailed MSW by country'!AH92,'ST1.1 Detailed MSW by country'!AP92,'ST1.1 Detailed MSW by country'!AS92)</f>
        <v>2.8890608735249602E-2</v>
      </c>
      <c r="AL92" s="50">
        <f>MAX('ST1.1 Detailed MSW by country'!I92,'ST1.1 Detailed MSW by country'!L92,'ST1.1 Detailed MSW by country'!T92,'ST1.1 Detailed MSW by country'!W92,'ST1.1 Detailed MSW by country'!AE92,'ST1.1 Detailed MSW by country'!AH92,'ST1.1 Detailed MSW by country'!AP92,'ST1.1 Detailed MSW by country'!AS92)</f>
        <v>3.8183269999999998E-2</v>
      </c>
      <c r="AM92" s="50">
        <f>AVERAGE('ST1.1 Detailed MSW by country'!J92,'ST1.1 Detailed MSW by country'!M92,'ST1.1 Detailed MSW by country'!U92,'ST1.1 Detailed MSW by country'!X92,'ST1.1 Detailed MSW by country'!AF92,'ST1.1 Detailed MSW by country'!AI92,'ST1.1 Detailed MSW by country'!AQ92,'ST1.1 Detailed MSW by country'!AT92)</f>
        <v>7.70287558078777E-2</v>
      </c>
      <c r="AN92" s="50">
        <f>STDEVA('ST1.1 Detailed MSW by country'!J92,'ST1.1 Detailed MSW by country'!M92,'ST1.1 Detailed MSW by country'!U92,'ST1.1 Detailed MSW by country'!X92,'ST1.1 Detailed MSW by country'!AF92,'ST1.1 Detailed MSW by country'!AI92,'ST1.1 Detailed MSW by country'!AQ92,'ST1.1 Detailed MSW by country'!AT92)</f>
        <v>4.3773090092449916E-2</v>
      </c>
      <c r="AO92" s="50">
        <f>MIN('ST1.1 Detailed MSW by country'!J92,'ST1.1 Detailed MSW by country'!M92,'ST1.1 Detailed MSW by country'!U92,'ST1.1 Detailed MSW by country'!X92,'ST1.1 Detailed MSW by country'!AF92,'ST1.1 Detailed MSW by country'!AI92,'ST1.1 Detailed MSW by country'!AQ92,'ST1.1 Detailed MSW by country'!AT92)</f>
        <v>5.5235528586040743E-2</v>
      </c>
      <c r="AP92" s="50">
        <f>MAX('ST1.1 Detailed MSW by country'!J92,'ST1.1 Detailed MSW by country'!M92,'ST1.1 Detailed MSW by country'!U92,'ST1.1 Detailed MSW by country'!X92,'ST1.1 Detailed MSW by country'!AF92,'ST1.1 Detailed MSW by country'!AI92,'ST1.1 Detailed MSW by country'!AQ92,'ST1.1 Detailed MSW by country'!AT92)</f>
        <v>0.10044840000000001</v>
      </c>
      <c r="AQ92" s="50">
        <f>AVERAGE('ST1.1 Detailed MSW by country'!K92,'ST1.1 Detailed MSW by country'!N92,'ST1.1 Detailed MSW by country'!V92,'ST1.1 Detailed MSW by country'!Y92,'ST1.1 Detailed MSW by country'!AG92,'ST1.1 Detailed MSW by country'!AJ92,'ST1.1 Detailed MSW by country'!AR92,'ST1.1 Detailed MSW by country'!AU92)</f>
        <v>3.7541090375680465E-2</v>
      </c>
      <c r="AR92" s="50">
        <f>STDEVA('ST1.1 Detailed MSW by country'!K92,'ST1.1 Detailed MSW by country'!N92,'ST1.1 Detailed MSW by country'!V92,'ST1.1 Detailed MSW by country'!Y92,'ST1.1 Detailed MSW by country'!AG92,'ST1.1 Detailed MSW by country'!AJ92,'ST1.1 Detailed MSW by country'!AR92,'ST1.1 Detailed MSW by country'!AU92)</f>
        <v>2.1522989576792457E-2</v>
      </c>
      <c r="AS92" s="50">
        <f>MIN('ST1.1 Detailed MSW by country'!K92,'ST1.1 Detailed MSW by country'!N92,'ST1.1 Detailed MSW by country'!V92,'ST1.1 Detailed MSW by country'!Y92,'ST1.1 Detailed MSW by country'!AG92,'ST1.1 Detailed MSW by country'!AJ92,'ST1.1 Detailed MSW by country'!AR92,'ST1.1 Detailed MSW by country'!AU92)</f>
        <v>2.6226515716630278E-2</v>
      </c>
      <c r="AT92" s="50">
        <f>MAX('ST1.1 Detailed MSW by country'!K92,'ST1.1 Detailed MSW by country'!N92,'ST1.1 Detailed MSW by country'!V92,'ST1.1 Detailed MSW by country'!Y92,'ST1.1 Detailed MSW by country'!AG92,'ST1.1 Detailed MSW by country'!AJ92,'ST1.1 Detailed MSW by country'!AR92,'ST1.1 Detailed MSW by country'!AU92)</f>
        <v>4.9709080000000003E-2</v>
      </c>
    </row>
    <row r="93" spans="1:46" x14ac:dyDescent="0.3">
      <c r="A93" s="19" t="s">
        <v>87</v>
      </c>
      <c r="B93" s="19" t="s">
        <v>105</v>
      </c>
      <c r="C93" s="27">
        <f>AVERAGE('ST1.1 Detailed MSW by country'!G93,'ST1.1 Detailed MSW by country'!R93,'ST1.1 Detailed MSW by country'!AC93,'ST1.1 Detailed MSW by country'!AN93)</f>
        <v>0.58293799114856082</v>
      </c>
      <c r="D93" s="21">
        <f>STDEVA('ST1.1 Detailed MSW by country'!G93,'ST1.1 Detailed MSW by country'!R93,'ST1.1 Detailed MSW by country'!AC93,'ST1.1 Detailed MSW by country'!AN93)</f>
        <v>0.38888327141705292</v>
      </c>
      <c r="E93" s="21">
        <f>MIN('ST1.1 Detailed MSW by country'!G93,'ST1.1 Detailed MSW by country'!R93,'ST1.1 Detailed MSW by country'!AC93,'ST1.1 Detailed MSW by country'!AN93)</f>
        <v>0.26</v>
      </c>
      <c r="F93" s="21">
        <f>MAX('ST1.1 Detailed MSW by country'!G93,'ST1.1 Detailed MSW by country'!R93,'ST1.1 Detailed MSW by country'!AC93,'ST1.1 Detailed MSW by country'!AN93)</f>
        <v>0.89</v>
      </c>
      <c r="G93" s="21">
        <f>AVERAGE('ST1.1 Detailed MSW by country'!H93,'ST1.1 Detailed MSW by country'!S93,'ST1.1 Detailed MSW by country'!AD93,'ST1.1 Detailed MSW by country'!AO93)</f>
        <v>0.27398085583982362</v>
      </c>
      <c r="H93" s="21">
        <f>STDEVA('ST1.1 Detailed MSW by country'!H93,'ST1.1 Detailed MSW by country'!S93,'ST1.1 Detailed MSW by country'!AD93,'ST1.1 Detailed MSW by country'!AO93)</f>
        <v>0.18277513756601479</v>
      </c>
      <c r="I93" s="21">
        <f>MIN('ST1.1 Detailed MSW by country'!H93,'ST1.1 Detailed MSW by country'!S93,'ST1.1 Detailed MSW by country'!AD93,'ST1.1 Detailed MSW by country'!AO93)</f>
        <v>0.1222</v>
      </c>
      <c r="J93" s="21">
        <f>MAX('ST1.1 Detailed MSW by country'!H93,'ST1.1 Detailed MSW by country'!S93,'ST1.1 Detailed MSW by country'!AD93,'ST1.1 Detailed MSW by country'!AO93)</f>
        <v>0.41830000000000001</v>
      </c>
      <c r="K93" s="50">
        <f>AVERAGE('ST1.1 Detailed MSW by country'!AP93,'ST1.1 Detailed MSW by country'!AE93,'ST1.1 Detailed MSW by country'!T93,'ST1.1 Detailed MSW by country'!I93)</f>
        <v>2.0774387301383101E-2</v>
      </c>
      <c r="L93" s="50">
        <f>STDEVA('ST1.1 Detailed MSW by country'!AP93,'ST1.1 Detailed MSW by country'!AE93,'ST1.1 Detailed MSW by country'!T93,'ST1.1 Detailed MSW by country'!I93)</f>
        <v>1.2390397184780652E-2</v>
      </c>
      <c r="M93" s="50">
        <f>MIN('ST1.1 Detailed MSW by country'!AP93,'ST1.1 Detailed MSW by country'!AE93,'ST1.1 Detailed MSW by country'!T93,'ST1.1 Detailed MSW by country'!I93)</f>
        <v>1.2688E-2</v>
      </c>
      <c r="N93" s="50">
        <f>MAX('ST1.1 Detailed MSW by country'!AP93,'ST1.1 Detailed MSW by country'!AE93,'ST1.1 Detailed MSW by country'!T93,'ST1.1 Detailed MSW by country'!I93)</f>
        <v>2.9222121904149304E-2</v>
      </c>
      <c r="O93" s="50">
        <f>AVERAGE('ST1.1 Detailed MSW by country'!AQ93,'ST1.1 Detailed MSW by country'!AF93,'ST1.1 Detailed MSW by country'!U93,'ST1.1 Detailed MSW by country'!J93)</f>
        <v>3.9718244574160726E-2</v>
      </c>
      <c r="P93" s="50">
        <f>STDEVA('ST1.1 Detailed MSW by country'!AQ93,'ST1.1 Detailed MSW by country'!AF93,'ST1.1 Detailed MSW by country'!U93,'ST1.1 Detailed MSW by country'!J93)</f>
        <v>2.3689017568443337E-2</v>
      </c>
      <c r="Q93" s="50">
        <f>MIN('ST1.1 Detailed MSW by country'!AQ93,'ST1.1 Detailed MSW by country'!AF93,'ST1.1 Detailed MSW by country'!U93,'ST1.1 Detailed MSW by country'!J93)</f>
        <v>2.4257999999999998E-2</v>
      </c>
      <c r="R93" s="50">
        <f>MAX('ST1.1 Detailed MSW by country'!AQ93,'ST1.1 Detailed MSW by country'!AF93,'ST1.1 Detailed MSW by country'!U93,'ST1.1 Detailed MSW by country'!J93)</f>
        <v>5.586934372248218E-2</v>
      </c>
      <c r="S93" s="50">
        <f>AVERAGE('ST1.1 Detailed MSW by country'!AR93,'ST1.1 Detailed MSW by country'!AG93,'ST1.1 Detailed MSW by country'!V93,'ST1.1 Detailed MSW by country'!K93)</f>
        <v>3.286439958333557E-2</v>
      </c>
      <c r="T93" s="50">
        <f>STDEVA('ST1.1 Detailed MSW by country'!AR93,'ST1.1 Detailed MSW by country'!AG93,'ST1.1 Detailed MSW by country'!V93,'ST1.1 Detailed MSW by country'!K93)</f>
        <v>1.9601202103792337E-2</v>
      </c>
      <c r="U93" s="50">
        <f>MIN('ST1.1 Detailed MSW by country'!AR93,'ST1.1 Detailed MSW by country'!AG93,'ST1.1 Detailed MSW by country'!V93,'ST1.1 Detailed MSW by country'!K93)</f>
        <v>2.0072000000000003E-2</v>
      </c>
      <c r="V93" s="50">
        <f>MAX('ST1.1 Detailed MSW by country'!AR93,'ST1.1 Detailed MSW by country'!AG93,'ST1.1 Detailed MSW by country'!V93,'ST1.1 Detailed MSW by country'!K93)</f>
        <v>4.6228438750006692E-2</v>
      </c>
      <c r="W93" s="50">
        <f>AVERAGE('ST1.1 Detailed MSW by country'!AS93,'ST1.1 Detailed MSW by country'!AH93,'ST1.1 Detailed MSW by country'!W93,'ST1.1 Detailed MSW by country'!L93)</f>
        <v>2.524428620844299E-2</v>
      </c>
      <c r="X93" s="50">
        <f>STDEVA('ST1.1 Detailed MSW by country'!AS93,'ST1.1 Detailed MSW by country'!AH93,'ST1.1 Detailed MSW by country'!W93,'ST1.1 Detailed MSW by country'!L93)</f>
        <v>1.5056363792161742E-2</v>
      </c>
      <c r="Y93" s="50">
        <f>MIN('ST1.1 Detailed MSW by country'!AS93,'ST1.1 Detailed MSW by country'!AH93,'ST1.1 Detailed MSW by country'!W93,'ST1.1 Detailed MSW by country'!L93)</f>
        <v>1.5417999999999999E-2</v>
      </c>
      <c r="Z93" s="50">
        <f>MAX('ST1.1 Detailed MSW by country'!AS93,'ST1.1 Detailed MSW by country'!AH93,'ST1.1 Detailed MSW by country'!W93,'ST1.1 Detailed MSW by country'!L93)</f>
        <v>3.5509668625328977E-2</v>
      </c>
      <c r="AA93" s="50">
        <f>AVERAGE('ST1.1 Detailed MSW by country'!AT93,'ST1.1 Detailed MSW by country'!AI93,'ST1.1 Detailed MSW by country'!X93,'ST1.1 Detailed MSW by country'!M93)</f>
        <v>6.6409926619175497E-2</v>
      </c>
      <c r="AB93" s="50">
        <f>STDEVA('ST1.1 Detailed MSW by country'!AT93,'ST1.1 Detailed MSW by country'!AI93,'ST1.1 Detailed MSW by country'!X93,'ST1.1 Detailed MSW by country'!M93)</f>
        <v>3.9608646738233222E-2</v>
      </c>
      <c r="AC93" s="50">
        <f>MIN('ST1.1 Detailed MSW by country'!AT93,'ST1.1 Detailed MSW by country'!AI93,'ST1.1 Detailed MSW by country'!X93,'ST1.1 Detailed MSW by country'!M93)</f>
        <v>4.0559999999999999E-2</v>
      </c>
      <c r="AD93" s="50">
        <f>MAX('ST1.1 Detailed MSW by country'!AT93,'ST1.1 Detailed MSW by country'!AI93,'ST1.1 Detailed MSW by country'!X93,'ST1.1 Detailed MSW by country'!M93)</f>
        <v>9.3414979857526476E-2</v>
      </c>
      <c r="AE93" s="50">
        <f>AVERAGE('ST1.1 Detailed MSW by country'!AU93,'ST1.1 Detailed MSW by country'!AJ93,'ST1.1 Detailed MSW by country'!Y93,'ST1.1 Detailed MSW by country'!N93)</f>
        <v>1.8858716341214578E-2</v>
      </c>
      <c r="AF93" s="50">
        <f>STDEVA('ST1.1 Detailed MSW by country'!AU93,'ST1.1 Detailed MSW by country'!AJ93,'ST1.1 Detailed MSW by country'!Y93,'ST1.1 Detailed MSW by country'!N93)</f>
        <v>1.1247840067331615E-2</v>
      </c>
      <c r="AG93" s="50">
        <f>MIN('ST1.1 Detailed MSW by country'!AU93,'ST1.1 Detailed MSW by country'!AJ93,'ST1.1 Detailed MSW by country'!Y93,'ST1.1 Detailed MSW by country'!N93)</f>
        <v>1.1518E-2</v>
      </c>
      <c r="AH93" s="50">
        <f>MAX('ST1.1 Detailed MSW by country'!AU93,'ST1.1 Detailed MSW by country'!AJ93,'ST1.1 Detailed MSW by country'!Y93,'ST1.1 Detailed MSW by country'!N93)</f>
        <v>2.6527459023643736E-2</v>
      </c>
      <c r="AI93" s="50">
        <f>AVERAGE('ST1.1 Detailed MSW by country'!I93,'ST1.1 Detailed MSW by country'!L93,'ST1.1 Detailed MSW by country'!T93,'ST1.1 Detailed MSW by country'!W93,'ST1.1 Detailed MSW by country'!AE93,'ST1.1 Detailed MSW by country'!AH93,'ST1.1 Detailed MSW by country'!AP93,'ST1.1 Detailed MSW by country'!AS93)</f>
        <v>2.300933675491305E-2</v>
      </c>
      <c r="AJ93" s="50">
        <f>STDEVA('ST1.1 Detailed MSW by country'!I93,'ST1.1 Detailed MSW by country'!L93,'ST1.1 Detailed MSW by country'!T93,'ST1.1 Detailed MSW by country'!W93,'ST1.1 Detailed MSW by country'!AE93,'ST1.1 Detailed MSW by country'!AH93,'ST1.1 Detailed MSW by country'!AP93,'ST1.1 Detailed MSW by country'!AS93)</f>
        <v>1.289033743814595E-2</v>
      </c>
      <c r="AK93" s="50">
        <f>MIN('ST1.1 Detailed MSW by country'!I93,'ST1.1 Detailed MSW by country'!L93,'ST1.1 Detailed MSW by country'!T93,'ST1.1 Detailed MSW by country'!W93,'ST1.1 Detailed MSW by country'!AE93,'ST1.1 Detailed MSW by country'!AH93,'ST1.1 Detailed MSW by country'!AP93,'ST1.1 Detailed MSW by country'!AS93)</f>
        <v>1.2688E-2</v>
      </c>
      <c r="AL93" s="50">
        <f>MAX('ST1.1 Detailed MSW by country'!I93,'ST1.1 Detailed MSW by country'!L93,'ST1.1 Detailed MSW by country'!T93,'ST1.1 Detailed MSW by country'!W93,'ST1.1 Detailed MSW by country'!AE93,'ST1.1 Detailed MSW by country'!AH93,'ST1.1 Detailed MSW by country'!AP93,'ST1.1 Detailed MSW by country'!AS93)</f>
        <v>3.5509668625328977E-2</v>
      </c>
      <c r="AM93" s="50">
        <f>AVERAGE('ST1.1 Detailed MSW by country'!J93,'ST1.1 Detailed MSW by country'!M93,'ST1.1 Detailed MSW by country'!U93,'ST1.1 Detailed MSW by country'!X93,'ST1.1 Detailed MSW by country'!AF93,'ST1.1 Detailed MSW by country'!AI93,'ST1.1 Detailed MSW by country'!AQ93,'ST1.1 Detailed MSW by country'!AT93)</f>
        <v>5.3064085596668108E-2</v>
      </c>
      <c r="AN93" s="50">
        <f>STDEVA('ST1.1 Detailed MSW by country'!J93,'ST1.1 Detailed MSW by country'!M93,'ST1.1 Detailed MSW by country'!U93,'ST1.1 Detailed MSW by country'!X93,'ST1.1 Detailed MSW by country'!AF93,'ST1.1 Detailed MSW by country'!AI93,'ST1.1 Detailed MSW by country'!AQ93,'ST1.1 Detailed MSW by country'!AT93)</f>
        <v>3.2052512662967172E-2</v>
      </c>
      <c r="AO93" s="50">
        <f>MIN('ST1.1 Detailed MSW by country'!J93,'ST1.1 Detailed MSW by country'!M93,'ST1.1 Detailed MSW by country'!U93,'ST1.1 Detailed MSW by country'!X93,'ST1.1 Detailed MSW by country'!AF93,'ST1.1 Detailed MSW by country'!AI93,'ST1.1 Detailed MSW by country'!AQ93,'ST1.1 Detailed MSW by country'!AT93)</f>
        <v>2.4257999999999998E-2</v>
      </c>
      <c r="AP93" s="50">
        <f>MAX('ST1.1 Detailed MSW by country'!J93,'ST1.1 Detailed MSW by country'!M93,'ST1.1 Detailed MSW by country'!U93,'ST1.1 Detailed MSW by country'!X93,'ST1.1 Detailed MSW by country'!AF93,'ST1.1 Detailed MSW by country'!AI93,'ST1.1 Detailed MSW by country'!AQ93,'ST1.1 Detailed MSW by country'!AT93)</f>
        <v>9.3414979857526476E-2</v>
      </c>
      <c r="AQ93" s="50">
        <f>AVERAGE('ST1.1 Detailed MSW by country'!K93,'ST1.1 Detailed MSW by country'!N93,'ST1.1 Detailed MSW by country'!V93,'ST1.1 Detailed MSW by country'!Y93,'ST1.1 Detailed MSW by country'!AG93,'ST1.1 Detailed MSW by country'!AJ93,'ST1.1 Detailed MSW by country'!AR93,'ST1.1 Detailed MSW by country'!AU93)</f>
        <v>2.5861557962275072E-2</v>
      </c>
      <c r="AR93" s="50">
        <f>STDEVA('ST1.1 Detailed MSW by country'!K93,'ST1.1 Detailed MSW by country'!N93,'ST1.1 Detailed MSW by country'!V93,'ST1.1 Detailed MSW by country'!Y93,'ST1.1 Detailed MSW by country'!AG93,'ST1.1 Detailed MSW by country'!AJ93,'ST1.1 Detailed MSW by country'!AR93,'ST1.1 Detailed MSW by country'!AU93)</f>
        <v>1.5824222611216771E-2</v>
      </c>
      <c r="AS93" s="50">
        <f>MIN('ST1.1 Detailed MSW by country'!K93,'ST1.1 Detailed MSW by country'!N93,'ST1.1 Detailed MSW by country'!V93,'ST1.1 Detailed MSW by country'!Y93,'ST1.1 Detailed MSW by country'!AG93,'ST1.1 Detailed MSW by country'!AJ93,'ST1.1 Detailed MSW by country'!AR93,'ST1.1 Detailed MSW by country'!AU93)</f>
        <v>1.1518E-2</v>
      </c>
      <c r="AT93" s="50">
        <f>MAX('ST1.1 Detailed MSW by country'!K93,'ST1.1 Detailed MSW by country'!N93,'ST1.1 Detailed MSW by country'!V93,'ST1.1 Detailed MSW by country'!Y93,'ST1.1 Detailed MSW by country'!AG93,'ST1.1 Detailed MSW by country'!AJ93,'ST1.1 Detailed MSW by country'!AR93,'ST1.1 Detailed MSW by country'!AU93)</f>
        <v>4.6228438750006692E-2</v>
      </c>
    </row>
    <row r="94" spans="1:46" x14ac:dyDescent="0.3">
      <c r="A94" s="19" t="s">
        <v>87</v>
      </c>
      <c r="B94" s="19" t="s">
        <v>106</v>
      </c>
      <c r="C94" s="27">
        <f>AVERAGE('ST1.1 Detailed MSW by country'!G94,'ST1.1 Detailed MSW by country'!R94,'ST1.1 Detailed MSW by country'!AC94,'ST1.1 Detailed MSW by country'!AN94)</f>
        <v>1.2816649098540378</v>
      </c>
      <c r="D94" s="21">
        <f>STDEVA('ST1.1 Detailed MSW by country'!G94,'ST1.1 Detailed MSW by country'!R94,'ST1.1 Detailed MSW by country'!AC94,'ST1.1 Detailed MSW by country'!AN94)</f>
        <v>0.72945581090259748</v>
      </c>
      <c r="E94" s="21">
        <f>MIN('ST1.1 Detailed MSW by country'!G94,'ST1.1 Detailed MSW by country'!R94,'ST1.1 Detailed MSW by country'!AC94,'ST1.1 Detailed MSW by country'!AN94)</f>
        <v>0.98</v>
      </c>
      <c r="F94" s="21">
        <f>MAX('ST1.1 Detailed MSW by country'!G94,'ST1.1 Detailed MSW by country'!R94,'ST1.1 Detailed MSW by country'!AC94,'ST1.1 Detailed MSW by country'!AN94)</f>
        <v>1.77</v>
      </c>
      <c r="G94" s="21">
        <f>AVERAGE('ST1.1 Detailed MSW by country'!H94,'ST1.1 Detailed MSW by country'!S94,'ST1.1 Detailed MSW by country'!AD94,'ST1.1 Detailed MSW by country'!AO94)</f>
        <v>0.60238250763139767</v>
      </c>
      <c r="H94" s="21">
        <f>STDEVA('ST1.1 Detailed MSW by country'!H94,'ST1.1 Detailed MSW by country'!S94,'ST1.1 Detailed MSW by country'!AD94,'ST1.1 Detailed MSW by country'!AO94)</f>
        <v>0.3428442311242208</v>
      </c>
      <c r="I94" s="21">
        <f>MIN('ST1.1 Detailed MSW by country'!H94,'ST1.1 Detailed MSW by country'!S94,'ST1.1 Detailed MSW by country'!AD94,'ST1.1 Detailed MSW by country'!AO94)</f>
        <v>0.46059999999999995</v>
      </c>
      <c r="J94" s="21">
        <f>MAX('ST1.1 Detailed MSW by country'!H94,'ST1.1 Detailed MSW by country'!S94,'ST1.1 Detailed MSW by country'!AD94,'ST1.1 Detailed MSW by country'!AO94)</f>
        <v>0.83189999999999997</v>
      </c>
      <c r="K94" s="50">
        <f>AVERAGE('ST1.1 Detailed MSW by country'!AP94,'ST1.1 Detailed MSW by country'!AE94,'ST1.1 Detailed MSW by country'!T94,'ST1.1 Detailed MSW by country'!I94)</f>
        <v>4.728548760087703E-2</v>
      </c>
      <c r="L94" s="50">
        <f>STDEVA('ST1.1 Detailed MSW by country'!AP94,'ST1.1 Detailed MSW by country'!AE94,'ST1.1 Detailed MSW by country'!T94,'ST1.1 Detailed MSW by country'!I94)</f>
        <v>2.4219780138754199E-2</v>
      </c>
      <c r="M94" s="50">
        <f>MIN('ST1.1 Detailed MSW by country'!AP94,'ST1.1 Detailed MSW by country'!AE94,'ST1.1 Detailed MSW by country'!T94,'ST1.1 Detailed MSW by country'!I94)</f>
        <v>4.0596719999999996E-2</v>
      </c>
      <c r="N94" s="50">
        <f>MAX('ST1.1 Detailed MSW by country'!AP94,'ST1.1 Detailed MSW by country'!AE94,'ST1.1 Detailed MSW by country'!T94,'ST1.1 Detailed MSW by country'!I94)</f>
        <v>5.3435742802631109E-2</v>
      </c>
      <c r="O94" s="50">
        <f>AVERAGE('ST1.1 Detailed MSW by country'!AQ94,'ST1.1 Detailed MSW by country'!AF94,'ST1.1 Detailed MSW by country'!U94,'ST1.1 Detailed MSW by country'!J94)</f>
        <v>9.0404426089381706E-2</v>
      </c>
      <c r="P94" s="50">
        <f>STDEVA('ST1.1 Detailed MSW by country'!AQ94,'ST1.1 Detailed MSW by country'!AF94,'ST1.1 Detailed MSW by country'!U94,'ST1.1 Detailed MSW by country'!J94)</f>
        <v>4.630544030626569E-2</v>
      </c>
      <c r="Q94" s="50">
        <f>MIN('ST1.1 Detailed MSW by country'!AQ94,'ST1.1 Detailed MSW by country'!AF94,'ST1.1 Detailed MSW by country'!U94,'ST1.1 Detailed MSW by country'!J94)</f>
        <v>7.7616269999999987E-2</v>
      </c>
      <c r="R94" s="50">
        <f>MAX('ST1.1 Detailed MSW by country'!AQ94,'ST1.1 Detailed MSW by country'!AF94,'ST1.1 Detailed MSW by country'!U94,'ST1.1 Detailed MSW by country'!J94)</f>
        <v>0.10216300826814513</v>
      </c>
      <c r="S94" s="50">
        <f>AVERAGE('ST1.1 Detailed MSW by country'!AR94,'ST1.1 Detailed MSW by country'!AG94,'ST1.1 Detailed MSW by country'!V94,'ST1.1 Detailed MSW by country'!K94)</f>
        <v>7.4804091040731713E-2</v>
      </c>
      <c r="T94" s="50">
        <f>STDEVA('ST1.1 Detailed MSW by country'!AR94,'ST1.1 Detailed MSW by country'!AG94,'ST1.1 Detailed MSW by country'!V94,'ST1.1 Detailed MSW by country'!K94)</f>
        <v>3.8314898088357058E-2</v>
      </c>
      <c r="U94" s="50">
        <f>MIN('ST1.1 Detailed MSW by country'!AR94,'ST1.1 Detailed MSW by country'!AG94,'ST1.1 Detailed MSW by country'!V94,'ST1.1 Detailed MSW by country'!K94)</f>
        <v>6.4222680000000004E-2</v>
      </c>
      <c r="V94" s="50">
        <f>MAX('ST1.1 Detailed MSW by country'!AR94,'ST1.1 Detailed MSW by country'!AG94,'ST1.1 Detailed MSW by country'!V94,'ST1.1 Detailed MSW by country'!K94)</f>
        <v>8.4533593122195133E-2</v>
      </c>
      <c r="W94" s="50">
        <f>AVERAGE('ST1.1 Detailed MSW by country'!AS94,'ST1.1 Detailed MSW by country'!AH94,'ST1.1 Detailed MSW by country'!W94,'ST1.1 Detailed MSW by country'!L94)</f>
        <v>5.7459619154344423E-2</v>
      </c>
      <c r="X94" s="50">
        <f>STDEVA('ST1.1 Detailed MSW by country'!AS94,'ST1.1 Detailed MSW by country'!AH94,'ST1.1 Detailed MSW by country'!W94,'ST1.1 Detailed MSW by country'!L94)</f>
        <v>2.9431003324346797E-2</v>
      </c>
      <c r="Y94" s="50">
        <f>MIN('ST1.1 Detailed MSW by country'!AS94,'ST1.1 Detailed MSW by country'!AH94,'ST1.1 Detailed MSW by country'!W94,'ST1.1 Detailed MSW by country'!L94)</f>
        <v>4.9331669999999994E-2</v>
      </c>
      <c r="Z94" s="50">
        <f>MAX('ST1.1 Detailed MSW by country'!AS94,'ST1.1 Detailed MSW by country'!AH94,'ST1.1 Detailed MSW by country'!W94,'ST1.1 Detailed MSW by country'!L94)</f>
        <v>6.4933187463033296E-2</v>
      </c>
      <c r="AA94" s="50">
        <f>AVERAGE('ST1.1 Detailed MSW by country'!AT94,'ST1.1 Detailed MSW by country'!AI94,'ST1.1 Detailed MSW by country'!X94,'ST1.1 Detailed MSW by country'!M94)</f>
        <v>0.15115852593722987</v>
      </c>
      <c r="AB94" s="50">
        <f>STDEVA('ST1.1 Detailed MSW by country'!AT94,'ST1.1 Detailed MSW by country'!AI94,'ST1.1 Detailed MSW by country'!X94,'ST1.1 Detailed MSW by country'!M94)</f>
        <v>7.7423887328804397E-2</v>
      </c>
      <c r="AC94" s="50">
        <f>MIN('ST1.1 Detailed MSW by country'!AT94,'ST1.1 Detailed MSW by country'!AI94,'ST1.1 Detailed MSW by country'!X94,'ST1.1 Detailed MSW by country'!M94)</f>
        <v>0.12977639999999999</v>
      </c>
      <c r="AD94" s="50">
        <f>MAX('ST1.1 Detailed MSW by country'!AT94,'ST1.1 Detailed MSW by country'!AI94,'ST1.1 Detailed MSW by country'!X94,'ST1.1 Detailed MSW by country'!M94)</f>
        <v>0.17081917781168962</v>
      </c>
      <c r="AE94" s="50">
        <f>AVERAGE('ST1.1 Detailed MSW by country'!AU94,'ST1.1 Detailed MSW by country'!AJ94,'ST1.1 Detailed MSW by country'!Y94,'ST1.1 Detailed MSW by country'!N94)</f>
        <v>4.2925145506533868E-2</v>
      </c>
      <c r="AF94" s="50">
        <f>STDEVA('ST1.1 Detailed MSW by country'!AU94,'ST1.1 Detailed MSW by country'!AJ94,'ST1.1 Detailed MSW by country'!Y94,'ST1.1 Detailed MSW by country'!N94)</f>
        <v>2.1986398773500226E-2</v>
      </c>
      <c r="AG94" s="50">
        <f>MIN('ST1.1 Detailed MSW by country'!AU94,'ST1.1 Detailed MSW by country'!AJ94,'ST1.1 Detailed MSW by country'!Y94,'ST1.1 Detailed MSW by country'!N94)</f>
        <v>3.6853169999999998E-2</v>
      </c>
      <c r="AH94" s="50">
        <f>MAX('ST1.1 Detailed MSW by country'!AU94,'ST1.1 Detailed MSW by country'!AJ94,'ST1.1 Detailed MSW by country'!Y94,'ST1.1 Detailed MSW by country'!N94)</f>
        <v>4.8508266519601606E-2</v>
      </c>
      <c r="AI94" s="50">
        <f>AVERAGE('ST1.1 Detailed MSW by country'!I94,'ST1.1 Detailed MSW by country'!L94,'ST1.1 Detailed MSW by country'!T94,'ST1.1 Detailed MSW by country'!W94,'ST1.1 Detailed MSW by country'!AE94,'ST1.1 Detailed MSW by country'!AH94,'ST1.1 Detailed MSW by country'!AP94,'ST1.1 Detailed MSW by country'!AS94)</f>
        <v>5.237255337761073E-2</v>
      </c>
      <c r="AJ94" s="50">
        <f>STDEVA('ST1.1 Detailed MSW by country'!I94,'ST1.1 Detailed MSW by country'!L94,'ST1.1 Detailed MSW by country'!T94,'ST1.1 Detailed MSW by country'!W94,'ST1.1 Detailed MSW by country'!AE94,'ST1.1 Detailed MSW by country'!AH94,'ST1.1 Detailed MSW by country'!AP94,'ST1.1 Detailed MSW by country'!AS94)</f>
        <v>2.5283527081926518E-2</v>
      </c>
      <c r="AK94" s="50">
        <f>MIN('ST1.1 Detailed MSW by country'!I94,'ST1.1 Detailed MSW by country'!L94,'ST1.1 Detailed MSW by country'!T94,'ST1.1 Detailed MSW by country'!W94,'ST1.1 Detailed MSW by country'!AE94,'ST1.1 Detailed MSW by country'!AH94,'ST1.1 Detailed MSW by country'!AP94,'ST1.1 Detailed MSW by country'!AS94)</f>
        <v>4.0596719999999996E-2</v>
      </c>
      <c r="AL94" s="50">
        <f>MAX('ST1.1 Detailed MSW by country'!I94,'ST1.1 Detailed MSW by country'!L94,'ST1.1 Detailed MSW by country'!T94,'ST1.1 Detailed MSW by country'!W94,'ST1.1 Detailed MSW by country'!AE94,'ST1.1 Detailed MSW by country'!AH94,'ST1.1 Detailed MSW by country'!AP94,'ST1.1 Detailed MSW by country'!AS94)</f>
        <v>6.4933187463033296E-2</v>
      </c>
      <c r="AM94" s="50">
        <f>AVERAGE('ST1.1 Detailed MSW by country'!J94,'ST1.1 Detailed MSW by country'!M94,'ST1.1 Detailed MSW by country'!U94,'ST1.1 Detailed MSW by country'!X94,'ST1.1 Detailed MSW by country'!AF94,'ST1.1 Detailed MSW by country'!AI94,'ST1.1 Detailed MSW by country'!AQ94,'ST1.1 Detailed MSW by country'!AT94)</f>
        <v>0.12078147601330579</v>
      </c>
      <c r="AN94" s="50">
        <f>STDEVA('ST1.1 Detailed MSW by country'!J94,'ST1.1 Detailed MSW by country'!M94,'ST1.1 Detailed MSW by country'!U94,'ST1.1 Detailed MSW by country'!X94,'ST1.1 Detailed MSW by country'!AF94,'ST1.1 Detailed MSW by country'!AI94,'ST1.1 Detailed MSW by country'!AQ94,'ST1.1 Detailed MSW by country'!AT94)</f>
        <v>6.388426994243375E-2</v>
      </c>
      <c r="AO94" s="50">
        <f>MIN('ST1.1 Detailed MSW by country'!J94,'ST1.1 Detailed MSW by country'!M94,'ST1.1 Detailed MSW by country'!U94,'ST1.1 Detailed MSW by country'!X94,'ST1.1 Detailed MSW by country'!AF94,'ST1.1 Detailed MSW by country'!AI94,'ST1.1 Detailed MSW by country'!AQ94,'ST1.1 Detailed MSW by country'!AT94)</f>
        <v>7.7616269999999987E-2</v>
      </c>
      <c r="AP94" s="50">
        <f>MAX('ST1.1 Detailed MSW by country'!J94,'ST1.1 Detailed MSW by country'!M94,'ST1.1 Detailed MSW by country'!U94,'ST1.1 Detailed MSW by country'!X94,'ST1.1 Detailed MSW by country'!AF94,'ST1.1 Detailed MSW by country'!AI94,'ST1.1 Detailed MSW by country'!AQ94,'ST1.1 Detailed MSW by country'!AT94)</f>
        <v>0.17081917781168962</v>
      </c>
      <c r="AQ94" s="50">
        <f>AVERAGE('ST1.1 Detailed MSW by country'!K94,'ST1.1 Detailed MSW by country'!N94,'ST1.1 Detailed MSW by country'!V94,'ST1.1 Detailed MSW by country'!Y94,'ST1.1 Detailed MSW by country'!AG94,'ST1.1 Detailed MSW by country'!AJ94,'ST1.1 Detailed MSW by country'!AR94,'ST1.1 Detailed MSW by country'!AU94)</f>
        <v>5.8864618273632784E-2</v>
      </c>
      <c r="AR94" s="50">
        <f>STDEVA('ST1.1 Detailed MSW by country'!K94,'ST1.1 Detailed MSW by country'!N94,'ST1.1 Detailed MSW by country'!V94,'ST1.1 Detailed MSW by country'!Y94,'ST1.1 Detailed MSW by country'!AG94,'ST1.1 Detailed MSW by country'!AJ94,'ST1.1 Detailed MSW by country'!AR94,'ST1.1 Detailed MSW by country'!AU94)</f>
        <v>3.1617355098708007E-2</v>
      </c>
      <c r="AS94" s="50">
        <f>MIN('ST1.1 Detailed MSW by country'!K94,'ST1.1 Detailed MSW by country'!N94,'ST1.1 Detailed MSW by country'!V94,'ST1.1 Detailed MSW by country'!Y94,'ST1.1 Detailed MSW by country'!AG94,'ST1.1 Detailed MSW by country'!AJ94,'ST1.1 Detailed MSW by country'!AR94,'ST1.1 Detailed MSW by country'!AU94)</f>
        <v>3.6853169999999998E-2</v>
      </c>
      <c r="AT94" s="50">
        <f>MAX('ST1.1 Detailed MSW by country'!K94,'ST1.1 Detailed MSW by country'!N94,'ST1.1 Detailed MSW by country'!V94,'ST1.1 Detailed MSW by country'!Y94,'ST1.1 Detailed MSW by country'!AG94,'ST1.1 Detailed MSW by country'!AJ94,'ST1.1 Detailed MSW by country'!AR94,'ST1.1 Detailed MSW by country'!AU94)</f>
        <v>8.4533593122195133E-2</v>
      </c>
    </row>
    <row r="95" spans="1:46" x14ac:dyDescent="0.3">
      <c r="A95" s="19" t="s">
        <v>87</v>
      </c>
      <c r="B95" s="19" t="s">
        <v>107</v>
      </c>
      <c r="C95" s="27">
        <f>AVERAGE('ST1.1 Detailed MSW by country'!G95,'ST1.1 Detailed MSW by country'!R95,'ST1.1 Detailed MSW by country'!AC95,'ST1.1 Detailed MSW by country'!AN95)</f>
        <v>0.61763625635600161</v>
      </c>
      <c r="D95" s="21">
        <f>STDEVA('ST1.1 Detailed MSW by country'!G95,'ST1.1 Detailed MSW by country'!R95,'ST1.1 Detailed MSW by country'!AC95,'ST1.1 Detailed MSW by country'!AN95)</f>
        <v>0.46335354053567751</v>
      </c>
      <c r="E95" s="21">
        <f>MIN('ST1.1 Detailed MSW by country'!G95,'ST1.1 Detailed MSW by country'!R95,'ST1.1 Detailed MSW by country'!AC95,'ST1.1 Detailed MSW by country'!AN95)</f>
        <v>0.25527251271200313</v>
      </c>
      <c r="F95" s="21">
        <f>MAX('ST1.1 Detailed MSW by country'!G95,'ST1.1 Detailed MSW by country'!R95,'ST1.1 Detailed MSW by country'!AC95,'ST1.1 Detailed MSW by country'!AN95)</f>
        <v>0.98</v>
      </c>
      <c r="G95" s="21">
        <f>AVERAGE('ST1.1 Detailed MSW by country'!H95,'ST1.1 Detailed MSW by country'!S95,'ST1.1 Detailed MSW by country'!AD95,'ST1.1 Detailed MSW by country'!AO95)</f>
        <v>0.29028904048732074</v>
      </c>
      <c r="H95" s="21">
        <f>STDEVA('ST1.1 Detailed MSW by country'!H95,'ST1.1 Detailed MSW by country'!S95,'ST1.1 Detailed MSW by country'!AD95,'ST1.1 Detailed MSW by country'!AO95)</f>
        <v>0.21777616405176842</v>
      </c>
      <c r="I95" s="21">
        <f>MIN('ST1.1 Detailed MSW by country'!H95,'ST1.1 Detailed MSW by country'!S95,'ST1.1 Detailed MSW by country'!AD95,'ST1.1 Detailed MSW by country'!AO95)</f>
        <v>0.11997808097464147</v>
      </c>
      <c r="J95" s="21">
        <f>MAX('ST1.1 Detailed MSW by country'!H95,'ST1.1 Detailed MSW by country'!S95,'ST1.1 Detailed MSW by country'!AD95,'ST1.1 Detailed MSW by country'!AO95)</f>
        <v>0.46059999999999995</v>
      </c>
      <c r="K95" s="50">
        <f>AVERAGE('ST1.1 Detailed MSW by country'!AP95,'ST1.1 Detailed MSW by country'!AE95,'ST1.1 Detailed MSW by country'!T95,'ST1.1 Detailed MSW by country'!I95)</f>
        <v>1.7467289310172874E-2</v>
      </c>
      <c r="L95" s="50">
        <f>STDEVA('ST1.1 Detailed MSW by country'!AP95,'ST1.1 Detailed MSW by country'!AE95,'ST1.1 Detailed MSW by country'!T95,'ST1.1 Detailed MSW by country'!I95)</f>
        <v>1.0882803089731193E-2</v>
      </c>
      <c r="M95" s="50">
        <f>MIN('ST1.1 Detailed MSW by country'!AP95,'ST1.1 Detailed MSW by country'!AE95,'ST1.1 Detailed MSW by country'!T95,'ST1.1 Detailed MSW by country'!I95)</f>
        <v>1.2457298620345753E-2</v>
      </c>
      <c r="N95" s="50">
        <f>MAX('ST1.1 Detailed MSW by country'!AP95,'ST1.1 Detailed MSW by country'!AE95,'ST1.1 Detailed MSW by country'!T95,'ST1.1 Detailed MSW by country'!I95)</f>
        <v>2.2477279999999995E-2</v>
      </c>
      <c r="O95" s="50">
        <f>AVERAGE('ST1.1 Detailed MSW by country'!AQ95,'ST1.1 Detailed MSW by country'!AF95,'ST1.1 Detailed MSW by country'!U95,'ST1.1 Detailed MSW by country'!J95)</f>
        <v>3.3395452718014945E-2</v>
      </c>
      <c r="P95" s="50">
        <f>STDEVA('ST1.1 Detailed MSW by country'!AQ95,'ST1.1 Detailed MSW by country'!AF95,'ST1.1 Detailed MSW by country'!U95,'ST1.1 Detailed MSW by country'!J95)</f>
        <v>2.0806670661309846E-2</v>
      </c>
      <c r="Q95" s="50">
        <f>MIN('ST1.1 Detailed MSW by country'!AQ95,'ST1.1 Detailed MSW by country'!AF95,'ST1.1 Detailed MSW by country'!U95,'ST1.1 Detailed MSW by country'!J95)</f>
        <v>2.3816925436029892E-2</v>
      </c>
      <c r="R95" s="50">
        <f>MAX('ST1.1 Detailed MSW by country'!AQ95,'ST1.1 Detailed MSW by country'!AF95,'ST1.1 Detailed MSW by country'!U95,'ST1.1 Detailed MSW by country'!J95)</f>
        <v>4.2973979999999995E-2</v>
      </c>
      <c r="S95" s="50">
        <f>AVERAGE('ST1.1 Detailed MSW by country'!AR95,'ST1.1 Detailed MSW by country'!AG95,'ST1.1 Detailed MSW by country'!V95,'ST1.1 Detailed MSW by country'!K95)</f>
        <v>2.7632678990683321E-2</v>
      </c>
      <c r="T95" s="50">
        <f>STDEVA('ST1.1 Detailed MSW by country'!AR95,'ST1.1 Detailed MSW by country'!AG95,'ST1.1 Detailed MSW by country'!V95,'ST1.1 Detailed MSW by country'!K95)</f>
        <v>1.7216237674738694E-2</v>
      </c>
      <c r="U95" s="50">
        <f>MIN('ST1.1 Detailed MSW by country'!AR95,'ST1.1 Detailed MSW by country'!AG95,'ST1.1 Detailed MSW by country'!V95,'ST1.1 Detailed MSW by country'!K95)</f>
        <v>1.9707037981366644E-2</v>
      </c>
      <c r="V95" s="50">
        <f>MAX('ST1.1 Detailed MSW by country'!AR95,'ST1.1 Detailed MSW by country'!AG95,'ST1.1 Detailed MSW by country'!V95,'ST1.1 Detailed MSW by country'!K95)</f>
        <v>3.5558319999999997E-2</v>
      </c>
      <c r="W95" s="50">
        <f>AVERAGE('ST1.1 Detailed MSW by country'!AS95,'ST1.1 Detailed MSW by country'!AH95,'ST1.1 Detailed MSW by country'!W95,'ST1.1 Detailed MSW by country'!L95)</f>
        <v>2.1225620001910892E-2</v>
      </c>
      <c r="X95" s="50">
        <f>STDEVA('ST1.1 Detailed MSW by country'!AS95,'ST1.1 Detailed MSW by country'!AH95,'ST1.1 Detailed MSW by country'!W95,'ST1.1 Detailed MSW by country'!L95)</f>
        <v>1.3224389820103682E-2</v>
      </c>
      <c r="Y95" s="50">
        <f>MIN('ST1.1 Detailed MSW by country'!AS95,'ST1.1 Detailed MSW by country'!AH95,'ST1.1 Detailed MSW by country'!W95,'ST1.1 Detailed MSW by country'!L95)</f>
        <v>1.5137660003821786E-2</v>
      </c>
      <c r="Z95" s="50">
        <f>MAX('ST1.1 Detailed MSW by country'!AS95,'ST1.1 Detailed MSW by country'!AH95,'ST1.1 Detailed MSW by country'!W95,'ST1.1 Detailed MSW by country'!L95)</f>
        <v>2.7313579999999997E-2</v>
      </c>
      <c r="AA95" s="50">
        <f>AVERAGE('ST1.1 Detailed MSW by country'!AT95,'ST1.1 Detailed MSW by country'!AI95,'ST1.1 Detailed MSW by country'!X95,'ST1.1 Detailed MSW by country'!M95)</f>
        <v>5.583805599153624E-2</v>
      </c>
      <c r="AB95" s="50">
        <f>STDEVA('ST1.1 Detailed MSW by country'!AT95,'ST1.1 Detailed MSW by country'!AI95,'ST1.1 Detailed MSW by country'!X95,'ST1.1 Detailed MSW by country'!M95)</f>
        <v>3.4789288565534149E-2</v>
      </c>
      <c r="AC95" s="50">
        <f>MIN('ST1.1 Detailed MSW by country'!AT95,'ST1.1 Detailed MSW by country'!AI95,'ST1.1 Detailed MSW by country'!X95,'ST1.1 Detailed MSW by country'!M95)</f>
        <v>3.9822511983072489E-2</v>
      </c>
      <c r="AD95" s="50">
        <f>MAX('ST1.1 Detailed MSW by country'!AT95,'ST1.1 Detailed MSW by country'!AI95,'ST1.1 Detailed MSW by country'!X95,'ST1.1 Detailed MSW by country'!M95)</f>
        <v>7.185359999999999E-2</v>
      </c>
      <c r="AE95" s="50">
        <f>AVERAGE('ST1.1 Detailed MSW by country'!AU95,'ST1.1 Detailed MSW by country'!AJ95,'ST1.1 Detailed MSW by country'!Y95,'ST1.1 Detailed MSW by country'!N95)</f>
        <v>1.5856576156570868E-2</v>
      </c>
      <c r="AF95" s="50">
        <f>STDEVA('ST1.1 Detailed MSW by country'!AU95,'ST1.1 Detailed MSW by country'!AJ95,'ST1.1 Detailed MSW by country'!Y95,'ST1.1 Detailed MSW by country'!N95)</f>
        <v>9.8792659195715542E-3</v>
      </c>
      <c r="AG95" s="50">
        <f>MIN('ST1.1 Detailed MSW by country'!AU95,'ST1.1 Detailed MSW by country'!AJ95,'ST1.1 Detailed MSW by country'!Y95,'ST1.1 Detailed MSW by country'!N95)</f>
        <v>1.1308572313141738E-2</v>
      </c>
      <c r="AH95" s="50">
        <f>MAX('ST1.1 Detailed MSW by country'!AU95,'ST1.1 Detailed MSW by country'!AJ95,'ST1.1 Detailed MSW by country'!Y95,'ST1.1 Detailed MSW by country'!N95)</f>
        <v>2.0404579999999999E-2</v>
      </c>
      <c r="AI95" s="50">
        <f>AVERAGE('ST1.1 Detailed MSW by country'!I95,'ST1.1 Detailed MSW by country'!L95,'ST1.1 Detailed MSW by country'!T95,'ST1.1 Detailed MSW by country'!W95,'ST1.1 Detailed MSW by country'!AE95,'ST1.1 Detailed MSW by country'!AH95,'ST1.1 Detailed MSW by country'!AP95,'ST1.1 Detailed MSW by country'!AS95)</f>
        <v>1.9346454656041883E-2</v>
      </c>
      <c r="AJ95" s="50">
        <f>STDEVA('ST1.1 Detailed MSW by country'!I95,'ST1.1 Detailed MSW by country'!L95,'ST1.1 Detailed MSW by country'!T95,'ST1.1 Detailed MSW by country'!W95,'ST1.1 Detailed MSW by country'!AE95,'ST1.1 Detailed MSW by country'!AH95,'ST1.1 Detailed MSW by country'!AP95,'ST1.1 Detailed MSW by country'!AS95)</f>
        <v>1.1256884829205664E-2</v>
      </c>
      <c r="AK95" s="50">
        <f>MIN('ST1.1 Detailed MSW by country'!I95,'ST1.1 Detailed MSW by country'!L95,'ST1.1 Detailed MSW by country'!T95,'ST1.1 Detailed MSW by country'!W95,'ST1.1 Detailed MSW by country'!AE95,'ST1.1 Detailed MSW by country'!AH95,'ST1.1 Detailed MSW by country'!AP95,'ST1.1 Detailed MSW by country'!AS95)</f>
        <v>1.2457298620345753E-2</v>
      </c>
      <c r="AL95" s="50">
        <f>MAX('ST1.1 Detailed MSW by country'!I95,'ST1.1 Detailed MSW by country'!L95,'ST1.1 Detailed MSW by country'!T95,'ST1.1 Detailed MSW by country'!W95,'ST1.1 Detailed MSW by country'!AE95,'ST1.1 Detailed MSW by country'!AH95,'ST1.1 Detailed MSW by country'!AP95,'ST1.1 Detailed MSW by country'!AS95)</f>
        <v>2.7313579999999997E-2</v>
      </c>
      <c r="AM95" s="50">
        <f>AVERAGE('ST1.1 Detailed MSW by country'!J95,'ST1.1 Detailed MSW by country'!M95,'ST1.1 Detailed MSW by country'!U95,'ST1.1 Detailed MSW by country'!X95,'ST1.1 Detailed MSW by country'!AF95,'ST1.1 Detailed MSW by country'!AI95,'ST1.1 Detailed MSW by country'!AQ95,'ST1.1 Detailed MSW by country'!AT95)</f>
        <v>4.4616754354775592E-2</v>
      </c>
      <c r="AN95" s="50">
        <f>STDEVA('ST1.1 Detailed MSW by country'!J95,'ST1.1 Detailed MSW by country'!M95,'ST1.1 Detailed MSW by country'!U95,'ST1.1 Detailed MSW by country'!X95,'ST1.1 Detailed MSW by country'!AF95,'ST1.1 Detailed MSW by country'!AI95,'ST1.1 Detailed MSW by country'!AQ95,'ST1.1 Detailed MSW by country'!AT95)</f>
        <v>2.7206804951175056E-2</v>
      </c>
      <c r="AO95" s="50">
        <f>MIN('ST1.1 Detailed MSW by country'!J95,'ST1.1 Detailed MSW by country'!M95,'ST1.1 Detailed MSW by country'!U95,'ST1.1 Detailed MSW by country'!X95,'ST1.1 Detailed MSW by country'!AF95,'ST1.1 Detailed MSW by country'!AI95,'ST1.1 Detailed MSW by country'!AQ95,'ST1.1 Detailed MSW by country'!AT95)</f>
        <v>2.3816925436029892E-2</v>
      </c>
      <c r="AP95" s="50">
        <f>MAX('ST1.1 Detailed MSW by country'!J95,'ST1.1 Detailed MSW by country'!M95,'ST1.1 Detailed MSW by country'!U95,'ST1.1 Detailed MSW by country'!X95,'ST1.1 Detailed MSW by country'!AF95,'ST1.1 Detailed MSW by country'!AI95,'ST1.1 Detailed MSW by country'!AQ95,'ST1.1 Detailed MSW by country'!AT95)</f>
        <v>7.185359999999999E-2</v>
      </c>
      <c r="AQ95" s="50">
        <f>AVERAGE('ST1.1 Detailed MSW by country'!K95,'ST1.1 Detailed MSW by country'!N95,'ST1.1 Detailed MSW by country'!V95,'ST1.1 Detailed MSW by country'!Y95,'ST1.1 Detailed MSW by country'!AG95,'ST1.1 Detailed MSW by country'!AJ95,'ST1.1 Detailed MSW by country'!AR95,'ST1.1 Detailed MSW by country'!AU95)</f>
        <v>2.1744627573627093E-2</v>
      </c>
      <c r="AR95" s="50">
        <f>STDEVA('ST1.1 Detailed MSW by country'!K95,'ST1.1 Detailed MSW by country'!N95,'ST1.1 Detailed MSW by country'!V95,'ST1.1 Detailed MSW by country'!Y95,'ST1.1 Detailed MSW by country'!AG95,'ST1.1 Detailed MSW by country'!AJ95,'ST1.1 Detailed MSW by country'!AR95,'ST1.1 Detailed MSW by country'!AU95)</f>
        <v>1.3370193413110562E-2</v>
      </c>
      <c r="AS95" s="50">
        <f>MIN('ST1.1 Detailed MSW by country'!K95,'ST1.1 Detailed MSW by country'!N95,'ST1.1 Detailed MSW by country'!V95,'ST1.1 Detailed MSW by country'!Y95,'ST1.1 Detailed MSW by country'!AG95,'ST1.1 Detailed MSW by country'!AJ95,'ST1.1 Detailed MSW by country'!AR95,'ST1.1 Detailed MSW by country'!AU95)</f>
        <v>1.1308572313141738E-2</v>
      </c>
      <c r="AT95" s="50">
        <f>MAX('ST1.1 Detailed MSW by country'!K95,'ST1.1 Detailed MSW by country'!N95,'ST1.1 Detailed MSW by country'!V95,'ST1.1 Detailed MSW by country'!Y95,'ST1.1 Detailed MSW by country'!AG95,'ST1.1 Detailed MSW by country'!AJ95,'ST1.1 Detailed MSW by country'!AR95,'ST1.1 Detailed MSW by country'!AU95)</f>
        <v>3.5558319999999997E-2</v>
      </c>
    </row>
    <row r="96" spans="1:46" x14ac:dyDescent="0.3">
      <c r="A96" s="19" t="s">
        <v>87</v>
      </c>
      <c r="B96" s="19" t="s">
        <v>108</v>
      </c>
      <c r="C96" s="27">
        <f>AVERAGE('ST1.1 Detailed MSW by country'!G96,'ST1.1 Detailed MSW by country'!R96,'ST1.1 Detailed MSW by country'!AC96,'ST1.1 Detailed MSW by country'!AN96)</f>
        <v>1.5333332931371808</v>
      </c>
      <c r="D96" s="21">
        <f>STDEVA('ST1.1 Detailed MSW by country'!G96,'ST1.1 Detailed MSW by country'!R96,'ST1.1 Detailed MSW by country'!AC96,'ST1.1 Detailed MSW by country'!AN96)</f>
        <v>0.77914480713801371</v>
      </c>
      <c r="E96" s="21">
        <f>MIN('ST1.1 Detailed MSW by country'!G96,'ST1.1 Detailed MSW by country'!R96,'ST1.1 Detailed MSW by country'!AC96,'ST1.1 Detailed MSW by country'!AN96)</f>
        <v>1.34</v>
      </c>
      <c r="F96" s="21">
        <f>MAX('ST1.1 Detailed MSW by country'!G96,'ST1.1 Detailed MSW by country'!R96,'ST1.1 Detailed MSW by country'!AC96,'ST1.1 Detailed MSW by country'!AN96)</f>
        <v>1.66</v>
      </c>
      <c r="G96" s="21">
        <f>AVERAGE('ST1.1 Detailed MSW by country'!H96,'ST1.1 Detailed MSW by country'!S96,'ST1.1 Detailed MSW by country'!AD96,'ST1.1 Detailed MSW by country'!AO96)</f>
        <v>0.72066664777447487</v>
      </c>
      <c r="H96" s="21">
        <f>STDEVA('ST1.1 Detailed MSW by country'!H96,'ST1.1 Detailed MSW by country'!S96,'ST1.1 Detailed MSW by country'!AD96,'ST1.1 Detailed MSW by country'!AO96)</f>
        <v>0.36619805935486649</v>
      </c>
      <c r="I96" s="21">
        <f>MIN('ST1.1 Detailed MSW by country'!H96,'ST1.1 Detailed MSW by country'!S96,'ST1.1 Detailed MSW by country'!AD96,'ST1.1 Detailed MSW by country'!AO96)</f>
        <v>0.62980000000000003</v>
      </c>
      <c r="J96" s="21">
        <f>MAX('ST1.1 Detailed MSW by country'!H96,'ST1.1 Detailed MSW by country'!S96,'ST1.1 Detailed MSW by country'!AD96,'ST1.1 Detailed MSW by country'!AO96)</f>
        <v>0.78019999999999989</v>
      </c>
      <c r="K96" s="50">
        <f>AVERAGE('ST1.1 Detailed MSW by country'!AP96,'ST1.1 Detailed MSW by country'!AE96,'ST1.1 Detailed MSW by country'!T96,'ST1.1 Detailed MSW by country'!I96)</f>
        <v>6.0515251371761079E-2</v>
      </c>
      <c r="L96" s="50">
        <f>STDEVA('ST1.1 Detailed MSW by country'!AP96,'ST1.1 Detailed MSW by country'!AE96,'ST1.1 Detailed MSW by country'!T96,'ST1.1 Detailed MSW by country'!I96)</f>
        <v>3.4556693207243007E-2</v>
      </c>
      <c r="M96" s="50">
        <f>MIN('ST1.1 Detailed MSW by country'!AP96,'ST1.1 Detailed MSW by country'!AE96,'ST1.1 Detailed MSW by country'!T96,'ST1.1 Detailed MSW by country'!I96)</f>
        <v>3.8073759999999991E-2</v>
      </c>
      <c r="N96" s="50">
        <f>MAX('ST1.1 Detailed MSW by country'!AP96,'ST1.1 Detailed MSW by country'!AE96,'ST1.1 Detailed MSW by country'!T96,'ST1.1 Detailed MSW by country'!I96)</f>
        <v>7.8079994115283227E-2</v>
      </c>
      <c r="O96" s="50">
        <f>AVERAGE('ST1.1 Detailed MSW by country'!AQ96,'ST1.1 Detailed MSW by country'!AF96,'ST1.1 Detailed MSW by country'!U96,'ST1.1 Detailed MSW by country'!J96)</f>
        <v>0.11569821624969893</v>
      </c>
      <c r="P96" s="50">
        <f>STDEVA('ST1.1 Detailed MSW by country'!AQ96,'ST1.1 Detailed MSW by country'!AF96,'ST1.1 Detailed MSW by country'!U96,'ST1.1 Detailed MSW by country'!J96)</f>
        <v>6.6068431890077314E-2</v>
      </c>
      <c r="Q96" s="50">
        <f>MIN('ST1.1 Detailed MSW by country'!AQ96,'ST1.1 Detailed MSW by country'!AF96,'ST1.1 Detailed MSW by country'!U96,'ST1.1 Detailed MSW by country'!J96)</f>
        <v>7.2792659999999981E-2</v>
      </c>
      <c r="R96" s="50">
        <f>MAX('ST1.1 Detailed MSW by country'!AQ96,'ST1.1 Detailed MSW by country'!AF96,'ST1.1 Detailed MSW by country'!U96,'ST1.1 Detailed MSW by country'!J96)</f>
        <v>0.14927998874909684</v>
      </c>
      <c r="S96" s="50">
        <f>AVERAGE('ST1.1 Detailed MSW by country'!AR96,'ST1.1 Detailed MSW by country'!AG96,'ST1.1 Detailed MSW by country'!V96,'ST1.1 Detailed MSW by country'!K96)</f>
        <v>9.5733143563523679E-2</v>
      </c>
      <c r="T96" s="50">
        <f>STDEVA('ST1.1 Detailed MSW by country'!AR96,'ST1.1 Detailed MSW by country'!AG96,'ST1.1 Detailed MSW by country'!V96,'ST1.1 Detailed MSW by country'!K96)</f>
        <v>5.4667555647523777E-2</v>
      </c>
      <c r="U96" s="50">
        <f>MIN('ST1.1 Detailed MSW by country'!AR96,'ST1.1 Detailed MSW by country'!AG96,'ST1.1 Detailed MSW by country'!V96,'ST1.1 Detailed MSW by country'!K96)</f>
        <v>6.0231439999999997E-2</v>
      </c>
      <c r="V96" s="50">
        <f>MAX('ST1.1 Detailed MSW by country'!AR96,'ST1.1 Detailed MSW by country'!AG96,'ST1.1 Detailed MSW by country'!V96,'ST1.1 Detailed MSW by country'!K96)</f>
        <v>0.12351999069057103</v>
      </c>
      <c r="W96" s="50">
        <f>AVERAGE('ST1.1 Detailed MSW by country'!AS96,'ST1.1 Detailed MSW by country'!AH96,'ST1.1 Detailed MSW by country'!W96,'ST1.1 Detailed MSW by country'!L96)</f>
        <v>7.3535950949701473E-2</v>
      </c>
      <c r="X96" s="50">
        <f>STDEVA('ST1.1 Detailed MSW by country'!AS96,'ST1.1 Detailed MSW by country'!AH96,'ST1.1 Detailed MSW by country'!W96,'ST1.1 Detailed MSW by country'!L96)</f>
        <v>4.1992047278473582E-2</v>
      </c>
      <c r="Y96" s="50">
        <f>MIN('ST1.1 Detailed MSW by country'!AS96,'ST1.1 Detailed MSW by country'!AH96,'ST1.1 Detailed MSW by country'!W96,'ST1.1 Detailed MSW by country'!L96)</f>
        <v>4.6265859999999992E-2</v>
      </c>
      <c r="Z96" s="50">
        <f>MAX('ST1.1 Detailed MSW by country'!AS96,'ST1.1 Detailed MSW by country'!AH96,'ST1.1 Detailed MSW by country'!W96,'ST1.1 Detailed MSW by country'!L96)</f>
        <v>9.4879992849104422E-2</v>
      </c>
      <c r="AA96" s="50">
        <f>AVERAGE('ST1.1 Detailed MSW by country'!AT96,'ST1.1 Detailed MSW by country'!AI96,'ST1.1 Detailed MSW by country'!X96,'ST1.1 Detailed MSW by country'!M96)</f>
        <v>0.19345039372940018</v>
      </c>
      <c r="AB96" s="50">
        <f>STDEVA('ST1.1 Detailed MSW by country'!AT96,'ST1.1 Detailed MSW by country'!AI96,'ST1.1 Detailed MSW by country'!X96,'ST1.1 Detailed MSW by country'!M96)</f>
        <v>0.11046811762971125</v>
      </c>
      <c r="AC96" s="50">
        <f>MIN('ST1.1 Detailed MSW by country'!AT96,'ST1.1 Detailed MSW by country'!AI96,'ST1.1 Detailed MSW by country'!X96,'ST1.1 Detailed MSW by country'!M96)</f>
        <v>0.12171119999999998</v>
      </c>
      <c r="AD96" s="50">
        <f>MAX('ST1.1 Detailed MSW by country'!AT96,'ST1.1 Detailed MSW by country'!AI96,'ST1.1 Detailed MSW by country'!X96,'ST1.1 Detailed MSW by country'!M96)</f>
        <v>0.24959998118820051</v>
      </c>
      <c r="AE96" s="50">
        <f>AVERAGE('ST1.1 Detailed MSW by country'!AU96,'ST1.1 Detailed MSW by country'!AJ96,'ST1.1 Detailed MSW by country'!Y96,'ST1.1 Detailed MSW by country'!N96)</f>
        <v>5.4934951552643767E-2</v>
      </c>
      <c r="AF96" s="50">
        <f>STDEVA('ST1.1 Detailed MSW by country'!AU96,'ST1.1 Detailed MSW by country'!AJ96,'ST1.1 Detailed MSW by country'!Y96,'ST1.1 Detailed MSW by country'!N96)</f>
        <v>3.1370112891001327E-2</v>
      </c>
      <c r="AG96" s="50">
        <f>MIN('ST1.1 Detailed MSW by country'!AU96,'ST1.1 Detailed MSW by country'!AJ96,'ST1.1 Detailed MSW by country'!Y96,'ST1.1 Detailed MSW by country'!N96)</f>
        <v>3.4562859999999994E-2</v>
      </c>
      <c r="AH96" s="50">
        <f>MAX('ST1.1 Detailed MSW by country'!AU96,'ST1.1 Detailed MSW by country'!AJ96,'ST1.1 Detailed MSW by country'!Y96,'ST1.1 Detailed MSW by country'!N96)</f>
        <v>7.0879994657931294E-2</v>
      </c>
      <c r="AI96" s="50">
        <f>AVERAGE('ST1.1 Detailed MSW by country'!I96,'ST1.1 Detailed MSW by country'!L96,'ST1.1 Detailed MSW by country'!T96,'ST1.1 Detailed MSW by country'!W96,'ST1.1 Detailed MSW by country'!AE96,'ST1.1 Detailed MSW by country'!AH96,'ST1.1 Detailed MSW by country'!AP96,'ST1.1 Detailed MSW by country'!AS96)</f>
        <v>6.702560116073128E-2</v>
      </c>
      <c r="AJ96" s="50">
        <f>STDEVA('ST1.1 Detailed MSW by country'!I96,'ST1.1 Detailed MSW by country'!L96,'ST1.1 Detailed MSW by country'!T96,'ST1.1 Detailed MSW by country'!W96,'ST1.1 Detailed MSW by country'!AE96,'ST1.1 Detailed MSW by country'!AH96,'ST1.1 Detailed MSW by country'!AP96,'ST1.1 Detailed MSW by country'!AS96)</f>
        <v>3.5982579485192893E-2</v>
      </c>
      <c r="AK96" s="50">
        <f>MIN('ST1.1 Detailed MSW by country'!I96,'ST1.1 Detailed MSW by country'!L96,'ST1.1 Detailed MSW by country'!T96,'ST1.1 Detailed MSW by country'!W96,'ST1.1 Detailed MSW by country'!AE96,'ST1.1 Detailed MSW by country'!AH96,'ST1.1 Detailed MSW by country'!AP96,'ST1.1 Detailed MSW by country'!AS96)</f>
        <v>3.8073759999999991E-2</v>
      </c>
      <c r="AL96" s="50">
        <f>MAX('ST1.1 Detailed MSW by country'!I96,'ST1.1 Detailed MSW by country'!L96,'ST1.1 Detailed MSW by country'!T96,'ST1.1 Detailed MSW by country'!W96,'ST1.1 Detailed MSW by country'!AE96,'ST1.1 Detailed MSW by country'!AH96,'ST1.1 Detailed MSW by country'!AP96,'ST1.1 Detailed MSW by country'!AS96)</f>
        <v>9.4879992849104422E-2</v>
      </c>
      <c r="AM96" s="50">
        <f>AVERAGE('ST1.1 Detailed MSW by country'!J96,'ST1.1 Detailed MSW by country'!M96,'ST1.1 Detailed MSW by country'!U96,'ST1.1 Detailed MSW by country'!X96,'ST1.1 Detailed MSW by country'!AF96,'ST1.1 Detailed MSW by country'!AI96,'ST1.1 Detailed MSW by country'!AQ96,'ST1.1 Detailed MSW by country'!AT96)</f>
        <v>0.15457430498954955</v>
      </c>
      <c r="AN96" s="50">
        <f>STDEVA('ST1.1 Detailed MSW by country'!J96,'ST1.1 Detailed MSW by country'!M96,'ST1.1 Detailed MSW by country'!U96,'ST1.1 Detailed MSW by country'!X96,'ST1.1 Detailed MSW by country'!AF96,'ST1.1 Detailed MSW by country'!AI96,'ST1.1 Detailed MSW by country'!AQ96,'ST1.1 Detailed MSW by country'!AT96)</f>
        <v>8.9845744279440129E-2</v>
      </c>
      <c r="AO96" s="50">
        <f>MIN('ST1.1 Detailed MSW by country'!J96,'ST1.1 Detailed MSW by country'!M96,'ST1.1 Detailed MSW by country'!U96,'ST1.1 Detailed MSW by country'!X96,'ST1.1 Detailed MSW by country'!AF96,'ST1.1 Detailed MSW by country'!AI96,'ST1.1 Detailed MSW by country'!AQ96,'ST1.1 Detailed MSW by country'!AT96)</f>
        <v>7.2792659999999981E-2</v>
      </c>
      <c r="AP96" s="50">
        <f>MAX('ST1.1 Detailed MSW by country'!J96,'ST1.1 Detailed MSW by country'!M96,'ST1.1 Detailed MSW by country'!U96,'ST1.1 Detailed MSW by country'!X96,'ST1.1 Detailed MSW by country'!AF96,'ST1.1 Detailed MSW by country'!AI96,'ST1.1 Detailed MSW by country'!AQ96,'ST1.1 Detailed MSW by country'!AT96)</f>
        <v>0.24959998118820051</v>
      </c>
      <c r="AQ96" s="50">
        <f>AVERAGE('ST1.1 Detailed MSW by country'!K96,'ST1.1 Detailed MSW by country'!N96,'ST1.1 Detailed MSW by country'!V96,'ST1.1 Detailed MSW by country'!Y96,'ST1.1 Detailed MSW by country'!AG96,'ST1.1 Detailed MSW by country'!AJ96,'ST1.1 Detailed MSW by country'!AR96,'ST1.1 Detailed MSW by country'!AU96)</f>
        <v>7.5334047558083719E-2</v>
      </c>
      <c r="AR96" s="50">
        <f>STDEVA('ST1.1 Detailed MSW by country'!K96,'ST1.1 Detailed MSW by country'!N96,'ST1.1 Detailed MSW by country'!V96,'ST1.1 Detailed MSW by country'!Y96,'ST1.1 Detailed MSW by country'!AG96,'ST1.1 Detailed MSW by country'!AJ96,'ST1.1 Detailed MSW by country'!AR96,'ST1.1 Detailed MSW by country'!AU96)</f>
        <v>4.4385375487370413E-2</v>
      </c>
      <c r="AS96" s="50">
        <f>MIN('ST1.1 Detailed MSW by country'!K96,'ST1.1 Detailed MSW by country'!N96,'ST1.1 Detailed MSW by country'!V96,'ST1.1 Detailed MSW by country'!Y96,'ST1.1 Detailed MSW by country'!AG96,'ST1.1 Detailed MSW by country'!AJ96,'ST1.1 Detailed MSW by country'!AR96,'ST1.1 Detailed MSW by country'!AU96)</f>
        <v>3.4562859999999994E-2</v>
      </c>
      <c r="AT96" s="50">
        <f>MAX('ST1.1 Detailed MSW by country'!K96,'ST1.1 Detailed MSW by country'!N96,'ST1.1 Detailed MSW by country'!V96,'ST1.1 Detailed MSW by country'!Y96,'ST1.1 Detailed MSW by country'!AG96,'ST1.1 Detailed MSW by country'!AJ96,'ST1.1 Detailed MSW by country'!AR96,'ST1.1 Detailed MSW by country'!AU96)</f>
        <v>0.12351999069057103</v>
      </c>
    </row>
    <row r="97" spans="1:46" x14ac:dyDescent="0.3">
      <c r="A97" s="19" t="s">
        <v>87</v>
      </c>
      <c r="B97" s="19" t="s">
        <v>109</v>
      </c>
      <c r="C97" s="27">
        <f>AVERAGE('ST1.1 Detailed MSW by country'!G97,'ST1.1 Detailed MSW by country'!R97,'ST1.1 Detailed MSW by country'!AC97,'ST1.1 Detailed MSW by country'!AN97)</f>
        <v>1.5826878045485124</v>
      </c>
      <c r="D97" s="21">
        <f>STDEVA('ST1.1 Detailed MSW by country'!G97,'ST1.1 Detailed MSW by country'!R97,'ST1.1 Detailed MSW by country'!AC97,'ST1.1 Detailed MSW by country'!AN97)</f>
        <v>1.4683146950914594</v>
      </c>
      <c r="E97" s="21">
        <f>MIN('ST1.1 Detailed MSW by country'!G97,'ST1.1 Detailed MSW by country'!R97,'ST1.1 Detailed MSW by country'!AC97,'ST1.1 Detailed MSW by country'!AN97)</f>
        <v>0.36806341364553696</v>
      </c>
      <c r="F97" s="21">
        <f>MAX('ST1.1 Detailed MSW by country'!G97,'ST1.1 Detailed MSW by country'!R97,'ST1.1 Detailed MSW by country'!AC97,'ST1.1 Detailed MSW by country'!AN97)</f>
        <v>3.28</v>
      </c>
      <c r="G97" s="21">
        <f>AVERAGE('ST1.1 Detailed MSW by country'!H97,'ST1.1 Detailed MSW by country'!S97,'ST1.1 Detailed MSW by country'!AD97,'ST1.1 Detailed MSW by country'!AO97)</f>
        <v>0.74386326813780068</v>
      </c>
      <c r="H97" s="21">
        <f>STDEVA('ST1.1 Detailed MSW by country'!H97,'ST1.1 Detailed MSW by country'!S97,'ST1.1 Detailed MSW by country'!AD97,'ST1.1 Detailed MSW by country'!AO97)</f>
        <v>0.69010790669298594</v>
      </c>
      <c r="I97" s="21">
        <f>MIN('ST1.1 Detailed MSW by country'!H97,'ST1.1 Detailed MSW by country'!S97,'ST1.1 Detailed MSW by country'!AD97,'ST1.1 Detailed MSW by country'!AO97)</f>
        <v>0.17298980441340236</v>
      </c>
      <c r="J97" s="21">
        <f>MAX('ST1.1 Detailed MSW by country'!H97,'ST1.1 Detailed MSW by country'!S97,'ST1.1 Detailed MSW by country'!AD97,'ST1.1 Detailed MSW by country'!AO97)</f>
        <v>1.5415999999999999</v>
      </c>
      <c r="K97" s="50">
        <f>AVERAGE('ST1.1 Detailed MSW by country'!AP97,'ST1.1 Detailed MSW by country'!AE97,'ST1.1 Detailed MSW by country'!T97,'ST1.1 Detailed MSW by country'!I97)</f>
        <v>6.7751698195300733E-2</v>
      </c>
      <c r="L97" s="50">
        <f>STDEVA('ST1.1 Detailed MSW by country'!AP97,'ST1.1 Detailed MSW by country'!AE97,'ST1.1 Detailed MSW by country'!T97,'ST1.1 Detailed MSW by country'!I97)</f>
        <v>7.3601344487580253E-2</v>
      </c>
      <c r="M97" s="50">
        <f>MIN('ST1.1 Detailed MSW by country'!AP97,'ST1.1 Detailed MSW by country'!AE97,'ST1.1 Detailed MSW by country'!T97,'ST1.1 Detailed MSW by country'!I97)</f>
        <v>1.7961494585902203E-2</v>
      </c>
      <c r="N97" s="50">
        <f>MAX('ST1.1 Detailed MSW by country'!AP97,'ST1.1 Detailed MSW by country'!AE97,'ST1.1 Detailed MSW by country'!T97,'ST1.1 Detailed MSW by country'!I97)</f>
        <v>0.16006399999999998</v>
      </c>
      <c r="O97" s="50">
        <f>AVERAGE('ST1.1 Detailed MSW by country'!AQ97,'ST1.1 Detailed MSW by country'!AF97,'ST1.1 Detailed MSW by country'!U97,'ST1.1 Detailed MSW by country'!J97)</f>
        <v>0.12953347216437619</v>
      </c>
      <c r="P97" s="50">
        <f>STDEVA('ST1.1 Detailed MSW by country'!AQ97,'ST1.1 Detailed MSW by country'!AF97,'ST1.1 Detailed MSW by country'!U97,'ST1.1 Detailed MSW by country'!J97)</f>
        <v>0.14071732460432865</v>
      </c>
      <c r="Q97" s="50">
        <f>MIN('ST1.1 Detailed MSW by country'!AQ97,'ST1.1 Detailed MSW by country'!AF97,'ST1.1 Detailed MSW by country'!U97,'ST1.1 Detailed MSW by country'!J97)</f>
        <v>3.4340316493128596E-2</v>
      </c>
      <c r="R97" s="50">
        <f>MAX('ST1.1 Detailed MSW by country'!AQ97,'ST1.1 Detailed MSW by country'!AF97,'ST1.1 Detailed MSW by country'!U97,'ST1.1 Detailed MSW by country'!J97)</f>
        <v>0.30602399999999996</v>
      </c>
      <c r="S97" s="50">
        <f>AVERAGE('ST1.1 Detailed MSW by country'!AR97,'ST1.1 Detailed MSW by country'!AG97,'ST1.1 Detailed MSW by country'!V97,'ST1.1 Detailed MSW by country'!K97)</f>
        <v>0.10718096517781182</v>
      </c>
      <c r="T97" s="50">
        <f>STDEVA('ST1.1 Detailed MSW by country'!AR97,'ST1.1 Detailed MSW by country'!AG97,'ST1.1 Detailed MSW by country'!V97,'ST1.1 Detailed MSW by country'!K97)</f>
        <v>0.11643491382051631</v>
      </c>
      <c r="U97" s="50">
        <f>MIN('ST1.1 Detailed MSW by country'!AR97,'ST1.1 Detailed MSW by country'!AG97,'ST1.1 Detailed MSW by country'!V97,'ST1.1 Detailed MSW by country'!K97)</f>
        <v>2.8414495533435457E-2</v>
      </c>
      <c r="V97" s="50">
        <f>MAX('ST1.1 Detailed MSW by country'!AR97,'ST1.1 Detailed MSW by country'!AG97,'ST1.1 Detailed MSW by country'!V97,'ST1.1 Detailed MSW by country'!K97)</f>
        <v>0.253216</v>
      </c>
      <c r="W97" s="50">
        <f>AVERAGE('ST1.1 Detailed MSW by country'!AS97,'ST1.1 Detailed MSW by country'!AH97,'ST1.1 Detailed MSW by country'!W97,'ST1.1 Detailed MSW by country'!L97)</f>
        <v>8.2329420143060106E-2</v>
      </c>
      <c r="X97" s="50">
        <f>STDEVA('ST1.1 Detailed MSW by country'!AS97,'ST1.1 Detailed MSW by country'!AH97,'ST1.1 Detailed MSW by country'!W97,'ST1.1 Detailed MSW by country'!L97)</f>
        <v>8.9437699346588309E-2</v>
      </c>
      <c r="Y97" s="50">
        <f>MIN('ST1.1 Detailed MSW by country'!AS97,'ST1.1 Detailed MSW by country'!AH97,'ST1.1 Detailed MSW by country'!W97,'ST1.1 Detailed MSW by country'!L97)</f>
        <v>2.1826160429180341E-2</v>
      </c>
      <c r="Z97" s="50">
        <f>MAX('ST1.1 Detailed MSW by country'!AS97,'ST1.1 Detailed MSW by country'!AH97,'ST1.1 Detailed MSW by country'!W97,'ST1.1 Detailed MSW by country'!L97)</f>
        <v>0.19450399999999998</v>
      </c>
      <c r="AA97" s="50">
        <f>AVERAGE('ST1.1 Detailed MSW by country'!AT97,'ST1.1 Detailed MSW by country'!AI97,'ST1.1 Detailed MSW by country'!X97,'ST1.1 Detailed MSW by country'!M97)</f>
        <v>0.21658329750956795</v>
      </c>
      <c r="AB97" s="50">
        <f>STDEVA('ST1.1 Detailed MSW by country'!AT97,'ST1.1 Detailed MSW by country'!AI97,'ST1.1 Detailed MSW by country'!X97,'ST1.1 Detailed MSW by country'!M97)</f>
        <v>0.23528298647669099</v>
      </c>
      <c r="AC97" s="50">
        <f>MIN('ST1.1 Detailed MSW by country'!AT97,'ST1.1 Detailed MSW by country'!AI97,'ST1.1 Detailed MSW by country'!X97,'ST1.1 Detailed MSW by country'!M97)</f>
        <v>5.7417892528703766E-2</v>
      </c>
      <c r="AD97" s="50">
        <f>MAX('ST1.1 Detailed MSW by country'!AT97,'ST1.1 Detailed MSW by country'!AI97,'ST1.1 Detailed MSW by country'!X97,'ST1.1 Detailed MSW by country'!M97)</f>
        <v>0.51168000000000002</v>
      </c>
      <c r="AE97" s="50">
        <f>AVERAGE('ST1.1 Detailed MSW by country'!AU97,'ST1.1 Detailed MSW by country'!AJ97,'ST1.1 Detailed MSW by country'!Y97,'ST1.1 Detailed MSW by country'!N97)</f>
        <v>6.1504103074832429E-2</v>
      </c>
      <c r="AF97" s="50">
        <f>STDEVA('ST1.1 Detailed MSW by country'!AU97,'ST1.1 Detailed MSW by country'!AJ97,'ST1.1 Detailed MSW by country'!Y97,'ST1.1 Detailed MSW by country'!N97)</f>
        <v>6.681433526229108E-2</v>
      </c>
      <c r="AG97" s="50">
        <f>MIN('ST1.1 Detailed MSW by country'!AU97,'ST1.1 Detailed MSW by country'!AJ97,'ST1.1 Detailed MSW by country'!Y97,'ST1.1 Detailed MSW by country'!N97)</f>
        <v>1.6305209224497286E-2</v>
      </c>
      <c r="AH97" s="50">
        <f>MAX('ST1.1 Detailed MSW by country'!AU97,'ST1.1 Detailed MSW by country'!AJ97,'ST1.1 Detailed MSW by country'!Y97,'ST1.1 Detailed MSW by country'!N97)</f>
        <v>0.14530399999999999</v>
      </c>
      <c r="AI97" s="50">
        <f>AVERAGE('ST1.1 Detailed MSW by country'!I97,'ST1.1 Detailed MSW by country'!L97,'ST1.1 Detailed MSW by country'!T97,'ST1.1 Detailed MSW by country'!W97,'ST1.1 Detailed MSW by country'!AE97,'ST1.1 Detailed MSW by country'!AH97,'ST1.1 Detailed MSW by country'!AP97,'ST1.1 Detailed MSW by country'!AS97)</f>
        <v>7.5040559169180426E-2</v>
      </c>
      <c r="AJ97" s="50">
        <f>STDEVA('ST1.1 Detailed MSW by country'!I97,'ST1.1 Detailed MSW by country'!L97,'ST1.1 Detailed MSW by country'!T97,'ST1.1 Detailed MSW by country'!W97,'ST1.1 Detailed MSW by country'!AE97,'ST1.1 Detailed MSW by country'!AH97,'ST1.1 Detailed MSW by country'!AP97,'ST1.1 Detailed MSW by country'!AS97)</f>
        <v>7.6052475914148529E-2</v>
      </c>
      <c r="AK97" s="50">
        <f>MIN('ST1.1 Detailed MSW by country'!I97,'ST1.1 Detailed MSW by country'!L97,'ST1.1 Detailed MSW by country'!T97,'ST1.1 Detailed MSW by country'!W97,'ST1.1 Detailed MSW by country'!AE97,'ST1.1 Detailed MSW by country'!AH97,'ST1.1 Detailed MSW by country'!AP97,'ST1.1 Detailed MSW by country'!AS97)</f>
        <v>1.7961494585902203E-2</v>
      </c>
      <c r="AL97" s="50">
        <f>MAX('ST1.1 Detailed MSW by country'!I97,'ST1.1 Detailed MSW by country'!L97,'ST1.1 Detailed MSW by country'!T97,'ST1.1 Detailed MSW by country'!W97,'ST1.1 Detailed MSW by country'!AE97,'ST1.1 Detailed MSW by country'!AH97,'ST1.1 Detailed MSW by country'!AP97,'ST1.1 Detailed MSW by country'!AS97)</f>
        <v>0.19450399999999998</v>
      </c>
      <c r="AM97" s="50">
        <f>AVERAGE('ST1.1 Detailed MSW by country'!J97,'ST1.1 Detailed MSW by country'!M97,'ST1.1 Detailed MSW by country'!U97,'ST1.1 Detailed MSW by country'!X97,'ST1.1 Detailed MSW by country'!AF97,'ST1.1 Detailed MSW by country'!AI97,'ST1.1 Detailed MSW by country'!AQ97,'ST1.1 Detailed MSW by country'!AT97)</f>
        <v>0.17305838483697203</v>
      </c>
      <c r="AN97" s="50">
        <f>STDEVA('ST1.1 Detailed MSW by country'!J97,'ST1.1 Detailed MSW by country'!M97,'ST1.1 Detailed MSW by country'!U97,'ST1.1 Detailed MSW by country'!X97,'ST1.1 Detailed MSW by country'!AF97,'ST1.1 Detailed MSW by country'!AI97,'ST1.1 Detailed MSW by country'!AQ97,'ST1.1 Detailed MSW by country'!AT97)</f>
        <v>0.1828360813921191</v>
      </c>
      <c r="AO97" s="50">
        <f>MIN('ST1.1 Detailed MSW by country'!J97,'ST1.1 Detailed MSW by country'!M97,'ST1.1 Detailed MSW by country'!U97,'ST1.1 Detailed MSW by country'!X97,'ST1.1 Detailed MSW by country'!AF97,'ST1.1 Detailed MSW by country'!AI97,'ST1.1 Detailed MSW by country'!AQ97,'ST1.1 Detailed MSW by country'!AT97)</f>
        <v>3.4340316493128596E-2</v>
      </c>
      <c r="AP97" s="50">
        <f>MAX('ST1.1 Detailed MSW by country'!J97,'ST1.1 Detailed MSW by country'!M97,'ST1.1 Detailed MSW by country'!U97,'ST1.1 Detailed MSW by country'!X97,'ST1.1 Detailed MSW by country'!AF97,'ST1.1 Detailed MSW by country'!AI97,'ST1.1 Detailed MSW by country'!AQ97,'ST1.1 Detailed MSW by country'!AT97)</f>
        <v>0.51168000000000002</v>
      </c>
      <c r="AQ97" s="50">
        <f>AVERAGE('ST1.1 Detailed MSW by country'!K97,'ST1.1 Detailed MSW by country'!N97,'ST1.1 Detailed MSW by country'!V97,'ST1.1 Detailed MSW by country'!Y97,'ST1.1 Detailed MSW by country'!AG97,'ST1.1 Detailed MSW by country'!AJ97,'ST1.1 Detailed MSW by country'!AR97,'ST1.1 Detailed MSW by country'!AU97)</f>
        <v>8.434253412632213E-2</v>
      </c>
      <c r="AR97" s="50">
        <f>STDEVA('ST1.1 Detailed MSW by country'!K97,'ST1.1 Detailed MSW by country'!N97,'ST1.1 Detailed MSW by country'!V97,'ST1.1 Detailed MSW by country'!Y97,'ST1.1 Detailed MSW by country'!AG97,'ST1.1 Detailed MSW by country'!AJ97,'ST1.1 Detailed MSW by country'!AR97,'ST1.1 Detailed MSW by country'!AU97)</f>
        <v>8.9770267394706796E-2</v>
      </c>
      <c r="AS97" s="50">
        <f>MIN('ST1.1 Detailed MSW by country'!K97,'ST1.1 Detailed MSW by country'!N97,'ST1.1 Detailed MSW by country'!V97,'ST1.1 Detailed MSW by country'!Y97,'ST1.1 Detailed MSW by country'!AG97,'ST1.1 Detailed MSW by country'!AJ97,'ST1.1 Detailed MSW by country'!AR97,'ST1.1 Detailed MSW by country'!AU97)</f>
        <v>1.6305209224497286E-2</v>
      </c>
      <c r="AT97" s="50">
        <f>MAX('ST1.1 Detailed MSW by country'!K97,'ST1.1 Detailed MSW by country'!N97,'ST1.1 Detailed MSW by country'!V97,'ST1.1 Detailed MSW by country'!Y97,'ST1.1 Detailed MSW by country'!AG97,'ST1.1 Detailed MSW by country'!AJ97,'ST1.1 Detailed MSW by country'!AR97,'ST1.1 Detailed MSW by country'!AU97)</f>
        <v>0.253216</v>
      </c>
    </row>
    <row r="98" spans="1:46" x14ac:dyDescent="0.3">
      <c r="A98" s="19" t="s">
        <v>87</v>
      </c>
      <c r="B98" s="19" t="s">
        <v>110</v>
      </c>
      <c r="C98" s="27">
        <f>AVERAGE('ST1.1 Detailed MSW by country'!G98,'ST1.1 Detailed MSW by country'!R98,'ST1.1 Detailed MSW by country'!AC98,'ST1.1 Detailed MSW by country'!AN98)</f>
        <v>0.59680127752585166</v>
      </c>
      <c r="D98" s="21">
        <f>STDEVA('ST1.1 Detailed MSW by country'!G98,'ST1.1 Detailed MSW by country'!R98,'ST1.1 Detailed MSW by country'!AC98,'ST1.1 Detailed MSW by country'!AN98)</f>
        <v>0.47731937995019091</v>
      </c>
      <c r="E98" s="21">
        <f>MIN('ST1.1 Detailed MSW by country'!G98,'ST1.1 Detailed MSW by country'!R98,'ST1.1 Detailed MSW by country'!AC98,'ST1.1 Detailed MSW by country'!AN98)</f>
        <v>0.21</v>
      </c>
      <c r="F98" s="21">
        <f>MAX('ST1.1 Detailed MSW by country'!G98,'ST1.1 Detailed MSW by country'!R98,'ST1.1 Detailed MSW by country'!AC98,'ST1.1 Detailed MSW by country'!AN98)</f>
        <v>1.1000000000000001</v>
      </c>
      <c r="G98" s="21">
        <f>AVERAGE('ST1.1 Detailed MSW by country'!H98,'ST1.1 Detailed MSW by country'!S98,'ST1.1 Detailed MSW by country'!AD98,'ST1.1 Detailed MSW by country'!AO98)</f>
        <v>0.2804966004371503</v>
      </c>
      <c r="H98" s="21">
        <f>STDEVA('ST1.1 Detailed MSW by country'!H98,'ST1.1 Detailed MSW by country'!S98,'ST1.1 Detailed MSW by country'!AD98,'ST1.1 Detailed MSW by country'!AO98)</f>
        <v>0.22434010857658968</v>
      </c>
      <c r="I98" s="21">
        <f>MIN('ST1.1 Detailed MSW by country'!H98,'ST1.1 Detailed MSW by country'!S98,'ST1.1 Detailed MSW by country'!AD98,'ST1.1 Detailed MSW by country'!AO98)</f>
        <v>9.8699999999999996E-2</v>
      </c>
      <c r="J98" s="21">
        <f>MAX('ST1.1 Detailed MSW by country'!H98,'ST1.1 Detailed MSW by country'!S98,'ST1.1 Detailed MSW by country'!AD98,'ST1.1 Detailed MSW by country'!AO98)</f>
        <v>0.51700000000000002</v>
      </c>
      <c r="K98" s="50">
        <f>AVERAGE('ST1.1 Detailed MSW by country'!AP98,'ST1.1 Detailed MSW by country'!AE98,'ST1.1 Detailed MSW by country'!T98,'ST1.1 Detailed MSW by country'!I98)</f>
        <v>1.9640435676594892E-2</v>
      </c>
      <c r="L98" s="50">
        <f>STDEVA('ST1.1 Detailed MSW by country'!AP98,'ST1.1 Detailed MSW by country'!AE98,'ST1.1 Detailed MSW by country'!T98,'ST1.1 Detailed MSW by country'!I98)</f>
        <v>1.1877591140937588E-2</v>
      </c>
      <c r="M98" s="50">
        <f>MIN('ST1.1 Detailed MSW by country'!AP98,'ST1.1 Detailed MSW by country'!AE98,'ST1.1 Detailed MSW by country'!T98,'ST1.1 Detailed MSW by country'!I98)</f>
        <v>1.0247999999999998E-2</v>
      </c>
      <c r="N98" s="50">
        <f>MAX('ST1.1 Detailed MSW by country'!AP98,'ST1.1 Detailed MSW by country'!AE98,'ST1.1 Detailed MSW by country'!T98,'ST1.1 Detailed MSW by country'!I98)</f>
        <v>2.5229599999999998E-2</v>
      </c>
      <c r="O98" s="50">
        <f>AVERAGE('ST1.1 Detailed MSW by country'!AQ98,'ST1.1 Detailed MSW by country'!AF98,'ST1.1 Detailed MSW by country'!U98,'ST1.1 Detailed MSW by country'!J98)</f>
        <v>3.7550259193161961E-2</v>
      </c>
      <c r="P98" s="50">
        <f>STDEVA('ST1.1 Detailed MSW by country'!AQ98,'ST1.1 Detailed MSW by country'!AF98,'ST1.1 Detailed MSW by country'!U98,'ST1.1 Detailed MSW by country'!J98)</f>
        <v>2.2708591259210584E-2</v>
      </c>
      <c r="Q98" s="50">
        <f>MIN('ST1.1 Detailed MSW by country'!AQ98,'ST1.1 Detailed MSW by country'!AF98,'ST1.1 Detailed MSW by country'!U98,'ST1.1 Detailed MSW by country'!J98)</f>
        <v>1.9592999999999999E-2</v>
      </c>
      <c r="R98" s="50">
        <f>MAX('ST1.1 Detailed MSW by country'!AQ98,'ST1.1 Detailed MSW by country'!AF98,'ST1.1 Detailed MSW by country'!U98,'ST1.1 Detailed MSW by country'!J98)</f>
        <v>4.8236099999999997E-2</v>
      </c>
      <c r="S98" s="50">
        <f>AVERAGE('ST1.1 Detailed MSW by country'!AR98,'ST1.1 Detailed MSW by country'!AG98,'ST1.1 Detailed MSW by country'!V98,'ST1.1 Detailed MSW by country'!K98)</f>
        <v>3.1070525291662418E-2</v>
      </c>
      <c r="T98" s="50">
        <f>STDEVA('ST1.1 Detailed MSW by country'!AR98,'ST1.1 Detailed MSW by country'!AG98,'ST1.1 Detailed MSW by country'!V98,'ST1.1 Detailed MSW by country'!K98)</f>
        <v>1.8789959755745531E-2</v>
      </c>
      <c r="U98" s="50">
        <f>MIN('ST1.1 Detailed MSW by country'!AR98,'ST1.1 Detailed MSW by country'!AG98,'ST1.1 Detailed MSW by country'!V98,'ST1.1 Detailed MSW by country'!K98)</f>
        <v>1.6212000000000001E-2</v>
      </c>
      <c r="V98" s="50">
        <f>MAX('ST1.1 Detailed MSW by country'!AR98,'ST1.1 Detailed MSW by country'!AG98,'ST1.1 Detailed MSW by country'!V98,'ST1.1 Detailed MSW by country'!K98)</f>
        <v>3.9912400000000001E-2</v>
      </c>
      <c r="W98" s="50">
        <f>AVERAGE('ST1.1 Detailed MSW by country'!AS98,'ST1.1 Detailed MSW by country'!AH98,'ST1.1 Detailed MSW by country'!W98,'ST1.1 Detailed MSW by country'!L98)</f>
        <v>2.3866349090616339E-2</v>
      </c>
      <c r="X98" s="50">
        <f>STDEVA('ST1.1 Detailed MSW by country'!AS98,'ST1.1 Detailed MSW by country'!AH98,'ST1.1 Detailed MSW by country'!W98,'ST1.1 Detailed MSW by country'!L98)</f>
        <v>1.4433220382327847E-2</v>
      </c>
      <c r="Y98" s="50">
        <f>MIN('ST1.1 Detailed MSW by country'!AS98,'ST1.1 Detailed MSW by country'!AH98,'ST1.1 Detailed MSW by country'!W98,'ST1.1 Detailed MSW by country'!L98)</f>
        <v>1.2452999999999999E-2</v>
      </c>
      <c r="Z98" s="50">
        <f>MAX('ST1.1 Detailed MSW by country'!AS98,'ST1.1 Detailed MSW by country'!AH98,'ST1.1 Detailed MSW by country'!W98,'ST1.1 Detailed MSW by country'!L98)</f>
        <v>3.0658100000000001E-2</v>
      </c>
      <c r="AA98" s="50">
        <f>AVERAGE('ST1.1 Detailed MSW by country'!AT98,'ST1.1 Detailed MSW by country'!AI98,'ST1.1 Detailed MSW by country'!X98,'ST1.1 Detailed MSW by country'!M98)</f>
        <v>6.2784999294032862E-2</v>
      </c>
      <c r="AB98" s="50">
        <f>STDEVA('ST1.1 Detailed MSW by country'!AT98,'ST1.1 Detailed MSW by country'!AI98,'ST1.1 Detailed MSW by country'!X98,'ST1.1 Detailed MSW by country'!M98)</f>
        <v>3.7969348729226707E-2</v>
      </c>
      <c r="AC98" s="50">
        <f>MIN('ST1.1 Detailed MSW by country'!AT98,'ST1.1 Detailed MSW by country'!AI98,'ST1.1 Detailed MSW by country'!X98,'ST1.1 Detailed MSW by country'!M98)</f>
        <v>3.2759999999999997E-2</v>
      </c>
      <c r="AD98" s="50">
        <f>MAX('ST1.1 Detailed MSW by country'!AT98,'ST1.1 Detailed MSW by country'!AI98,'ST1.1 Detailed MSW by country'!X98,'ST1.1 Detailed MSW by country'!M98)</f>
        <v>8.0652000000000001E-2</v>
      </c>
      <c r="AE98" s="50">
        <f>AVERAGE('ST1.1 Detailed MSW by country'!AU98,'ST1.1 Detailed MSW by country'!AJ98,'ST1.1 Detailed MSW by country'!Y98,'ST1.1 Detailed MSW by country'!N98)</f>
        <v>1.7829329927728562E-2</v>
      </c>
      <c r="AF98" s="50">
        <f>STDEVA('ST1.1 Detailed MSW by country'!AU98,'ST1.1 Detailed MSW by country'!AJ98,'ST1.1 Detailed MSW by country'!Y98,'ST1.1 Detailed MSW by country'!N98)</f>
        <v>1.0782321466056049E-2</v>
      </c>
      <c r="AG98" s="50">
        <f>MIN('ST1.1 Detailed MSW by country'!AU98,'ST1.1 Detailed MSW by country'!AJ98,'ST1.1 Detailed MSW by country'!Y98,'ST1.1 Detailed MSW by country'!N98)</f>
        <v>9.3029999999999988E-3</v>
      </c>
      <c r="AH98" s="50">
        <f>MAX('ST1.1 Detailed MSW by country'!AU98,'ST1.1 Detailed MSW by country'!AJ98,'ST1.1 Detailed MSW by country'!Y98,'ST1.1 Detailed MSW by country'!N98)</f>
        <v>2.2903099999999999E-2</v>
      </c>
      <c r="AI98" s="50">
        <f>AVERAGE('ST1.1 Detailed MSW by country'!I98,'ST1.1 Detailed MSW by country'!L98,'ST1.1 Detailed MSW by country'!T98,'ST1.1 Detailed MSW by country'!W98,'ST1.1 Detailed MSW by country'!AE98,'ST1.1 Detailed MSW by country'!AH98,'ST1.1 Detailed MSW by country'!AP98,'ST1.1 Detailed MSW by country'!AS98)</f>
        <v>2.1753392383605612E-2</v>
      </c>
      <c r="AJ98" s="50">
        <f>STDEVA('ST1.1 Detailed MSW by country'!I98,'ST1.1 Detailed MSW by country'!L98,'ST1.1 Detailed MSW by country'!T98,'ST1.1 Detailed MSW by country'!W98,'ST1.1 Detailed MSW by country'!AE98,'ST1.1 Detailed MSW by country'!AH98,'ST1.1 Detailed MSW by country'!AP98,'ST1.1 Detailed MSW by country'!AS98)</f>
        <v>1.2353574976812104E-2</v>
      </c>
      <c r="AK98" s="50">
        <f>MIN('ST1.1 Detailed MSW by country'!I98,'ST1.1 Detailed MSW by country'!L98,'ST1.1 Detailed MSW by country'!T98,'ST1.1 Detailed MSW by country'!W98,'ST1.1 Detailed MSW by country'!AE98,'ST1.1 Detailed MSW by country'!AH98,'ST1.1 Detailed MSW by country'!AP98,'ST1.1 Detailed MSW by country'!AS98)</f>
        <v>1.0247999999999998E-2</v>
      </c>
      <c r="AL98" s="50">
        <f>MAX('ST1.1 Detailed MSW by country'!I98,'ST1.1 Detailed MSW by country'!L98,'ST1.1 Detailed MSW by country'!T98,'ST1.1 Detailed MSW by country'!W98,'ST1.1 Detailed MSW by country'!AE98,'ST1.1 Detailed MSW by country'!AH98,'ST1.1 Detailed MSW by country'!AP98,'ST1.1 Detailed MSW by country'!AS98)</f>
        <v>3.0658100000000001E-2</v>
      </c>
      <c r="AM98" s="50">
        <f>AVERAGE('ST1.1 Detailed MSW by country'!J98,'ST1.1 Detailed MSW by country'!M98,'ST1.1 Detailed MSW by country'!U98,'ST1.1 Detailed MSW by country'!X98,'ST1.1 Detailed MSW by country'!AF98,'ST1.1 Detailed MSW by country'!AI98,'ST1.1 Detailed MSW by country'!AQ98,'ST1.1 Detailed MSW by country'!AT98)</f>
        <v>5.0167629243597411E-2</v>
      </c>
      <c r="AN98" s="50">
        <f>STDEVA('ST1.1 Detailed MSW by country'!J98,'ST1.1 Detailed MSW by country'!M98,'ST1.1 Detailed MSW by country'!U98,'ST1.1 Detailed MSW by country'!X98,'ST1.1 Detailed MSW by country'!AF98,'ST1.1 Detailed MSW by country'!AI98,'ST1.1 Detailed MSW by country'!AQ98,'ST1.1 Detailed MSW by country'!AT98)</f>
        <v>3.0679089670681215E-2</v>
      </c>
      <c r="AO98" s="50">
        <f>MIN('ST1.1 Detailed MSW by country'!J98,'ST1.1 Detailed MSW by country'!M98,'ST1.1 Detailed MSW by country'!U98,'ST1.1 Detailed MSW by country'!X98,'ST1.1 Detailed MSW by country'!AF98,'ST1.1 Detailed MSW by country'!AI98,'ST1.1 Detailed MSW by country'!AQ98,'ST1.1 Detailed MSW by country'!AT98)</f>
        <v>1.9592999999999999E-2</v>
      </c>
      <c r="AP98" s="50">
        <f>MAX('ST1.1 Detailed MSW by country'!J98,'ST1.1 Detailed MSW by country'!M98,'ST1.1 Detailed MSW by country'!U98,'ST1.1 Detailed MSW by country'!X98,'ST1.1 Detailed MSW by country'!AF98,'ST1.1 Detailed MSW by country'!AI98,'ST1.1 Detailed MSW by country'!AQ98,'ST1.1 Detailed MSW by country'!AT98)</f>
        <v>8.0652000000000001E-2</v>
      </c>
      <c r="AQ98" s="50">
        <f>AVERAGE('ST1.1 Detailed MSW by country'!K98,'ST1.1 Detailed MSW by country'!N98,'ST1.1 Detailed MSW by country'!V98,'ST1.1 Detailed MSW by country'!Y98,'ST1.1 Detailed MSW by country'!AG98,'ST1.1 Detailed MSW by country'!AJ98,'ST1.1 Detailed MSW by country'!AR98,'ST1.1 Detailed MSW by country'!AU98)</f>
        <v>2.4449927609695488E-2</v>
      </c>
      <c r="AR98" s="50">
        <f>STDEVA('ST1.1 Detailed MSW by country'!K98,'ST1.1 Detailed MSW by country'!N98,'ST1.1 Detailed MSW by country'!V98,'ST1.1 Detailed MSW by country'!Y98,'ST1.1 Detailed MSW by country'!AG98,'ST1.1 Detailed MSW by country'!AJ98,'ST1.1 Detailed MSW by country'!AR98,'ST1.1 Detailed MSW by country'!AU98)</f>
        <v>1.5143166978441962E-2</v>
      </c>
      <c r="AS98" s="50">
        <f>MIN('ST1.1 Detailed MSW by country'!K98,'ST1.1 Detailed MSW by country'!N98,'ST1.1 Detailed MSW by country'!V98,'ST1.1 Detailed MSW by country'!Y98,'ST1.1 Detailed MSW by country'!AG98,'ST1.1 Detailed MSW by country'!AJ98,'ST1.1 Detailed MSW by country'!AR98,'ST1.1 Detailed MSW by country'!AU98)</f>
        <v>9.3029999999999988E-3</v>
      </c>
      <c r="AT98" s="50">
        <f>MAX('ST1.1 Detailed MSW by country'!K98,'ST1.1 Detailed MSW by country'!N98,'ST1.1 Detailed MSW by country'!V98,'ST1.1 Detailed MSW by country'!Y98,'ST1.1 Detailed MSW by country'!AG98,'ST1.1 Detailed MSW by country'!AJ98,'ST1.1 Detailed MSW by country'!AR98,'ST1.1 Detailed MSW by country'!AU98)</f>
        <v>3.9912400000000001E-2</v>
      </c>
    </row>
    <row r="99" spans="1:46" x14ac:dyDescent="0.3">
      <c r="A99" s="19" t="s">
        <v>111</v>
      </c>
      <c r="B99" s="19" t="s">
        <v>112</v>
      </c>
      <c r="C99" s="27">
        <f>AVERAGE('ST1.1 Detailed MSW by country'!G99,'ST1.1 Detailed MSW by country'!R99,'ST1.1 Detailed MSW by country'!AC99,'ST1.1 Detailed MSW by country'!AN99)</f>
        <v>0.58710548336594914</v>
      </c>
      <c r="D99" s="21">
        <f>STDEVA('ST1.1 Detailed MSW by country'!G99,'ST1.1 Detailed MSW by country'!R99,'ST1.1 Detailed MSW by country'!AC99,'ST1.1 Detailed MSW by country'!AN99)</f>
        <v>0.42699530472777181</v>
      </c>
      <c r="E99" s="21">
        <f>MIN('ST1.1 Detailed MSW by country'!G99,'ST1.1 Detailed MSW by country'!R99,'ST1.1 Detailed MSW by country'!AC99,'ST1.1 Detailed MSW by country'!AN99)</f>
        <v>0.31</v>
      </c>
      <c r="F99" s="21">
        <f>MAX('ST1.1 Detailed MSW by country'!G99,'ST1.1 Detailed MSW by country'!R99,'ST1.1 Detailed MSW by country'!AC99,'ST1.1 Detailed MSW by country'!AN99)</f>
        <v>1.02</v>
      </c>
      <c r="G99" s="21">
        <f>AVERAGE('ST1.1 Detailed MSW by country'!H99,'ST1.1 Detailed MSW by country'!S99,'ST1.1 Detailed MSW by country'!AD99,'ST1.1 Detailed MSW by country'!AO99)</f>
        <v>0.31116590618395307</v>
      </c>
      <c r="H99" s="21">
        <f>STDEVA('ST1.1 Detailed MSW by country'!H99,'ST1.1 Detailed MSW by country'!S99,'ST1.1 Detailed MSW by country'!AD99,'ST1.1 Detailed MSW by country'!AO99)</f>
        <v>0.22630751150571909</v>
      </c>
      <c r="I99" s="21">
        <f>MIN('ST1.1 Detailed MSW by country'!H99,'ST1.1 Detailed MSW by country'!S99,'ST1.1 Detailed MSW by country'!AD99,'ST1.1 Detailed MSW by country'!AO99)</f>
        <v>0.1643</v>
      </c>
      <c r="J99" s="21">
        <f>MAX('ST1.1 Detailed MSW by country'!H99,'ST1.1 Detailed MSW by country'!S99,'ST1.1 Detailed MSW by country'!AD99,'ST1.1 Detailed MSW by country'!AO99)</f>
        <v>0.54060000000000008</v>
      </c>
      <c r="K99" s="50">
        <f>AVERAGE('ST1.1 Detailed MSW by country'!AP99,'ST1.1 Detailed MSW by country'!AE99,'ST1.1 Detailed MSW by country'!T99,'ST1.1 Detailed MSW by country'!I99)</f>
        <v>2.085250758825832E-2</v>
      </c>
      <c r="L99" s="50">
        <f>STDEVA('ST1.1 Detailed MSW by country'!AP99,'ST1.1 Detailed MSW by country'!AE99,'ST1.1 Detailed MSW by country'!T99,'ST1.1 Detailed MSW by country'!I99)</f>
        <v>1.1394383533229094E-2</v>
      </c>
      <c r="M99" s="50">
        <f>MIN('ST1.1 Detailed MSW by country'!AP99,'ST1.1 Detailed MSW by country'!AE99,'ST1.1 Detailed MSW by country'!T99,'ST1.1 Detailed MSW by country'!I99)</f>
        <v>1.5127999999999999E-2</v>
      </c>
      <c r="N99" s="50">
        <f>MAX('ST1.1 Detailed MSW by country'!AP99,'ST1.1 Detailed MSW by country'!AE99,'ST1.1 Detailed MSW by country'!T99,'ST1.1 Detailed MSW by country'!I99)</f>
        <v>2.6381280000000003E-2</v>
      </c>
      <c r="O99" s="50">
        <f>AVERAGE('ST1.1 Detailed MSW by country'!AQ99,'ST1.1 Detailed MSW by country'!AF99,'ST1.1 Detailed MSW by country'!U99,'ST1.1 Detailed MSW by country'!J99)</f>
        <v>3.9867601598043055E-2</v>
      </c>
      <c r="P99" s="50">
        <f>STDEVA('ST1.1 Detailed MSW by country'!AQ99,'ST1.1 Detailed MSW by country'!AF99,'ST1.1 Detailed MSW by country'!U99,'ST1.1 Detailed MSW by country'!J99)</f>
        <v>2.1784753763325299E-2</v>
      </c>
      <c r="Q99" s="50">
        <f>MIN('ST1.1 Detailed MSW by country'!AQ99,'ST1.1 Detailed MSW by country'!AF99,'ST1.1 Detailed MSW by country'!U99,'ST1.1 Detailed MSW by country'!J99)</f>
        <v>2.8922999999999997E-2</v>
      </c>
      <c r="R99" s="50">
        <f>MAX('ST1.1 Detailed MSW by country'!AQ99,'ST1.1 Detailed MSW by country'!AF99,'ST1.1 Detailed MSW by country'!U99,'ST1.1 Detailed MSW by country'!J99)</f>
        <v>5.0437980000000007E-2</v>
      </c>
      <c r="S99" s="50">
        <f>AVERAGE('ST1.1 Detailed MSW by country'!AR99,'ST1.1 Detailed MSW by country'!AG99,'ST1.1 Detailed MSW by country'!V99,'ST1.1 Detailed MSW by country'!K99)</f>
        <v>3.2987983315851267E-2</v>
      </c>
      <c r="T99" s="50">
        <f>STDEVA('ST1.1 Detailed MSW by country'!AR99,'ST1.1 Detailed MSW by country'!AG99,'ST1.1 Detailed MSW by country'!V99,'ST1.1 Detailed MSW by country'!K99)</f>
        <v>1.8025541163223087E-2</v>
      </c>
      <c r="U99" s="50">
        <f>MIN('ST1.1 Detailed MSW by country'!AR99,'ST1.1 Detailed MSW by country'!AG99,'ST1.1 Detailed MSW by country'!V99,'ST1.1 Detailed MSW by country'!K99)</f>
        <v>2.3932000000000002E-2</v>
      </c>
      <c r="V99" s="50">
        <f>MAX('ST1.1 Detailed MSW by country'!AR99,'ST1.1 Detailed MSW by country'!AG99,'ST1.1 Detailed MSW by country'!V99,'ST1.1 Detailed MSW by country'!K99)</f>
        <v>4.1734320000000005E-2</v>
      </c>
      <c r="W99" s="50">
        <f>AVERAGE('ST1.1 Detailed MSW by country'!AS99,'ST1.1 Detailed MSW by country'!AH99,'ST1.1 Detailed MSW by country'!W99,'ST1.1 Detailed MSW by country'!L99)</f>
        <v>2.533921516360078E-2</v>
      </c>
      <c r="X99" s="50">
        <f>STDEVA('ST1.1 Detailed MSW by country'!AS99,'ST1.1 Detailed MSW by country'!AH99,'ST1.1 Detailed MSW by country'!W99,'ST1.1 Detailed MSW by country'!L99)</f>
        <v>1.3846043924600116E-2</v>
      </c>
      <c r="Y99" s="50">
        <f>MIN('ST1.1 Detailed MSW by country'!AS99,'ST1.1 Detailed MSW by country'!AH99,'ST1.1 Detailed MSW by country'!W99,'ST1.1 Detailed MSW by country'!L99)</f>
        <v>1.8383E-2</v>
      </c>
      <c r="Z99" s="50">
        <f>MAX('ST1.1 Detailed MSW by country'!AS99,'ST1.1 Detailed MSW by country'!AH99,'ST1.1 Detailed MSW by country'!W99,'ST1.1 Detailed MSW by country'!L99)</f>
        <v>3.2057580000000002E-2</v>
      </c>
      <c r="AA99" s="50">
        <f>AVERAGE('ST1.1 Detailed MSW by country'!AT99,'ST1.1 Detailed MSW by country'!AI99,'ST1.1 Detailed MSW by country'!X99,'ST1.1 Detailed MSW by country'!M99)</f>
        <v>6.6659655405088072E-2</v>
      </c>
      <c r="AB99" s="50">
        <f>STDEVA('ST1.1 Detailed MSW by country'!AT99,'ST1.1 Detailed MSW by country'!AI99,'ST1.1 Detailed MSW by country'!X99,'ST1.1 Detailed MSW by country'!M99)</f>
        <v>3.6424668671797909E-2</v>
      </c>
      <c r="AC99" s="50">
        <f>MIN('ST1.1 Detailed MSW by country'!AT99,'ST1.1 Detailed MSW by country'!AI99,'ST1.1 Detailed MSW by country'!X99,'ST1.1 Detailed MSW by country'!M99)</f>
        <v>4.836E-2</v>
      </c>
      <c r="AD99" s="50">
        <f>MAX('ST1.1 Detailed MSW by country'!AT99,'ST1.1 Detailed MSW by country'!AI99,'ST1.1 Detailed MSW by country'!X99,'ST1.1 Detailed MSW by country'!M99)</f>
        <v>8.4333600000000009E-2</v>
      </c>
      <c r="AE99" s="50">
        <f>AVERAGE('ST1.1 Detailed MSW by country'!AU99,'ST1.1 Detailed MSW by country'!AJ99,'ST1.1 Detailed MSW by country'!Y99,'ST1.1 Detailed MSW by country'!N99)</f>
        <v>1.8929632913111546E-2</v>
      </c>
      <c r="AF99" s="50">
        <f>STDEVA('ST1.1 Detailed MSW by country'!AU99,'ST1.1 Detailed MSW by country'!AJ99,'ST1.1 Detailed MSW by country'!Y99,'ST1.1 Detailed MSW by country'!N99)</f>
        <v>1.0343671936927232E-2</v>
      </c>
      <c r="AG99" s="50">
        <f>MIN('ST1.1 Detailed MSW by country'!AU99,'ST1.1 Detailed MSW by country'!AJ99,'ST1.1 Detailed MSW by country'!Y99,'ST1.1 Detailed MSW by country'!N99)</f>
        <v>1.3733E-2</v>
      </c>
      <c r="AH99" s="50">
        <f>MAX('ST1.1 Detailed MSW by country'!AU99,'ST1.1 Detailed MSW by country'!AJ99,'ST1.1 Detailed MSW by country'!Y99,'ST1.1 Detailed MSW by country'!N99)</f>
        <v>2.3948580000000004E-2</v>
      </c>
      <c r="AI99" s="50">
        <f>AVERAGE('ST1.1 Detailed MSW by country'!I99,'ST1.1 Detailed MSW by country'!L99,'ST1.1 Detailed MSW by country'!T99,'ST1.1 Detailed MSW by country'!W99,'ST1.1 Detailed MSW by country'!AE99,'ST1.1 Detailed MSW by country'!AH99,'ST1.1 Detailed MSW by country'!AP99,'ST1.1 Detailed MSW by country'!AS99)</f>
        <v>2.309586137592955E-2</v>
      </c>
      <c r="AJ99" s="50">
        <f>STDEVA('ST1.1 Detailed MSW by country'!I99,'ST1.1 Detailed MSW by country'!L99,'ST1.1 Detailed MSW by country'!T99,'ST1.1 Detailed MSW by country'!W99,'ST1.1 Detailed MSW by country'!AE99,'ST1.1 Detailed MSW by country'!AH99,'ST1.1 Detailed MSW by country'!AP99,'ST1.1 Detailed MSW by country'!AS99)</f>
        <v>1.1876035824705377E-2</v>
      </c>
      <c r="AK99" s="50">
        <f>MIN('ST1.1 Detailed MSW by country'!I99,'ST1.1 Detailed MSW by country'!L99,'ST1.1 Detailed MSW by country'!T99,'ST1.1 Detailed MSW by country'!W99,'ST1.1 Detailed MSW by country'!AE99,'ST1.1 Detailed MSW by country'!AH99,'ST1.1 Detailed MSW by country'!AP99,'ST1.1 Detailed MSW by country'!AS99)</f>
        <v>1.5127999999999999E-2</v>
      </c>
      <c r="AL99" s="50">
        <f>MAX('ST1.1 Detailed MSW by country'!I99,'ST1.1 Detailed MSW by country'!L99,'ST1.1 Detailed MSW by country'!T99,'ST1.1 Detailed MSW by country'!W99,'ST1.1 Detailed MSW by country'!AE99,'ST1.1 Detailed MSW by country'!AH99,'ST1.1 Detailed MSW by country'!AP99,'ST1.1 Detailed MSW by country'!AS99)</f>
        <v>3.2057580000000002E-2</v>
      </c>
      <c r="AM99" s="50">
        <f>AVERAGE('ST1.1 Detailed MSW by country'!J99,'ST1.1 Detailed MSW by country'!M99,'ST1.1 Detailed MSW by country'!U99,'ST1.1 Detailed MSW by country'!X99,'ST1.1 Detailed MSW by country'!AF99,'ST1.1 Detailed MSW by country'!AI99,'ST1.1 Detailed MSW by country'!AQ99,'ST1.1 Detailed MSW by country'!AT99)</f>
        <v>5.3263628501565553E-2</v>
      </c>
      <c r="AN99" s="50">
        <f>STDEVA('ST1.1 Detailed MSW by country'!J99,'ST1.1 Detailed MSW by country'!M99,'ST1.1 Detailed MSW by country'!U99,'ST1.1 Detailed MSW by country'!X99,'ST1.1 Detailed MSW by country'!AF99,'ST1.1 Detailed MSW by country'!AI99,'ST1.1 Detailed MSW by country'!AQ99,'ST1.1 Detailed MSW by country'!AT99)</f>
        <v>2.9788628867732314E-2</v>
      </c>
      <c r="AO99" s="50">
        <f>MIN('ST1.1 Detailed MSW by country'!J99,'ST1.1 Detailed MSW by country'!M99,'ST1.1 Detailed MSW by country'!U99,'ST1.1 Detailed MSW by country'!X99,'ST1.1 Detailed MSW by country'!AF99,'ST1.1 Detailed MSW by country'!AI99,'ST1.1 Detailed MSW by country'!AQ99,'ST1.1 Detailed MSW by country'!AT99)</f>
        <v>2.8922999999999997E-2</v>
      </c>
      <c r="AP99" s="50">
        <f>MAX('ST1.1 Detailed MSW by country'!J99,'ST1.1 Detailed MSW by country'!M99,'ST1.1 Detailed MSW by country'!U99,'ST1.1 Detailed MSW by country'!X99,'ST1.1 Detailed MSW by country'!AF99,'ST1.1 Detailed MSW by country'!AI99,'ST1.1 Detailed MSW by country'!AQ99,'ST1.1 Detailed MSW by country'!AT99)</f>
        <v>8.4333600000000009E-2</v>
      </c>
      <c r="AQ99" s="50">
        <f>AVERAGE('ST1.1 Detailed MSW by country'!K99,'ST1.1 Detailed MSW by country'!N99,'ST1.1 Detailed MSW by country'!V99,'ST1.1 Detailed MSW by country'!Y99,'ST1.1 Detailed MSW by country'!AG99,'ST1.1 Detailed MSW by country'!AJ99,'ST1.1 Detailed MSW by country'!AR99,'ST1.1 Detailed MSW by country'!AU99)</f>
        <v>2.5958808114481407E-2</v>
      </c>
      <c r="AR99" s="50">
        <f>STDEVA('ST1.1 Detailed MSW by country'!K99,'ST1.1 Detailed MSW by country'!N99,'ST1.1 Detailed MSW by country'!V99,'ST1.1 Detailed MSW by country'!Y99,'ST1.1 Detailed MSW by country'!AG99,'ST1.1 Detailed MSW by country'!AJ99,'ST1.1 Detailed MSW by country'!AR99,'ST1.1 Detailed MSW by country'!AU99)</f>
        <v>1.4726443262519621E-2</v>
      </c>
      <c r="AS99" s="50">
        <f>MIN('ST1.1 Detailed MSW by country'!K99,'ST1.1 Detailed MSW by country'!N99,'ST1.1 Detailed MSW by country'!V99,'ST1.1 Detailed MSW by country'!Y99,'ST1.1 Detailed MSW by country'!AG99,'ST1.1 Detailed MSW by country'!AJ99,'ST1.1 Detailed MSW by country'!AR99,'ST1.1 Detailed MSW by country'!AU99)</f>
        <v>1.3733E-2</v>
      </c>
      <c r="AT99" s="50">
        <f>MAX('ST1.1 Detailed MSW by country'!K99,'ST1.1 Detailed MSW by country'!N99,'ST1.1 Detailed MSW by country'!V99,'ST1.1 Detailed MSW by country'!Y99,'ST1.1 Detailed MSW by country'!AG99,'ST1.1 Detailed MSW by country'!AJ99,'ST1.1 Detailed MSW by country'!AR99,'ST1.1 Detailed MSW by country'!AU99)</f>
        <v>4.1734320000000005E-2</v>
      </c>
    </row>
    <row r="100" spans="1:46" x14ac:dyDescent="0.3">
      <c r="A100" s="19" t="s">
        <v>111</v>
      </c>
      <c r="B100" s="19" t="s">
        <v>113</v>
      </c>
      <c r="C100" s="27">
        <f>AVERAGE('ST1.1 Detailed MSW by country'!G100,'ST1.1 Detailed MSW by country'!R100,'ST1.1 Detailed MSW by country'!AC100,'ST1.1 Detailed MSW by country'!AN100)</f>
        <v>1.8566666085397887</v>
      </c>
      <c r="D100" s="21">
        <f>STDEVA('ST1.1 Detailed MSW by country'!G100,'ST1.1 Detailed MSW by country'!R100,'ST1.1 Detailed MSW by country'!AC100,'ST1.1 Detailed MSW by country'!AN100)</f>
        <v>0.97352876053879123</v>
      </c>
      <c r="E100" s="21">
        <f>MIN('ST1.1 Detailed MSW by country'!G100,'ST1.1 Detailed MSW by country'!R100,'ST1.1 Detailed MSW by country'!AC100,'ST1.1 Detailed MSW by country'!AN100)</f>
        <v>1.45</v>
      </c>
      <c r="F100" s="21">
        <f>MAX('ST1.1 Detailed MSW by country'!G100,'ST1.1 Detailed MSW by country'!R100,'ST1.1 Detailed MSW by country'!AC100,'ST1.1 Detailed MSW by country'!AN100)</f>
        <v>2.1299998256193655</v>
      </c>
      <c r="G100" s="21">
        <f>AVERAGE('ST1.1 Detailed MSW by country'!H100,'ST1.1 Detailed MSW by country'!S100,'ST1.1 Detailed MSW by country'!AD100,'ST1.1 Detailed MSW by country'!AO100)</f>
        <v>0.98403330252608789</v>
      </c>
      <c r="H100" s="21">
        <f>STDEVA('ST1.1 Detailed MSW by country'!H100,'ST1.1 Detailed MSW by country'!S100,'ST1.1 Detailed MSW by country'!AD100,'ST1.1 Detailed MSW by country'!AO100)</f>
        <v>0.5159702430855595</v>
      </c>
      <c r="I100" s="21">
        <f>MIN('ST1.1 Detailed MSW by country'!H100,'ST1.1 Detailed MSW by country'!S100,'ST1.1 Detailed MSW by country'!AD100,'ST1.1 Detailed MSW by country'!AO100)</f>
        <v>0.76849999999999996</v>
      </c>
      <c r="J100" s="21">
        <f>MAX('ST1.1 Detailed MSW by country'!H100,'ST1.1 Detailed MSW by country'!S100,'ST1.1 Detailed MSW by country'!AD100,'ST1.1 Detailed MSW by country'!AO100)</f>
        <v>1.1288999075782638</v>
      </c>
      <c r="K100" s="50">
        <f>AVERAGE('ST1.1 Detailed MSW by country'!AP100,'ST1.1 Detailed MSW by country'!AE100,'ST1.1 Detailed MSW by country'!T100,'ST1.1 Detailed MSW by country'!I100)</f>
        <v>7.5391117163408336E-2</v>
      </c>
      <c r="L100" s="50">
        <f>STDEVA('ST1.1 Detailed MSW by country'!AP100,'ST1.1 Detailed MSW by country'!AE100,'ST1.1 Detailed MSW by country'!T100,'ST1.1 Detailed MSW by country'!I100)</f>
        <v>4.3481144398652291E-2</v>
      </c>
      <c r="M100" s="50">
        <f>MIN('ST1.1 Detailed MSW by country'!AP100,'ST1.1 Detailed MSW by country'!AE100,'ST1.1 Detailed MSW by country'!T100,'ST1.1 Detailed MSW by country'!I100)</f>
        <v>5.1469359999999992E-2</v>
      </c>
      <c r="N100" s="50">
        <f>MAX('ST1.1 Detailed MSW by country'!AP100,'ST1.1 Detailed MSW by country'!AE100,'ST1.1 Detailed MSW by country'!T100,'ST1.1 Detailed MSW by country'!I100)</f>
        <v>0.10394399149022503</v>
      </c>
      <c r="O100" s="50">
        <f>AVERAGE('ST1.1 Detailed MSW by country'!AQ100,'ST1.1 Detailed MSW by country'!AF100,'ST1.1 Detailed MSW by country'!U100,'ST1.1 Detailed MSW by country'!J100)</f>
        <v>0.14413916457676226</v>
      </c>
      <c r="P100" s="50">
        <f>STDEVA('ST1.1 Detailed MSW by country'!AQ100,'ST1.1 Detailed MSW by country'!AF100,'ST1.1 Detailed MSW by country'!U100,'ST1.1 Detailed MSW by country'!J100)</f>
        <v>8.3130958450702036E-2</v>
      </c>
      <c r="Q100" s="50">
        <f>MIN('ST1.1 Detailed MSW by country'!AQ100,'ST1.1 Detailed MSW by country'!AF100,'ST1.1 Detailed MSW by country'!U100,'ST1.1 Detailed MSW by country'!J100)</f>
        <v>9.8403509999999986E-2</v>
      </c>
      <c r="R100" s="50">
        <f>MAX('ST1.1 Detailed MSW by country'!AQ100,'ST1.1 Detailed MSW by country'!AF100,'ST1.1 Detailed MSW by country'!U100,'ST1.1 Detailed MSW by country'!J100)</f>
        <v>0.1987289837302868</v>
      </c>
      <c r="S100" s="50">
        <f>AVERAGE('ST1.1 Detailed MSW by country'!AR100,'ST1.1 Detailed MSW by country'!AG100,'ST1.1 Detailed MSW by country'!V100,'ST1.1 Detailed MSW by country'!K100)</f>
        <v>0.11926627551260501</v>
      </c>
      <c r="T100" s="50">
        <f>STDEVA('ST1.1 Detailed MSW by country'!AR100,'ST1.1 Detailed MSW by country'!AG100,'ST1.1 Detailed MSW by country'!V100,'ST1.1 Detailed MSW by country'!K100)</f>
        <v>6.8785744827376163E-2</v>
      </c>
      <c r="U100" s="50">
        <f>MIN('ST1.1 Detailed MSW by country'!AR100,'ST1.1 Detailed MSW by country'!AG100,'ST1.1 Detailed MSW by country'!V100,'ST1.1 Detailed MSW by country'!K100)</f>
        <v>8.1422839999999996E-2</v>
      </c>
      <c r="V100" s="50">
        <f>MAX('ST1.1 Detailed MSW by country'!AR100,'ST1.1 Detailed MSW by country'!AG100,'ST1.1 Detailed MSW by country'!V100,'ST1.1 Detailed MSW by country'!K100)</f>
        <v>0.16443598653781502</v>
      </c>
      <c r="W100" s="50">
        <f>AVERAGE('ST1.1 Detailed MSW by country'!AS100,'ST1.1 Detailed MSW by country'!AH100,'ST1.1 Detailed MSW by country'!W100,'ST1.1 Detailed MSW by country'!L100)</f>
        <v>9.1612566553076133E-2</v>
      </c>
      <c r="X100" s="50">
        <f>STDEVA('ST1.1 Detailed MSW by country'!AS100,'ST1.1 Detailed MSW by country'!AH100,'ST1.1 Detailed MSW by country'!W100,'ST1.1 Detailed MSW by country'!L100)</f>
        <v>5.2836718500821327E-2</v>
      </c>
      <c r="Y100" s="50">
        <f>MIN('ST1.1 Detailed MSW by country'!AS100,'ST1.1 Detailed MSW by country'!AH100,'ST1.1 Detailed MSW by country'!W100,'ST1.1 Detailed MSW by country'!L100)</f>
        <v>6.2543710000000002E-2</v>
      </c>
      <c r="Z100" s="50">
        <f>MAX('ST1.1 Detailed MSW by country'!AS100,'ST1.1 Detailed MSW by country'!AH100,'ST1.1 Detailed MSW by country'!W100,'ST1.1 Detailed MSW by country'!L100)</f>
        <v>0.12630898965922838</v>
      </c>
      <c r="AA100" s="50">
        <f>AVERAGE('ST1.1 Detailed MSW by country'!AT100,'ST1.1 Detailed MSW by country'!AI100,'ST1.1 Detailed MSW by country'!X100,'ST1.1 Detailed MSW by country'!M100)</f>
        <v>0.24100439093220702</v>
      </c>
      <c r="AB100" s="50">
        <f>STDEVA('ST1.1 Detailed MSW by country'!AT100,'ST1.1 Detailed MSW by country'!AI100,'ST1.1 Detailed MSW by country'!X100,'ST1.1 Detailed MSW by country'!M100)</f>
        <v>0.13899710094651144</v>
      </c>
      <c r="AC100" s="50">
        <f>MIN('ST1.1 Detailed MSW by country'!AT100,'ST1.1 Detailed MSW by country'!AI100,'ST1.1 Detailed MSW by country'!X100,'ST1.1 Detailed MSW by country'!M100)</f>
        <v>0.16453319999999999</v>
      </c>
      <c r="AD100" s="50">
        <f>MAX('ST1.1 Detailed MSW by country'!AT100,'ST1.1 Detailed MSW by country'!AI100,'ST1.1 Detailed MSW by country'!X100,'ST1.1 Detailed MSW by country'!M100)</f>
        <v>0.33227997279662103</v>
      </c>
      <c r="AE100" s="50">
        <f>AVERAGE('ST1.1 Detailed MSW by country'!AU100,'ST1.1 Detailed MSW by country'!AJ100,'ST1.1 Detailed MSW by country'!Y100,'ST1.1 Detailed MSW by country'!N100)</f>
        <v>6.8439067424979294E-2</v>
      </c>
      <c r="AF100" s="50">
        <f>STDEVA('ST1.1 Detailed MSW by country'!AU100,'ST1.1 Detailed MSW by country'!AJ100,'ST1.1 Detailed MSW by country'!Y100,'ST1.1 Detailed MSW by country'!N100)</f>
        <v>3.9471612640579849E-2</v>
      </c>
      <c r="AG100" s="50">
        <f>MIN('ST1.1 Detailed MSW by country'!AU100,'ST1.1 Detailed MSW by country'!AJ100,'ST1.1 Detailed MSW by country'!Y100,'ST1.1 Detailed MSW by country'!N100)</f>
        <v>4.6723210000000001E-2</v>
      </c>
      <c r="AH100" s="50">
        <f>MAX('ST1.1 Detailed MSW by country'!AU100,'ST1.1 Detailed MSW by country'!AJ100,'ST1.1 Detailed MSW by country'!Y100,'ST1.1 Detailed MSW by country'!N100)</f>
        <v>9.4358992274937895E-2</v>
      </c>
      <c r="AI100" s="50">
        <f>AVERAGE('ST1.1 Detailed MSW by country'!I100,'ST1.1 Detailed MSW by country'!L100,'ST1.1 Detailed MSW by country'!T100,'ST1.1 Detailed MSW by country'!W100,'ST1.1 Detailed MSW by country'!AE100,'ST1.1 Detailed MSW by country'!AH100,'ST1.1 Detailed MSW by country'!AP100,'ST1.1 Detailed MSW by country'!AS100)</f>
        <v>8.3501841858242234E-2</v>
      </c>
      <c r="AJ100" s="50">
        <f>STDEVA('ST1.1 Detailed MSW by country'!I100,'ST1.1 Detailed MSW by country'!L100,'ST1.1 Detailed MSW by country'!T100,'ST1.1 Detailed MSW by country'!W100,'ST1.1 Detailed MSW by country'!AE100,'ST1.1 Detailed MSW by country'!AH100,'ST1.1 Detailed MSW by country'!AP100,'ST1.1 Detailed MSW by country'!AS100)</f>
        <v>4.5265902601491013E-2</v>
      </c>
      <c r="AK100" s="50">
        <f>MIN('ST1.1 Detailed MSW by country'!I100,'ST1.1 Detailed MSW by country'!L100,'ST1.1 Detailed MSW by country'!T100,'ST1.1 Detailed MSW by country'!W100,'ST1.1 Detailed MSW by country'!AE100,'ST1.1 Detailed MSW by country'!AH100,'ST1.1 Detailed MSW by country'!AP100,'ST1.1 Detailed MSW by country'!AS100)</f>
        <v>5.1469359999999992E-2</v>
      </c>
      <c r="AL100" s="50">
        <f>MAX('ST1.1 Detailed MSW by country'!I100,'ST1.1 Detailed MSW by country'!L100,'ST1.1 Detailed MSW by country'!T100,'ST1.1 Detailed MSW by country'!W100,'ST1.1 Detailed MSW by country'!AE100,'ST1.1 Detailed MSW by country'!AH100,'ST1.1 Detailed MSW by country'!AP100,'ST1.1 Detailed MSW by country'!AS100)</f>
        <v>0.12630898965922838</v>
      </c>
      <c r="AM100" s="50">
        <f>AVERAGE('ST1.1 Detailed MSW by country'!J100,'ST1.1 Detailed MSW by country'!M100,'ST1.1 Detailed MSW by country'!U100,'ST1.1 Detailed MSW by country'!X100,'ST1.1 Detailed MSW by country'!AF100,'ST1.1 Detailed MSW by country'!AI100,'ST1.1 Detailed MSW by country'!AQ100,'ST1.1 Detailed MSW by country'!AT100)</f>
        <v>0.19257177775448464</v>
      </c>
      <c r="AN100" s="50">
        <f>STDEVA('ST1.1 Detailed MSW by country'!J100,'ST1.1 Detailed MSW by country'!M100,'ST1.1 Detailed MSW by country'!U100,'ST1.1 Detailed MSW by country'!X100,'ST1.1 Detailed MSW by country'!AF100,'ST1.1 Detailed MSW by country'!AI100,'ST1.1 Detailed MSW by country'!AQ100,'ST1.1 Detailed MSW by country'!AT100)</f>
        <v>0.11291500093933113</v>
      </c>
      <c r="AO100" s="50">
        <f>MIN('ST1.1 Detailed MSW by country'!J100,'ST1.1 Detailed MSW by country'!M100,'ST1.1 Detailed MSW by country'!U100,'ST1.1 Detailed MSW by country'!X100,'ST1.1 Detailed MSW by country'!AF100,'ST1.1 Detailed MSW by country'!AI100,'ST1.1 Detailed MSW by country'!AQ100,'ST1.1 Detailed MSW by country'!AT100)</f>
        <v>9.8403509999999986E-2</v>
      </c>
      <c r="AP100" s="50">
        <f>MAX('ST1.1 Detailed MSW by country'!J100,'ST1.1 Detailed MSW by country'!M100,'ST1.1 Detailed MSW by country'!U100,'ST1.1 Detailed MSW by country'!X100,'ST1.1 Detailed MSW by country'!AF100,'ST1.1 Detailed MSW by country'!AI100,'ST1.1 Detailed MSW by country'!AQ100,'ST1.1 Detailed MSW by country'!AT100)</f>
        <v>0.33227997279662103</v>
      </c>
      <c r="AQ100" s="50">
        <f>AVERAGE('ST1.1 Detailed MSW by country'!K100,'ST1.1 Detailed MSW by country'!N100,'ST1.1 Detailed MSW by country'!V100,'ST1.1 Detailed MSW by country'!Y100,'ST1.1 Detailed MSW by country'!AG100,'ST1.1 Detailed MSW by country'!AJ100,'ST1.1 Detailed MSW by country'!AR100,'ST1.1 Detailed MSW by country'!AU100)</f>
        <v>9.3852671468792156E-2</v>
      </c>
      <c r="AR100" s="50">
        <f>STDEVA('ST1.1 Detailed MSW by country'!K100,'ST1.1 Detailed MSW by country'!N100,'ST1.1 Detailed MSW by country'!V100,'ST1.1 Detailed MSW by country'!Y100,'ST1.1 Detailed MSW by country'!AG100,'ST1.1 Detailed MSW by country'!AJ100,'ST1.1 Detailed MSW by country'!AR100,'ST1.1 Detailed MSW by country'!AU100)</f>
        <v>5.5773510615889699E-2</v>
      </c>
      <c r="AS100" s="50">
        <f>MIN('ST1.1 Detailed MSW by country'!K100,'ST1.1 Detailed MSW by country'!N100,'ST1.1 Detailed MSW by country'!V100,'ST1.1 Detailed MSW by country'!Y100,'ST1.1 Detailed MSW by country'!AG100,'ST1.1 Detailed MSW by country'!AJ100,'ST1.1 Detailed MSW by country'!AR100,'ST1.1 Detailed MSW by country'!AU100)</f>
        <v>4.6723210000000001E-2</v>
      </c>
      <c r="AT100" s="50">
        <f>MAX('ST1.1 Detailed MSW by country'!K100,'ST1.1 Detailed MSW by country'!N100,'ST1.1 Detailed MSW by country'!V100,'ST1.1 Detailed MSW by country'!Y100,'ST1.1 Detailed MSW by country'!AG100,'ST1.1 Detailed MSW by country'!AJ100,'ST1.1 Detailed MSW by country'!AR100,'ST1.1 Detailed MSW by country'!AU100)</f>
        <v>0.16443598653781502</v>
      </c>
    </row>
    <row r="101" spans="1:46" x14ac:dyDescent="0.3">
      <c r="A101" s="19" t="s">
        <v>111</v>
      </c>
      <c r="B101" s="19" t="s">
        <v>114</v>
      </c>
      <c r="C101" s="27">
        <f>AVERAGE('ST1.1 Detailed MSW by country'!G101,'ST1.1 Detailed MSW by country'!R101,'ST1.1 Detailed MSW by country'!AC101,'ST1.1 Detailed MSW by country'!AN101)</f>
        <v>1.3862621795563228</v>
      </c>
      <c r="D101" s="21">
        <f>STDEVA('ST1.1 Detailed MSW by country'!G101,'ST1.1 Detailed MSW by country'!R101,'ST1.1 Detailed MSW by country'!AC101,'ST1.1 Detailed MSW by country'!AN101)</f>
        <v>0.76385415872531714</v>
      </c>
      <c r="E101" s="21">
        <f>MIN('ST1.1 Detailed MSW by country'!G101,'ST1.1 Detailed MSW by country'!R101,'ST1.1 Detailed MSW by country'!AC101,'ST1.1 Detailed MSW by country'!AN101)</f>
        <v>0.94878653866896767</v>
      </c>
      <c r="F101" s="21">
        <f>MAX('ST1.1 Detailed MSW by country'!G101,'ST1.1 Detailed MSW by country'!R101,'ST1.1 Detailed MSW by country'!AC101,'ST1.1 Detailed MSW by country'!AN101)</f>
        <v>1.71</v>
      </c>
      <c r="G101" s="21">
        <f>AVERAGE('ST1.1 Detailed MSW by country'!H101,'ST1.1 Detailed MSW by country'!S101,'ST1.1 Detailed MSW by country'!AD101,'ST1.1 Detailed MSW by country'!AO101)</f>
        <v>0.73471895516485086</v>
      </c>
      <c r="H101" s="21">
        <f>STDEVA('ST1.1 Detailed MSW by country'!H101,'ST1.1 Detailed MSW by country'!S101,'ST1.1 Detailed MSW by country'!AD101,'ST1.1 Detailed MSW by country'!AO101)</f>
        <v>0.40484270412441825</v>
      </c>
      <c r="I101" s="21">
        <f>MIN('ST1.1 Detailed MSW by country'!H101,'ST1.1 Detailed MSW by country'!S101,'ST1.1 Detailed MSW by country'!AD101,'ST1.1 Detailed MSW by country'!AO101)</f>
        <v>0.50285686549455288</v>
      </c>
      <c r="J101" s="21">
        <f>MAX('ST1.1 Detailed MSW by country'!H101,'ST1.1 Detailed MSW by country'!S101,'ST1.1 Detailed MSW by country'!AD101,'ST1.1 Detailed MSW by country'!AO101)</f>
        <v>0.90629999999999999</v>
      </c>
      <c r="K101" s="50">
        <f>AVERAGE('ST1.1 Detailed MSW by country'!AP101,'ST1.1 Detailed MSW by country'!AE101,'ST1.1 Detailed MSW by country'!T101,'ST1.1 Detailed MSW by country'!I101)</f>
        <v>5.4576074362348535E-2</v>
      </c>
      <c r="L101" s="50">
        <f>STDEVA('ST1.1 Detailed MSW by country'!AP101,'ST1.1 Detailed MSW by country'!AE101,'ST1.1 Detailed MSW by country'!T101,'ST1.1 Detailed MSW by country'!I101)</f>
        <v>3.0311363131213707E-2</v>
      </c>
      <c r="M101" s="50">
        <f>MIN('ST1.1 Detailed MSW by country'!AP101,'ST1.1 Detailed MSW by country'!AE101,'ST1.1 Detailed MSW by country'!T101,'ST1.1 Detailed MSW by country'!I101)</f>
        <v>4.4227439999999993E-2</v>
      </c>
      <c r="N101" s="50">
        <f>MAX('ST1.1 Detailed MSW by country'!AP101,'ST1.1 Detailed MSW by country'!AE101,'ST1.1 Detailed MSW by country'!T101,'ST1.1 Detailed MSW by country'!I101)</f>
        <v>7.3199999999999987E-2</v>
      </c>
      <c r="O101" s="50">
        <f>AVERAGE('ST1.1 Detailed MSW by country'!AQ101,'ST1.1 Detailed MSW by country'!AF101,'ST1.1 Detailed MSW by country'!U101,'ST1.1 Detailed MSW by country'!J101)</f>
        <v>0.10434319135260489</v>
      </c>
      <c r="P101" s="50">
        <f>STDEVA('ST1.1 Detailed MSW by country'!AQ101,'ST1.1 Detailed MSW by country'!AF101,'ST1.1 Detailed MSW by country'!U101,'ST1.1 Detailed MSW by country'!J101)</f>
        <v>5.7951847953734398E-2</v>
      </c>
      <c r="Q101" s="50">
        <f>MIN('ST1.1 Detailed MSW by country'!AQ101,'ST1.1 Detailed MSW by country'!AF101,'ST1.1 Detailed MSW by country'!U101,'ST1.1 Detailed MSW by country'!J101)</f>
        <v>8.4557789999999994E-2</v>
      </c>
      <c r="R101" s="50">
        <f>MAX('ST1.1 Detailed MSW by country'!AQ101,'ST1.1 Detailed MSW by country'!AF101,'ST1.1 Detailed MSW by country'!U101,'ST1.1 Detailed MSW by country'!J101)</f>
        <v>0.13994999999999999</v>
      </c>
      <c r="S101" s="50">
        <f>AVERAGE('ST1.1 Detailed MSW by country'!AR101,'ST1.1 Detailed MSW by country'!AG101,'ST1.1 Detailed MSW by country'!V101,'ST1.1 Detailed MSW by country'!K101)</f>
        <v>8.6337560261748103E-2</v>
      </c>
      <c r="T101" s="50">
        <f>STDEVA('ST1.1 Detailed MSW by country'!AR101,'ST1.1 Detailed MSW by country'!AG101,'ST1.1 Detailed MSW by country'!V101,'ST1.1 Detailed MSW by country'!K101)</f>
        <v>4.7951582658395463E-2</v>
      </c>
      <c r="U101" s="50">
        <f>MIN('ST1.1 Detailed MSW by country'!AR101,'ST1.1 Detailed MSW by country'!AG101,'ST1.1 Detailed MSW by country'!V101,'ST1.1 Detailed MSW by country'!K101)</f>
        <v>6.9966360000000005E-2</v>
      </c>
      <c r="V101" s="50">
        <f>MAX('ST1.1 Detailed MSW by country'!AR101,'ST1.1 Detailed MSW by country'!AG101,'ST1.1 Detailed MSW by country'!V101,'ST1.1 Detailed MSW by country'!K101)</f>
        <v>0.11580000000000001</v>
      </c>
      <c r="W101" s="50">
        <f>AVERAGE('ST1.1 Detailed MSW by country'!AS101,'ST1.1 Detailed MSW by country'!AH101,'ST1.1 Detailed MSW by country'!W101,'ST1.1 Detailed MSW by country'!L101)</f>
        <v>6.6318877247689936E-2</v>
      </c>
      <c r="X101" s="50">
        <f>STDEVA('ST1.1 Detailed MSW by country'!AS101,'ST1.1 Detailed MSW by country'!AH101,'ST1.1 Detailed MSW by country'!W101,'ST1.1 Detailed MSW by country'!L101)</f>
        <v>3.6833275280347799E-2</v>
      </c>
      <c r="Y101" s="50">
        <f>MIN('ST1.1 Detailed MSW by country'!AS101,'ST1.1 Detailed MSW by country'!AH101,'ST1.1 Detailed MSW by country'!W101,'ST1.1 Detailed MSW by country'!L101)</f>
        <v>5.3743590000000001E-2</v>
      </c>
      <c r="Z101" s="50">
        <f>MAX('ST1.1 Detailed MSW by country'!AS101,'ST1.1 Detailed MSW by country'!AH101,'ST1.1 Detailed MSW by country'!W101,'ST1.1 Detailed MSW by country'!L101)</f>
        <v>8.8950000000000001E-2</v>
      </c>
      <c r="AA101" s="50">
        <f>AVERAGE('ST1.1 Detailed MSW by country'!AT101,'ST1.1 Detailed MSW by country'!AI101,'ST1.1 Detailed MSW by country'!X101,'ST1.1 Detailed MSW by country'!M101)</f>
        <v>0.17446450001078631</v>
      </c>
      <c r="AB101" s="50">
        <f>STDEVA('ST1.1 Detailed MSW by country'!AT101,'ST1.1 Detailed MSW by country'!AI101,'ST1.1 Detailed MSW by country'!X101,'ST1.1 Detailed MSW by country'!M101)</f>
        <v>9.6896980501420857E-2</v>
      </c>
      <c r="AC101" s="50">
        <f>MIN('ST1.1 Detailed MSW by country'!AT101,'ST1.1 Detailed MSW by country'!AI101,'ST1.1 Detailed MSW by country'!X101,'ST1.1 Detailed MSW by country'!M101)</f>
        <v>0.1413828</v>
      </c>
      <c r="AD101" s="50">
        <f>MAX('ST1.1 Detailed MSW by country'!AT101,'ST1.1 Detailed MSW by country'!AI101,'ST1.1 Detailed MSW by country'!X101,'ST1.1 Detailed MSW by country'!M101)</f>
        <v>0.23399999999999999</v>
      </c>
      <c r="AE101" s="50">
        <f>AVERAGE('ST1.1 Detailed MSW by country'!AU101,'ST1.1 Detailed MSW by country'!AJ101,'ST1.1 Detailed MSW by country'!Y101,'ST1.1 Detailed MSW by country'!N101)</f>
        <v>4.954344455434509E-2</v>
      </c>
      <c r="AF101" s="50">
        <f>STDEVA('ST1.1 Detailed MSW by country'!AU101,'ST1.1 Detailed MSW by country'!AJ101,'ST1.1 Detailed MSW by country'!Y101,'ST1.1 Detailed MSW by country'!N101)</f>
        <v>2.7516257924441949E-2</v>
      </c>
      <c r="AG101" s="50">
        <f>MIN('ST1.1 Detailed MSW by country'!AU101,'ST1.1 Detailed MSW by country'!AJ101,'ST1.1 Detailed MSW by country'!Y101,'ST1.1 Detailed MSW by country'!N101)</f>
        <v>4.0149089999999998E-2</v>
      </c>
      <c r="AH101" s="50">
        <f>MAX('ST1.1 Detailed MSW by country'!AU101,'ST1.1 Detailed MSW by country'!AJ101,'ST1.1 Detailed MSW by country'!Y101,'ST1.1 Detailed MSW by country'!N101)</f>
        <v>6.6449999999999995E-2</v>
      </c>
      <c r="AI101" s="50">
        <f>AVERAGE('ST1.1 Detailed MSW by country'!I101,'ST1.1 Detailed MSW by country'!L101,'ST1.1 Detailed MSW by country'!T101,'ST1.1 Detailed MSW by country'!W101,'ST1.1 Detailed MSW by country'!AE101,'ST1.1 Detailed MSW by country'!AH101,'ST1.1 Detailed MSW by country'!AP101,'ST1.1 Detailed MSW by country'!AS101)</f>
        <v>6.0447475805019239E-2</v>
      </c>
      <c r="AJ101" s="50">
        <f>STDEVA('ST1.1 Detailed MSW by country'!I101,'ST1.1 Detailed MSW by country'!L101,'ST1.1 Detailed MSW by country'!T101,'ST1.1 Detailed MSW by country'!W101,'ST1.1 Detailed MSW by country'!AE101,'ST1.1 Detailed MSW by country'!AH101,'ST1.1 Detailed MSW by country'!AP101,'ST1.1 Detailed MSW by country'!AS101)</f>
        <v>3.1581044959878395E-2</v>
      </c>
      <c r="AK101" s="50">
        <f>MIN('ST1.1 Detailed MSW by country'!I101,'ST1.1 Detailed MSW by country'!L101,'ST1.1 Detailed MSW by country'!T101,'ST1.1 Detailed MSW by country'!W101,'ST1.1 Detailed MSW by country'!AE101,'ST1.1 Detailed MSW by country'!AH101,'ST1.1 Detailed MSW by country'!AP101,'ST1.1 Detailed MSW by country'!AS101)</f>
        <v>4.4227439999999993E-2</v>
      </c>
      <c r="AL101" s="50">
        <f>MAX('ST1.1 Detailed MSW by country'!I101,'ST1.1 Detailed MSW by country'!L101,'ST1.1 Detailed MSW by country'!T101,'ST1.1 Detailed MSW by country'!W101,'ST1.1 Detailed MSW by country'!AE101,'ST1.1 Detailed MSW by country'!AH101,'ST1.1 Detailed MSW by country'!AP101,'ST1.1 Detailed MSW by country'!AS101)</f>
        <v>8.8950000000000001E-2</v>
      </c>
      <c r="AM101" s="50">
        <f>AVERAGE('ST1.1 Detailed MSW by country'!J101,'ST1.1 Detailed MSW by country'!M101,'ST1.1 Detailed MSW by country'!U101,'ST1.1 Detailed MSW by country'!X101,'ST1.1 Detailed MSW by country'!AF101,'ST1.1 Detailed MSW by country'!AI101,'ST1.1 Detailed MSW by country'!AQ101,'ST1.1 Detailed MSW by country'!AT101)</f>
        <v>0.13940384568169559</v>
      </c>
      <c r="AN101" s="50">
        <f>STDEVA('ST1.1 Detailed MSW by country'!J101,'ST1.1 Detailed MSW by country'!M101,'ST1.1 Detailed MSW by country'!U101,'ST1.1 Detailed MSW by country'!X101,'ST1.1 Detailed MSW by country'!AF101,'ST1.1 Detailed MSW by country'!AI101,'ST1.1 Detailed MSW by country'!AQ101,'ST1.1 Detailed MSW by country'!AT101)</f>
        <v>7.907857503193029E-2</v>
      </c>
      <c r="AO101" s="50">
        <f>MIN('ST1.1 Detailed MSW by country'!J101,'ST1.1 Detailed MSW by country'!M101,'ST1.1 Detailed MSW by country'!U101,'ST1.1 Detailed MSW by country'!X101,'ST1.1 Detailed MSW by country'!AF101,'ST1.1 Detailed MSW by country'!AI101,'ST1.1 Detailed MSW by country'!AQ101,'ST1.1 Detailed MSW by country'!AT101)</f>
        <v>8.4557789999999994E-2</v>
      </c>
      <c r="AP101" s="50">
        <f>MAX('ST1.1 Detailed MSW by country'!J101,'ST1.1 Detailed MSW by country'!M101,'ST1.1 Detailed MSW by country'!U101,'ST1.1 Detailed MSW by country'!X101,'ST1.1 Detailed MSW by country'!AF101,'ST1.1 Detailed MSW by country'!AI101,'ST1.1 Detailed MSW by country'!AQ101,'ST1.1 Detailed MSW by country'!AT101)</f>
        <v>0.23399999999999999</v>
      </c>
      <c r="AQ101" s="50">
        <f>AVERAGE('ST1.1 Detailed MSW by country'!K101,'ST1.1 Detailed MSW by country'!N101,'ST1.1 Detailed MSW by country'!V101,'ST1.1 Detailed MSW by country'!Y101,'ST1.1 Detailed MSW by country'!AG101,'ST1.1 Detailed MSW by country'!AJ101,'ST1.1 Detailed MSW by country'!AR101,'ST1.1 Detailed MSW by country'!AU101)</f>
        <v>6.7940502408046596E-2</v>
      </c>
      <c r="AR101" s="50">
        <f>STDEVA('ST1.1 Detailed MSW by country'!K101,'ST1.1 Detailed MSW by country'!N101,'ST1.1 Detailed MSW by country'!V101,'ST1.1 Detailed MSW by country'!Y101,'ST1.1 Detailed MSW by country'!AG101,'ST1.1 Detailed MSW by country'!AJ101,'ST1.1 Detailed MSW by country'!AR101,'ST1.1 Detailed MSW by country'!AU101)</f>
        <v>3.9083297507382542E-2</v>
      </c>
      <c r="AS101" s="50">
        <f>MIN('ST1.1 Detailed MSW by country'!K101,'ST1.1 Detailed MSW by country'!N101,'ST1.1 Detailed MSW by country'!V101,'ST1.1 Detailed MSW by country'!Y101,'ST1.1 Detailed MSW by country'!AG101,'ST1.1 Detailed MSW by country'!AJ101,'ST1.1 Detailed MSW by country'!AR101,'ST1.1 Detailed MSW by country'!AU101)</f>
        <v>4.0149089999999998E-2</v>
      </c>
      <c r="AT101" s="50">
        <f>MAX('ST1.1 Detailed MSW by country'!K101,'ST1.1 Detailed MSW by country'!N101,'ST1.1 Detailed MSW by country'!V101,'ST1.1 Detailed MSW by country'!Y101,'ST1.1 Detailed MSW by country'!AG101,'ST1.1 Detailed MSW by country'!AJ101,'ST1.1 Detailed MSW by country'!AR101,'ST1.1 Detailed MSW by country'!AU101)</f>
        <v>0.11580000000000001</v>
      </c>
    </row>
    <row r="102" spans="1:46" x14ac:dyDescent="0.3">
      <c r="A102" s="19" t="s">
        <v>111</v>
      </c>
      <c r="B102" s="19" t="s">
        <v>242</v>
      </c>
      <c r="C102" s="27">
        <f>AVERAGE('ST1.1 Detailed MSW by country'!G102,'ST1.1 Detailed MSW by country'!R102,'ST1.1 Detailed MSW by country'!AC102,'ST1.1 Detailed MSW by country'!AN102)</f>
        <v>1.1118057758245721</v>
      </c>
      <c r="D102" s="21">
        <f>STDEVA('ST1.1 Detailed MSW by country'!G102,'ST1.1 Detailed MSW by country'!R102,'ST1.1 Detailed MSW by country'!AC102,'ST1.1 Detailed MSW by country'!AN102)</f>
        <v>0.65037927431634279</v>
      </c>
      <c r="E102" s="21">
        <f>MIN('ST1.1 Detailed MSW by country'!G102,'ST1.1 Detailed MSW by country'!R102,'ST1.1 Detailed MSW by country'!AC102,'ST1.1 Detailed MSW by country'!AN102)</f>
        <v>0.98361155164914393</v>
      </c>
      <c r="F102" s="21">
        <f>MAX('ST1.1 Detailed MSW by country'!G102,'ST1.1 Detailed MSW by country'!R102,'ST1.1 Detailed MSW by country'!AC102,'ST1.1 Detailed MSW by country'!AN102)</f>
        <v>1.24</v>
      </c>
      <c r="G102" s="21">
        <f>AVERAGE('ST1.1 Detailed MSW by country'!H102,'ST1.1 Detailed MSW by country'!S102,'ST1.1 Detailed MSW by country'!AD102,'ST1.1 Detailed MSW by country'!AO102)</f>
        <v>0.58925706118702315</v>
      </c>
      <c r="H102" s="21">
        <f>STDEVA('ST1.1 Detailed MSW by country'!H102,'ST1.1 Detailed MSW by country'!S102,'ST1.1 Detailed MSW by country'!AD102,'ST1.1 Detailed MSW by country'!AO102)</f>
        <v>0.34470101538766168</v>
      </c>
      <c r="I102" s="21">
        <f>MIN('ST1.1 Detailed MSW by country'!H102,'ST1.1 Detailed MSW by country'!S102,'ST1.1 Detailed MSW by country'!AD102,'ST1.1 Detailed MSW by country'!AO102)</f>
        <v>0.52131412237404628</v>
      </c>
      <c r="J102" s="21">
        <f>MAX('ST1.1 Detailed MSW by country'!H102,'ST1.1 Detailed MSW by country'!S102,'ST1.1 Detailed MSW by country'!AD102,'ST1.1 Detailed MSW by country'!AO102)</f>
        <v>0.65720000000000001</v>
      </c>
      <c r="K102" s="50">
        <f>AVERAGE('ST1.1 Detailed MSW by country'!AP102,'ST1.1 Detailed MSW by country'!AE102,'ST1.1 Detailed MSW by country'!T102,'ST1.1 Detailed MSW by country'!I102)</f>
        <v>4.0035801860239112E-2</v>
      </c>
      <c r="L102" s="50">
        <f>STDEVA('ST1.1 Detailed MSW by country'!AP102,'ST1.1 Detailed MSW by country'!AE102,'ST1.1 Detailed MSW by country'!T102,'ST1.1 Detailed MSW by country'!I102)</f>
        <v>2.4012011569785809E-2</v>
      </c>
      <c r="M102" s="50">
        <f>MIN('ST1.1 Detailed MSW by country'!AP102,'ST1.1 Detailed MSW by country'!AE102,'ST1.1 Detailed MSW by country'!T102,'ST1.1 Detailed MSW by country'!I102)</f>
        <v>3.207136E-2</v>
      </c>
      <c r="N102" s="50">
        <f>MAX('ST1.1 Detailed MSW by country'!AP102,'ST1.1 Detailed MSW by country'!AE102,'ST1.1 Detailed MSW by country'!T102,'ST1.1 Detailed MSW by country'!I102)</f>
        <v>4.8000243720478217E-2</v>
      </c>
      <c r="O102" s="50">
        <f>AVERAGE('ST1.1 Detailed MSW by country'!AQ102,'ST1.1 Detailed MSW by country'!AF102,'ST1.1 Detailed MSW by country'!U102,'ST1.1 Detailed MSW by country'!J102)</f>
        <v>7.6543858884432561E-2</v>
      </c>
      <c r="P102" s="50">
        <f>STDEVA('ST1.1 Detailed MSW by country'!AQ102,'ST1.1 Detailed MSW by country'!AF102,'ST1.1 Detailed MSW by country'!U102,'ST1.1 Detailed MSW by country'!J102)</f>
        <v>4.5908210644692957E-2</v>
      </c>
      <c r="Q102" s="50">
        <f>MIN('ST1.1 Detailed MSW by country'!AQ102,'ST1.1 Detailed MSW by country'!AF102,'ST1.1 Detailed MSW by country'!U102,'ST1.1 Detailed MSW by country'!J102)</f>
        <v>6.1316759999999998E-2</v>
      </c>
      <c r="R102" s="50">
        <f>MAX('ST1.1 Detailed MSW by country'!AQ102,'ST1.1 Detailed MSW by country'!AF102,'ST1.1 Detailed MSW by country'!U102,'ST1.1 Detailed MSW by country'!J102)</f>
        <v>9.1770957768865125E-2</v>
      </c>
      <c r="S102" s="50">
        <f>AVERAGE('ST1.1 Detailed MSW by country'!AR102,'ST1.1 Detailed MSW by country'!AG102,'ST1.1 Detailed MSW by country'!V102,'ST1.1 Detailed MSW by country'!K102)</f>
        <v>6.3335325893656952E-2</v>
      </c>
      <c r="T102" s="50">
        <f>STDEVA('ST1.1 Detailed MSW by country'!AR102,'ST1.1 Detailed MSW by country'!AG102,'ST1.1 Detailed MSW by country'!V102,'ST1.1 Detailed MSW by country'!K102)</f>
        <v>3.7986215024333303E-2</v>
      </c>
      <c r="U102" s="50">
        <f>MIN('ST1.1 Detailed MSW by country'!AR102,'ST1.1 Detailed MSW by country'!AG102,'ST1.1 Detailed MSW by country'!V102,'ST1.1 Detailed MSW by country'!K102)</f>
        <v>5.0735840000000004E-2</v>
      </c>
      <c r="V102" s="50">
        <f>MAX('ST1.1 Detailed MSW by country'!AR102,'ST1.1 Detailed MSW by country'!AG102,'ST1.1 Detailed MSW by country'!V102,'ST1.1 Detailed MSW by country'!K102)</f>
        <v>7.5934811787313913E-2</v>
      </c>
      <c r="W102" s="50">
        <f>AVERAGE('ST1.1 Detailed MSW by country'!AS102,'ST1.1 Detailed MSW by country'!AH102,'ST1.1 Detailed MSW by country'!W102,'ST1.1 Detailed MSW by country'!L102)</f>
        <v>4.8650062506397113E-2</v>
      </c>
      <c r="X102" s="50">
        <f>STDEVA('ST1.1 Detailed MSW by country'!AS102,'ST1.1 Detailed MSW by country'!AH102,'ST1.1 Detailed MSW by country'!W102,'ST1.1 Detailed MSW by country'!L102)</f>
        <v>2.9178530452629074E-2</v>
      </c>
      <c r="Y102" s="50">
        <f>MIN('ST1.1 Detailed MSW by country'!AS102,'ST1.1 Detailed MSW by country'!AH102,'ST1.1 Detailed MSW by country'!W102,'ST1.1 Detailed MSW by country'!L102)</f>
        <v>3.897196E-2</v>
      </c>
      <c r="Z102" s="50">
        <f>MAX('ST1.1 Detailed MSW by country'!AS102,'ST1.1 Detailed MSW by country'!AH102,'ST1.1 Detailed MSW by country'!W102,'ST1.1 Detailed MSW by country'!L102)</f>
        <v>5.8328165012794232E-2</v>
      </c>
      <c r="AA102" s="50">
        <f>AVERAGE('ST1.1 Detailed MSW by country'!AT102,'ST1.1 Detailed MSW by country'!AI102,'ST1.1 Detailed MSW by country'!X102,'ST1.1 Detailed MSW by country'!M102)</f>
        <v>0.12798330102863323</v>
      </c>
      <c r="AB102" s="50">
        <f>STDEVA('ST1.1 Detailed MSW by country'!AT102,'ST1.1 Detailed MSW by country'!AI102,'ST1.1 Detailed MSW by country'!X102,'ST1.1 Detailed MSW by country'!M102)</f>
        <v>7.6759709116528421E-2</v>
      </c>
      <c r="AC102" s="50">
        <f>MIN('ST1.1 Detailed MSW by country'!AT102,'ST1.1 Detailed MSW by country'!AI102,'ST1.1 Detailed MSW by country'!X102,'ST1.1 Detailed MSW by country'!M102)</f>
        <v>0.10252319999999999</v>
      </c>
      <c r="AD102" s="50">
        <f>MAX('ST1.1 Detailed MSW by country'!AT102,'ST1.1 Detailed MSW by country'!AI102,'ST1.1 Detailed MSW by country'!X102,'ST1.1 Detailed MSW by country'!M102)</f>
        <v>0.15344340205726645</v>
      </c>
      <c r="AE102" s="50">
        <f>AVERAGE('ST1.1 Detailed MSW by country'!AU102,'ST1.1 Detailed MSW by country'!AJ102,'ST1.1 Detailed MSW by country'!Y102,'ST1.1 Detailed MSW by country'!N102)</f>
        <v>3.6343975869028537E-2</v>
      </c>
      <c r="AF102" s="50">
        <f>STDEVA('ST1.1 Detailed MSW by country'!AU102,'ST1.1 Detailed MSW by country'!AJ102,'ST1.1 Detailed MSW by country'!Y102,'ST1.1 Detailed MSW by country'!N102)</f>
        <v>2.1797789191424419E-2</v>
      </c>
      <c r="AG102" s="50">
        <f>MIN('ST1.1 Detailed MSW by country'!AU102,'ST1.1 Detailed MSW by country'!AJ102,'ST1.1 Detailed MSW by country'!Y102,'ST1.1 Detailed MSW by country'!N102)</f>
        <v>2.9113960000000001E-2</v>
      </c>
      <c r="AH102" s="50">
        <f>MAX('ST1.1 Detailed MSW by country'!AU102,'ST1.1 Detailed MSW by country'!AJ102,'ST1.1 Detailed MSW by country'!Y102,'ST1.1 Detailed MSW by country'!N102)</f>
        <v>4.3573991738057073E-2</v>
      </c>
      <c r="AI102" s="50">
        <f>AVERAGE('ST1.1 Detailed MSW by country'!I102,'ST1.1 Detailed MSW by country'!L102,'ST1.1 Detailed MSW by country'!T102,'ST1.1 Detailed MSW by country'!W102,'ST1.1 Detailed MSW by country'!AE102,'ST1.1 Detailed MSW by country'!AH102,'ST1.1 Detailed MSW by country'!AP102,'ST1.1 Detailed MSW by country'!AS102)</f>
        <v>4.4342932183318112E-2</v>
      </c>
      <c r="AJ102" s="50">
        <f>STDEVA('ST1.1 Detailed MSW by country'!I102,'ST1.1 Detailed MSW by country'!L102,'ST1.1 Detailed MSW by country'!T102,'ST1.1 Detailed MSW by country'!W102,'ST1.1 Detailed MSW by country'!AE102,'ST1.1 Detailed MSW by country'!AH102,'ST1.1 Detailed MSW by country'!AP102,'ST1.1 Detailed MSW by country'!AS102)</f>
        <v>2.4845214429249075E-2</v>
      </c>
      <c r="AK102" s="50">
        <f>MIN('ST1.1 Detailed MSW by country'!I102,'ST1.1 Detailed MSW by country'!L102,'ST1.1 Detailed MSW by country'!T102,'ST1.1 Detailed MSW by country'!W102,'ST1.1 Detailed MSW by country'!AE102,'ST1.1 Detailed MSW by country'!AH102,'ST1.1 Detailed MSW by country'!AP102,'ST1.1 Detailed MSW by country'!AS102)</f>
        <v>3.207136E-2</v>
      </c>
      <c r="AL102" s="50">
        <f>MAX('ST1.1 Detailed MSW by country'!I102,'ST1.1 Detailed MSW by country'!L102,'ST1.1 Detailed MSW by country'!T102,'ST1.1 Detailed MSW by country'!W102,'ST1.1 Detailed MSW by country'!AE102,'ST1.1 Detailed MSW by country'!AH102,'ST1.1 Detailed MSW by country'!AP102,'ST1.1 Detailed MSW by country'!AS102)</f>
        <v>5.8328165012794232E-2</v>
      </c>
      <c r="AM102" s="50">
        <f>AVERAGE('ST1.1 Detailed MSW by country'!J102,'ST1.1 Detailed MSW by country'!M102,'ST1.1 Detailed MSW by country'!U102,'ST1.1 Detailed MSW by country'!X102,'ST1.1 Detailed MSW by country'!AF102,'ST1.1 Detailed MSW by country'!AI102,'ST1.1 Detailed MSW by country'!AQ102,'ST1.1 Detailed MSW by country'!AT102)</f>
        <v>0.10226357995653289</v>
      </c>
      <c r="AN102" s="50">
        <f>STDEVA('ST1.1 Detailed MSW by country'!J102,'ST1.1 Detailed MSW by country'!M102,'ST1.1 Detailed MSW by country'!U102,'ST1.1 Detailed MSW by country'!X102,'ST1.1 Detailed MSW by country'!AF102,'ST1.1 Detailed MSW by country'!AI102,'ST1.1 Detailed MSW by country'!AQ102,'ST1.1 Detailed MSW by country'!AT102)</f>
        <v>6.0144894509376219E-2</v>
      </c>
      <c r="AO102" s="50">
        <f>MIN('ST1.1 Detailed MSW by country'!J102,'ST1.1 Detailed MSW by country'!M102,'ST1.1 Detailed MSW by country'!U102,'ST1.1 Detailed MSW by country'!X102,'ST1.1 Detailed MSW by country'!AF102,'ST1.1 Detailed MSW by country'!AI102,'ST1.1 Detailed MSW by country'!AQ102,'ST1.1 Detailed MSW by country'!AT102)</f>
        <v>6.1316759999999998E-2</v>
      </c>
      <c r="AP102" s="50">
        <f>MAX('ST1.1 Detailed MSW by country'!J102,'ST1.1 Detailed MSW by country'!M102,'ST1.1 Detailed MSW by country'!U102,'ST1.1 Detailed MSW by country'!X102,'ST1.1 Detailed MSW by country'!AF102,'ST1.1 Detailed MSW by country'!AI102,'ST1.1 Detailed MSW by country'!AQ102,'ST1.1 Detailed MSW by country'!AT102)</f>
        <v>0.15344340205726645</v>
      </c>
      <c r="AQ102" s="50">
        <f>AVERAGE('ST1.1 Detailed MSW by country'!K102,'ST1.1 Detailed MSW by country'!N102,'ST1.1 Detailed MSW by country'!V102,'ST1.1 Detailed MSW by country'!Y102,'ST1.1 Detailed MSW by country'!AG102,'ST1.1 Detailed MSW by country'!AJ102,'ST1.1 Detailed MSW by country'!AR102,'ST1.1 Detailed MSW by country'!AU102)</f>
        <v>4.9839650881342748E-2</v>
      </c>
      <c r="AR102" s="50">
        <f>STDEVA('ST1.1 Detailed MSW by country'!K102,'ST1.1 Detailed MSW by country'!N102,'ST1.1 Detailed MSW by country'!V102,'ST1.1 Detailed MSW by country'!Y102,'ST1.1 Detailed MSW by country'!AG102,'ST1.1 Detailed MSW by country'!AJ102,'ST1.1 Detailed MSW by country'!AR102,'ST1.1 Detailed MSW by country'!AU102)</f>
        <v>2.9564831725263422E-2</v>
      </c>
      <c r="AS102" s="50">
        <f>MIN('ST1.1 Detailed MSW by country'!K102,'ST1.1 Detailed MSW by country'!N102,'ST1.1 Detailed MSW by country'!V102,'ST1.1 Detailed MSW by country'!Y102,'ST1.1 Detailed MSW by country'!AG102,'ST1.1 Detailed MSW by country'!AJ102,'ST1.1 Detailed MSW by country'!AR102,'ST1.1 Detailed MSW by country'!AU102)</f>
        <v>2.9113960000000001E-2</v>
      </c>
      <c r="AT102" s="50">
        <f>MAX('ST1.1 Detailed MSW by country'!K102,'ST1.1 Detailed MSW by country'!N102,'ST1.1 Detailed MSW by country'!V102,'ST1.1 Detailed MSW by country'!Y102,'ST1.1 Detailed MSW by country'!AG102,'ST1.1 Detailed MSW by country'!AJ102,'ST1.1 Detailed MSW by country'!AR102,'ST1.1 Detailed MSW by country'!AU102)</f>
        <v>7.5934811787313913E-2</v>
      </c>
    </row>
    <row r="103" spans="1:46" x14ac:dyDescent="0.3">
      <c r="A103" s="19" t="s">
        <v>111</v>
      </c>
      <c r="B103" s="19" t="s">
        <v>115</v>
      </c>
      <c r="C103" s="27">
        <f>AVERAGE('ST1.1 Detailed MSW by country'!G103,'ST1.1 Detailed MSW by country'!R103,'ST1.1 Detailed MSW by country'!AC103,'ST1.1 Detailed MSW by country'!AN103)</f>
        <v>1.1271541721167455</v>
      </c>
      <c r="D103" s="21">
        <f>STDEVA('ST1.1 Detailed MSW by country'!G103,'ST1.1 Detailed MSW by country'!R103,'ST1.1 Detailed MSW by country'!AC103,'ST1.1 Detailed MSW by country'!AN103)</f>
        <v>0.8586371482078361</v>
      </c>
      <c r="E103" s="21">
        <f>MIN('ST1.1 Detailed MSW by country'!G103,'ST1.1 Detailed MSW by country'!R103,'ST1.1 Detailed MSW by country'!AC103,'ST1.1 Detailed MSW by country'!AN103)</f>
        <v>0.22</v>
      </c>
      <c r="F103" s="21">
        <f>MAX('ST1.1 Detailed MSW by country'!G103,'ST1.1 Detailed MSW by country'!R103,'ST1.1 Detailed MSW by country'!AC103,'ST1.1 Detailed MSW by country'!AN103)</f>
        <v>1.6914625163502366</v>
      </c>
      <c r="G103" s="21">
        <f>AVERAGE('ST1.1 Detailed MSW by country'!H103,'ST1.1 Detailed MSW by country'!S103,'ST1.1 Detailed MSW by country'!AD103,'ST1.1 Detailed MSW by country'!AO103)</f>
        <v>0.59739171122187518</v>
      </c>
      <c r="H103" s="21">
        <f>STDEVA('ST1.1 Detailed MSW by country'!H103,'ST1.1 Detailed MSW by country'!S103,'ST1.1 Detailed MSW by country'!AD103,'ST1.1 Detailed MSW by country'!AO103)</f>
        <v>0.45507768855015307</v>
      </c>
      <c r="I103" s="21">
        <f>MIN('ST1.1 Detailed MSW by country'!H103,'ST1.1 Detailed MSW by country'!S103,'ST1.1 Detailed MSW by country'!AD103,'ST1.1 Detailed MSW by country'!AO103)</f>
        <v>0.11660000000000001</v>
      </c>
      <c r="J103" s="21">
        <f>MAX('ST1.1 Detailed MSW by country'!H103,'ST1.1 Detailed MSW by country'!S103,'ST1.1 Detailed MSW by country'!AD103,'ST1.1 Detailed MSW by country'!AO103)</f>
        <v>0.89647513366562548</v>
      </c>
      <c r="K103" s="50">
        <f>AVERAGE('ST1.1 Detailed MSW by country'!AP103,'ST1.1 Detailed MSW by country'!AE103,'ST1.1 Detailed MSW by country'!T103,'ST1.1 Detailed MSW by country'!I103)</f>
        <v>4.3766483599297169E-2</v>
      </c>
      <c r="L103" s="50">
        <f>STDEVA('ST1.1 Detailed MSW by country'!AP103,'ST1.1 Detailed MSW by country'!AE103,'ST1.1 Detailed MSW by country'!T103,'ST1.1 Detailed MSW by country'!I103)</f>
        <v>3.6807199463001934E-2</v>
      </c>
      <c r="M103" s="50">
        <f>MIN('ST1.1 Detailed MSW by country'!AP103,'ST1.1 Detailed MSW by country'!AE103,'ST1.1 Detailed MSW by country'!T103,'ST1.1 Detailed MSW by country'!I103)</f>
        <v>1.0735999999999999E-2</v>
      </c>
      <c r="N103" s="50">
        <f>MAX('ST1.1 Detailed MSW by country'!AP103,'ST1.1 Detailed MSW by country'!AE103,'ST1.1 Detailed MSW by country'!T103,'ST1.1 Detailed MSW by country'!I103)</f>
        <v>8.2543370797891535E-2</v>
      </c>
      <c r="O103" s="50">
        <f>AVERAGE('ST1.1 Detailed MSW by country'!AQ103,'ST1.1 Detailed MSW by country'!AF103,'ST1.1 Detailed MSW by country'!U103,'ST1.1 Detailed MSW by country'!J103)</f>
        <v>8.367649425849237E-2</v>
      </c>
      <c r="P103" s="50">
        <f>STDEVA('ST1.1 Detailed MSW by country'!AQ103,'ST1.1 Detailed MSW by country'!AF103,'ST1.1 Detailed MSW by country'!U103,'ST1.1 Detailed MSW by country'!J103)</f>
        <v>7.0371141596272127E-2</v>
      </c>
      <c r="Q103" s="50">
        <f>MIN('ST1.1 Detailed MSW by country'!AQ103,'ST1.1 Detailed MSW by country'!AF103,'ST1.1 Detailed MSW by country'!U103,'ST1.1 Detailed MSW by country'!J103)</f>
        <v>2.0525999999999999E-2</v>
      </c>
      <c r="R103" s="50">
        <f>MAX('ST1.1 Detailed MSW by country'!AQ103,'ST1.1 Detailed MSW by country'!AF103,'ST1.1 Detailed MSW by country'!U103,'ST1.1 Detailed MSW by country'!J103)</f>
        <v>0.15781345277547706</v>
      </c>
      <c r="S103" s="50">
        <f>AVERAGE('ST1.1 Detailed MSW by country'!AR103,'ST1.1 Detailed MSW by country'!AG103,'ST1.1 Detailed MSW by country'!V103,'ST1.1 Detailed MSW by country'!K103)</f>
        <v>6.9237142087412759E-2</v>
      </c>
      <c r="T103" s="50">
        <f>STDEVA('ST1.1 Detailed MSW by country'!AR103,'ST1.1 Detailed MSW by country'!AG103,'ST1.1 Detailed MSW by country'!V103,'ST1.1 Detailed MSW by country'!K103)</f>
        <v>5.8227782757044037E-2</v>
      </c>
      <c r="U103" s="50">
        <f>MIN('ST1.1 Detailed MSW by country'!AR103,'ST1.1 Detailed MSW by country'!AG103,'ST1.1 Detailed MSW by country'!V103,'ST1.1 Detailed MSW by country'!K103)</f>
        <v>1.6984000000000003E-2</v>
      </c>
      <c r="V103" s="50">
        <f>MAX('ST1.1 Detailed MSW by country'!AR103,'ST1.1 Detailed MSW by country'!AG103,'ST1.1 Detailed MSW by country'!V103,'ST1.1 Detailed MSW by country'!K103)</f>
        <v>0.13058090626223828</v>
      </c>
      <c r="W103" s="50">
        <f>AVERAGE('ST1.1 Detailed MSW by country'!AS103,'ST1.1 Detailed MSW by country'!AH103,'ST1.1 Detailed MSW by country'!W103,'ST1.1 Detailed MSW by country'!L103)</f>
        <v>5.3183452406523009E-2</v>
      </c>
      <c r="X103" s="50">
        <f>STDEVA('ST1.1 Detailed MSW by country'!AS103,'ST1.1 Detailed MSW by country'!AH103,'ST1.1 Detailed MSW by country'!W103,'ST1.1 Detailed MSW by country'!L103)</f>
        <v>4.4726781314672427E-2</v>
      </c>
      <c r="Y103" s="50">
        <f>MIN('ST1.1 Detailed MSW by country'!AS103,'ST1.1 Detailed MSW by country'!AH103,'ST1.1 Detailed MSW by country'!W103,'ST1.1 Detailed MSW by country'!L103)</f>
        <v>1.3046E-2</v>
      </c>
      <c r="Z103" s="50">
        <f>MAX('ST1.1 Detailed MSW by country'!AS103,'ST1.1 Detailed MSW by country'!AH103,'ST1.1 Detailed MSW by country'!W103,'ST1.1 Detailed MSW by country'!L103)</f>
        <v>0.10030372721956902</v>
      </c>
      <c r="AA103" s="50">
        <f>AVERAGE('ST1.1 Detailed MSW by country'!AT103,'ST1.1 Detailed MSW by country'!AI103,'ST1.1 Detailed MSW by country'!X103,'ST1.1 Detailed MSW by country'!M103)</f>
        <v>0.1399092508502123</v>
      </c>
      <c r="AB103" s="50">
        <f>STDEVA('ST1.1 Detailed MSW by country'!AT103,'ST1.1 Detailed MSW by country'!AI103,'ST1.1 Detailed MSW by country'!X103,'ST1.1 Detailed MSW by country'!M103)</f>
        <v>0.11766235893910452</v>
      </c>
      <c r="AC103" s="50">
        <f>MIN('ST1.1 Detailed MSW by country'!AT103,'ST1.1 Detailed MSW by country'!AI103,'ST1.1 Detailed MSW by country'!X103,'ST1.1 Detailed MSW by country'!M103)</f>
        <v>3.4320000000000003E-2</v>
      </c>
      <c r="AD103" s="50">
        <f>MAX('ST1.1 Detailed MSW by country'!AT103,'ST1.1 Detailed MSW by country'!AI103,'ST1.1 Detailed MSW by country'!X103,'ST1.1 Detailed MSW by country'!M103)</f>
        <v>0.26386815255063689</v>
      </c>
      <c r="AE103" s="50">
        <f>AVERAGE('ST1.1 Detailed MSW by country'!AU103,'ST1.1 Detailed MSW by country'!AJ103,'ST1.1 Detailed MSW by country'!Y103,'ST1.1 Detailed MSW by country'!N103)</f>
        <v>3.9730639824771825E-2</v>
      </c>
      <c r="AF103" s="50">
        <f>STDEVA('ST1.1 Detailed MSW by country'!AU103,'ST1.1 Detailed MSW by country'!AJ103,'ST1.1 Detailed MSW by country'!Y103,'ST1.1 Detailed MSW by country'!N103)</f>
        <v>3.3413092955143137E-2</v>
      </c>
      <c r="AG103" s="50">
        <f>MIN('ST1.1 Detailed MSW by country'!AU103,'ST1.1 Detailed MSW by country'!AJ103,'ST1.1 Detailed MSW by country'!Y103,'ST1.1 Detailed MSW by country'!N103)</f>
        <v>9.7459999999999995E-3</v>
      </c>
      <c r="AH103" s="50">
        <f>MAX('ST1.1 Detailed MSW by country'!AU103,'ST1.1 Detailed MSW by country'!AJ103,'ST1.1 Detailed MSW by country'!Y103,'ST1.1 Detailed MSW by country'!N103)</f>
        <v>7.4931789474315474E-2</v>
      </c>
      <c r="AI103" s="50">
        <f>AVERAGE('ST1.1 Detailed MSW by country'!I103,'ST1.1 Detailed MSW by country'!L103,'ST1.1 Detailed MSW by country'!T103,'ST1.1 Detailed MSW by country'!W103,'ST1.1 Detailed MSW by country'!AE103,'ST1.1 Detailed MSW by country'!AH103,'ST1.1 Detailed MSW by country'!AP103,'ST1.1 Detailed MSW by country'!AS103)</f>
        <v>4.8474968002910096E-2</v>
      </c>
      <c r="AJ103" s="50">
        <f>STDEVA('ST1.1 Detailed MSW by country'!I103,'ST1.1 Detailed MSW by country'!L103,'ST1.1 Detailed MSW by country'!T103,'ST1.1 Detailed MSW by country'!W103,'ST1.1 Detailed MSW by country'!AE103,'ST1.1 Detailed MSW by country'!AH103,'ST1.1 Detailed MSW by country'!AP103,'ST1.1 Detailed MSW by country'!AS103)</f>
        <v>3.8107983624441698E-2</v>
      </c>
      <c r="AK103" s="50">
        <f>MIN('ST1.1 Detailed MSW by country'!I103,'ST1.1 Detailed MSW by country'!L103,'ST1.1 Detailed MSW by country'!T103,'ST1.1 Detailed MSW by country'!W103,'ST1.1 Detailed MSW by country'!AE103,'ST1.1 Detailed MSW by country'!AH103,'ST1.1 Detailed MSW by country'!AP103,'ST1.1 Detailed MSW by country'!AS103)</f>
        <v>1.0735999999999999E-2</v>
      </c>
      <c r="AL103" s="50">
        <f>MAX('ST1.1 Detailed MSW by country'!I103,'ST1.1 Detailed MSW by country'!L103,'ST1.1 Detailed MSW by country'!T103,'ST1.1 Detailed MSW by country'!W103,'ST1.1 Detailed MSW by country'!AE103,'ST1.1 Detailed MSW by country'!AH103,'ST1.1 Detailed MSW by country'!AP103,'ST1.1 Detailed MSW by country'!AS103)</f>
        <v>0.10030372721956902</v>
      </c>
      <c r="AM103" s="50">
        <f>AVERAGE('ST1.1 Detailed MSW by country'!J103,'ST1.1 Detailed MSW by country'!M103,'ST1.1 Detailed MSW by country'!U103,'ST1.1 Detailed MSW by country'!X103,'ST1.1 Detailed MSW by country'!AF103,'ST1.1 Detailed MSW by country'!AI103,'ST1.1 Detailed MSW by country'!AQ103,'ST1.1 Detailed MSW by country'!AT103)</f>
        <v>0.11179287255435233</v>
      </c>
      <c r="AN103" s="50">
        <f>STDEVA('ST1.1 Detailed MSW by country'!J103,'ST1.1 Detailed MSW by country'!M103,'ST1.1 Detailed MSW by country'!U103,'ST1.1 Detailed MSW by country'!X103,'ST1.1 Detailed MSW by country'!AF103,'ST1.1 Detailed MSW by country'!AI103,'ST1.1 Detailed MSW by country'!AQ103,'ST1.1 Detailed MSW by country'!AT103)</f>
        <v>9.2541089808159838E-2</v>
      </c>
      <c r="AO103" s="50">
        <f>MIN('ST1.1 Detailed MSW by country'!J103,'ST1.1 Detailed MSW by country'!M103,'ST1.1 Detailed MSW by country'!U103,'ST1.1 Detailed MSW by country'!X103,'ST1.1 Detailed MSW by country'!AF103,'ST1.1 Detailed MSW by country'!AI103,'ST1.1 Detailed MSW by country'!AQ103,'ST1.1 Detailed MSW by country'!AT103)</f>
        <v>2.0525999999999999E-2</v>
      </c>
      <c r="AP103" s="50">
        <f>MAX('ST1.1 Detailed MSW by country'!J103,'ST1.1 Detailed MSW by country'!M103,'ST1.1 Detailed MSW by country'!U103,'ST1.1 Detailed MSW by country'!X103,'ST1.1 Detailed MSW by country'!AF103,'ST1.1 Detailed MSW by country'!AI103,'ST1.1 Detailed MSW by country'!AQ103,'ST1.1 Detailed MSW by country'!AT103)</f>
        <v>0.26386815255063689</v>
      </c>
      <c r="AQ103" s="50">
        <f>AVERAGE('ST1.1 Detailed MSW by country'!K103,'ST1.1 Detailed MSW by country'!N103,'ST1.1 Detailed MSW by country'!V103,'ST1.1 Detailed MSW by country'!Y103,'ST1.1 Detailed MSW by country'!AG103,'ST1.1 Detailed MSW by country'!AJ103,'ST1.1 Detailed MSW by country'!AR103,'ST1.1 Detailed MSW by country'!AU103)</f>
        <v>5.4483890956092289E-2</v>
      </c>
      <c r="AR103" s="50">
        <f>STDEVA('ST1.1 Detailed MSW by country'!K103,'ST1.1 Detailed MSW by country'!N103,'ST1.1 Detailed MSW by country'!V103,'ST1.1 Detailed MSW by country'!Y103,'ST1.1 Detailed MSW by country'!AG103,'ST1.1 Detailed MSW by country'!AJ103,'ST1.1 Detailed MSW by country'!AR103,'ST1.1 Detailed MSW by country'!AU103)</f>
        <v>4.5513249691143787E-2</v>
      </c>
      <c r="AS103" s="50">
        <f>MIN('ST1.1 Detailed MSW by country'!K103,'ST1.1 Detailed MSW by country'!N103,'ST1.1 Detailed MSW by country'!V103,'ST1.1 Detailed MSW by country'!Y103,'ST1.1 Detailed MSW by country'!AG103,'ST1.1 Detailed MSW by country'!AJ103,'ST1.1 Detailed MSW by country'!AR103,'ST1.1 Detailed MSW by country'!AU103)</f>
        <v>9.7459999999999995E-3</v>
      </c>
      <c r="AT103" s="50">
        <f>MAX('ST1.1 Detailed MSW by country'!K103,'ST1.1 Detailed MSW by country'!N103,'ST1.1 Detailed MSW by country'!V103,'ST1.1 Detailed MSW by country'!Y103,'ST1.1 Detailed MSW by country'!AG103,'ST1.1 Detailed MSW by country'!AJ103,'ST1.1 Detailed MSW by country'!AR103,'ST1.1 Detailed MSW by country'!AU103)</f>
        <v>0.13058090626223828</v>
      </c>
    </row>
    <row r="104" spans="1:46" x14ac:dyDescent="0.3">
      <c r="A104" s="19" t="s">
        <v>111</v>
      </c>
      <c r="B104" s="19" t="s">
        <v>116</v>
      </c>
      <c r="C104" s="27">
        <f>AVERAGE('ST1.1 Detailed MSW by country'!G104,'ST1.1 Detailed MSW by country'!R104,'ST1.1 Detailed MSW by country'!AC104,'ST1.1 Detailed MSW by country'!AN104)</f>
        <v>1.6422168739379586</v>
      </c>
      <c r="D104" s="21">
        <f>STDEVA('ST1.1 Detailed MSW by country'!G104,'ST1.1 Detailed MSW by country'!R104,'ST1.1 Detailed MSW by country'!AC104,'ST1.1 Detailed MSW by country'!AN104)</f>
        <v>1.2418234222228042</v>
      </c>
      <c r="E104" s="21">
        <f>MIN('ST1.1 Detailed MSW by country'!G104,'ST1.1 Detailed MSW by country'!R104,'ST1.1 Detailed MSW by country'!AC104,'ST1.1 Detailed MSW by country'!AN104)</f>
        <v>0.66</v>
      </c>
      <c r="F104" s="21">
        <f>MAX('ST1.1 Detailed MSW by country'!G104,'ST1.1 Detailed MSW by country'!R104,'ST1.1 Detailed MSW by country'!AC104,'ST1.1 Detailed MSW by country'!AN104)</f>
        <v>2.624433747875917</v>
      </c>
      <c r="G104" s="21">
        <f>AVERAGE('ST1.1 Detailed MSW by country'!H104,'ST1.1 Detailed MSW by country'!S104,'ST1.1 Detailed MSW by country'!AD104,'ST1.1 Detailed MSW by country'!AO104)</f>
        <v>0.87037494318711806</v>
      </c>
      <c r="H104" s="21">
        <f>STDEVA('ST1.1 Detailed MSW by country'!H104,'ST1.1 Detailed MSW by country'!S104,'ST1.1 Detailed MSW by country'!AD104,'ST1.1 Detailed MSW by country'!AO104)</f>
        <v>0.65816641377808627</v>
      </c>
      <c r="I104" s="21">
        <f>MIN('ST1.1 Detailed MSW by country'!H104,'ST1.1 Detailed MSW by country'!S104,'ST1.1 Detailed MSW by country'!AD104,'ST1.1 Detailed MSW by country'!AO104)</f>
        <v>0.34980000000000006</v>
      </c>
      <c r="J104" s="21">
        <f>MAX('ST1.1 Detailed MSW by country'!H104,'ST1.1 Detailed MSW by country'!S104,'ST1.1 Detailed MSW by country'!AD104,'ST1.1 Detailed MSW by country'!AO104)</f>
        <v>1.390949886374236</v>
      </c>
      <c r="K104" s="50">
        <f>AVERAGE('ST1.1 Detailed MSW by country'!AP104,'ST1.1 Detailed MSW by country'!AE104,'ST1.1 Detailed MSW by country'!T104,'ST1.1 Detailed MSW by country'!I104)</f>
        <v>7.2571303448172364E-2</v>
      </c>
      <c r="L104" s="50">
        <f>STDEVA('ST1.1 Detailed MSW by country'!AP104,'ST1.1 Detailed MSW by country'!AE104,'ST1.1 Detailed MSW by country'!T104,'ST1.1 Detailed MSW by country'!I104)</f>
        <v>6.1717988117789523E-2</v>
      </c>
      <c r="M104" s="50">
        <f>MIN('ST1.1 Detailed MSW by country'!AP104,'ST1.1 Detailed MSW by country'!AE104,'ST1.1 Detailed MSW by country'!T104,'ST1.1 Detailed MSW by country'!I104)</f>
        <v>1.707024E-2</v>
      </c>
      <c r="N104" s="50">
        <f>MAX('ST1.1 Detailed MSW by country'!AP104,'ST1.1 Detailed MSW by country'!AE104,'ST1.1 Detailed MSW by country'!T104,'ST1.1 Detailed MSW by country'!I104)</f>
        <v>0.12807236689634474</v>
      </c>
      <c r="O104" s="50">
        <f>AVERAGE('ST1.1 Detailed MSW by country'!AQ104,'ST1.1 Detailed MSW by country'!AF104,'ST1.1 Detailed MSW by country'!U104,'ST1.1 Detailed MSW by country'!J104)</f>
        <v>0.13874800433841153</v>
      </c>
      <c r="P104" s="50">
        <f>STDEVA('ST1.1 Detailed MSW by country'!AQ104,'ST1.1 Detailed MSW by country'!AF104,'ST1.1 Detailed MSW by country'!U104,'ST1.1 Detailed MSW by country'!J104)</f>
        <v>0.11799771088913448</v>
      </c>
      <c r="Q104" s="50">
        <f>MIN('ST1.1 Detailed MSW by country'!AQ104,'ST1.1 Detailed MSW by country'!AF104,'ST1.1 Detailed MSW by country'!U104,'ST1.1 Detailed MSW by country'!J104)</f>
        <v>3.263634E-2</v>
      </c>
      <c r="R104" s="50">
        <f>MAX('ST1.1 Detailed MSW by country'!AQ104,'ST1.1 Detailed MSW by country'!AF104,'ST1.1 Detailed MSW by country'!U104,'ST1.1 Detailed MSW by country'!J104)</f>
        <v>0.24485966867682304</v>
      </c>
      <c r="S104" s="50">
        <f>AVERAGE('ST1.1 Detailed MSW by country'!AR104,'ST1.1 Detailed MSW by country'!AG104,'ST1.1 Detailed MSW by country'!V104,'ST1.1 Detailed MSW by country'!K104)</f>
        <v>0.1148054226680104</v>
      </c>
      <c r="T104" s="50">
        <f>STDEVA('ST1.1 Detailed MSW by country'!AR104,'ST1.1 Detailed MSW by country'!AG104,'ST1.1 Detailed MSW by country'!V104,'ST1.1 Detailed MSW by country'!K104)</f>
        <v>9.7635833661749008E-2</v>
      </c>
      <c r="U104" s="50">
        <f>MIN('ST1.1 Detailed MSW by country'!AR104,'ST1.1 Detailed MSW by country'!AG104,'ST1.1 Detailed MSW by country'!V104,'ST1.1 Detailed MSW by country'!K104)</f>
        <v>2.7004560000000007E-2</v>
      </c>
      <c r="V104" s="50">
        <f>MAX('ST1.1 Detailed MSW by country'!AR104,'ST1.1 Detailed MSW by country'!AG104,'ST1.1 Detailed MSW by country'!V104,'ST1.1 Detailed MSW by country'!K104)</f>
        <v>0.20260628533602079</v>
      </c>
      <c r="W104" s="50">
        <f>AVERAGE('ST1.1 Detailed MSW by country'!AS104,'ST1.1 Detailed MSW by country'!AH104,'ST1.1 Detailed MSW by country'!W104,'ST1.1 Detailed MSW by country'!L104)</f>
        <v>8.8186030624520934E-2</v>
      </c>
      <c r="X104" s="50">
        <f>STDEVA('ST1.1 Detailed MSW by country'!AS104,'ST1.1 Detailed MSW by country'!AH104,'ST1.1 Detailed MSW by country'!W104,'ST1.1 Detailed MSW by country'!L104)</f>
        <v>7.49974732660844E-2</v>
      </c>
      <c r="Y104" s="50">
        <f>MIN('ST1.1 Detailed MSW by country'!AS104,'ST1.1 Detailed MSW by country'!AH104,'ST1.1 Detailed MSW by country'!W104,'ST1.1 Detailed MSW by country'!L104)</f>
        <v>2.0743140000000004E-2</v>
      </c>
      <c r="Z104" s="50">
        <f>MAX('ST1.1 Detailed MSW by country'!AS104,'ST1.1 Detailed MSW by country'!AH104,'ST1.1 Detailed MSW by country'!W104,'ST1.1 Detailed MSW by country'!L104)</f>
        <v>0.15562892124904187</v>
      </c>
      <c r="AA104" s="50">
        <f>AVERAGE('ST1.1 Detailed MSW by country'!AT104,'ST1.1 Detailed MSW by country'!AI104,'ST1.1 Detailed MSW by country'!X104,'ST1.1 Detailed MSW by country'!M104)</f>
        <v>0.23199023233432153</v>
      </c>
      <c r="AB104" s="50">
        <f>STDEVA('ST1.1 Detailed MSW by country'!AT104,'ST1.1 Detailed MSW by country'!AI104,'ST1.1 Detailed MSW by country'!X104,'ST1.1 Detailed MSW by country'!M104)</f>
        <v>0.19729520791752389</v>
      </c>
      <c r="AC104" s="50">
        <f>MIN('ST1.1 Detailed MSW by country'!AT104,'ST1.1 Detailed MSW by country'!AI104,'ST1.1 Detailed MSW by country'!X104,'ST1.1 Detailed MSW by country'!M104)</f>
        <v>5.4568800000000008E-2</v>
      </c>
      <c r="AD104" s="50">
        <f>MAX('ST1.1 Detailed MSW by country'!AT104,'ST1.1 Detailed MSW by country'!AI104,'ST1.1 Detailed MSW by country'!X104,'ST1.1 Detailed MSW by country'!M104)</f>
        <v>0.40941166466864304</v>
      </c>
      <c r="AE104" s="50">
        <f>AVERAGE('ST1.1 Detailed MSW by country'!AU104,'ST1.1 Detailed MSW by country'!AJ104,'ST1.1 Detailed MSW by country'!Y104,'ST1.1 Detailed MSW by country'!N104)</f>
        <v>6.5879277515451556E-2</v>
      </c>
      <c r="AF104" s="50">
        <f>STDEVA('ST1.1 Detailed MSW by country'!AU104,'ST1.1 Detailed MSW by country'!AJ104,'ST1.1 Detailed MSW by country'!Y104,'ST1.1 Detailed MSW by country'!N104)</f>
        <v>5.6026780197091723E-2</v>
      </c>
      <c r="AG104" s="50">
        <f>MIN('ST1.1 Detailed MSW by country'!AU104,'ST1.1 Detailed MSW by country'!AJ104,'ST1.1 Detailed MSW by country'!Y104,'ST1.1 Detailed MSW by country'!N104)</f>
        <v>1.5496140000000002E-2</v>
      </c>
      <c r="AH104" s="50">
        <f>MAX('ST1.1 Detailed MSW by country'!AU104,'ST1.1 Detailed MSW by country'!AJ104,'ST1.1 Detailed MSW by country'!Y104,'ST1.1 Detailed MSW by country'!N104)</f>
        <v>0.11626241503090312</v>
      </c>
      <c r="AI104" s="50">
        <f>AVERAGE('ST1.1 Detailed MSW by country'!I104,'ST1.1 Detailed MSW by country'!L104,'ST1.1 Detailed MSW by country'!T104,'ST1.1 Detailed MSW by country'!W104,'ST1.1 Detailed MSW by country'!AE104,'ST1.1 Detailed MSW by country'!AH104,'ST1.1 Detailed MSW by country'!AP104,'ST1.1 Detailed MSW by country'!AS104)</f>
        <v>8.0378667036346663E-2</v>
      </c>
      <c r="AJ104" s="50">
        <f>STDEVA('ST1.1 Detailed MSW by country'!I104,'ST1.1 Detailed MSW by country'!L104,'ST1.1 Detailed MSW by country'!T104,'ST1.1 Detailed MSW by country'!W104,'ST1.1 Detailed MSW by country'!AE104,'ST1.1 Detailed MSW by country'!AH104,'ST1.1 Detailed MSW by country'!AP104,'ST1.1 Detailed MSW by country'!AS104)</f>
        <v>6.3721607697871288E-2</v>
      </c>
      <c r="AK104" s="50">
        <f>MIN('ST1.1 Detailed MSW by country'!I104,'ST1.1 Detailed MSW by country'!L104,'ST1.1 Detailed MSW by country'!T104,'ST1.1 Detailed MSW by country'!W104,'ST1.1 Detailed MSW by country'!AE104,'ST1.1 Detailed MSW by country'!AH104,'ST1.1 Detailed MSW by country'!AP104,'ST1.1 Detailed MSW by country'!AS104)</f>
        <v>1.707024E-2</v>
      </c>
      <c r="AL104" s="50">
        <f>MAX('ST1.1 Detailed MSW by country'!I104,'ST1.1 Detailed MSW by country'!L104,'ST1.1 Detailed MSW by country'!T104,'ST1.1 Detailed MSW by country'!W104,'ST1.1 Detailed MSW by country'!AE104,'ST1.1 Detailed MSW by country'!AH104,'ST1.1 Detailed MSW by country'!AP104,'ST1.1 Detailed MSW by country'!AS104)</f>
        <v>0.15562892124904187</v>
      </c>
      <c r="AM104" s="50">
        <f>AVERAGE('ST1.1 Detailed MSW by country'!J104,'ST1.1 Detailed MSW by country'!M104,'ST1.1 Detailed MSW by country'!U104,'ST1.1 Detailed MSW by country'!X104,'ST1.1 Detailed MSW by country'!AF104,'ST1.1 Detailed MSW by country'!AI104,'ST1.1 Detailed MSW by country'!AQ104,'ST1.1 Detailed MSW by country'!AT104)</f>
        <v>0.18536911833636652</v>
      </c>
      <c r="AN104" s="50">
        <f>STDEVA('ST1.1 Detailed MSW by country'!J104,'ST1.1 Detailed MSW by country'!M104,'ST1.1 Detailed MSW by country'!U104,'ST1.1 Detailed MSW by country'!X104,'ST1.1 Detailed MSW by country'!AF104,'ST1.1 Detailed MSW by country'!AI104,'ST1.1 Detailed MSW by country'!AQ104,'ST1.1 Detailed MSW by country'!AT104)</f>
        <v>0.15254677646437542</v>
      </c>
      <c r="AO104" s="50">
        <f>MIN('ST1.1 Detailed MSW by country'!J104,'ST1.1 Detailed MSW by country'!M104,'ST1.1 Detailed MSW by country'!U104,'ST1.1 Detailed MSW by country'!X104,'ST1.1 Detailed MSW by country'!AF104,'ST1.1 Detailed MSW by country'!AI104,'ST1.1 Detailed MSW by country'!AQ104,'ST1.1 Detailed MSW by country'!AT104)</f>
        <v>3.263634E-2</v>
      </c>
      <c r="AP104" s="50">
        <f>MAX('ST1.1 Detailed MSW by country'!J104,'ST1.1 Detailed MSW by country'!M104,'ST1.1 Detailed MSW by country'!U104,'ST1.1 Detailed MSW by country'!X104,'ST1.1 Detailed MSW by country'!AF104,'ST1.1 Detailed MSW by country'!AI104,'ST1.1 Detailed MSW by country'!AQ104,'ST1.1 Detailed MSW by country'!AT104)</f>
        <v>0.40941166466864304</v>
      </c>
      <c r="AQ104" s="50">
        <f>AVERAGE('ST1.1 Detailed MSW by country'!K104,'ST1.1 Detailed MSW by country'!N104,'ST1.1 Detailed MSW by country'!V104,'ST1.1 Detailed MSW by country'!Y104,'ST1.1 Detailed MSW by country'!AG104,'ST1.1 Detailed MSW by country'!AJ104,'ST1.1 Detailed MSW by country'!AR104,'ST1.1 Detailed MSW by country'!AU104)</f>
        <v>9.0342350091730986E-2</v>
      </c>
      <c r="AR104" s="50">
        <f>STDEVA('ST1.1 Detailed MSW by country'!K104,'ST1.1 Detailed MSW by country'!N104,'ST1.1 Detailed MSW by country'!V104,'ST1.1 Detailed MSW by country'!Y104,'ST1.1 Detailed MSW by country'!AG104,'ST1.1 Detailed MSW by country'!AJ104,'ST1.1 Detailed MSW by country'!AR104,'ST1.1 Detailed MSW by country'!AU104)</f>
        <v>7.4844746148256286E-2</v>
      </c>
      <c r="AS104" s="50">
        <f>MIN('ST1.1 Detailed MSW by country'!K104,'ST1.1 Detailed MSW by country'!N104,'ST1.1 Detailed MSW by country'!V104,'ST1.1 Detailed MSW by country'!Y104,'ST1.1 Detailed MSW by country'!AG104,'ST1.1 Detailed MSW by country'!AJ104,'ST1.1 Detailed MSW by country'!AR104,'ST1.1 Detailed MSW by country'!AU104)</f>
        <v>1.5496140000000002E-2</v>
      </c>
      <c r="AT104" s="50">
        <f>MAX('ST1.1 Detailed MSW by country'!K104,'ST1.1 Detailed MSW by country'!N104,'ST1.1 Detailed MSW by country'!V104,'ST1.1 Detailed MSW by country'!Y104,'ST1.1 Detailed MSW by country'!AG104,'ST1.1 Detailed MSW by country'!AJ104,'ST1.1 Detailed MSW by country'!AR104,'ST1.1 Detailed MSW by country'!AU104)</f>
        <v>0.20260628533602079</v>
      </c>
    </row>
    <row r="105" spans="1:46" x14ac:dyDescent="0.3">
      <c r="A105" s="19" t="s">
        <v>111</v>
      </c>
      <c r="B105" s="19" t="s">
        <v>117</v>
      </c>
      <c r="C105" s="27">
        <f>AVERAGE('ST1.1 Detailed MSW by country'!G105,'ST1.1 Detailed MSW by country'!R105,'ST1.1 Detailed MSW by country'!AC105,'ST1.1 Detailed MSW by country'!AN105)</f>
        <v>0.89922321039211273</v>
      </c>
      <c r="D105" s="21">
        <f>STDEVA('ST1.1 Detailed MSW by country'!G105,'ST1.1 Detailed MSW by country'!R105,'ST1.1 Detailed MSW by country'!AC105,'ST1.1 Detailed MSW by country'!AN105)</f>
        <v>0.45123601972780847</v>
      </c>
      <c r="E105" s="21">
        <f>MIN('ST1.1 Detailed MSW by country'!G105,'ST1.1 Detailed MSW by country'!R105,'ST1.1 Detailed MSW by country'!AC105,'ST1.1 Detailed MSW by country'!AN105)</f>
        <v>0.85766963117633788</v>
      </c>
      <c r="F105" s="21">
        <f>MAX('ST1.1 Detailed MSW by country'!G105,'ST1.1 Detailed MSW by country'!R105,'ST1.1 Detailed MSW by country'!AC105,'ST1.1 Detailed MSW by country'!AN105)</f>
        <v>0.95</v>
      </c>
      <c r="G105" s="21">
        <f>AVERAGE('ST1.1 Detailed MSW by country'!H105,'ST1.1 Detailed MSW by country'!S105,'ST1.1 Detailed MSW by country'!AD105,'ST1.1 Detailed MSW by country'!AO105)</f>
        <v>0.47658830150781967</v>
      </c>
      <c r="H105" s="21">
        <f>STDEVA('ST1.1 Detailed MSW by country'!H105,'ST1.1 Detailed MSW by country'!S105,'ST1.1 Detailed MSW by country'!AD105,'ST1.1 Detailed MSW by country'!AO105)</f>
        <v>0.23915509045573846</v>
      </c>
      <c r="I105" s="21">
        <f>MIN('ST1.1 Detailed MSW by country'!H105,'ST1.1 Detailed MSW by country'!S105,'ST1.1 Detailed MSW by country'!AD105,'ST1.1 Detailed MSW by country'!AO105)</f>
        <v>0.4545649045234591</v>
      </c>
      <c r="J105" s="21">
        <f>MAX('ST1.1 Detailed MSW by country'!H105,'ST1.1 Detailed MSW by country'!S105,'ST1.1 Detailed MSW by country'!AD105,'ST1.1 Detailed MSW by country'!AO105)</f>
        <v>0.50349999999999995</v>
      </c>
      <c r="K105" s="50">
        <f>AVERAGE('ST1.1 Detailed MSW by country'!AP105,'ST1.1 Detailed MSW by country'!AE105,'ST1.1 Detailed MSW by country'!T105,'ST1.1 Detailed MSW by country'!I105)</f>
        <v>3.661902600046843E-2</v>
      </c>
      <c r="L105" s="50">
        <f>STDEVA('ST1.1 Detailed MSW by country'!AP105,'ST1.1 Detailed MSW by country'!AE105,'ST1.1 Detailed MSW by country'!T105,'ST1.1 Detailed MSW by country'!I105)</f>
        <v>2.0204776884911867E-2</v>
      </c>
      <c r="M105" s="50">
        <f>MIN('ST1.1 Detailed MSW by country'!AP105,'ST1.1 Detailed MSW by country'!AE105,'ST1.1 Detailed MSW by country'!T105,'ST1.1 Detailed MSW by country'!I105)</f>
        <v>2.4570799999999997E-2</v>
      </c>
      <c r="N105" s="50">
        <f>MAX('ST1.1 Detailed MSW by country'!AP105,'ST1.1 Detailed MSW by country'!AE105,'ST1.1 Detailed MSW by country'!T105,'ST1.1 Detailed MSW by country'!I105)</f>
        <v>4.3431999999999998E-2</v>
      </c>
      <c r="O105" s="50">
        <f>AVERAGE('ST1.1 Detailed MSW by country'!AQ105,'ST1.1 Detailed MSW by country'!AF105,'ST1.1 Detailed MSW by country'!U105,'ST1.1 Detailed MSW by country'!J105)</f>
        <v>7.0011375529584099E-2</v>
      </c>
      <c r="P105" s="50">
        <f>STDEVA('ST1.1 Detailed MSW by country'!AQ105,'ST1.1 Detailed MSW by country'!AF105,'ST1.1 Detailed MSW by country'!U105,'ST1.1 Detailed MSW by country'!J105)</f>
        <v>3.8629214822997485E-2</v>
      </c>
      <c r="Q105" s="50">
        <f>MIN('ST1.1 Detailed MSW by country'!AQ105,'ST1.1 Detailed MSW by country'!AF105,'ST1.1 Detailed MSW by country'!U105,'ST1.1 Detailed MSW by country'!J105)</f>
        <v>4.6976549999999992E-2</v>
      </c>
      <c r="R105" s="50">
        <f>MAX('ST1.1 Detailed MSW by country'!AQ105,'ST1.1 Detailed MSW by country'!AF105,'ST1.1 Detailed MSW by country'!U105,'ST1.1 Detailed MSW by country'!J105)</f>
        <v>8.3037E-2</v>
      </c>
      <c r="S105" s="50">
        <f>AVERAGE('ST1.1 Detailed MSW by country'!AR105,'ST1.1 Detailed MSW by country'!AG105,'ST1.1 Detailed MSW by country'!V105,'ST1.1 Detailed MSW by country'!K105)</f>
        <v>5.7930098508937766E-2</v>
      </c>
      <c r="T105" s="50">
        <f>STDEVA('ST1.1 Detailed MSW by country'!AR105,'ST1.1 Detailed MSW by country'!AG105,'ST1.1 Detailed MSW by country'!V105,'ST1.1 Detailed MSW by country'!K105)</f>
        <v>3.1963294580229437E-2</v>
      </c>
      <c r="U105" s="50">
        <f>MIN('ST1.1 Detailed MSW by country'!AR105,'ST1.1 Detailed MSW by country'!AG105,'ST1.1 Detailed MSW by country'!V105,'ST1.1 Detailed MSW by country'!K105)</f>
        <v>3.8870200000000001E-2</v>
      </c>
      <c r="V105" s="50">
        <f>MAX('ST1.1 Detailed MSW by country'!AR105,'ST1.1 Detailed MSW by country'!AG105,'ST1.1 Detailed MSW by country'!V105,'ST1.1 Detailed MSW by country'!K105)</f>
        <v>6.8708000000000005E-2</v>
      </c>
      <c r="W105" s="50">
        <f>AVERAGE('ST1.1 Detailed MSW by country'!AS105,'ST1.1 Detailed MSW by country'!AH105,'ST1.1 Detailed MSW by country'!W105,'ST1.1 Detailed MSW by country'!L105)</f>
        <v>4.4498119709585615E-2</v>
      </c>
      <c r="X105" s="50">
        <f>STDEVA('ST1.1 Detailed MSW by country'!AS105,'ST1.1 Detailed MSW by country'!AH105,'ST1.1 Detailed MSW by country'!W105,'ST1.1 Detailed MSW by country'!L105)</f>
        <v>2.4552116173673637E-2</v>
      </c>
      <c r="Y105" s="50">
        <f>MIN('ST1.1 Detailed MSW by country'!AS105,'ST1.1 Detailed MSW by country'!AH105,'ST1.1 Detailed MSW by country'!W105,'ST1.1 Detailed MSW by country'!L105)</f>
        <v>2.9857549999999997E-2</v>
      </c>
      <c r="Z105" s="50">
        <f>MAX('ST1.1 Detailed MSW by country'!AS105,'ST1.1 Detailed MSW by country'!AH105,'ST1.1 Detailed MSW by country'!W105,'ST1.1 Detailed MSW by country'!L105)</f>
        <v>5.2776999999999998E-2</v>
      </c>
      <c r="AA105" s="50">
        <f>AVERAGE('ST1.1 Detailed MSW by country'!AT105,'ST1.1 Detailed MSW by country'!AI105,'ST1.1 Detailed MSW by country'!X105,'ST1.1 Detailed MSW by country'!M105)</f>
        <v>0.11706082082116957</v>
      </c>
      <c r="AB105" s="50">
        <f>STDEVA('ST1.1 Detailed MSW by country'!AT105,'ST1.1 Detailed MSW by country'!AI105,'ST1.1 Detailed MSW by country'!X105,'ST1.1 Detailed MSW by country'!M105)</f>
        <v>6.4589040861603525E-2</v>
      </c>
      <c r="AC105" s="50">
        <f>MIN('ST1.1 Detailed MSW by country'!AT105,'ST1.1 Detailed MSW by country'!AI105,'ST1.1 Detailed MSW by country'!X105,'ST1.1 Detailed MSW by country'!M105)</f>
        <v>7.8545999999999991E-2</v>
      </c>
      <c r="AD105" s="50">
        <f>MAX('ST1.1 Detailed MSW by country'!AT105,'ST1.1 Detailed MSW by country'!AI105,'ST1.1 Detailed MSW by country'!X105,'ST1.1 Detailed MSW by country'!M105)</f>
        <v>0.13883999999999999</v>
      </c>
      <c r="AE105" s="50">
        <f>AVERAGE('ST1.1 Detailed MSW by country'!AU105,'ST1.1 Detailed MSW by country'!AJ105,'ST1.1 Detailed MSW by country'!Y105,'ST1.1 Detailed MSW by country'!N105)</f>
        <v>3.3242271553703927E-2</v>
      </c>
      <c r="AF105" s="50">
        <f>STDEVA('ST1.1 Detailed MSW by country'!AU105,'ST1.1 Detailed MSW by country'!AJ105,'ST1.1 Detailed MSW by country'!Y105,'ST1.1 Detailed MSW by country'!N105)</f>
        <v>1.8341631475442533E-2</v>
      </c>
      <c r="AG105" s="50">
        <f>MIN('ST1.1 Detailed MSW by country'!AU105,'ST1.1 Detailed MSW by country'!AJ105,'ST1.1 Detailed MSW by country'!Y105,'ST1.1 Detailed MSW by country'!N105)</f>
        <v>2.2305049999999996E-2</v>
      </c>
      <c r="AH105" s="50">
        <f>MAX('ST1.1 Detailed MSW by country'!AU105,'ST1.1 Detailed MSW by country'!AJ105,'ST1.1 Detailed MSW by country'!Y105,'ST1.1 Detailed MSW by country'!N105)</f>
        <v>3.9426999999999997E-2</v>
      </c>
      <c r="AI105" s="50">
        <f>AVERAGE('ST1.1 Detailed MSW by country'!I105,'ST1.1 Detailed MSW by country'!L105,'ST1.1 Detailed MSW by country'!T105,'ST1.1 Detailed MSW by country'!W105,'ST1.1 Detailed MSW by country'!AE105,'ST1.1 Detailed MSW by country'!AH105,'ST1.1 Detailed MSW by country'!AP105,'ST1.1 Detailed MSW by country'!AS105)</f>
        <v>4.0558572855027016E-2</v>
      </c>
      <c r="AJ105" s="50">
        <f>STDEVA('ST1.1 Detailed MSW by country'!I105,'ST1.1 Detailed MSW by country'!L105,'ST1.1 Detailed MSW by country'!T105,'ST1.1 Detailed MSW by country'!W105,'ST1.1 Detailed MSW by country'!AE105,'ST1.1 Detailed MSW by country'!AH105,'ST1.1 Detailed MSW by country'!AP105,'ST1.1 Detailed MSW by country'!AS105)</f>
        <v>2.1054210251194722E-2</v>
      </c>
      <c r="AK105" s="50">
        <f>MIN('ST1.1 Detailed MSW by country'!I105,'ST1.1 Detailed MSW by country'!L105,'ST1.1 Detailed MSW by country'!T105,'ST1.1 Detailed MSW by country'!W105,'ST1.1 Detailed MSW by country'!AE105,'ST1.1 Detailed MSW by country'!AH105,'ST1.1 Detailed MSW by country'!AP105,'ST1.1 Detailed MSW by country'!AS105)</f>
        <v>2.4570799999999997E-2</v>
      </c>
      <c r="AL105" s="50">
        <f>MAX('ST1.1 Detailed MSW by country'!I105,'ST1.1 Detailed MSW by country'!L105,'ST1.1 Detailed MSW by country'!T105,'ST1.1 Detailed MSW by country'!W105,'ST1.1 Detailed MSW by country'!AE105,'ST1.1 Detailed MSW by country'!AH105,'ST1.1 Detailed MSW by country'!AP105,'ST1.1 Detailed MSW by country'!AS105)</f>
        <v>5.2776999999999998E-2</v>
      </c>
      <c r="AM105" s="50">
        <f>AVERAGE('ST1.1 Detailed MSW by country'!J105,'ST1.1 Detailed MSW by country'!M105,'ST1.1 Detailed MSW by country'!U105,'ST1.1 Detailed MSW by country'!X105,'ST1.1 Detailed MSW by country'!AF105,'ST1.1 Detailed MSW by country'!AI105,'ST1.1 Detailed MSW by country'!AQ105,'ST1.1 Detailed MSW by country'!AT105)</f>
        <v>9.3536098175376836E-2</v>
      </c>
      <c r="AN105" s="50">
        <f>STDEVA('ST1.1 Detailed MSW by country'!J105,'ST1.1 Detailed MSW by country'!M105,'ST1.1 Detailed MSW by country'!U105,'ST1.1 Detailed MSW by country'!X105,'ST1.1 Detailed MSW by country'!AF105,'ST1.1 Detailed MSW by country'!AI105,'ST1.1 Detailed MSW by country'!AQ105,'ST1.1 Detailed MSW by country'!AT105)</f>
        <v>5.2755822836124885E-2</v>
      </c>
      <c r="AO105" s="50">
        <f>MIN('ST1.1 Detailed MSW by country'!J105,'ST1.1 Detailed MSW by country'!M105,'ST1.1 Detailed MSW by country'!U105,'ST1.1 Detailed MSW by country'!X105,'ST1.1 Detailed MSW by country'!AF105,'ST1.1 Detailed MSW by country'!AI105,'ST1.1 Detailed MSW by country'!AQ105,'ST1.1 Detailed MSW by country'!AT105)</f>
        <v>4.6976549999999992E-2</v>
      </c>
      <c r="AP105" s="50">
        <f>MAX('ST1.1 Detailed MSW by country'!J105,'ST1.1 Detailed MSW by country'!M105,'ST1.1 Detailed MSW by country'!U105,'ST1.1 Detailed MSW by country'!X105,'ST1.1 Detailed MSW by country'!AF105,'ST1.1 Detailed MSW by country'!AI105,'ST1.1 Detailed MSW by country'!AQ105,'ST1.1 Detailed MSW by country'!AT105)</f>
        <v>0.13883999999999999</v>
      </c>
      <c r="AQ105" s="50">
        <f>AVERAGE('ST1.1 Detailed MSW by country'!K105,'ST1.1 Detailed MSW by country'!N105,'ST1.1 Detailed MSW by country'!V105,'ST1.1 Detailed MSW by country'!Y105,'ST1.1 Detailed MSW by country'!AG105,'ST1.1 Detailed MSW by country'!AJ105,'ST1.1 Detailed MSW by country'!AR105,'ST1.1 Detailed MSW by country'!AU105)</f>
        <v>4.5586185031320843E-2</v>
      </c>
      <c r="AR105" s="50">
        <f>STDEVA('ST1.1 Detailed MSW by country'!K105,'ST1.1 Detailed MSW by country'!N105,'ST1.1 Detailed MSW by country'!V105,'ST1.1 Detailed MSW by country'!Y105,'ST1.1 Detailed MSW by country'!AG105,'ST1.1 Detailed MSW by country'!AJ105,'ST1.1 Detailed MSW by country'!AR105,'ST1.1 Detailed MSW by country'!AU105)</f>
        <v>2.6076474993354845E-2</v>
      </c>
      <c r="AS105" s="50">
        <f>MIN('ST1.1 Detailed MSW by country'!K105,'ST1.1 Detailed MSW by country'!N105,'ST1.1 Detailed MSW by country'!V105,'ST1.1 Detailed MSW by country'!Y105,'ST1.1 Detailed MSW by country'!AG105,'ST1.1 Detailed MSW by country'!AJ105,'ST1.1 Detailed MSW by country'!AR105,'ST1.1 Detailed MSW by country'!AU105)</f>
        <v>2.2305049999999996E-2</v>
      </c>
      <c r="AT105" s="50">
        <f>MAX('ST1.1 Detailed MSW by country'!K105,'ST1.1 Detailed MSW by country'!N105,'ST1.1 Detailed MSW by country'!V105,'ST1.1 Detailed MSW by country'!Y105,'ST1.1 Detailed MSW by country'!AG105,'ST1.1 Detailed MSW by country'!AJ105,'ST1.1 Detailed MSW by country'!AR105,'ST1.1 Detailed MSW by country'!AU105)</f>
        <v>6.8708000000000005E-2</v>
      </c>
    </row>
    <row r="106" spans="1:46" x14ac:dyDescent="0.3">
      <c r="A106" s="19" t="s">
        <v>118</v>
      </c>
      <c r="B106" s="19" t="s">
        <v>119</v>
      </c>
      <c r="C106" s="27">
        <f>AVERAGE('ST1.1 Detailed MSW by country'!G106,'ST1.1 Detailed MSW by country'!R106,'ST1.1 Detailed MSW by country'!AC106,'ST1.1 Detailed MSW by country'!AN106)</f>
        <v>0.87567639324823165</v>
      </c>
      <c r="D106" s="21">
        <f>STDEVA('ST1.1 Detailed MSW by country'!G106,'ST1.1 Detailed MSW by country'!R106,'ST1.1 Detailed MSW by country'!AC106,'ST1.1 Detailed MSW by country'!AN106)</f>
        <v>0.46264163950402004</v>
      </c>
      <c r="E106" s="21">
        <f>MIN('ST1.1 Detailed MSW by country'!G106,'ST1.1 Detailed MSW by country'!R106,'ST1.1 Detailed MSW by country'!AC106,'ST1.1 Detailed MSW by country'!AN106)</f>
        <v>0.77</v>
      </c>
      <c r="F106" s="21">
        <f>MAX('ST1.1 Detailed MSW by country'!G106,'ST1.1 Detailed MSW by country'!R106,'ST1.1 Detailed MSW by country'!AC106,'ST1.1 Detailed MSW by country'!AN106)</f>
        <v>1.0870291797446949</v>
      </c>
      <c r="G106" s="21">
        <f>AVERAGE('ST1.1 Detailed MSW by country'!H106,'ST1.1 Detailed MSW by country'!S106,'ST1.1 Detailed MSW by country'!AD106,'ST1.1 Detailed MSW by country'!AO106)</f>
        <v>0.35887683490269673</v>
      </c>
      <c r="H106" s="21">
        <f>STDEVA('ST1.1 Detailed MSW by country'!H106,'ST1.1 Detailed MSW by country'!S106,'ST1.1 Detailed MSW by country'!AD106,'ST1.1 Detailed MSW by country'!AO106)</f>
        <v>0.18862812002994081</v>
      </c>
      <c r="I106" s="21">
        <f>MIN('ST1.1 Detailed MSW by country'!H106,'ST1.1 Detailed MSW by country'!S106,'ST1.1 Detailed MSW by country'!AD106,'ST1.1 Detailed MSW by country'!AO106)</f>
        <v>0.2772</v>
      </c>
      <c r="J106" s="21">
        <f>MAX('ST1.1 Detailed MSW by country'!H106,'ST1.1 Detailed MSW by country'!S106,'ST1.1 Detailed MSW by country'!AD106,'ST1.1 Detailed MSW by country'!AO106)</f>
        <v>0.40810000000000002</v>
      </c>
      <c r="K106" s="50">
        <f>AVERAGE('ST1.1 Detailed MSW by country'!AP106,'ST1.1 Detailed MSW by country'!AE106,'ST1.1 Detailed MSW by country'!T106,'ST1.1 Detailed MSW by country'!I106)</f>
        <v>3.4716794657180368E-2</v>
      </c>
      <c r="L106" s="50">
        <f>STDEVA('ST1.1 Detailed MSW by country'!AP106,'ST1.1 Detailed MSW by country'!AE106,'ST1.1 Detailed MSW by country'!T106,'ST1.1 Detailed MSW by country'!I106)</f>
        <v>2.3784493382958537E-2</v>
      </c>
      <c r="M106" s="50">
        <f>MIN('ST1.1 Detailed MSW by country'!AP106,'ST1.1 Detailed MSW by country'!AE106,'ST1.1 Detailed MSW by country'!T106,'ST1.1 Detailed MSW by country'!I106)</f>
        <v>1.3527359999999999E-2</v>
      </c>
      <c r="N106" s="50">
        <f>MAX('ST1.1 Detailed MSW by country'!AP106,'ST1.1 Detailed MSW by country'!AE106,'ST1.1 Detailed MSW by country'!T106,'ST1.1 Detailed MSW by country'!I106)</f>
        <v>5.304702397154111E-2</v>
      </c>
      <c r="O106" s="50">
        <f>AVERAGE('ST1.1 Detailed MSW by country'!AQ106,'ST1.1 Detailed MSW by country'!AF106,'ST1.1 Detailed MSW by country'!U106,'ST1.1 Detailed MSW by country'!J106)</f>
        <v>6.6374527490060009E-2</v>
      </c>
      <c r="P106" s="50">
        <f>STDEVA('ST1.1 Detailed MSW by country'!AQ106,'ST1.1 Detailed MSW by country'!AF106,'ST1.1 Detailed MSW by country'!U106,'ST1.1 Detailed MSW by country'!J106)</f>
        <v>4.5473221980123602E-2</v>
      </c>
      <c r="Q106" s="50">
        <f>MIN('ST1.1 Detailed MSW by country'!AQ106,'ST1.1 Detailed MSW by country'!AF106,'ST1.1 Detailed MSW by country'!U106,'ST1.1 Detailed MSW by country'!J106)</f>
        <v>2.5862759999999999E-2</v>
      </c>
      <c r="R106" s="50">
        <f>MAX('ST1.1 Detailed MSW by country'!AQ106,'ST1.1 Detailed MSW by country'!AF106,'ST1.1 Detailed MSW by country'!U106,'ST1.1 Detailed MSW by country'!J106)</f>
        <v>0.10141982247018003</v>
      </c>
      <c r="S106" s="50">
        <f>AVERAGE('ST1.1 Detailed MSW by country'!AR106,'ST1.1 Detailed MSW by country'!AG106,'ST1.1 Detailed MSW by country'!V106,'ST1.1 Detailed MSW by country'!K106)</f>
        <v>5.4920830892096817E-2</v>
      </c>
      <c r="T106" s="50">
        <f>STDEVA('ST1.1 Detailed MSW by country'!AR106,'ST1.1 Detailed MSW by country'!AG106,'ST1.1 Detailed MSW by country'!V106,'ST1.1 Detailed MSW by country'!K106)</f>
        <v>3.7626288712385235E-2</v>
      </c>
      <c r="U106" s="50">
        <f>MIN('ST1.1 Detailed MSW by country'!AR106,'ST1.1 Detailed MSW by country'!AG106,'ST1.1 Detailed MSW by country'!V106,'ST1.1 Detailed MSW by country'!K106)</f>
        <v>2.139984E-2</v>
      </c>
      <c r="V106" s="50">
        <f>MAX('ST1.1 Detailed MSW by country'!AR106,'ST1.1 Detailed MSW by country'!AG106,'ST1.1 Detailed MSW by country'!V106,'ST1.1 Detailed MSW by country'!K106)</f>
        <v>8.3918652676290451E-2</v>
      </c>
      <c r="W106" s="50">
        <f>AVERAGE('ST1.1 Detailed MSW by country'!AS106,'ST1.1 Detailed MSW by country'!AH106,'ST1.1 Detailed MSW by country'!W106,'ST1.1 Detailed MSW by country'!L106)</f>
        <v>4.2186596786286799E-2</v>
      </c>
      <c r="X106" s="50">
        <f>STDEVA('ST1.1 Detailed MSW by country'!AS106,'ST1.1 Detailed MSW by country'!AH106,'ST1.1 Detailed MSW by country'!W106,'ST1.1 Detailed MSW by country'!L106)</f>
        <v>2.8902058557570526E-2</v>
      </c>
      <c r="Y106" s="50">
        <f>MIN('ST1.1 Detailed MSW by country'!AS106,'ST1.1 Detailed MSW by country'!AH106,'ST1.1 Detailed MSW by country'!W106,'ST1.1 Detailed MSW by country'!L106)</f>
        <v>1.6437959999999998E-2</v>
      </c>
      <c r="Z106" s="50">
        <f>MAX('ST1.1 Detailed MSW by country'!AS106,'ST1.1 Detailed MSW by country'!AH106,'ST1.1 Detailed MSW by country'!W106,'ST1.1 Detailed MSW by country'!L106)</f>
        <v>6.446083035886041E-2</v>
      </c>
      <c r="AA106" s="50">
        <f>AVERAGE('ST1.1 Detailed MSW by country'!AT106,'ST1.1 Detailed MSW by country'!AI106,'ST1.1 Detailed MSW by country'!X106,'ST1.1 Detailed MSW by country'!M106)</f>
        <v>0.11097991734672415</v>
      </c>
      <c r="AB106" s="50">
        <f>STDEVA('ST1.1 Detailed MSW by country'!AT106,'ST1.1 Detailed MSW by country'!AI106,'ST1.1 Detailed MSW by country'!X106,'ST1.1 Detailed MSW by country'!M106)</f>
        <v>7.6032396879949421E-2</v>
      </c>
      <c r="AC106" s="50">
        <f>MIN('ST1.1 Detailed MSW by country'!AT106,'ST1.1 Detailed MSW by country'!AI106,'ST1.1 Detailed MSW by country'!X106,'ST1.1 Detailed MSW by country'!M106)</f>
        <v>4.3243200000000002E-2</v>
      </c>
      <c r="AD106" s="50">
        <f>MAX('ST1.1 Detailed MSW by country'!AT106,'ST1.1 Detailed MSW by country'!AI106,'ST1.1 Detailed MSW by country'!X106,'ST1.1 Detailed MSW by country'!M106)</f>
        <v>0.16957655204017241</v>
      </c>
      <c r="AE106" s="50">
        <f>AVERAGE('ST1.1 Detailed MSW by country'!AU106,'ST1.1 Detailed MSW by country'!AJ106,'ST1.1 Detailed MSW by country'!Y106,'ST1.1 Detailed MSW by country'!N106)</f>
        <v>3.1515450887563329E-2</v>
      </c>
      <c r="AF106" s="50">
        <f>STDEVA('ST1.1 Detailed MSW by country'!AU106,'ST1.1 Detailed MSW by country'!AJ106,'ST1.1 Detailed MSW by country'!Y106,'ST1.1 Detailed MSW by country'!N106)</f>
        <v>2.1591251165267687E-2</v>
      </c>
      <c r="AG106" s="50">
        <f>MIN('ST1.1 Detailed MSW by country'!AU106,'ST1.1 Detailed MSW by country'!AJ106,'ST1.1 Detailed MSW by country'!Y106,'ST1.1 Detailed MSW by country'!N106)</f>
        <v>1.2279959999999999E-2</v>
      </c>
      <c r="AH106" s="50">
        <f>MAX('ST1.1 Detailed MSW by country'!AU106,'ST1.1 Detailed MSW by country'!AJ106,'ST1.1 Detailed MSW by country'!Y106,'ST1.1 Detailed MSW by country'!N106)</f>
        <v>4.8155392662689984E-2</v>
      </c>
      <c r="AI106" s="50">
        <f>AVERAGE('ST1.1 Detailed MSW by country'!I106,'ST1.1 Detailed MSW by country'!L106,'ST1.1 Detailed MSW by country'!T106,'ST1.1 Detailed MSW by country'!W106,'ST1.1 Detailed MSW by country'!AE106,'ST1.1 Detailed MSW by country'!AH106,'ST1.1 Detailed MSW by country'!AP106,'ST1.1 Detailed MSW by country'!AS106)</f>
        <v>3.8451695721733584E-2</v>
      </c>
      <c r="AJ106" s="50">
        <f>STDEVA('ST1.1 Detailed MSW by country'!I106,'ST1.1 Detailed MSW by country'!L106,'ST1.1 Detailed MSW by country'!T106,'ST1.1 Detailed MSW by country'!W106,'ST1.1 Detailed MSW by country'!AE106,'ST1.1 Detailed MSW by country'!AH106,'ST1.1 Detailed MSW by country'!AP106,'ST1.1 Detailed MSW by country'!AS106)</f>
        <v>2.4686219492654798E-2</v>
      </c>
      <c r="AK106" s="50">
        <f>MIN('ST1.1 Detailed MSW by country'!I106,'ST1.1 Detailed MSW by country'!L106,'ST1.1 Detailed MSW by country'!T106,'ST1.1 Detailed MSW by country'!W106,'ST1.1 Detailed MSW by country'!AE106,'ST1.1 Detailed MSW by country'!AH106,'ST1.1 Detailed MSW by country'!AP106,'ST1.1 Detailed MSW by country'!AS106)</f>
        <v>1.3527359999999999E-2</v>
      </c>
      <c r="AL106" s="50">
        <f>MAX('ST1.1 Detailed MSW by country'!I106,'ST1.1 Detailed MSW by country'!L106,'ST1.1 Detailed MSW by country'!T106,'ST1.1 Detailed MSW by country'!W106,'ST1.1 Detailed MSW by country'!AE106,'ST1.1 Detailed MSW by country'!AH106,'ST1.1 Detailed MSW by country'!AP106,'ST1.1 Detailed MSW by country'!AS106)</f>
        <v>6.446083035886041E-2</v>
      </c>
      <c r="AM106" s="50">
        <f>AVERAGE('ST1.1 Detailed MSW by country'!J106,'ST1.1 Detailed MSW by country'!M106,'ST1.1 Detailed MSW by country'!U106,'ST1.1 Detailed MSW by country'!X106,'ST1.1 Detailed MSW by country'!AF106,'ST1.1 Detailed MSW by country'!AI106,'ST1.1 Detailed MSW by country'!AQ106,'ST1.1 Detailed MSW by country'!AT106)</f>
        <v>8.8677222418392057E-2</v>
      </c>
      <c r="AN106" s="50">
        <f>STDEVA('ST1.1 Detailed MSW by country'!J106,'ST1.1 Detailed MSW by country'!M106,'ST1.1 Detailed MSW by country'!U106,'ST1.1 Detailed MSW by country'!X106,'ST1.1 Detailed MSW by country'!AF106,'ST1.1 Detailed MSW by country'!AI106,'ST1.1 Detailed MSW by country'!AQ106,'ST1.1 Detailed MSW by country'!AT106)</f>
        <v>6.0691919658091169E-2</v>
      </c>
      <c r="AO106" s="50">
        <f>MIN('ST1.1 Detailed MSW by country'!J106,'ST1.1 Detailed MSW by country'!M106,'ST1.1 Detailed MSW by country'!U106,'ST1.1 Detailed MSW by country'!X106,'ST1.1 Detailed MSW by country'!AF106,'ST1.1 Detailed MSW by country'!AI106,'ST1.1 Detailed MSW by country'!AQ106,'ST1.1 Detailed MSW by country'!AT106)</f>
        <v>2.5862759999999999E-2</v>
      </c>
      <c r="AP106" s="50">
        <f>MAX('ST1.1 Detailed MSW by country'!J106,'ST1.1 Detailed MSW by country'!M106,'ST1.1 Detailed MSW by country'!U106,'ST1.1 Detailed MSW by country'!X106,'ST1.1 Detailed MSW by country'!AF106,'ST1.1 Detailed MSW by country'!AI106,'ST1.1 Detailed MSW by country'!AQ106,'ST1.1 Detailed MSW by country'!AT106)</f>
        <v>0.16957655204017241</v>
      </c>
      <c r="AQ106" s="50">
        <f>AVERAGE('ST1.1 Detailed MSW by country'!K106,'ST1.1 Detailed MSW by country'!N106,'ST1.1 Detailed MSW by country'!V106,'ST1.1 Detailed MSW by country'!Y106,'ST1.1 Detailed MSW by country'!AG106,'ST1.1 Detailed MSW by country'!AJ106,'ST1.1 Detailed MSW by country'!AR106,'ST1.1 Detailed MSW by country'!AU106)</f>
        <v>4.3218140889830066E-2</v>
      </c>
      <c r="AR106" s="50">
        <f>STDEVA('ST1.1 Detailed MSW by country'!K106,'ST1.1 Detailed MSW by country'!N106,'ST1.1 Detailed MSW by country'!V106,'ST1.1 Detailed MSW by country'!Y106,'ST1.1 Detailed MSW by country'!AG106,'ST1.1 Detailed MSW by country'!AJ106,'ST1.1 Detailed MSW by country'!AR106,'ST1.1 Detailed MSW by country'!AU106)</f>
        <v>2.9909500347475648E-2</v>
      </c>
      <c r="AS106" s="50">
        <f>MIN('ST1.1 Detailed MSW by country'!K106,'ST1.1 Detailed MSW by country'!N106,'ST1.1 Detailed MSW by country'!V106,'ST1.1 Detailed MSW by country'!Y106,'ST1.1 Detailed MSW by country'!AG106,'ST1.1 Detailed MSW by country'!AJ106,'ST1.1 Detailed MSW by country'!AR106,'ST1.1 Detailed MSW by country'!AU106)</f>
        <v>1.2279959999999999E-2</v>
      </c>
      <c r="AT106" s="50">
        <f>MAX('ST1.1 Detailed MSW by country'!K106,'ST1.1 Detailed MSW by country'!N106,'ST1.1 Detailed MSW by country'!V106,'ST1.1 Detailed MSW by country'!Y106,'ST1.1 Detailed MSW by country'!AG106,'ST1.1 Detailed MSW by country'!AJ106,'ST1.1 Detailed MSW by country'!AR106,'ST1.1 Detailed MSW by country'!AU106)</f>
        <v>8.3918652676290451E-2</v>
      </c>
    </row>
    <row r="107" spans="1:46" x14ac:dyDescent="0.3">
      <c r="A107" s="19" t="s">
        <v>118</v>
      </c>
      <c r="B107" s="19" t="s">
        <v>120</v>
      </c>
      <c r="C107" s="27">
        <f>AVERAGE('ST1.1 Detailed MSW by country'!G107,'ST1.1 Detailed MSW by country'!R107,'ST1.1 Detailed MSW by country'!AC107,'ST1.1 Detailed MSW by country'!AN107)</f>
        <v>1.8145868616059626</v>
      </c>
      <c r="D107" s="21">
        <f>STDEVA('ST1.1 Detailed MSW by country'!G107,'ST1.1 Detailed MSW by country'!R107,'ST1.1 Detailed MSW by country'!AC107,'ST1.1 Detailed MSW by country'!AN107)</f>
        <v>1.0938939699999053</v>
      </c>
      <c r="E107" s="21">
        <f>MIN('ST1.1 Detailed MSW by country'!G107,'ST1.1 Detailed MSW by country'!R107,'ST1.1 Detailed MSW by country'!AC107,'ST1.1 Detailed MSW by country'!AN107)</f>
        <v>1.429173723211925</v>
      </c>
      <c r="F107" s="21">
        <f>MAX('ST1.1 Detailed MSW by country'!G107,'ST1.1 Detailed MSW by country'!R107,'ST1.1 Detailed MSW by country'!AC107,'ST1.1 Detailed MSW by country'!AN107)</f>
        <v>2.2000000000000002</v>
      </c>
      <c r="G107" s="21">
        <f>AVERAGE('ST1.1 Detailed MSW by country'!H107,'ST1.1 Detailed MSW by country'!S107,'ST1.1 Detailed MSW by country'!AD107,'ST1.1 Detailed MSW by country'!AO107)</f>
        <v>0.65325127017814655</v>
      </c>
      <c r="H107" s="21">
        <f>STDEVA('ST1.1 Detailed MSW by country'!H107,'ST1.1 Detailed MSW by country'!S107,'ST1.1 Detailed MSW by country'!AD107,'ST1.1 Detailed MSW by country'!AO107)</f>
        <v>0.39380182919996581</v>
      </c>
      <c r="I107" s="21">
        <f>MIN('ST1.1 Detailed MSW by country'!H107,'ST1.1 Detailed MSW by country'!S107,'ST1.1 Detailed MSW by country'!AD107,'ST1.1 Detailed MSW by country'!AO107)</f>
        <v>0.51450254035629295</v>
      </c>
      <c r="J107" s="21">
        <f>MAX('ST1.1 Detailed MSW by country'!H107,'ST1.1 Detailed MSW by country'!S107,'ST1.1 Detailed MSW by country'!AD107,'ST1.1 Detailed MSW by country'!AO107)</f>
        <v>0.79200000000000004</v>
      </c>
      <c r="K107" s="50">
        <f>AVERAGE('ST1.1 Detailed MSW by country'!AP107,'ST1.1 Detailed MSW by country'!AE107,'ST1.1 Detailed MSW by country'!T107,'ST1.1 Detailed MSW by country'!I107)</f>
        <v>5.4196638846370965E-2</v>
      </c>
      <c r="L107" s="50">
        <f>STDEVA('ST1.1 Detailed MSW by country'!AP107,'ST1.1 Detailed MSW by country'!AE107,'ST1.1 Detailed MSW by country'!T107,'ST1.1 Detailed MSW by country'!I107)</f>
        <v>3.3767323929232256E-2</v>
      </c>
      <c r="M107" s="50">
        <f>MIN('ST1.1 Detailed MSW by country'!AP107,'ST1.1 Detailed MSW by country'!AE107,'ST1.1 Detailed MSW by country'!T107,'ST1.1 Detailed MSW by country'!I107)</f>
        <v>3.8649599999999999E-2</v>
      </c>
      <c r="N107" s="50">
        <f>MAX('ST1.1 Detailed MSW by country'!AP107,'ST1.1 Detailed MSW by country'!AE107,'ST1.1 Detailed MSW by country'!T107,'ST1.1 Detailed MSW by country'!I107)</f>
        <v>6.9743677692741937E-2</v>
      </c>
      <c r="O107" s="50">
        <f>AVERAGE('ST1.1 Detailed MSW by country'!AQ107,'ST1.1 Detailed MSW by country'!AF107,'ST1.1 Detailed MSW by country'!U107,'ST1.1 Detailed MSW by country'!J107)</f>
        <v>0.10361775418783629</v>
      </c>
      <c r="P107" s="50">
        <f>STDEVA('ST1.1 Detailed MSW by country'!AQ107,'ST1.1 Detailed MSW by country'!AF107,'ST1.1 Detailed MSW by country'!U107,'ST1.1 Detailed MSW by country'!J107)</f>
        <v>6.4559248413880513E-2</v>
      </c>
      <c r="Q107" s="50">
        <f>MIN('ST1.1 Detailed MSW by country'!AQ107,'ST1.1 Detailed MSW by country'!AF107,'ST1.1 Detailed MSW by country'!U107,'ST1.1 Detailed MSW by country'!J107)</f>
        <v>7.3893600000000004E-2</v>
      </c>
      <c r="R107" s="50">
        <f>MAX('ST1.1 Detailed MSW by country'!AQ107,'ST1.1 Detailed MSW by country'!AF107,'ST1.1 Detailed MSW by country'!U107,'ST1.1 Detailed MSW by country'!J107)</f>
        <v>0.13334190837567259</v>
      </c>
      <c r="S107" s="50">
        <f>AVERAGE('ST1.1 Detailed MSW by country'!AR107,'ST1.1 Detailed MSW by country'!AG107,'ST1.1 Detailed MSW by country'!V107,'ST1.1 Detailed MSW by country'!K107)</f>
        <v>8.5737305715980316E-2</v>
      </c>
      <c r="T107" s="50">
        <f>STDEVA('ST1.1 Detailed MSW by country'!AR107,'ST1.1 Detailed MSW by country'!AG107,'ST1.1 Detailed MSW by country'!V107,'ST1.1 Detailed MSW by country'!K107)</f>
        <v>5.3418799330670688E-2</v>
      </c>
      <c r="U107" s="50">
        <f>MIN('ST1.1 Detailed MSW by country'!AR107,'ST1.1 Detailed MSW by country'!AG107,'ST1.1 Detailed MSW by country'!V107,'ST1.1 Detailed MSW by country'!K107)</f>
        <v>6.1142400000000006E-2</v>
      </c>
      <c r="V107" s="50">
        <f>MAX('ST1.1 Detailed MSW by country'!AR107,'ST1.1 Detailed MSW by country'!AG107,'ST1.1 Detailed MSW by country'!V107,'ST1.1 Detailed MSW by country'!K107)</f>
        <v>0.11033221143196062</v>
      </c>
      <c r="W107" s="50">
        <f>AVERAGE('ST1.1 Detailed MSW by country'!AS107,'ST1.1 Detailed MSW by country'!AH107,'ST1.1 Detailed MSW by country'!W107,'ST1.1 Detailed MSW by country'!L107)</f>
        <v>6.5857800893233578E-2</v>
      </c>
      <c r="X107" s="50">
        <f>STDEVA('ST1.1 Detailed MSW by country'!AS107,'ST1.1 Detailed MSW by country'!AH107,'ST1.1 Detailed MSW by country'!W107,'ST1.1 Detailed MSW by country'!L107)</f>
        <v>4.1032834200890822E-2</v>
      </c>
      <c r="Y107" s="50">
        <f>MIN('ST1.1 Detailed MSW by country'!AS107,'ST1.1 Detailed MSW by country'!AH107,'ST1.1 Detailed MSW by country'!W107,'ST1.1 Detailed MSW by country'!L107)</f>
        <v>4.6965600000000003E-2</v>
      </c>
      <c r="Z107" s="50">
        <f>MAX('ST1.1 Detailed MSW by country'!AS107,'ST1.1 Detailed MSW by country'!AH107,'ST1.1 Detailed MSW by country'!W107,'ST1.1 Detailed MSW by country'!L107)</f>
        <v>8.4750001786467147E-2</v>
      </c>
      <c r="AA107" s="50">
        <f>AVERAGE('ST1.1 Detailed MSW by country'!AT107,'ST1.1 Detailed MSW by country'!AI107,'ST1.1 Detailed MSW by country'!X107,'ST1.1 Detailed MSW by country'!M107)</f>
        <v>0.17325155041053017</v>
      </c>
      <c r="AB107" s="50">
        <f>STDEVA('ST1.1 Detailed MSW by country'!AT107,'ST1.1 Detailed MSW by country'!AI107,'ST1.1 Detailed MSW by country'!X107,'ST1.1 Detailed MSW by country'!M107)</f>
        <v>0.10794472403607031</v>
      </c>
      <c r="AC107" s="50">
        <f>MIN('ST1.1 Detailed MSW by country'!AT107,'ST1.1 Detailed MSW by country'!AI107,'ST1.1 Detailed MSW by country'!X107,'ST1.1 Detailed MSW by country'!M107)</f>
        <v>0.12355200000000001</v>
      </c>
      <c r="AD107" s="50">
        <f>MAX('ST1.1 Detailed MSW by country'!AT107,'ST1.1 Detailed MSW by country'!AI107,'ST1.1 Detailed MSW by country'!X107,'ST1.1 Detailed MSW by country'!M107)</f>
        <v>0.22295110082106032</v>
      </c>
      <c r="AE107" s="50">
        <f>AVERAGE('ST1.1 Detailed MSW by country'!AU107,'ST1.1 Detailed MSW by country'!AJ107,'ST1.1 Detailed MSW by country'!Y107,'ST1.1 Detailed MSW by country'!N107)</f>
        <v>4.9198997969144134E-2</v>
      </c>
      <c r="AF107" s="50">
        <f>STDEVA('ST1.1 Detailed MSW by country'!AU107,'ST1.1 Detailed MSW by country'!AJ107,'ST1.1 Detailed MSW by country'!Y107,'ST1.1 Detailed MSW by country'!N107)</f>
        <v>3.0653533812807145E-2</v>
      </c>
      <c r="AG107" s="50">
        <f>MIN('ST1.1 Detailed MSW by country'!AU107,'ST1.1 Detailed MSW by country'!AJ107,'ST1.1 Detailed MSW by country'!Y107,'ST1.1 Detailed MSW by country'!N107)</f>
        <v>3.5085600000000002E-2</v>
      </c>
      <c r="AH107" s="50">
        <f>MAX('ST1.1 Detailed MSW by country'!AU107,'ST1.1 Detailed MSW by country'!AJ107,'ST1.1 Detailed MSW by country'!Y107,'ST1.1 Detailed MSW by country'!N107)</f>
        <v>6.3312395938288274E-2</v>
      </c>
      <c r="AI107" s="50">
        <f>AVERAGE('ST1.1 Detailed MSW by country'!I107,'ST1.1 Detailed MSW by country'!L107,'ST1.1 Detailed MSW by country'!T107,'ST1.1 Detailed MSW by country'!W107,'ST1.1 Detailed MSW by country'!AE107,'ST1.1 Detailed MSW by country'!AH107,'ST1.1 Detailed MSW by country'!AP107,'ST1.1 Detailed MSW by country'!AS107)</f>
        <v>6.0027219869802272E-2</v>
      </c>
      <c r="AJ107" s="50">
        <f>STDEVA('ST1.1 Detailed MSW by country'!I107,'ST1.1 Detailed MSW by country'!L107,'ST1.1 Detailed MSW by country'!T107,'ST1.1 Detailed MSW by country'!W107,'ST1.1 Detailed MSW by country'!AE107,'ST1.1 Detailed MSW by country'!AH107,'ST1.1 Detailed MSW by country'!AP107,'ST1.1 Detailed MSW by country'!AS107)</f>
        <v>3.4928024552213256E-2</v>
      </c>
      <c r="AK107" s="50">
        <f>MIN('ST1.1 Detailed MSW by country'!I107,'ST1.1 Detailed MSW by country'!L107,'ST1.1 Detailed MSW by country'!T107,'ST1.1 Detailed MSW by country'!W107,'ST1.1 Detailed MSW by country'!AE107,'ST1.1 Detailed MSW by country'!AH107,'ST1.1 Detailed MSW by country'!AP107,'ST1.1 Detailed MSW by country'!AS107)</f>
        <v>3.8649599999999999E-2</v>
      </c>
      <c r="AL107" s="50">
        <f>MAX('ST1.1 Detailed MSW by country'!I107,'ST1.1 Detailed MSW by country'!L107,'ST1.1 Detailed MSW by country'!T107,'ST1.1 Detailed MSW by country'!W107,'ST1.1 Detailed MSW by country'!AE107,'ST1.1 Detailed MSW by country'!AH107,'ST1.1 Detailed MSW by country'!AP107,'ST1.1 Detailed MSW by country'!AS107)</f>
        <v>8.4750001786467147E-2</v>
      </c>
      <c r="AM107" s="50">
        <f>AVERAGE('ST1.1 Detailed MSW by country'!J107,'ST1.1 Detailed MSW by country'!M107,'ST1.1 Detailed MSW by country'!U107,'ST1.1 Detailed MSW by country'!X107,'ST1.1 Detailed MSW by country'!AF107,'ST1.1 Detailed MSW by country'!AI107,'ST1.1 Detailed MSW by country'!AQ107,'ST1.1 Detailed MSW by country'!AT107)</f>
        <v>0.13843465229918323</v>
      </c>
      <c r="AN107" s="50">
        <f>STDEVA('ST1.1 Detailed MSW by country'!J107,'ST1.1 Detailed MSW by country'!M107,'ST1.1 Detailed MSW by country'!U107,'ST1.1 Detailed MSW by country'!X107,'ST1.1 Detailed MSW by country'!AF107,'ST1.1 Detailed MSW by country'!AI107,'ST1.1 Detailed MSW by country'!AQ107,'ST1.1 Detailed MSW by country'!AT107)</f>
        <v>8.4417595319897065E-2</v>
      </c>
      <c r="AO107" s="50">
        <f>MIN('ST1.1 Detailed MSW by country'!J107,'ST1.1 Detailed MSW by country'!M107,'ST1.1 Detailed MSW by country'!U107,'ST1.1 Detailed MSW by country'!X107,'ST1.1 Detailed MSW by country'!AF107,'ST1.1 Detailed MSW by country'!AI107,'ST1.1 Detailed MSW by country'!AQ107,'ST1.1 Detailed MSW by country'!AT107)</f>
        <v>7.3893600000000004E-2</v>
      </c>
      <c r="AP107" s="50">
        <f>MAX('ST1.1 Detailed MSW by country'!J107,'ST1.1 Detailed MSW by country'!M107,'ST1.1 Detailed MSW by country'!U107,'ST1.1 Detailed MSW by country'!X107,'ST1.1 Detailed MSW by country'!AF107,'ST1.1 Detailed MSW by country'!AI107,'ST1.1 Detailed MSW by country'!AQ107,'ST1.1 Detailed MSW by country'!AT107)</f>
        <v>0.22295110082106032</v>
      </c>
      <c r="AQ107" s="50">
        <f>AVERAGE('ST1.1 Detailed MSW by country'!K107,'ST1.1 Detailed MSW by country'!N107,'ST1.1 Detailed MSW by country'!V107,'ST1.1 Detailed MSW by country'!Y107,'ST1.1 Detailed MSW by country'!AG107,'ST1.1 Detailed MSW by country'!AJ107,'ST1.1 Detailed MSW by country'!AR107,'ST1.1 Detailed MSW by country'!AU107)</f>
        <v>6.7468151842562232E-2</v>
      </c>
      <c r="AR107" s="50">
        <f>STDEVA('ST1.1 Detailed MSW by country'!K107,'ST1.1 Detailed MSW by country'!N107,'ST1.1 Detailed MSW by country'!V107,'ST1.1 Detailed MSW by country'!Y107,'ST1.1 Detailed MSW by country'!AG107,'ST1.1 Detailed MSW by country'!AJ107,'ST1.1 Detailed MSW by country'!AR107,'ST1.1 Detailed MSW by country'!AU107)</f>
        <v>4.1485187955515909E-2</v>
      </c>
      <c r="AS107" s="50">
        <f>MIN('ST1.1 Detailed MSW by country'!K107,'ST1.1 Detailed MSW by country'!N107,'ST1.1 Detailed MSW by country'!V107,'ST1.1 Detailed MSW by country'!Y107,'ST1.1 Detailed MSW by country'!AG107,'ST1.1 Detailed MSW by country'!AJ107,'ST1.1 Detailed MSW by country'!AR107,'ST1.1 Detailed MSW by country'!AU107)</f>
        <v>3.5085600000000002E-2</v>
      </c>
      <c r="AT107" s="50">
        <f>MAX('ST1.1 Detailed MSW by country'!K107,'ST1.1 Detailed MSW by country'!N107,'ST1.1 Detailed MSW by country'!V107,'ST1.1 Detailed MSW by country'!Y107,'ST1.1 Detailed MSW by country'!AG107,'ST1.1 Detailed MSW by country'!AJ107,'ST1.1 Detailed MSW by country'!AR107,'ST1.1 Detailed MSW by country'!AU107)</f>
        <v>0.11033221143196062</v>
      </c>
    </row>
    <row r="108" spans="1:46" x14ac:dyDescent="0.3">
      <c r="A108" s="19" t="s">
        <v>118</v>
      </c>
      <c r="B108" s="19" t="s">
        <v>121</v>
      </c>
      <c r="C108" s="27">
        <f>AVERAGE('ST1.1 Detailed MSW by country'!G108,'ST1.1 Detailed MSW by country'!R108,'ST1.1 Detailed MSW by country'!AC108,'ST1.1 Detailed MSW by country'!AN108)</f>
        <v>1.9673494558309441</v>
      </c>
      <c r="D108" s="21">
        <f>STDEVA('ST1.1 Detailed MSW by country'!G108,'ST1.1 Detailed MSW by country'!R108,'ST1.1 Detailed MSW by country'!AC108,'ST1.1 Detailed MSW by country'!AN108)</f>
        <v>1.1895148686331292</v>
      </c>
      <c r="E108" s="21">
        <f>MIN('ST1.1 Detailed MSW by country'!G108,'ST1.1 Detailed MSW by country'!R108,'ST1.1 Detailed MSW by country'!AC108,'ST1.1 Detailed MSW by country'!AN108)</f>
        <v>1.5346989116618881</v>
      </c>
      <c r="F108" s="21">
        <f>MAX('ST1.1 Detailed MSW by country'!G108,'ST1.1 Detailed MSW by country'!R108,'ST1.1 Detailed MSW by country'!AC108,'ST1.1 Detailed MSW by country'!AN108)</f>
        <v>2.4</v>
      </c>
      <c r="G108" s="21">
        <f>AVERAGE('ST1.1 Detailed MSW by country'!H108,'ST1.1 Detailed MSW by country'!S108,'ST1.1 Detailed MSW by country'!AD108,'ST1.1 Detailed MSW by country'!AO108)</f>
        <v>0.70824580409913984</v>
      </c>
      <c r="H108" s="21">
        <f>STDEVA('ST1.1 Detailed MSW by country'!H108,'ST1.1 Detailed MSW by country'!S108,'ST1.1 Detailed MSW by country'!AD108,'ST1.1 Detailed MSW by country'!AO108)</f>
        <v>0.4282253527079265</v>
      </c>
      <c r="I108" s="21">
        <f>MIN('ST1.1 Detailed MSW by country'!H108,'ST1.1 Detailed MSW by country'!S108,'ST1.1 Detailed MSW by country'!AD108,'ST1.1 Detailed MSW by country'!AO108)</f>
        <v>0.55249160819827969</v>
      </c>
      <c r="J108" s="21">
        <f>MAX('ST1.1 Detailed MSW by country'!H108,'ST1.1 Detailed MSW by country'!S108,'ST1.1 Detailed MSW by country'!AD108,'ST1.1 Detailed MSW by country'!AO108)</f>
        <v>0.86399999999999999</v>
      </c>
      <c r="K108" s="50">
        <f>AVERAGE('ST1.1 Detailed MSW by country'!AP108,'ST1.1 Detailed MSW by country'!AE108,'ST1.1 Detailed MSW by country'!T108,'ST1.1 Detailed MSW by country'!I108)</f>
        <v>5.8528253444550066E-2</v>
      </c>
      <c r="L108" s="50">
        <f>STDEVA('ST1.1 Detailed MSW by country'!AP108,'ST1.1 Detailed MSW by country'!AE108,'ST1.1 Detailed MSW by country'!T108,'ST1.1 Detailed MSW by country'!I108)</f>
        <v>3.6337246271355636E-2</v>
      </c>
      <c r="M108" s="50">
        <f>MIN('ST1.1 Detailed MSW by country'!AP108,'ST1.1 Detailed MSW by country'!AE108,'ST1.1 Detailed MSW by country'!T108,'ST1.1 Detailed MSW by country'!I108)</f>
        <v>4.2163199999999998E-2</v>
      </c>
      <c r="N108" s="50">
        <f>MAX('ST1.1 Detailed MSW by country'!AP108,'ST1.1 Detailed MSW by country'!AE108,'ST1.1 Detailed MSW by country'!T108,'ST1.1 Detailed MSW by country'!I108)</f>
        <v>7.4893306889100134E-2</v>
      </c>
      <c r="O108" s="50">
        <f>AVERAGE('ST1.1 Detailed MSW by country'!AQ108,'ST1.1 Detailed MSW by country'!AF108,'ST1.1 Detailed MSW by country'!U108,'ST1.1 Detailed MSW by country'!J108)</f>
        <v>0.11189930422902707</v>
      </c>
      <c r="P108" s="50">
        <f>STDEVA('ST1.1 Detailed MSW by country'!AQ108,'ST1.1 Detailed MSW by country'!AF108,'ST1.1 Detailed MSW by country'!U108,'ST1.1 Detailed MSW by country'!J108)</f>
        <v>6.9472645022899182E-2</v>
      </c>
      <c r="Q108" s="50">
        <f>MIN('ST1.1 Detailed MSW by country'!AQ108,'ST1.1 Detailed MSW by country'!AF108,'ST1.1 Detailed MSW by country'!U108,'ST1.1 Detailed MSW by country'!J108)</f>
        <v>8.0611199999999994E-2</v>
      </c>
      <c r="R108" s="50">
        <f>MAX('ST1.1 Detailed MSW by country'!AQ108,'ST1.1 Detailed MSW by country'!AF108,'ST1.1 Detailed MSW by country'!U108,'ST1.1 Detailed MSW by country'!J108)</f>
        <v>0.14318740845805414</v>
      </c>
      <c r="S108" s="50">
        <f>AVERAGE('ST1.1 Detailed MSW by country'!AR108,'ST1.1 Detailed MSW by country'!AG108,'ST1.1 Detailed MSW by country'!V108,'ST1.1 Detailed MSW by country'!K108)</f>
        <v>9.2589777990148892E-2</v>
      </c>
      <c r="T108" s="50">
        <f>STDEVA('ST1.1 Detailed MSW by country'!AR108,'ST1.1 Detailed MSW by country'!AG108,'ST1.1 Detailed MSW by country'!V108,'ST1.1 Detailed MSW by country'!K108)</f>
        <v>5.7484332216160963E-2</v>
      </c>
      <c r="U108" s="50">
        <f>MIN('ST1.1 Detailed MSW by country'!AR108,'ST1.1 Detailed MSW by country'!AG108,'ST1.1 Detailed MSW by country'!V108,'ST1.1 Detailed MSW by country'!K108)</f>
        <v>6.6700800000000005E-2</v>
      </c>
      <c r="V108" s="50">
        <f>MAX('ST1.1 Detailed MSW by country'!AR108,'ST1.1 Detailed MSW by country'!AG108,'ST1.1 Detailed MSW by country'!V108,'ST1.1 Detailed MSW by country'!K108)</f>
        <v>0.11847875598029776</v>
      </c>
      <c r="W108" s="50">
        <f>AVERAGE('ST1.1 Detailed MSW by country'!AS108,'ST1.1 Detailed MSW by country'!AH108,'ST1.1 Detailed MSW by country'!W108,'ST1.1 Detailed MSW by country'!L108)</f>
        <v>7.1121422730774986E-2</v>
      </c>
      <c r="X108" s="50">
        <f>STDEVA('ST1.1 Detailed MSW by country'!AS108,'ST1.1 Detailed MSW by country'!AH108,'ST1.1 Detailed MSW by country'!W108,'ST1.1 Detailed MSW by country'!L108)</f>
        <v>4.415571114531535E-2</v>
      </c>
      <c r="Y108" s="50">
        <f>MIN('ST1.1 Detailed MSW by country'!AS108,'ST1.1 Detailed MSW by country'!AH108,'ST1.1 Detailed MSW by country'!W108,'ST1.1 Detailed MSW by country'!L108)</f>
        <v>5.1235200000000002E-2</v>
      </c>
      <c r="Z108" s="50">
        <f>MAX('ST1.1 Detailed MSW by country'!AS108,'ST1.1 Detailed MSW by country'!AH108,'ST1.1 Detailed MSW by country'!W108,'ST1.1 Detailed MSW by country'!L108)</f>
        <v>9.1007645461549963E-2</v>
      </c>
      <c r="AA108" s="50">
        <f>AVERAGE('ST1.1 Detailed MSW by country'!AT108,'ST1.1 Detailed MSW by country'!AI108,'ST1.1 Detailed MSW by country'!X108,'ST1.1 Detailed MSW by country'!M108)</f>
        <v>0.18709851510962727</v>
      </c>
      <c r="AB108" s="50">
        <f>STDEVA('ST1.1 Detailed MSW by country'!AT108,'ST1.1 Detailed MSW by country'!AI108,'ST1.1 Detailed MSW by country'!X108,'ST1.1 Detailed MSW by country'!M108)</f>
        <v>0.11616004955597292</v>
      </c>
      <c r="AC108" s="50">
        <f>MIN('ST1.1 Detailed MSW by country'!AT108,'ST1.1 Detailed MSW by country'!AI108,'ST1.1 Detailed MSW by country'!X108,'ST1.1 Detailed MSW by country'!M108)</f>
        <v>0.13478399999999999</v>
      </c>
      <c r="AD108" s="50">
        <f>MAX('ST1.1 Detailed MSW by country'!AT108,'ST1.1 Detailed MSW by country'!AI108,'ST1.1 Detailed MSW by country'!X108,'ST1.1 Detailed MSW by country'!M108)</f>
        <v>0.23941303021925453</v>
      </c>
      <c r="AE108" s="50">
        <f>AVERAGE('ST1.1 Detailed MSW by country'!AU108,'ST1.1 Detailed MSW by country'!AJ108,'ST1.1 Detailed MSW by country'!Y108,'ST1.1 Detailed MSW by country'!N108)</f>
        <v>5.3131180893310821E-2</v>
      </c>
      <c r="AF108" s="50">
        <f>STDEVA('ST1.1 Detailed MSW by country'!AU108,'ST1.1 Detailed MSW by country'!AJ108,'ST1.1 Detailed MSW by country'!Y108,'ST1.1 Detailed MSW by country'!N108)</f>
        <v>3.2986475611087189E-2</v>
      </c>
      <c r="AG108" s="50">
        <f>MIN('ST1.1 Detailed MSW by country'!AU108,'ST1.1 Detailed MSW by country'!AJ108,'ST1.1 Detailed MSW by country'!Y108,'ST1.1 Detailed MSW by country'!N108)</f>
        <v>3.8275199999999995E-2</v>
      </c>
      <c r="AH108" s="50">
        <f>MAX('ST1.1 Detailed MSW by country'!AU108,'ST1.1 Detailed MSW by country'!AJ108,'ST1.1 Detailed MSW by country'!Y108,'ST1.1 Detailed MSW by country'!N108)</f>
        <v>6.7987161786621647E-2</v>
      </c>
      <c r="AI108" s="50">
        <f>AVERAGE('ST1.1 Detailed MSW by country'!I108,'ST1.1 Detailed MSW by country'!L108,'ST1.1 Detailed MSW by country'!T108,'ST1.1 Detailed MSW by country'!W108,'ST1.1 Detailed MSW by country'!AE108,'ST1.1 Detailed MSW by country'!AH108,'ST1.1 Detailed MSW by country'!AP108,'ST1.1 Detailed MSW by country'!AS108)</f>
        <v>6.4824838087662526E-2</v>
      </c>
      <c r="AJ108" s="50">
        <f>STDEVA('ST1.1 Detailed MSW by country'!I108,'ST1.1 Detailed MSW by country'!L108,'ST1.1 Detailed MSW by country'!T108,'ST1.1 Detailed MSW by country'!W108,'ST1.1 Detailed MSW by country'!AE108,'ST1.1 Detailed MSW by country'!AH108,'ST1.1 Detailed MSW by country'!AP108,'ST1.1 Detailed MSW by country'!AS108)</f>
        <v>3.7587347484296561E-2</v>
      </c>
      <c r="AK108" s="50">
        <f>MIN('ST1.1 Detailed MSW by country'!I108,'ST1.1 Detailed MSW by country'!L108,'ST1.1 Detailed MSW by country'!T108,'ST1.1 Detailed MSW by country'!W108,'ST1.1 Detailed MSW by country'!AE108,'ST1.1 Detailed MSW by country'!AH108,'ST1.1 Detailed MSW by country'!AP108,'ST1.1 Detailed MSW by country'!AS108)</f>
        <v>4.2163199999999998E-2</v>
      </c>
      <c r="AL108" s="50">
        <f>MAX('ST1.1 Detailed MSW by country'!I108,'ST1.1 Detailed MSW by country'!L108,'ST1.1 Detailed MSW by country'!T108,'ST1.1 Detailed MSW by country'!W108,'ST1.1 Detailed MSW by country'!AE108,'ST1.1 Detailed MSW by country'!AH108,'ST1.1 Detailed MSW by country'!AP108,'ST1.1 Detailed MSW by country'!AS108)</f>
        <v>9.1007645461549963E-2</v>
      </c>
      <c r="AM108" s="50">
        <f>AVERAGE('ST1.1 Detailed MSW by country'!J108,'ST1.1 Detailed MSW by country'!M108,'ST1.1 Detailed MSW by country'!U108,'ST1.1 Detailed MSW by country'!X108,'ST1.1 Detailed MSW by country'!AF108,'ST1.1 Detailed MSW by country'!AI108,'ST1.1 Detailed MSW by country'!AQ108,'ST1.1 Detailed MSW by country'!AT108)</f>
        <v>0.14949890966932716</v>
      </c>
      <c r="AN108" s="50">
        <f>STDEVA('ST1.1 Detailed MSW by country'!J108,'ST1.1 Detailed MSW by country'!M108,'ST1.1 Detailed MSW by country'!U108,'ST1.1 Detailed MSW by country'!X108,'ST1.1 Detailed MSW by country'!AF108,'ST1.1 Detailed MSW by country'!AI108,'ST1.1 Detailed MSW by country'!AQ108,'ST1.1 Detailed MSW by country'!AT108)</f>
        <v>9.0858034644716895E-2</v>
      </c>
      <c r="AO108" s="50">
        <f>MIN('ST1.1 Detailed MSW by country'!J108,'ST1.1 Detailed MSW by country'!M108,'ST1.1 Detailed MSW by country'!U108,'ST1.1 Detailed MSW by country'!X108,'ST1.1 Detailed MSW by country'!AF108,'ST1.1 Detailed MSW by country'!AI108,'ST1.1 Detailed MSW by country'!AQ108,'ST1.1 Detailed MSW by country'!AT108)</f>
        <v>8.0611199999999994E-2</v>
      </c>
      <c r="AP108" s="50">
        <f>MAX('ST1.1 Detailed MSW by country'!J108,'ST1.1 Detailed MSW by country'!M108,'ST1.1 Detailed MSW by country'!U108,'ST1.1 Detailed MSW by country'!X108,'ST1.1 Detailed MSW by country'!AF108,'ST1.1 Detailed MSW by country'!AI108,'ST1.1 Detailed MSW by country'!AQ108,'ST1.1 Detailed MSW by country'!AT108)</f>
        <v>0.23941303021925453</v>
      </c>
      <c r="AQ108" s="50">
        <f>AVERAGE('ST1.1 Detailed MSW by country'!K108,'ST1.1 Detailed MSW by country'!N108,'ST1.1 Detailed MSW by country'!V108,'ST1.1 Detailed MSW by country'!Y108,'ST1.1 Detailed MSW by country'!AG108,'ST1.1 Detailed MSW by country'!AJ108,'ST1.1 Detailed MSW by country'!AR108,'ST1.1 Detailed MSW by country'!AU108)</f>
        <v>7.2860479441729853E-2</v>
      </c>
      <c r="AR108" s="50">
        <f>STDEVA('ST1.1 Detailed MSW by country'!K108,'ST1.1 Detailed MSW by country'!N108,'ST1.1 Detailed MSW by country'!V108,'ST1.1 Detailed MSW by country'!Y108,'ST1.1 Detailed MSW by country'!AG108,'ST1.1 Detailed MSW by country'!AJ108,'ST1.1 Detailed MSW by country'!AR108,'ST1.1 Detailed MSW by country'!AU108)</f>
        <v>4.465128139764498E-2</v>
      </c>
      <c r="AS108" s="50">
        <f>MIN('ST1.1 Detailed MSW by country'!K108,'ST1.1 Detailed MSW by country'!N108,'ST1.1 Detailed MSW by country'!V108,'ST1.1 Detailed MSW by country'!Y108,'ST1.1 Detailed MSW by country'!AG108,'ST1.1 Detailed MSW by country'!AJ108,'ST1.1 Detailed MSW by country'!AR108,'ST1.1 Detailed MSW by country'!AU108)</f>
        <v>3.8275199999999995E-2</v>
      </c>
      <c r="AT108" s="50">
        <f>MAX('ST1.1 Detailed MSW by country'!K108,'ST1.1 Detailed MSW by country'!N108,'ST1.1 Detailed MSW by country'!V108,'ST1.1 Detailed MSW by country'!Y108,'ST1.1 Detailed MSW by country'!AG108,'ST1.1 Detailed MSW by country'!AJ108,'ST1.1 Detailed MSW by country'!AR108,'ST1.1 Detailed MSW by country'!AU108)</f>
        <v>0.11847875598029776</v>
      </c>
    </row>
    <row r="109" spans="1:46" x14ac:dyDescent="0.3">
      <c r="A109" s="19" t="s">
        <v>118</v>
      </c>
      <c r="B109" s="19" t="s">
        <v>122</v>
      </c>
      <c r="C109" s="27">
        <f>AVERAGE('ST1.1 Detailed MSW by country'!G109,'ST1.1 Detailed MSW by country'!R109,'ST1.1 Detailed MSW by country'!AC109,'ST1.1 Detailed MSW by country'!AN109)</f>
        <v>0.93188977500109171</v>
      </c>
      <c r="D109" s="21">
        <f>STDEVA('ST1.1 Detailed MSW by country'!G109,'ST1.1 Detailed MSW by country'!R109,'ST1.1 Detailed MSW by country'!AC109,'ST1.1 Detailed MSW by country'!AN109)</f>
        <v>0.51307469796089189</v>
      </c>
      <c r="E109" s="21">
        <f>MIN('ST1.1 Detailed MSW by country'!G109,'ST1.1 Detailed MSW by country'!R109,'ST1.1 Detailed MSW by country'!AC109,'ST1.1 Detailed MSW by country'!AN109)</f>
        <v>0.78</v>
      </c>
      <c r="F109" s="21">
        <f>MAX('ST1.1 Detailed MSW by country'!G109,'ST1.1 Detailed MSW by country'!R109,'ST1.1 Detailed MSW by country'!AC109,'ST1.1 Detailed MSW by country'!AN109)</f>
        <v>1.2356693250032746</v>
      </c>
      <c r="G109" s="21">
        <f>AVERAGE('ST1.1 Detailed MSW by country'!H109,'ST1.1 Detailed MSW by country'!S109,'ST1.1 Detailed MSW by country'!AD109,'ST1.1 Detailed MSW by country'!AO109)</f>
        <v>0.37968031900039295</v>
      </c>
      <c r="H109" s="21">
        <f>STDEVA('ST1.1 Detailed MSW by country'!H109,'ST1.1 Detailed MSW by country'!S109,'ST1.1 Detailed MSW by country'!AD109,'ST1.1 Detailed MSW by country'!AO109)</f>
        <v>0.20271334571604999</v>
      </c>
      <c r="I109" s="21">
        <f>MIN('ST1.1 Detailed MSW by country'!H109,'ST1.1 Detailed MSW by country'!S109,'ST1.1 Detailed MSW by country'!AD109,'ST1.1 Detailed MSW by country'!AO109)</f>
        <v>0.28079999999999999</v>
      </c>
      <c r="J109" s="21">
        <f>MAX('ST1.1 Detailed MSW by country'!H109,'ST1.1 Detailed MSW by country'!S109,'ST1.1 Detailed MSW by country'!AD109,'ST1.1 Detailed MSW by country'!AO109)</f>
        <v>0.44484095700117887</v>
      </c>
      <c r="K109" s="50">
        <f>AVERAGE('ST1.1 Detailed MSW by country'!AP109,'ST1.1 Detailed MSW by country'!AE109,'ST1.1 Detailed MSW by country'!T109,'ST1.1 Detailed MSW by country'!I109)</f>
        <v>3.7355901020053268E-2</v>
      </c>
      <c r="L109" s="50">
        <f>STDEVA('ST1.1 Detailed MSW by country'!AP109,'ST1.1 Detailed MSW by country'!AE109,'ST1.1 Detailed MSW by country'!T109,'ST1.1 Detailed MSW by country'!I109)</f>
        <v>2.666470106990065E-2</v>
      </c>
      <c r="M109" s="50">
        <f>MIN('ST1.1 Detailed MSW by country'!AP109,'ST1.1 Detailed MSW by country'!AE109,'ST1.1 Detailed MSW by country'!T109,'ST1.1 Detailed MSW by country'!I109)</f>
        <v>1.3703039999999998E-2</v>
      </c>
      <c r="N109" s="50">
        <f>MAX('ST1.1 Detailed MSW by country'!AP109,'ST1.1 Detailed MSW by country'!AE109,'ST1.1 Detailed MSW by country'!T109,'ST1.1 Detailed MSW by country'!I109)</f>
        <v>6.0300663060159798E-2</v>
      </c>
      <c r="O109" s="50">
        <f>AVERAGE('ST1.1 Detailed MSW by country'!AQ109,'ST1.1 Detailed MSW by country'!AF109,'ST1.1 Detailed MSW by country'!U109,'ST1.1 Detailed MSW by country'!J109)</f>
        <v>7.1420196007601841E-2</v>
      </c>
      <c r="P109" s="50">
        <f>STDEVA('ST1.1 Detailed MSW by country'!AQ109,'ST1.1 Detailed MSW by country'!AF109,'ST1.1 Detailed MSW by country'!U109,'ST1.1 Detailed MSW by country'!J109)</f>
        <v>5.097984856192072E-2</v>
      </c>
      <c r="Q109" s="50">
        <f>MIN('ST1.1 Detailed MSW by country'!AQ109,'ST1.1 Detailed MSW by country'!AF109,'ST1.1 Detailed MSW by country'!U109,'ST1.1 Detailed MSW by country'!J109)</f>
        <v>2.6198639999999999E-2</v>
      </c>
      <c r="R109" s="50">
        <f>MAX('ST1.1 Detailed MSW by country'!AQ109,'ST1.1 Detailed MSW by country'!AF109,'ST1.1 Detailed MSW by country'!U109,'ST1.1 Detailed MSW by country'!J109)</f>
        <v>0.11528794802280552</v>
      </c>
      <c r="S109" s="50">
        <f>AVERAGE('ST1.1 Detailed MSW by country'!AR109,'ST1.1 Detailed MSW by country'!AG109,'ST1.1 Detailed MSW by country'!V109,'ST1.1 Detailed MSW by country'!K109)</f>
        <v>5.9095810630084268E-2</v>
      </c>
      <c r="T109" s="50">
        <f>STDEVA('ST1.1 Detailed MSW by country'!AR109,'ST1.1 Detailed MSW by country'!AG109,'ST1.1 Detailed MSW by country'!V109,'ST1.1 Detailed MSW by country'!K109)</f>
        <v>4.2182682840088755E-2</v>
      </c>
      <c r="U109" s="50">
        <f>MIN('ST1.1 Detailed MSW by country'!AR109,'ST1.1 Detailed MSW by country'!AG109,'ST1.1 Detailed MSW by country'!V109,'ST1.1 Detailed MSW by country'!K109)</f>
        <v>2.1677760000000001E-2</v>
      </c>
      <c r="V109" s="50">
        <f>MAX('ST1.1 Detailed MSW by country'!AR109,'ST1.1 Detailed MSW by country'!AG109,'ST1.1 Detailed MSW by country'!V109,'ST1.1 Detailed MSW by country'!K109)</f>
        <v>9.5393671890252815E-2</v>
      </c>
      <c r="W109" s="50">
        <f>AVERAGE('ST1.1 Detailed MSW by country'!AS109,'ST1.1 Detailed MSW by country'!AH109,'ST1.1 Detailed MSW by country'!W109,'ST1.1 Detailed MSW by country'!L109)</f>
        <v>4.5393543657564726E-2</v>
      </c>
      <c r="X109" s="50">
        <f>STDEVA('ST1.1 Detailed MSW by country'!AS109,'ST1.1 Detailed MSW by country'!AH109,'ST1.1 Detailed MSW by country'!W109,'ST1.1 Detailed MSW by country'!L109)</f>
        <v>3.2401983062399768E-2</v>
      </c>
      <c r="Y109" s="50">
        <f>MIN('ST1.1 Detailed MSW by country'!AS109,'ST1.1 Detailed MSW by country'!AH109,'ST1.1 Detailed MSW by country'!W109,'ST1.1 Detailed MSW by country'!L109)</f>
        <v>1.665144E-2</v>
      </c>
      <c r="Z109" s="50">
        <f>MAX('ST1.1 Detailed MSW by country'!AS109,'ST1.1 Detailed MSW by country'!AH109,'ST1.1 Detailed MSW by country'!W109,'ST1.1 Detailed MSW by country'!L109)</f>
        <v>7.3275190972694179E-2</v>
      </c>
      <c r="AA109" s="50">
        <f>AVERAGE('ST1.1 Detailed MSW by country'!AT109,'ST1.1 Detailed MSW by country'!AI109,'ST1.1 Detailed MSW by country'!X109,'ST1.1 Detailed MSW by country'!M109)</f>
        <v>0.11941640490017029</v>
      </c>
      <c r="AB109" s="50">
        <f>STDEVA('ST1.1 Detailed MSW by country'!AT109,'ST1.1 Detailed MSW by country'!AI109,'ST1.1 Detailed MSW by country'!X109,'ST1.1 Detailed MSW by country'!M109)</f>
        <v>8.5239618174272586E-2</v>
      </c>
      <c r="AC109" s="50">
        <f>MIN('ST1.1 Detailed MSW by country'!AT109,'ST1.1 Detailed MSW by country'!AI109,'ST1.1 Detailed MSW by country'!X109,'ST1.1 Detailed MSW by country'!M109)</f>
        <v>4.3804799999999998E-2</v>
      </c>
      <c r="AD109" s="50">
        <f>MAX('ST1.1 Detailed MSW by country'!AT109,'ST1.1 Detailed MSW by country'!AI109,'ST1.1 Detailed MSW by country'!X109,'ST1.1 Detailed MSW by country'!M109)</f>
        <v>0.19276441470051084</v>
      </c>
      <c r="AE109" s="50">
        <f>AVERAGE('ST1.1 Detailed MSW by country'!AU109,'ST1.1 Detailed MSW by country'!AJ109,'ST1.1 Detailed MSW by country'!Y109,'ST1.1 Detailed MSW by country'!N109)</f>
        <v>3.3911197032548357E-2</v>
      </c>
      <c r="AF109" s="50">
        <f>STDEVA('ST1.1 Detailed MSW by country'!AU109,'ST1.1 Detailed MSW by country'!AJ109,'ST1.1 Detailed MSW by country'!Y109,'ST1.1 Detailed MSW by country'!N109)</f>
        <v>2.4205865930258173E-2</v>
      </c>
      <c r="AG109" s="50">
        <f>MIN('ST1.1 Detailed MSW by country'!AU109,'ST1.1 Detailed MSW by country'!AJ109,'ST1.1 Detailed MSW by country'!Y109,'ST1.1 Detailed MSW by country'!N109)</f>
        <v>1.243944E-2</v>
      </c>
      <c r="AH109" s="50">
        <f>MAX('ST1.1 Detailed MSW by country'!AU109,'ST1.1 Detailed MSW by country'!AJ109,'ST1.1 Detailed MSW by country'!Y109,'ST1.1 Detailed MSW by country'!N109)</f>
        <v>5.4740151097645066E-2</v>
      </c>
      <c r="AI109" s="50">
        <f>AVERAGE('ST1.1 Detailed MSW by country'!I109,'ST1.1 Detailed MSW by country'!L109,'ST1.1 Detailed MSW by country'!T109,'ST1.1 Detailed MSW by country'!W109,'ST1.1 Detailed MSW by country'!AE109,'ST1.1 Detailed MSW by country'!AH109,'ST1.1 Detailed MSW by country'!AP109,'ST1.1 Detailed MSW by country'!AS109)</f>
        <v>4.1374722338808997E-2</v>
      </c>
      <c r="AJ109" s="50">
        <f>STDEVA('ST1.1 Detailed MSW by country'!I109,'ST1.1 Detailed MSW by country'!L109,'ST1.1 Detailed MSW by country'!T109,'ST1.1 Detailed MSW by country'!W109,'ST1.1 Detailed MSW by country'!AE109,'ST1.1 Detailed MSW by country'!AH109,'ST1.1 Detailed MSW by country'!AP109,'ST1.1 Detailed MSW by country'!AS109)</f>
        <v>2.7659572174498367E-2</v>
      </c>
      <c r="AK109" s="50">
        <f>MIN('ST1.1 Detailed MSW by country'!I109,'ST1.1 Detailed MSW by country'!L109,'ST1.1 Detailed MSW by country'!T109,'ST1.1 Detailed MSW by country'!W109,'ST1.1 Detailed MSW by country'!AE109,'ST1.1 Detailed MSW by country'!AH109,'ST1.1 Detailed MSW by country'!AP109,'ST1.1 Detailed MSW by country'!AS109)</f>
        <v>1.3703039999999998E-2</v>
      </c>
      <c r="AL109" s="50">
        <f>MAX('ST1.1 Detailed MSW by country'!I109,'ST1.1 Detailed MSW by country'!L109,'ST1.1 Detailed MSW by country'!T109,'ST1.1 Detailed MSW by country'!W109,'ST1.1 Detailed MSW by country'!AE109,'ST1.1 Detailed MSW by country'!AH109,'ST1.1 Detailed MSW by country'!AP109,'ST1.1 Detailed MSW by country'!AS109)</f>
        <v>7.3275190972694179E-2</v>
      </c>
      <c r="AM109" s="50">
        <f>AVERAGE('ST1.1 Detailed MSW by country'!J109,'ST1.1 Detailed MSW by country'!M109,'ST1.1 Detailed MSW by country'!U109,'ST1.1 Detailed MSW by country'!X109,'ST1.1 Detailed MSW by country'!AF109,'ST1.1 Detailed MSW by country'!AI109,'ST1.1 Detailed MSW by country'!AQ109,'ST1.1 Detailed MSW by country'!AT109)</f>
        <v>9.5418300453886065E-2</v>
      </c>
      <c r="AN109" s="50">
        <f>STDEVA('ST1.1 Detailed MSW by country'!J109,'ST1.1 Detailed MSW by country'!M109,'ST1.1 Detailed MSW by country'!U109,'ST1.1 Detailed MSW by country'!X109,'ST1.1 Detailed MSW by country'!AF109,'ST1.1 Detailed MSW by country'!AI109,'ST1.1 Detailed MSW by country'!AQ109,'ST1.1 Detailed MSW by country'!AT109)</f>
        <v>6.7808346488196183E-2</v>
      </c>
      <c r="AO109" s="50">
        <f>MIN('ST1.1 Detailed MSW by country'!J109,'ST1.1 Detailed MSW by country'!M109,'ST1.1 Detailed MSW by country'!U109,'ST1.1 Detailed MSW by country'!X109,'ST1.1 Detailed MSW by country'!AF109,'ST1.1 Detailed MSW by country'!AI109,'ST1.1 Detailed MSW by country'!AQ109,'ST1.1 Detailed MSW by country'!AT109)</f>
        <v>2.6198639999999999E-2</v>
      </c>
      <c r="AP109" s="50">
        <f>MAX('ST1.1 Detailed MSW by country'!J109,'ST1.1 Detailed MSW by country'!M109,'ST1.1 Detailed MSW by country'!U109,'ST1.1 Detailed MSW by country'!X109,'ST1.1 Detailed MSW by country'!AF109,'ST1.1 Detailed MSW by country'!AI109,'ST1.1 Detailed MSW by country'!AQ109,'ST1.1 Detailed MSW by country'!AT109)</f>
        <v>0.19276441470051084</v>
      </c>
      <c r="AQ109" s="50">
        <f>AVERAGE('ST1.1 Detailed MSW by country'!K109,'ST1.1 Detailed MSW by country'!N109,'ST1.1 Detailed MSW by country'!V109,'ST1.1 Detailed MSW by country'!Y109,'ST1.1 Detailed MSW by country'!AG109,'ST1.1 Detailed MSW by country'!AJ109,'ST1.1 Detailed MSW by country'!AR109,'ST1.1 Detailed MSW by country'!AU109)</f>
        <v>4.6503503831316323E-2</v>
      </c>
      <c r="AR109" s="50">
        <f>STDEVA('ST1.1 Detailed MSW by country'!K109,'ST1.1 Detailed MSW by country'!N109,'ST1.1 Detailed MSW by country'!V109,'ST1.1 Detailed MSW by country'!Y109,'ST1.1 Detailed MSW by country'!AG109,'ST1.1 Detailed MSW by country'!AJ109,'ST1.1 Detailed MSW by country'!AR109,'ST1.1 Detailed MSW by country'!AU109)</f>
        <v>3.3401146020496687E-2</v>
      </c>
      <c r="AS109" s="50">
        <f>MIN('ST1.1 Detailed MSW by country'!K109,'ST1.1 Detailed MSW by country'!N109,'ST1.1 Detailed MSW by country'!V109,'ST1.1 Detailed MSW by country'!Y109,'ST1.1 Detailed MSW by country'!AG109,'ST1.1 Detailed MSW by country'!AJ109,'ST1.1 Detailed MSW by country'!AR109,'ST1.1 Detailed MSW by country'!AU109)</f>
        <v>1.243944E-2</v>
      </c>
      <c r="AT109" s="50">
        <f>MAX('ST1.1 Detailed MSW by country'!K109,'ST1.1 Detailed MSW by country'!N109,'ST1.1 Detailed MSW by country'!V109,'ST1.1 Detailed MSW by country'!Y109,'ST1.1 Detailed MSW by country'!AG109,'ST1.1 Detailed MSW by country'!AJ109,'ST1.1 Detailed MSW by country'!AR109,'ST1.1 Detailed MSW by country'!AU109)</f>
        <v>9.5393671890252815E-2</v>
      </c>
    </row>
    <row r="110" spans="1:46" x14ac:dyDescent="0.3">
      <c r="A110" s="19" t="s">
        <v>118</v>
      </c>
      <c r="B110" s="19" t="s">
        <v>123</v>
      </c>
      <c r="C110" s="27">
        <f>AVERAGE('ST1.1 Detailed MSW by country'!G110,'ST1.1 Detailed MSW by country'!R110,'ST1.1 Detailed MSW by country'!AC110,'ST1.1 Detailed MSW by country'!AN110)</f>
        <v>1.244694751832305</v>
      </c>
      <c r="D110" s="21">
        <f>STDEVA('ST1.1 Detailed MSW by country'!G110,'ST1.1 Detailed MSW by country'!R110,'ST1.1 Detailed MSW by country'!AC110,'ST1.1 Detailed MSW by country'!AN110)</f>
        <v>0.62705195874250685</v>
      </c>
      <c r="E110" s="21">
        <f>MIN('ST1.1 Detailed MSW by country'!G110,'ST1.1 Detailed MSW by country'!R110,'ST1.1 Detailed MSW by country'!AC110,'ST1.1 Detailed MSW by country'!AN110)</f>
        <v>1.1440842554969153</v>
      </c>
      <c r="F110" s="21">
        <f>MAX('ST1.1 Detailed MSW by country'!G110,'ST1.1 Detailed MSW by country'!R110,'ST1.1 Detailed MSW by country'!AC110,'ST1.1 Detailed MSW by country'!AN110)</f>
        <v>1.33</v>
      </c>
      <c r="G110" s="21">
        <f>AVERAGE('ST1.1 Detailed MSW by country'!H110,'ST1.1 Detailed MSW by country'!S110,'ST1.1 Detailed MSW by country'!AD110,'ST1.1 Detailed MSW by country'!AO110)</f>
        <v>0.5194901106596298</v>
      </c>
      <c r="H110" s="21">
        <f>STDEVA('ST1.1 Detailed MSW by country'!H110,'ST1.1 Detailed MSW by country'!S110,'ST1.1 Detailed MSW by country'!AD110,'ST1.1 Detailed MSW by country'!AO110)</f>
        <v>0.28144626867296435</v>
      </c>
      <c r="I110" s="21">
        <f>MIN('ST1.1 Detailed MSW by country'!H110,'ST1.1 Detailed MSW by country'!S110,'ST1.1 Detailed MSW by country'!AD110,'ST1.1 Detailed MSW by country'!AO110)</f>
        <v>0.4118703319788895</v>
      </c>
      <c r="J110" s="21">
        <f>MAX('ST1.1 Detailed MSW by country'!H110,'ST1.1 Detailed MSW by country'!S110,'ST1.1 Detailed MSW by country'!AD110,'ST1.1 Detailed MSW by country'!AO110)</f>
        <v>0.66780000000000006</v>
      </c>
      <c r="K110" s="50">
        <f>AVERAGE('ST1.1 Detailed MSW by country'!AP110,'ST1.1 Detailed MSW by country'!AE110,'ST1.1 Detailed MSW by country'!T110,'ST1.1 Detailed MSW by country'!I110)</f>
        <v>4.689491722274982E-2</v>
      </c>
      <c r="L110" s="50">
        <f>STDEVA('ST1.1 Detailed MSW by country'!AP110,'ST1.1 Detailed MSW by country'!AE110,'ST1.1 Detailed MSW by country'!T110,'ST1.1 Detailed MSW by country'!I110)</f>
        <v>2.8843274519383507E-2</v>
      </c>
      <c r="M110" s="50">
        <f>MIN('ST1.1 Detailed MSW by country'!AP110,'ST1.1 Detailed MSW by country'!AE110,'ST1.1 Detailed MSW by country'!T110,'ST1.1 Detailed MSW by country'!I110)</f>
        <v>2.3365439999999998E-2</v>
      </c>
      <c r="N110" s="50">
        <f>MAX('ST1.1 Detailed MSW by country'!AP110,'ST1.1 Detailed MSW by country'!AE110,'ST1.1 Detailed MSW by country'!T110,'ST1.1 Detailed MSW by country'!I110)</f>
        <v>6.1487999999999994E-2</v>
      </c>
      <c r="O110" s="50">
        <f>AVERAGE('ST1.1 Detailed MSW by country'!AQ110,'ST1.1 Detailed MSW by country'!AF110,'ST1.1 Detailed MSW by country'!U110,'ST1.1 Detailed MSW by country'!J110)</f>
        <v>8.9657700345954064E-2</v>
      </c>
      <c r="P110" s="50">
        <f>STDEVA('ST1.1 Detailed MSW by country'!AQ110,'ST1.1 Detailed MSW by country'!AF110,'ST1.1 Detailed MSW by country'!U110,'ST1.1 Detailed MSW by country'!J110)</f>
        <v>5.5145030997100011E-2</v>
      </c>
      <c r="Q110" s="50">
        <f>MIN('ST1.1 Detailed MSW by country'!AQ110,'ST1.1 Detailed MSW by country'!AF110,'ST1.1 Detailed MSW by country'!U110,'ST1.1 Detailed MSW by country'!J110)</f>
        <v>4.4672039999999996E-2</v>
      </c>
      <c r="R110" s="50">
        <f>MAX('ST1.1 Detailed MSW by country'!AQ110,'ST1.1 Detailed MSW by country'!AF110,'ST1.1 Detailed MSW by country'!U110,'ST1.1 Detailed MSW by country'!J110)</f>
        <v>0.117558</v>
      </c>
      <c r="S110" s="50">
        <f>AVERAGE('ST1.1 Detailed MSW by country'!AR110,'ST1.1 Detailed MSW by country'!AG110,'ST1.1 Detailed MSW by country'!V110,'ST1.1 Detailed MSW by country'!K110)</f>
        <v>7.4186221508120639E-2</v>
      </c>
      <c r="T110" s="50">
        <f>STDEVA('ST1.1 Detailed MSW by country'!AR110,'ST1.1 Detailed MSW by country'!AG110,'ST1.1 Detailed MSW by country'!V110,'ST1.1 Detailed MSW by country'!K110)</f>
        <v>4.5629114608532917E-2</v>
      </c>
      <c r="U110" s="50">
        <f>MIN('ST1.1 Detailed MSW by country'!AR110,'ST1.1 Detailed MSW by country'!AG110,'ST1.1 Detailed MSW by country'!V110,'ST1.1 Detailed MSW by country'!K110)</f>
        <v>3.6963360000000001E-2</v>
      </c>
      <c r="V110" s="50">
        <f>MAX('ST1.1 Detailed MSW by country'!AR110,'ST1.1 Detailed MSW by country'!AG110,'ST1.1 Detailed MSW by country'!V110,'ST1.1 Detailed MSW by country'!K110)</f>
        <v>9.7272000000000011E-2</v>
      </c>
      <c r="W110" s="50">
        <f>AVERAGE('ST1.1 Detailed MSW by country'!AS110,'ST1.1 Detailed MSW by country'!AH110,'ST1.1 Detailed MSW by country'!W110,'ST1.1 Detailed MSW by country'!L110)</f>
        <v>5.6985012116989024E-2</v>
      </c>
      <c r="X110" s="50">
        <f>STDEVA('ST1.1 Detailed MSW by country'!AS110,'ST1.1 Detailed MSW by country'!AH110,'ST1.1 Detailed MSW by country'!W110,'ST1.1 Detailed MSW by country'!L110)</f>
        <v>3.5049306946709879E-2</v>
      </c>
      <c r="Y110" s="50">
        <f>MIN('ST1.1 Detailed MSW by country'!AS110,'ST1.1 Detailed MSW by country'!AH110,'ST1.1 Detailed MSW by country'!W110,'ST1.1 Detailed MSW by country'!L110)</f>
        <v>2.8392839999999999E-2</v>
      </c>
      <c r="Z110" s="50">
        <f>MAX('ST1.1 Detailed MSW by country'!AS110,'ST1.1 Detailed MSW by country'!AH110,'ST1.1 Detailed MSW by country'!W110,'ST1.1 Detailed MSW by country'!L110)</f>
        <v>7.4717999999999993E-2</v>
      </c>
      <c r="AA110" s="50">
        <f>AVERAGE('ST1.1 Detailed MSW by country'!AT110,'ST1.1 Detailed MSW by country'!AI110,'ST1.1 Detailed MSW by country'!X110,'ST1.1 Detailed MSW by country'!M110)</f>
        <v>0.1499099812858396</v>
      </c>
      <c r="AB110" s="50">
        <f>STDEVA('ST1.1 Detailed MSW by country'!AT110,'ST1.1 Detailed MSW by country'!AI110,'ST1.1 Detailed MSW by country'!X110,'ST1.1 Detailed MSW by country'!M110)</f>
        <v>9.2203910348848922E-2</v>
      </c>
      <c r="AC110" s="50">
        <f>MIN('ST1.1 Detailed MSW by country'!AT110,'ST1.1 Detailed MSW by country'!AI110,'ST1.1 Detailed MSW by country'!X110,'ST1.1 Detailed MSW by country'!M110)</f>
        <v>7.4692800000000004E-2</v>
      </c>
      <c r="AD110" s="50">
        <f>MAX('ST1.1 Detailed MSW by country'!AT110,'ST1.1 Detailed MSW by country'!AI110,'ST1.1 Detailed MSW by country'!X110,'ST1.1 Detailed MSW by country'!M110)</f>
        <v>0.19656000000000001</v>
      </c>
      <c r="AE110" s="50">
        <f>AVERAGE('ST1.1 Detailed MSW by country'!AU110,'ST1.1 Detailed MSW by country'!AJ110,'ST1.1 Detailed MSW by country'!Y110,'ST1.1 Detailed MSW by country'!N110)</f>
        <v>4.257059083950445E-2</v>
      </c>
      <c r="AF110" s="50">
        <f>STDEVA('ST1.1 Detailed MSW by country'!AU110,'ST1.1 Detailed MSW by country'!AJ110,'ST1.1 Detailed MSW by country'!Y110,'ST1.1 Detailed MSW by country'!N110)</f>
        <v>2.6183546336243632E-2</v>
      </c>
      <c r="AG110" s="50">
        <f>MIN('ST1.1 Detailed MSW by country'!AU110,'ST1.1 Detailed MSW by country'!AJ110,'ST1.1 Detailed MSW by country'!Y110,'ST1.1 Detailed MSW by country'!N110)</f>
        <v>2.1210839999999998E-2</v>
      </c>
      <c r="AH110" s="50">
        <f>MAX('ST1.1 Detailed MSW by country'!AU110,'ST1.1 Detailed MSW by country'!AJ110,'ST1.1 Detailed MSW by country'!Y110,'ST1.1 Detailed MSW by country'!N110)</f>
        <v>5.5818E-2</v>
      </c>
      <c r="AI110" s="50">
        <f>AVERAGE('ST1.1 Detailed MSW by country'!I110,'ST1.1 Detailed MSW by country'!L110,'ST1.1 Detailed MSW by country'!T110,'ST1.1 Detailed MSW by country'!W110,'ST1.1 Detailed MSW by country'!AE110,'ST1.1 Detailed MSW by country'!AH110,'ST1.1 Detailed MSW by country'!AP110,'ST1.1 Detailed MSW by country'!AS110)</f>
        <v>5.1939964669869415E-2</v>
      </c>
      <c r="AJ110" s="50">
        <f>STDEVA('ST1.1 Detailed MSW by country'!I110,'ST1.1 Detailed MSW by country'!L110,'ST1.1 Detailed MSW by country'!T110,'ST1.1 Detailed MSW by country'!W110,'ST1.1 Detailed MSW by country'!AE110,'ST1.1 Detailed MSW by country'!AH110,'ST1.1 Detailed MSW by country'!AP110,'ST1.1 Detailed MSW by country'!AS110)</f>
        <v>2.9989763668344778E-2</v>
      </c>
      <c r="AK110" s="50">
        <f>MIN('ST1.1 Detailed MSW by country'!I110,'ST1.1 Detailed MSW by country'!L110,'ST1.1 Detailed MSW by country'!T110,'ST1.1 Detailed MSW by country'!W110,'ST1.1 Detailed MSW by country'!AE110,'ST1.1 Detailed MSW by country'!AH110,'ST1.1 Detailed MSW by country'!AP110,'ST1.1 Detailed MSW by country'!AS110)</f>
        <v>2.3365439999999998E-2</v>
      </c>
      <c r="AL110" s="50">
        <f>MAX('ST1.1 Detailed MSW by country'!I110,'ST1.1 Detailed MSW by country'!L110,'ST1.1 Detailed MSW by country'!T110,'ST1.1 Detailed MSW by country'!W110,'ST1.1 Detailed MSW by country'!AE110,'ST1.1 Detailed MSW by country'!AH110,'ST1.1 Detailed MSW by country'!AP110,'ST1.1 Detailed MSW by country'!AS110)</f>
        <v>7.4717999999999993E-2</v>
      </c>
      <c r="AM110" s="50">
        <f>AVERAGE('ST1.1 Detailed MSW by country'!J110,'ST1.1 Detailed MSW by country'!M110,'ST1.1 Detailed MSW by country'!U110,'ST1.1 Detailed MSW by country'!X110,'ST1.1 Detailed MSW by country'!AF110,'ST1.1 Detailed MSW by country'!AI110,'ST1.1 Detailed MSW by country'!AQ110,'ST1.1 Detailed MSW by country'!AT110)</f>
        <v>0.11978384081589684</v>
      </c>
      <c r="AN110" s="50">
        <f>STDEVA('ST1.1 Detailed MSW by country'!J110,'ST1.1 Detailed MSW by country'!M110,'ST1.1 Detailed MSW by country'!U110,'ST1.1 Detailed MSW by country'!X110,'ST1.1 Detailed MSW by country'!AF110,'ST1.1 Detailed MSW by country'!AI110,'ST1.1 Detailed MSW by country'!AQ110,'ST1.1 Detailed MSW by country'!AT110)</f>
        <v>7.4365637331590281E-2</v>
      </c>
      <c r="AO110" s="50">
        <f>MIN('ST1.1 Detailed MSW by country'!J110,'ST1.1 Detailed MSW by country'!M110,'ST1.1 Detailed MSW by country'!U110,'ST1.1 Detailed MSW by country'!X110,'ST1.1 Detailed MSW by country'!AF110,'ST1.1 Detailed MSW by country'!AI110,'ST1.1 Detailed MSW by country'!AQ110,'ST1.1 Detailed MSW by country'!AT110)</f>
        <v>4.4672039999999996E-2</v>
      </c>
      <c r="AP110" s="50">
        <f>MAX('ST1.1 Detailed MSW by country'!J110,'ST1.1 Detailed MSW by country'!M110,'ST1.1 Detailed MSW by country'!U110,'ST1.1 Detailed MSW by country'!X110,'ST1.1 Detailed MSW by country'!AF110,'ST1.1 Detailed MSW by country'!AI110,'ST1.1 Detailed MSW by country'!AQ110,'ST1.1 Detailed MSW by country'!AT110)</f>
        <v>0.19656000000000001</v>
      </c>
      <c r="AQ110" s="50">
        <f>AVERAGE('ST1.1 Detailed MSW by country'!K110,'ST1.1 Detailed MSW by country'!N110,'ST1.1 Detailed MSW by country'!V110,'ST1.1 Detailed MSW by country'!Y110,'ST1.1 Detailed MSW by country'!AG110,'ST1.1 Detailed MSW by country'!AJ110,'ST1.1 Detailed MSW by country'!AR110,'ST1.1 Detailed MSW by country'!AU110)</f>
        <v>5.8378406173812535E-2</v>
      </c>
      <c r="AR110" s="50">
        <f>STDEVA('ST1.1 Detailed MSW by country'!K110,'ST1.1 Detailed MSW by country'!N110,'ST1.1 Detailed MSW by country'!V110,'ST1.1 Detailed MSW by country'!Y110,'ST1.1 Detailed MSW by country'!AG110,'ST1.1 Detailed MSW by country'!AJ110,'ST1.1 Detailed MSW by country'!AR110,'ST1.1 Detailed MSW by country'!AU110)</f>
        <v>3.6698139718322607E-2</v>
      </c>
      <c r="AS110" s="50">
        <f>MIN('ST1.1 Detailed MSW by country'!K110,'ST1.1 Detailed MSW by country'!N110,'ST1.1 Detailed MSW by country'!V110,'ST1.1 Detailed MSW by country'!Y110,'ST1.1 Detailed MSW by country'!AG110,'ST1.1 Detailed MSW by country'!AJ110,'ST1.1 Detailed MSW by country'!AR110,'ST1.1 Detailed MSW by country'!AU110)</f>
        <v>2.1210839999999998E-2</v>
      </c>
      <c r="AT110" s="50">
        <f>MAX('ST1.1 Detailed MSW by country'!K110,'ST1.1 Detailed MSW by country'!N110,'ST1.1 Detailed MSW by country'!V110,'ST1.1 Detailed MSW by country'!Y110,'ST1.1 Detailed MSW by country'!AG110,'ST1.1 Detailed MSW by country'!AJ110,'ST1.1 Detailed MSW by country'!AR110,'ST1.1 Detailed MSW by country'!AU110)</f>
        <v>9.7272000000000011E-2</v>
      </c>
    </row>
    <row r="111" spans="1:46" x14ac:dyDescent="0.3">
      <c r="A111" s="19" t="s">
        <v>118</v>
      </c>
      <c r="B111" s="19" t="s">
        <v>124</v>
      </c>
      <c r="C111" s="27">
        <f>AVERAGE('ST1.1 Detailed MSW by country'!G111,'ST1.1 Detailed MSW by country'!R111,'ST1.1 Detailed MSW by country'!AC111,'ST1.1 Detailed MSW by country'!AN111)</f>
        <v>1.0337645558703068</v>
      </c>
      <c r="D111" s="21">
        <f>STDEVA('ST1.1 Detailed MSW by country'!G111,'ST1.1 Detailed MSW by country'!R111,'ST1.1 Detailed MSW by country'!AC111,'ST1.1 Detailed MSW by country'!AN111)</f>
        <v>0.59928941953279091</v>
      </c>
      <c r="E111" s="21">
        <f>MIN('ST1.1 Detailed MSW by country'!G111,'ST1.1 Detailed MSW by country'!R111,'ST1.1 Detailed MSW by country'!AC111,'ST1.1 Detailed MSW by country'!AN111)</f>
        <v>0.96752911174061373</v>
      </c>
      <c r="F111" s="21">
        <f>MAX('ST1.1 Detailed MSW by country'!G111,'ST1.1 Detailed MSW by country'!R111,'ST1.1 Detailed MSW by country'!AC111,'ST1.1 Detailed MSW by country'!AN111)</f>
        <v>1.1000000000000001</v>
      </c>
      <c r="G111" s="21">
        <f>AVERAGE('ST1.1 Detailed MSW by country'!H111,'ST1.1 Detailed MSW by country'!S111,'ST1.1 Detailed MSW by country'!AD111,'ST1.1 Detailed MSW by country'!AO111)</f>
        <v>0.37215524011331047</v>
      </c>
      <c r="H111" s="21">
        <f>STDEVA('ST1.1 Detailed MSW by country'!H111,'ST1.1 Detailed MSW by country'!S111,'ST1.1 Detailed MSW by country'!AD111,'ST1.1 Detailed MSW by country'!AO111)</f>
        <v>0.2157441910318047</v>
      </c>
      <c r="I111" s="21">
        <f>MIN('ST1.1 Detailed MSW by country'!H111,'ST1.1 Detailed MSW by country'!S111,'ST1.1 Detailed MSW by country'!AD111,'ST1.1 Detailed MSW by country'!AO111)</f>
        <v>0.34831048022662092</v>
      </c>
      <c r="J111" s="21">
        <f>MAX('ST1.1 Detailed MSW by country'!H111,'ST1.1 Detailed MSW by country'!S111,'ST1.1 Detailed MSW by country'!AD111,'ST1.1 Detailed MSW by country'!AO111)</f>
        <v>0.39600000000000002</v>
      </c>
      <c r="K111" s="50">
        <f>AVERAGE('ST1.1 Detailed MSW by country'!AP111,'ST1.1 Detailed MSW by country'!AE111,'ST1.1 Detailed MSW by country'!T111,'ST1.1 Detailed MSW by country'!I111)</f>
        <v>3.3270110326470974E-2</v>
      </c>
      <c r="L111" s="50">
        <f>STDEVA('ST1.1 Detailed MSW by country'!AP111,'ST1.1 Detailed MSW by country'!AE111,'ST1.1 Detailed MSW by country'!T111,'ST1.1 Detailed MSW by country'!I111)</f>
        <v>2.2329678317870336E-2</v>
      </c>
      <c r="M111" s="50">
        <f>MIN('ST1.1 Detailed MSW by country'!AP111,'ST1.1 Detailed MSW by country'!AE111,'ST1.1 Detailed MSW by country'!T111,'ST1.1 Detailed MSW by country'!I111)</f>
        <v>1.93248E-2</v>
      </c>
      <c r="N111" s="50">
        <f>MAX('ST1.1 Detailed MSW by country'!AP111,'ST1.1 Detailed MSW by country'!AE111,'ST1.1 Detailed MSW by country'!T111,'ST1.1 Detailed MSW by country'!I111)</f>
        <v>4.7215420652941945E-2</v>
      </c>
      <c r="O111" s="50">
        <f>AVERAGE('ST1.1 Detailed MSW by country'!AQ111,'ST1.1 Detailed MSW by country'!AF111,'ST1.1 Detailed MSW by country'!U111,'ST1.1 Detailed MSW by country'!J111)</f>
        <v>6.3608633062699621E-2</v>
      </c>
      <c r="P111" s="50">
        <f>STDEVA('ST1.1 Detailed MSW by country'!AQ111,'ST1.1 Detailed MSW by country'!AF111,'ST1.1 Detailed MSW by country'!U111,'ST1.1 Detailed MSW by country'!J111)</f>
        <v>4.2691782521666041E-2</v>
      </c>
      <c r="Q111" s="50">
        <f>MIN('ST1.1 Detailed MSW by country'!AQ111,'ST1.1 Detailed MSW by country'!AF111,'ST1.1 Detailed MSW by country'!U111,'ST1.1 Detailed MSW by country'!J111)</f>
        <v>3.6946800000000002E-2</v>
      </c>
      <c r="R111" s="50">
        <f>MAX('ST1.1 Detailed MSW by country'!AQ111,'ST1.1 Detailed MSW by country'!AF111,'ST1.1 Detailed MSW by country'!U111,'ST1.1 Detailed MSW by country'!J111)</f>
        <v>9.0270466125399254E-2</v>
      </c>
      <c r="S111" s="50">
        <f>AVERAGE('ST1.1 Detailed MSW by country'!AR111,'ST1.1 Detailed MSW by country'!AG111,'ST1.1 Detailed MSW by country'!V111,'ST1.1 Detailed MSW by country'!K111)</f>
        <v>5.2632223713187695E-2</v>
      </c>
      <c r="T111" s="50">
        <f>STDEVA('ST1.1 Detailed MSW by country'!AR111,'ST1.1 Detailed MSW by country'!AG111,'ST1.1 Detailed MSW by country'!V111,'ST1.1 Detailed MSW by country'!K111)</f>
        <v>3.5324818978270292E-2</v>
      </c>
      <c r="U111" s="50">
        <f>MIN('ST1.1 Detailed MSW by country'!AR111,'ST1.1 Detailed MSW by country'!AG111,'ST1.1 Detailed MSW by country'!V111,'ST1.1 Detailed MSW by country'!K111)</f>
        <v>3.0571200000000003E-2</v>
      </c>
      <c r="V111" s="50">
        <f>MAX('ST1.1 Detailed MSW by country'!AR111,'ST1.1 Detailed MSW by country'!AG111,'ST1.1 Detailed MSW by country'!V111,'ST1.1 Detailed MSW by country'!K111)</f>
        <v>7.4693247426375384E-2</v>
      </c>
      <c r="W111" s="50">
        <f>AVERAGE('ST1.1 Detailed MSW by country'!AS111,'ST1.1 Detailed MSW by country'!AH111,'ST1.1 Detailed MSW by country'!W111,'ST1.1 Detailed MSW by country'!L111)</f>
        <v>4.0428638163109196E-2</v>
      </c>
      <c r="X111" s="50">
        <f>STDEVA('ST1.1 Detailed MSW by country'!AS111,'ST1.1 Detailed MSW by country'!AH111,'ST1.1 Detailed MSW by country'!W111,'ST1.1 Detailed MSW by country'!L111)</f>
        <v>2.7134219759215397E-2</v>
      </c>
      <c r="Y111" s="50">
        <f>MIN('ST1.1 Detailed MSW by country'!AS111,'ST1.1 Detailed MSW by country'!AH111,'ST1.1 Detailed MSW by country'!W111,'ST1.1 Detailed MSW by country'!L111)</f>
        <v>2.3482800000000002E-2</v>
      </c>
      <c r="Z111" s="50">
        <f>MAX('ST1.1 Detailed MSW by country'!AS111,'ST1.1 Detailed MSW by country'!AH111,'ST1.1 Detailed MSW by country'!W111,'ST1.1 Detailed MSW by country'!L111)</f>
        <v>5.7374476326218393E-2</v>
      </c>
      <c r="AA111" s="50">
        <f>AVERAGE('ST1.1 Detailed MSW by country'!AT111,'ST1.1 Detailed MSW by country'!AI111,'ST1.1 Detailed MSW by country'!X111,'ST1.1 Detailed MSW by country'!M111)</f>
        <v>0.10635527071576786</v>
      </c>
      <c r="AB111" s="50">
        <f>STDEVA('ST1.1 Detailed MSW by country'!AT111,'ST1.1 Detailed MSW by country'!AI111,'ST1.1 Detailed MSW by country'!X111,'ST1.1 Detailed MSW by country'!M111)</f>
        <v>7.1381758557126501E-2</v>
      </c>
      <c r="AC111" s="50">
        <f>MIN('ST1.1 Detailed MSW by country'!AT111,'ST1.1 Detailed MSW by country'!AI111,'ST1.1 Detailed MSW by country'!X111,'ST1.1 Detailed MSW by country'!M111)</f>
        <v>6.1776000000000005E-2</v>
      </c>
      <c r="AD111" s="50">
        <f>MAX('ST1.1 Detailed MSW by country'!AT111,'ST1.1 Detailed MSW by country'!AI111,'ST1.1 Detailed MSW by country'!X111,'ST1.1 Detailed MSW by country'!M111)</f>
        <v>0.15093454143153573</v>
      </c>
      <c r="AE111" s="50">
        <f>AVERAGE('ST1.1 Detailed MSW by country'!AU111,'ST1.1 Detailed MSW by country'!AJ111,'ST1.1 Detailed MSW by country'!Y111,'ST1.1 Detailed MSW by country'!N111)</f>
        <v>3.0202169825054595E-2</v>
      </c>
      <c r="AF111" s="50">
        <f>STDEVA('ST1.1 Detailed MSW by country'!AU111,'ST1.1 Detailed MSW by country'!AJ111,'ST1.1 Detailed MSW by country'!Y111,'ST1.1 Detailed MSW by country'!N111)</f>
        <v>2.0270589128722458E-2</v>
      </c>
      <c r="AG111" s="50">
        <f>MIN('ST1.1 Detailed MSW by country'!AU111,'ST1.1 Detailed MSW by country'!AJ111,'ST1.1 Detailed MSW by country'!Y111,'ST1.1 Detailed MSW by country'!N111)</f>
        <v>1.7542800000000001E-2</v>
      </c>
      <c r="AH111" s="50">
        <f>MAX('ST1.1 Detailed MSW by country'!AU111,'ST1.1 Detailed MSW by country'!AJ111,'ST1.1 Detailed MSW by country'!Y111,'ST1.1 Detailed MSW by country'!N111)</f>
        <v>4.2861539650109186E-2</v>
      </c>
      <c r="AI111" s="50">
        <f>AVERAGE('ST1.1 Detailed MSW by country'!I111,'ST1.1 Detailed MSW by country'!L111,'ST1.1 Detailed MSW by country'!T111,'ST1.1 Detailed MSW by country'!W111,'ST1.1 Detailed MSW by country'!AE111,'ST1.1 Detailed MSW by country'!AH111,'ST1.1 Detailed MSW by country'!AP111,'ST1.1 Detailed MSW by country'!AS111)</f>
        <v>3.6849374244790088E-2</v>
      </c>
      <c r="AJ111" s="50">
        <f>STDEVA('ST1.1 Detailed MSW by country'!I111,'ST1.1 Detailed MSW by country'!L111,'ST1.1 Detailed MSW by country'!T111,'ST1.1 Detailed MSW by country'!W111,'ST1.1 Detailed MSW by country'!AE111,'ST1.1 Detailed MSW by country'!AH111,'ST1.1 Detailed MSW by country'!AP111,'ST1.1 Detailed MSW by country'!AS111)</f>
        <v>2.3084514003847603E-2</v>
      </c>
      <c r="AK111" s="50">
        <f>MIN('ST1.1 Detailed MSW by country'!I111,'ST1.1 Detailed MSW by country'!L111,'ST1.1 Detailed MSW by country'!T111,'ST1.1 Detailed MSW by country'!W111,'ST1.1 Detailed MSW by country'!AE111,'ST1.1 Detailed MSW by country'!AH111,'ST1.1 Detailed MSW by country'!AP111,'ST1.1 Detailed MSW by country'!AS111)</f>
        <v>1.93248E-2</v>
      </c>
      <c r="AL111" s="50">
        <f>MAX('ST1.1 Detailed MSW by country'!I111,'ST1.1 Detailed MSW by country'!L111,'ST1.1 Detailed MSW by country'!T111,'ST1.1 Detailed MSW by country'!W111,'ST1.1 Detailed MSW by country'!AE111,'ST1.1 Detailed MSW by country'!AH111,'ST1.1 Detailed MSW by country'!AP111,'ST1.1 Detailed MSW by country'!AS111)</f>
        <v>5.7374476326218393E-2</v>
      </c>
      <c r="AM111" s="50">
        <f>AVERAGE('ST1.1 Detailed MSW by country'!J111,'ST1.1 Detailed MSW by country'!M111,'ST1.1 Detailed MSW by country'!U111,'ST1.1 Detailed MSW by country'!X111,'ST1.1 Detailed MSW by country'!AF111,'ST1.1 Detailed MSW by country'!AI111,'ST1.1 Detailed MSW by country'!AQ111,'ST1.1 Detailed MSW by country'!AT111)</f>
        <v>8.4981951889233742E-2</v>
      </c>
      <c r="AN111" s="50">
        <f>STDEVA('ST1.1 Detailed MSW by country'!J111,'ST1.1 Detailed MSW by country'!M111,'ST1.1 Detailed MSW by country'!U111,'ST1.1 Detailed MSW by country'!X111,'ST1.1 Detailed MSW by country'!AF111,'ST1.1 Detailed MSW by country'!AI111,'ST1.1 Detailed MSW by country'!AQ111,'ST1.1 Detailed MSW by country'!AT111)</f>
        <v>5.5635893814896101E-2</v>
      </c>
      <c r="AO111" s="50">
        <f>MIN('ST1.1 Detailed MSW by country'!J111,'ST1.1 Detailed MSW by country'!M111,'ST1.1 Detailed MSW by country'!U111,'ST1.1 Detailed MSW by country'!X111,'ST1.1 Detailed MSW by country'!AF111,'ST1.1 Detailed MSW by country'!AI111,'ST1.1 Detailed MSW by country'!AQ111,'ST1.1 Detailed MSW by country'!AT111)</f>
        <v>3.6946800000000002E-2</v>
      </c>
      <c r="AP111" s="50">
        <f>MAX('ST1.1 Detailed MSW by country'!J111,'ST1.1 Detailed MSW by country'!M111,'ST1.1 Detailed MSW by country'!U111,'ST1.1 Detailed MSW by country'!X111,'ST1.1 Detailed MSW by country'!AF111,'ST1.1 Detailed MSW by country'!AI111,'ST1.1 Detailed MSW by country'!AQ111,'ST1.1 Detailed MSW by country'!AT111)</f>
        <v>0.15093454143153573</v>
      </c>
      <c r="AQ111" s="50">
        <f>AVERAGE('ST1.1 Detailed MSW by country'!K111,'ST1.1 Detailed MSW by country'!N111,'ST1.1 Detailed MSW by country'!V111,'ST1.1 Detailed MSW by country'!Y111,'ST1.1 Detailed MSW by country'!AG111,'ST1.1 Detailed MSW by country'!AJ111,'ST1.1 Detailed MSW by country'!AR111,'ST1.1 Detailed MSW by country'!AU111)</f>
        <v>4.1417196769121138E-2</v>
      </c>
      <c r="AR111" s="50">
        <f>STDEVA('ST1.1 Detailed MSW by country'!K111,'ST1.1 Detailed MSW by country'!N111,'ST1.1 Detailed MSW by country'!V111,'ST1.1 Detailed MSW by country'!Y111,'ST1.1 Detailed MSW by country'!AG111,'ST1.1 Detailed MSW by country'!AJ111,'ST1.1 Detailed MSW by country'!AR111,'ST1.1 Detailed MSW by country'!AU111)</f>
        <v>2.7328092602750164E-2</v>
      </c>
      <c r="AS111" s="50">
        <f>MIN('ST1.1 Detailed MSW by country'!K111,'ST1.1 Detailed MSW by country'!N111,'ST1.1 Detailed MSW by country'!V111,'ST1.1 Detailed MSW by country'!Y111,'ST1.1 Detailed MSW by country'!AG111,'ST1.1 Detailed MSW by country'!AJ111,'ST1.1 Detailed MSW by country'!AR111,'ST1.1 Detailed MSW by country'!AU111)</f>
        <v>1.7542800000000001E-2</v>
      </c>
      <c r="AT111" s="50">
        <f>MAX('ST1.1 Detailed MSW by country'!K111,'ST1.1 Detailed MSW by country'!N111,'ST1.1 Detailed MSW by country'!V111,'ST1.1 Detailed MSW by country'!Y111,'ST1.1 Detailed MSW by country'!AG111,'ST1.1 Detailed MSW by country'!AJ111,'ST1.1 Detailed MSW by country'!AR111,'ST1.1 Detailed MSW by country'!AU111)</f>
        <v>7.4693247426375384E-2</v>
      </c>
    </row>
    <row r="112" spans="1:46" x14ac:dyDescent="0.3">
      <c r="A112" s="19" t="s">
        <v>118</v>
      </c>
      <c r="B112" s="19" t="s">
        <v>125</v>
      </c>
      <c r="C112" s="27">
        <f>AVERAGE('ST1.1 Detailed MSW by country'!G112,'ST1.1 Detailed MSW by country'!R112,'ST1.1 Detailed MSW by country'!AC112,'ST1.1 Detailed MSW by country'!AN112)</f>
        <v>1.2297504138457473</v>
      </c>
      <c r="D112" s="21">
        <f>STDEVA('ST1.1 Detailed MSW by country'!G112,'ST1.1 Detailed MSW by country'!R112,'ST1.1 Detailed MSW by country'!AC112,'ST1.1 Detailed MSW by country'!AN112)</f>
        <v>0.6175582928973512</v>
      </c>
      <c r="E112" s="21">
        <f>MIN('ST1.1 Detailed MSW by country'!G112,'ST1.1 Detailed MSW by country'!R112,'ST1.1 Detailed MSW by country'!AC112,'ST1.1 Detailed MSW by country'!AN112)</f>
        <v>1.1492512415372422</v>
      </c>
      <c r="F112" s="21">
        <f>MAX('ST1.1 Detailed MSW by country'!G112,'ST1.1 Detailed MSW by country'!R112,'ST1.1 Detailed MSW by country'!AC112,'ST1.1 Detailed MSW by country'!AN112)</f>
        <v>1.28</v>
      </c>
      <c r="G112" s="21">
        <f>AVERAGE('ST1.1 Detailed MSW by country'!H112,'ST1.1 Detailed MSW by country'!S112,'ST1.1 Detailed MSW by country'!AD112,'ST1.1 Detailed MSW by country'!AO112)</f>
        <v>0.51411014898446916</v>
      </c>
      <c r="H112" s="21">
        <f>STDEVA('ST1.1 Detailed MSW by country'!H112,'ST1.1 Detailed MSW by country'!S112,'ST1.1 Detailed MSW by country'!AD112,'ST1.1 Detailed MSW by country'!AO112)</f>
        <v>0.27974426466351471</v>
      </c>
      <c r="I112" s="21">
        <f>MIN('ST1.1 Detailed MSW by country'!H112,'ST1.1 Detailed MSW by country'!S112,'ST1.1 Detailed MSW by country'!AD112,'ST1.1 Detailed MSW by country'!AO112)</f>
        <v>0.41373044695340716</v>
      </c>
      <c r="J112" s="21">
        <f>MAX('ST1.1 Detailed MSW by country'!H112,'ST1.1 Detailed MSW by country'!S112,'ST1.1 Detailed MSW by country'!AD112,'ST1.1 Detailed MSW by country'!AO112)</f>
        <v>0.66780000000000006</v>
      </c>
      <c r="K112" s="50">
        <f>AVERAGE('ST1.1 Detailed MSW by country'!AP112,'ST1.1 Detailed MSW by country'!AE112,'ST1.1 Detailed MSW by country'!T112,'ST1.1 Detailed MSW by country'!I112)</f>
        <v>4.6686166862339139E-2</v>
      </c>
      <c r="L112" s="50">
        <f>STDEVA('ST1.1 Detailed MSW by country'!AP112,'ST1.1 Detailed MSW by country'!AE112,'ST1.1 Detailed MSW by country'!T112,'ST1.1 Detailed MSW by country'!I112)</f>
        <v>2.9026997586765357E-2</v>
      </c>
      <c r="M112" s="50">
        <f>MIN('ST1.1 Detailed MSW by country'!AP112,'ST1.1 Detailed MSW by country'!AE112,'ST1.1 Detailed MSW by country'!T112,'ST1.1 Detailed MSW by country'!I112)</f>
        <v>2.2487039999999996E-2</v>
      </c>
      <c r="N112" s="50">
        <f>MAX('ST1.1 Detailed MSW by country'!AP112,'ST1.1 Detailed MSW by country'!AE112,'ST1.1 Detailed MSW by country'!T112,'ST1.1 Detailed MSW by country'!I112)</f>
        <v>6.1487999999999994E-2</v>
      </c>
      <c r="O112" s="50">
        <f>AVERAGE('ST1.1 Detailed MSW by country'!AQ112,'ST1.1 Detailed MSW by country'!AF112,'ST1.1 Detailed MSW by country'!U112,'ST1.1 Detailed MSW by country'!J112)</f>
        <v>8.9258593611808226E-2</v>
      </c>
      <c r="P112" s="50">
        <f>STDEVA('ST1.1 Detailed MSW by country'!AQ112,'ST1.1 Detailed MSW by country'!AF112,'ST1.1 Detailed MSW by country'!U112,'ST1.1 Detailed MSW by country'!J112)</f>
        <v>5.5496288418959185E-2</v>
      </c>
      <c r="Q112" s="50">
        <f>MIN('ST1.1 Detailed MSW by country'!AQ112,'ST1.1 Detailed MSW by country'!AF112,'ST1.1 Detailed MSW by country'!U112,'ST1.1 Detailed MSW by country'!J112)</f>
        <v>4.2992639999999999E-2</v>
      </c>
      <c r="R112" s="50">
        <f>MAX('ST1.1 Detailed MSW by country'!AQ112,'ST1.1 Detailed MSW by country'!AF112,'ST1.1 Detailed MSW by country'!U112,'ST1.1 Detailed MSW by country'!J112)</f>
        <v>0.117558</v>
      </c>
      <c r="S112" s="50">
        <f>AVERAGE('ST1.1 Detailed MSW by country'!AR112,'ST1.1 Detailed MSW by country'!AG112,'ST1.1 Detailed MSW by country'!V112,'ST1.1 Detailed MSW by country'!K112)</f>
        <v>7.3855985282225034E-2</v>
      </c>
      <c r="T112" s="50">
        <f>STDEVA('ST1.1 Detailed MSW by country'!AR112,'ST1.1 Detailed MSW by country'!AG112,'ST1.1 Detailed MSW by country'!V112,'ST1.1 Detailed MSW by country'!K112)</f>
        <v>4.5919758477423911E-2</v>
      </c>
      <c r="U112" s="50">
        <f>MIN('ST1.1 Detailed MSW by country'!AR112,'ST1.1 Detailed MSW by country'!AG112,'ST1.1 Detailed MSW by country'!V112,'ST1.1 Detailed MSW by country'!K112)</f>
        <v>3.5573760000000003E-2</v>
      </c>
      <c r="V112" s="50">
        <f>MAX('ST1.1 Detailed MSW by country'!AR112,'ST1.1 Detailed MSW by country'!AG112,'ST1.1 Detailed MSW by country'!V112,'ST1.1 Detailed MSW by country'!K112)</f>
        <v>9.7272000000000011E-2</v>
      </c>
      <c r="W112" s="50">
        <f>AVERAGE('ST1.1 Detailed MSW by country'!AS112,'ST1.1 Detailed MSW by country'!AH112,'ST1.1 Detailed MSW by country'!W112,'ST1.1 Detailed MSW by country'!L112)</f>
        <v>5.6731346207719489E-2</v>
      </c>
      <c r="X112" s="50">
        <f>STDEVA('ST1.1 Detailed MSW by country'!AS112,'ST1.1 Detailed MSW by country'!AH112,'ST1.1 Detailed MSW by country'!W112,'ST1.1 Detailed MSW by country'!L112)</f>
        <v>3.5272560592114463E-2</v>
      </c>
      <c r="Y112" s="50">
        <f>MIN('ST1.1 Detailed MSW by country'!AS112,'ST1.1 Detailed MSW by country'!AH112,'ST1.1 Detailed MSW by country'!W112,'ST1.1 Detailed MSW by country'!L112)</f>
        <v>2.7325439999999999E-2</v>
      </c>
      <c r="Z112" s="50">
        <f>MAX('ST1.1 Detailed MSW by country'!AS112,'ST1.1 Detailed MSW by country'!AH112,'ST1.1 Detailed MSW by country'!W112,'ST1.1 Detailed MSW by country'!L112)</f>
        <v>7.4717999999999993E-2</v>
      </c>
      <c r="AA112" s="50">
        <f>AVERAGE('ST1.1 Detailed MSW by country'!AT112,'ST1.1 Detailed MSW by country'!AI112,'ST1.1 Detailed MSW by country'!X112,'ST1.1 Detailed MSW by country'!M112)</f>
        <v>0.14924266455993662</v>
      </c>
      <c r="AB112" s="50">
        <f>STDEVA('ST1.1 Detailed MSW by country'!AT112,'ST1.1 Detailed MSW by country'!AI112,'ST1.1 Detailed MSW by country'!X112,'ST1.1 Detailed MSW by country'!M112)</f>
        <v>9.2791221793758108E-2</v>
      </c>
      <c r="AC112" s="50">
        <f>MIN('ST1.1 Detailed MSW by country'!AT112,'ST1.1 Detailed MSW by country'!AI112,'ST1.1 Detailed MSW by country'!X112,'ST1.1 Detailed MSW by country'!M112)</f>
        <v>7.1884799999999999E-2</v>
      </c>
      <c r="AD112" s="50">
        <f>MAX('ST1.1 Detailed MSW by country'!AT112,'ST1.1 Detailed MSW by country'!AI112,'ST1.1 Detailed MSW by country'!X112,'ST1.1 Detailed MSW by country'!M112)</f>
        <v>0.19656000000000001</v>
      </c>
      <c r="AE112" s="50">
        <f>AVERAGE('ST1.1 Detailed MSW by country'!AU112,'ST1.1 Detailed MSW by country'!AJ112,'ST1.1 Detailed MSW by country'!Y112,'ST1.1 Detailed MSW by country'!N112)</f>
        <v>4.2381090000033282E-2</v>
      </c>
      <c r="AF112" s="50">
        <f>STDEVA('ST1.1 Detailed MSW by country'!AU112,'ST1.1 Detailed MSW by country'!AJ112,'ST1.1 Detailed MSW by country'!Y112,'ST1.1 Detailed MSW by country'!N112)</f>
        <v>2.6350327727330026E-2</v>
      </c>
      <c r="AG112" s="50">
        <f>MIN('ST1.1 Detailed MSW by country'!AU112,'ST1.1 Detailed MSW by country'!AJ112,'ST1.1 Detailed MSW by country'!Y112,'ST1.1 Detailed MSW by country'!N112)</f>
        <v>2.0413439999999998E-2</v>
      </c>
      <c r="AH112" s="50">
        <f>MAX('ST1.1 Detailed MSW by country'!AU112,'ST1.1 Detailed MSW by country'!AJ112,'ST1.1 Detailed MSW by country'!Y112,'ST1.1 Detailed MSW by country'!N112)</f>
        <v>5.5818E-2</v>
      </c>
      <c r="AI112" s="50">
        <f>AVERAGE('ST1.1 Detailed MSW by country'!I112,'ST1.1 Detailed MSW by country'!L112,'ST1.1 Detailed MSW by country'!T112,'ST1.1 Detailed MSW by country'!W112,'ST1.1 Detailed MSW by country'!AE112,'ST1.1 Detailed MSW by country'!AH112,'ST1.1 Detailed MSW by country'!AP112,'ST1.1 Detailed MSW by country'!AS112)</f>
        <v>5.1708756535029314E-2</v>
      </c>
      <c r="AJ112" s="50">
        <f>STDEVA('ST1.1 Detailed MSW by country'!I112,'ST1.1 Detailed MSW by country'!L112,'ST1.1 Detailed MSW by country'!T112,'ST1.1 Detailed MSW by country'!W112,'ST1.1 Detailed MSW by country'!AE112,'ST1.1 Detailed MSW by country'!AH112,'ST1.1 Detailed MSW by country'!AP112,'ST1.1 Detailed MSW by country'!AS112)</f>
        <v>3.0174916713035412E-2</v>
      </c>
      <c r="AK112" s="50">
        <f>MIN('ST1.1 Detailed MSW by country'!I112,'ST1.1 Detailed MSW by country'!L112,'ST1.1 Detailed MSW by country'!T112,'ST1.1 Detailed MSW by country'!W112,'ST1.1 Detailed MSW by country'!AE112,'ST1.1 Detailed MSW by country'!AH112,'ST1.1 Detailed MSW by country'!AP112,'ST1.1 Detailed MSW by country'!AS112)</f>
        <v>2.2487039999999996E-2</v>
      </c>
      <c r="AL112" s="50">
        <f>MAX('ST1.1 Detailed MSW by country'!I112,'ST1.1 Detailed MSW by country'!L112,'ST1.1 Detailed MSW by country'!T112,'ST1.1 Detailed MSW by country'!W112,'ST1.1 Detailed MSW by country'!AE112,'ST1.1 Detailed MSW by country'!AH112,'ST1.1 Detailed MSW by country'!AP112,'ST1.1 Detailed MSW by country'!AS112)</f>
        <v>7.4717999999999993E-2</v>
      </c>
      <c r="AM112" s="50">
        <f>AVERAGE('ST1.1 Detailed MSW by country'!J112,'ST1.1 Detailed MSW by country'!M112,'ST1.1 Detailed MSW by country'!U112,'ST1.1 Detailed MSW by country'!X112,'ST1.1 Detailed MSW by country'!AF112,'ST1.1 Detailed MSW by country'!AI112,'ST1.1 Detailed MSW by country'!AQ112,'ST1.1 Detailed MSW by country'!AT112)</f>
        <v>0.11925062908587242</v>
      </c>
      <c r="AN112" s="50">
        <f>STDEVA('ST1.1 Detailed MSW by country'!J112,'ST1.1 Detailed MSW by country'!M112,'ST1.1 Detailed MSW by country'!U112,'ST1.1 Detailed MSW by country'!X112,'ST1.1 Detailed MSW by country'!AF112,'ST1.1 Detailed MSW by country'!AI112,'ST1.1 Detailed MSW by country'!AQ112,'ST1.1 Detailed MSW by country'!AT112)</f>
        <v>7.4754834028332745E-2</v>
      </c>
      <c r="AO112" s="50">
        <f>MIN('ST1.1 Detailed MSW by country'!J112,'ST1.1 Detailed MSW by country'!M112,'ST1.1 Detailed MSW by country'!U112,'ST1.1 Detailed MSW by country'!X112,'ST1.1 Detailed MSW by country'!AF112,'ST1.1 Detailed MSW by country'!AI112,'ST1.1 Detailed MSW by country'!AQ112,'ST1.1 Detailed MSW by country'!AT112)</f>
        <v>4.2992639999999999E-2</v>
      </c>
      <c r="AP112" s="50">
        <f>MAX('ST1.1 Detailed MSW by country'!J112,'ST1.1 Detailed MSW by country'!M112,'ST1.1 Detailed MSW by country'!U112,'ST1.1 Detailed MSW by country'!X112,'ST1.1 Detailed MSW by country'!AF112,'ST1.1 Detailed MSW by country'!AI112,'ST1.1 Detailed MSW by country'!AQ112,'ST1.1 Detailed MSW by country'!AT112)</f>
        <v>0.19656000000000001</v>
      </c>
      <c r="AQ112" s="50">
        <f>AVERAGE('ST1.1 Detailed MSW by country'!K112,'ST1.1 Detailed MSW by country'!N112,'ST1.1 Detailed MSW by country'!V112,'ST1.1 Detailed MSW by country'!Y112,'ST1.1 Detailed MSW by country'!AG112,'ST1.1 Detailed MSW by country'!AJ112,'ST1.1 Detailed MSW by country'!AR112,'ST1.1 Detailed MSW by country'!AU112)</f>
        <v>5.8118537641129155E-2</v>
      </c>
      <c r="AR112" s="50">
        <f>STDEVA('ST1.1 Detailed MSW by country'!K112,'ST1.1 Detailed MSW by country'!N112,'ST1.1 Detailed MSW by country'!V112,'ST1.1 Detailed MSW by country'!Y112,'ST1.1 Detailed MSW by country'!AG112,'ST1.1 Detailed MSW by country'!AJ112,'ST1.1 Detailed MSW by country'!AR112,'ST1.1 Detailed MSW by country'!AU112)</f>
        <v>3.6884752234960523E-2</v>
      </c>
      <c r="AS112" s="50">
        <f>MIN('ST1.1 Detailed MSW by country'!K112,'ST1.1 Detailed MSW by country'!N112,'ST1.1 Detailed MSW by country'!V112,'ST1.1 Detailed MSW by country'!Y112,'ST1.1 Detailed MSW by country'!AG112,'ST1.1 Detailed MSW by country'!AJ112,'ST1.1 Detailed MSW by country'!AR112,'ST1.1 Detailed MSW by country'!AU112)</f>
        <v>2.0413439999999998E-2</v>
      </c>
      <c r="AT112" s="50">
        <f>MAX('ST1.1 Detailed MSW by country'!K112,'ST1.1 Detailed MSW by country'!N112,'ST1.1 Detailed MSW by country'!V112,'ST1.1 Detailed MSW by country'!Y112,'ST1.1 Detailed MSW by country'!AG112,'ST1.1 Detailed MSW by country'!AJ112,'ST1.1 Detailed MSW by country'!AR112,'ST1.1 Detailed MSW by country'!AU112)</f>
        <v>9.7272000000000011E-2</v>
      </c>
    </row>
    <row r="113" spans="1:46" x14ac:dyDescent="0.3">
      <c r="A113" s="19" t="s">
        <v>118</v>
      </c>
      <c r="B113" s="19" t="s">
        <v>126</v>
      </c>
      <c r="C113" s="27">
        <f>AVERAGE('ST1.1 Detailed MSW by country'!G113,'ST1.1 Detailed MSW by country'!R113,'ST1.1 Detailed MSW by country'!AC113,'ST1.1 Detailed MSW by country'!AN113)</f>
        <v>2.5896815907897546</v>
      </c>
      <c r="D113" s="21">
        <f>STDEVA('ST1.1 Detailed MSW by country'!G113,'ST1.1 Detailed MSW by country'!R113,'ST1.1 Detailed MSW by country'!AC113,'ST1.1 Detailed MSW by country'!AN113)</f>
        <v>1.5286327470516714</v>
      </c>
      <c r="E113" s="21">
        <f>MIN('ST1.1 Detailed MSW by country'!G113,'ST1.1 Detailed MSW by country'!R113,'ST1.1 Detailed MSW by country'!AC113,'ST1.1 Detailed MSW by country'!AN113)</f>
        <v>2.2000000000000002</v>
      </c>
      <c r="F113" s="21">
        <f>MAX('ST1.1 Detailed MSW by country'!G113,'ST1.1 Detailed MSW by country'!R113,'ST1.1 Detailed MSW by country'!AC113,'ST1.1 Detailed MSW by country'!AN113)</f>
        <v>2.9793631815795085</v>
      </c>
      <c r="G113" s="21">
        <f>AVERAGE('ST1.1 Detailed MSW by country'!H113,'ST1.1 Detailed MSW by country'!S113,'ST1.1 Detailed MSW by country'!AD113,'ST1.1 Detailed MSW by country'!AO113)</f>
        <v>0.93228537268431155</v>
      </c>
      <c r="H113" s="21">
        <f>STDEVA('ST1.1 Detailed MSW by country'!H113,'ST1.1 Detailed MSW by country'!S113,'ST1.1 Detailed MSW by country'!AD113,'ST1.1 Detailed MSW by country'!AO113)</f>
        <v>0.55030778893860177</v>
      </c>
      <c r="I113" s="21">
        <f>MIN('ST1.1 Detailed MSW by country'!H113,'ST1.1 Detailed MSW by country'!S113,'ST1.1 Detailed MSW by country'!AD113,'ST1.1 Detailed MSW by country'!AO113)</f>
        <v>0.79200000000000004</v>
      </c>
      <c r="J113" s="21">
        <f>MAX('ST1.1 Detailed MSW by country'!H113,'ST1.1 Detailed MSW by country'!S113,'ST1.1 Detailed MSW by country'!AD113,'ST1.1 Detailed MSW by country'!AO113)</f>
        <v>1.0725707453686231</v>
      </c>
      <c r="K113" s="50">
        <f>AVERAGE('ST1.1 Detailed MSW by country'!AP113,'ST1.1 Detailed MSW by country'!AE113,'ST1.1 Detailed MSW by country'!T113,'ST1.1 Detailed MSW by country'!I113)</f>
        <v>9.2021261630540002E-2</v>
      </c>
      <c r="L113" s="50">
        <f>STDEVA('ST1.1 Detailed MSW by country'!AP113,'ST1.1 Detailed MSW by country'!AE113,'ST1.1 Detailed MSW by country'!T113,'ST1.1 Detailed MSW by country'!I113)</f>
        <v>6.8714338926908133E-2</v>
      </c>
      <c r="M113" s="50">
        <f>MIN('ST1.1 Detailed MSW by country'!AP113,'ST1.1 Detailed MSW by country'!AE113,'ST1.1 Detailed MSW by country'!T113,'ST1.1 Detailed MSW by country'!I113)</f>
        <v>3.8649599999999999E-2</v>
      </c>
      <c r="N113" s="50">
        <f>MAX('ST1.1 Detailed MSW by country'!AP113,'ST1.1 Detailed MSW by country'!AE113,'ST1.1 Detailed MSW by country'!T113,'ST1.1 Detailed MSW by country'!I113)</f>
        <v>0.14539292326108</v>
      </c>
      <c r="O113" s="50">
        <f>AVERAGE('ST1.1 Detailed MSW by country'!AQ113,'ST1.1 Detailed MSW by country'!AF113,'ST1.1 Detailed MSW by country'!U113,'ST1.1 Detailed MSW by country'!J113)</f>
        <v>0.17593409242068406</v>
      </c>
      <c r="P113" s="50">
        <f>STDEVA('ST1.1 Detailed MSW by country'!AQ113,'ST1.1 Detailed MSW by country'!AF113,'ST1.1 Detailed MSW by country'!U113,'ST1.1 Detailed MSW by country'!J113)</f>
        <v>0.13137393077624032</v>
      </c>
      <c r="Q113" s="50">
        <f>MIN('ST1.1 Detailed MSW by country'!AQ113,'ST1.1 Detailed MSW by country'!AF113,'ST1.1 Detailed MSW by country'!U113,'ST1.1 Detailed MSW by country'!J113)</f>
        <v>7.3893600000000004E-2</v>
      </c>
      <c r="R113" s="50">
        <f>MAX('ST1.1 Detailed MSW by country'!AQ113,'ST1.1 Detailed MSW by country'!AF113,'ST1.1 Detailed MSW by country'!U113,'ST1.1 Detailed MSW by country'!J113)</f>
        <v>0.27797458484136811</v>
      </c>
      <c r="S113" s="50">
        <f>AVERAGE('ST1.1 Detailed MSW by country'!AR113,'ST1.1 Detailed MSW by country'!AG113,'ST1.1 Detailed MSW by country'!V113,'ST1.1 Detailed MSW by country'!K113)</f>
        <v>0.14557461880896905</v>
      </c>
      <c r="T113" s="50">
        <f>STDEVA('ST1.1 Detailed MSW by country'!AR113,'ST1.1 Detailed MSW by country'!AG113,'ST1.1 Detailed MSW by country'!V113,'ST1.1 Detailed MSW by country'!K113)</f>
        <v>0.10870383125322353</v>
      </c>
      <c r="U113" s="50">
        <f>MIN('ST1.1 Detailed MSW by country'!AR113,'ST1.1 Detailed MSW by country'!AG113,'ST1.1 Detailed MSW by country'!V113,'ST1.1 Detailed MSW by country'!K113)</f>
        <v>6.1142400000000006E-2</v>
      </c>
      <c r="V113" s="50">
        <f>MAX('ST1.1 Detailed MSW by country'!AR113,'ST1.1 Detailed MSW by country'!AG113,'ST1.1 Detailed MSW by country'!V113,'ST1.1 Detailed MSW by country'!K113)</f>
        <v>0.23000683761793808</v>
      </c>
      <c r="W113" s="50">
        <f>AVERAGE('ST1.1 Detailed MSW by country'!AS113,'ST1.1 Detailed MSW by country'!AH113,'ST1.1 Detailed MSW by country'!W113,'ST1.1 Detailed MSW by country'!L113)</f>
        <v>0.11182091833383243</v>
      </c>
      <c r="X113" s="50">
        <f>STDEVA('ST1.1 Detailed MSW by country'!AS113,'ST1.1 Detailed MSW by country'!AH113,'ST1.1 Detailed MSW by country'!W113,'ST1.1 Detailed MSW by country'!L113)</f>
        <v>8.3499186441919102E-2</v>
      </c>
      <c r="Y113" s="50">
        <f>MIN('ST1.1 Detailed MSW by country'!AS113,'ST1.1 Detailed MSW by country'!AH113,'ST1.1 Detailed MSW by country'!W113,'ST1.1 Detailed MSW by country'!L113)</f>
        <v>4.6965600000000003E-2</v>
      </c>
      <c r="Z113" s="50">
        <f>MAX('ST1.1 Detailed MSW by country'!AS113,'ST1.1 Detailed MSW by country'!AH113,'ST1.1 Detailed MSW by country'!W113,'ST1.1 Detailed MSW by country'!L113)</f>
        <v>0.17667623666766485</v>
      </c>
      <c r="AA113" s="50">
        <f>AVERAGE('ST1.1 Detailed MSW by country'!AT113,'ST1.1 Detailed MSW by country'!AI113,'ST1.1 Detailed MSW by country'!X113,'ST1.1 Detailed MSW by country'!M113)</f>
        <v>0.29416632816320165</v>
      </c>
      <c r="AB113" s="50">
        <f>STDEVA('ST1.1 Detailed MSW by country'!AT113,'ST1.1 Detailed MSW by country'!AI113,'ST1.1 Detailed MSW by country'!X113,'ST1.1 Detailed MSW by country'!M113)</f>
        <v>0.21966059165159157</v>
      </c>
      <c r="AC113" s="50">
        <f>MIN('ST1.1 Detailed MSW by country'!AT113,'ST1.1 Detailed MSW by country'!AI113,'ST1.1 Detailed MSW by country'!X113,'ST1.1 Detailed MSW by country'!M113)</f>
        <v>0.12355200000000001</v>
      </c>
      <c r="AD113" s="50">
        <f>MAX('ST1.1 Detailed MSW by country'!AT113,'ST1.1 Detailed MSW by country'!AI113,'ST1.1 Detailed MSW by country'!X113,'ST1.1 Detailed MSW by country'!M113)</f>
        <v>0.46478065632640331</v>
      </c>
      <c r="AE113" s="50">
        <f>AVERAGE('ST1.1 Detailed MSW by country'!AU113,'ST1.1 Detailed MSW by country'!AJ113,'ST1.1 Detailed MSW by country'!Y113,'ST1.1 Detailed MSW by country'!N113)</f>
        <v>8.3535694471986111E-2</v>
      </c>
      <c r="AF113" s="50">
        <f>STDEVA('ST1.1 Detailed MSW by country'!AU113,'ST1.1 Detailed MSW by country'!AJ113,'ST1.1 Detailed MSW by country'!Y113,'ST1.1 Detailed MSW by country'!N113)</f>
        <v>6.2377975706189144E-2</v>
      </c>
      <c r="AG113" s="50">
        <f>MIN('ST1.1 Detailed MSW by country'!AU113,'ST1.1 Detailed MSW by country'!AJ113,'ST1.1 Detailed MSW by country'!Y113,'ST1.1 Detailed MSW by country'!N113)</f>
        <v>3.5085600000000002E-2</v>
      </c>
      <c r="AH113" s="50">
        <f>MAX('ST1.1 Detailed MSW by country'!AU113,'ST1.1 Detailed MSW by country'!AJ113,'ST1.1 Detailed MSW by country'!Y113,'ST1.1 Detailed MSW by country'!N113)</f>
        <v>0.13198578894397223</v>
      </c>
      <c r="AI113" s="50">
        <f>AVERAGE('ST1.1 Detailed MSW by country'!I113,'ST1.1 Detailed MSW by country'!L113,'ST1.1 Detailed MSW by country'!T113,'ST1.1 Detailed MSW by country'!W113,'ST1.1 Detailed MSW by country'!AE113,'ST1.1 Detailed MSW by country'!AH113,'ST1.1 Detailed MSW by country'!AP113,'ST1.1 Detailed MSW by country'!AS113)</f>
        <v>0.10192108998218621</v>
      </c>
      <c r="AJ113" s="50">
        <f>STDEVA('ST1.1 Detailed MSW by country'!I113,'ST1.1 Detailed MSW by country'!L113,'ST1.1 Detailed MSW by country'!T113,'ST1.1 Detailed MSW by country'!W113,'ST1.1 Detailed MSW by country'!AE113,'ST1.1 Detailed MSW by country'!AH113,'ST1.1 Detailed MSW by country'!AP113,'ST1.1 Detailed MSW by country'!AS113)</f>
        <v>7.0990277739437391E-2</v>
      </c>
      <c r="AK113" s="50">
        <f>MIN('ST1.1 Detailed MSW by country'!I113,'ST1.1 Detailed MSW by country'!L113,'ST1.1 Detailed MSW by country'!T113,'ST1.1 Detailed MSW by country'!W113,'ST1.1 Detailed MSW by country'!AE113,'ST1.1 Detailed MSW by country'!AH113,'ST1.1 Detailed MSW by country'!AP113,'ST1.1 Detailed MSW by country'!AS113)</f>
        <v>3.8649599999999999E-2</v>
      </c>
      <c r="AL113" s="50">
        <f>MAX('ST1.1 Detailed MSW by country'!I113,'ST1.1 Detailed MSW by country'!L113,'ST1.1 Detailed MSW by country'!T113,'ST1.1 Detailed MSW by country'!W113,'ST1.1 Detailed MSW by country'!AE113,'ST1.1 Detailed MSW by country'!AH113,'ST1.1 Detailed MSW by country'!AP113,'ST1.1 Detailed MSW by country'!AS113)</f>
        <v>0.17667623666766485</v>
      </c>
      <c r="AM113" s="50">
        <f>AVERAGE('ST1.1 Detailed MSW by country'!J113,'ST1.1 Detailed MSW by country'!M113,'ST1.1 Detailed MSW by country'!U113,'ST1.1 Detailed MSW by country'!X113,'ST1.1 Detailed MSW by country'!AF113,'ST1.1 Detailed MSW by country'!AI113,'ST1.1 Detailed MSW by country'!AQ113,'ST1.1 Detailed MSW by country'!AT113)</f>
        <v>0.23505021029194284</v>
      </c>
      <c r="AN113" s="50">
        <f>STDEVA('ST1.1 Detailed MSW by country'!J113,'ST1.1 Detailed MSW by country'!M113,'ST1.1 Detailed MSW by country'!U113,'ST1.1 Detailed MSW by country'!X113,'ST1.1 Detailed MSW by country'!AF113,'ST1.1 Detailed MSW by country'!AI113,'ST1.1 Detailed MSW by country'!AQ113,'ST1.1 Detailed MSW by country'!AT113)</f>
        <v>0.17051145182375796</v>
      </c>
      <c r="AO113" s="50">
        <f>MIN('ST1.1 Detailed MSW by country'!J113,'ST1.1 Detailed MSW by country'!M113,'ST1.1 Detailed MSW by country'!U113,'ST1.1 Detailed MSW by country'!X113,'ST1.1 Detailed MSW by country'!AF113,'ST1.1 Detailed MSW by country'!AI113,'ST1.1 Detailed MSW by country'!AQ113,'ST1.1 Detailed MSW by country'!AT113)</f>
        <v>7.3893600000000004E-2</v>
      </c>
      <c r="AP113" s="50">
        <f>MAX('ST1.1 Detailed MSW by country'!J113,'ST1.1 Detailed MSW by country'!M113,'ST1.1 Detailed MSW by country'!U113,'ST1.1 Detailed MSW by country'!X113,'ST1.1 Detailed MSW by country'!AF113,'ST1.1 Detailed MSW by country'!AI113,'ST1.1 Detailed MSW by country'!AQ113,'ST1.1 Detailed MSW by country'!AT113)</f>
        <v>0.46478065632640331</v>
      </c>
      <c r="AQ113" s="50">
        <f>AVERAGE('ST1.1 Detailed MSW by country'!K113,'ST1.1 Detailed MSW by country'!N113,'ST1.1 Detailed MSW by country'!V113,'ST1.1 Detailed MSW by country'!Y113,'ST1.1 Detailed MSW by country'!AG113,'ST1.1 Detailed MSW by country'!AJ113,'ST1.1 Detailed MSW by country'!AR113,'ST1.1 Detailed MSW by country'!AU113)</f>
        <v>0.11455515664047758</v>
      </c>
      <c r="AR113" s="50">
        <f>STDEVA('ST1.1 Detailed MSW by country'!K113,'ST1.1 Detailed MSW by country'!N113,'ST1.1 Detailed MSW by country'!V113,'ST1.1 Detailed MSW by country'!Y113,'ST1.1 Detailed MSW by country'!AG113,'ST1.1 Detailed MSW by country'!AJ113,'ST1.1 Detailed MSW by country'!AR113,'ST1.1 Detailed MSW by country'!AU113)</f>
        <v>8.3706134280621958E-2</v>
      </c>
      <c r="AS113" s="50">
        <f>MIN('ST1.1 Detailed MSW by country'!K113,'ST1.1 Detailed MSW by country'!N113,'ST1.1 Detailed MSW by country'!V113,'ST1.1 Detailed MSW by country'!Y113,'ST1.1 Detailed MSW by country'!AG113,'ST1.1 Detailed MSW by country'!AJ113,'ST1.1 Detailed MSW by country'!AR113,'ST1.1 Detailed MSW by country'!AU113)</f>
        <v>3.5085600000000002E-2</v>
      </c>
      <c r="AT113" s="50">
        <f>MAX('ST1.1 Detailed MSW by country'!K113,'ST1.1 Detailed MSW by country'!N113,'ST1.1 Detailed MSW by country'!V113,'ST1.1 Detailed MSW by country'!Y113,'ST1.1 Detailed MSW by country'!AG113,'ST1.1 Detailed MSW by country'!AJ113,'ST1.1 Detailed MSW by country'!AR113,'ST1.1 Detailed MSW by country'!AU113)</f>
        <v>0.23000683761793808</v>
      </c>
    </row>
    <row r="114" spans="1:46" x14ac:dyDescent="0.3">
      <c r="A114" s="19" t="s">
        <v>118</v>
      </c>
      <c r="B114" s="19" t="s">
        <v>127</v>
      </c>
      <c r="C114" s="27">
        <f>AVERAGE('ST1.1 Detailed MSW by country'!G114,'ST1.1 Detailed MSW by country'!R114,'ST1.1 Detailed MSW by country'!AC114,'ST1.1 Detailed MSW by country'!AN114)</f>
        <v>0.81266839037129956</v>
      </c>
      <c r="D114" s="21">
        <f>STDEVA('ST1.1 Detailed MSW by country'!G114,'ST1.1 Detailed MSW by country'!R114,'ST1.1 Detailed MSW by country'!AC114,'ST1.1 Detailed MSW by country'!AN114)</f>
        <v>0.54928069489523546</v>
      </c>
      <c r="E114" s="21">
        <f>MIN('ST1.1 Detailed MSW by country'!G114,'ST1.1 Detailed MSW by country'!R114,'ST1.1 Detailed MSW by country'!AC114,'ST1.1 Detailed MSW by country'!AN114)</f>
        <v>0.28999999999999998</v>
      </c>
      <c r="F114" s="21">
        <f>MAX('ST1.1 Detailed MSW by country'!G114,'ST1.1 Detailed MSW by country'!R114,'ST1.1 Detailed MSW by country'!AC114,'ST1.1 Detailed MSW by country'!AN114)</f>
        <v>1.0780051711138985</v>
      </c>
      <c r="G114" s="21">
        <f>AVERAGE('ST1.1 Detailed MSW by country'!H114,'ST1.1 Detailed MSW by country'!S114,'ST1.1 Detailed MSW by country'!AD114,'ST1.1 Detailed MSW by country'!AO114)</f>
        <v>0.3531939538670012</v>
      </c>
      <c r="H114" s="21">
        <f>STDEVA('ST1.1 Detailed MSW by country'!H114,'ST1.1 Detailed MSW by country'!S114,'ST1.1 Detailed MSW by country'!AD114,'ST1.1 Detailed MSW by country'!AO114)</f>
        <v>0.25976327104066527</v>
      </c>
      <c r="I114" s="21">
        <f>MIN('ST1.1 Detailed MSW by country'!H114,'ST1.1 Detailed MSW by country'!S114,'ST1.1 Detailed MSW by country'!AD114,'ST1.1 Detailed MSW by country'!AO114)</f>
        <v>0.10439999999999999</v>
      </c>
      <c r="J114" s="21">
        <f>MAX('ST1.1 Detailed MSW by country'!H114,'ST1.1 Detailed MSW by country'!S114,'ST1.1 Detailed MSW by country'!AD114,'ST1.1 Detailed MSW by country'!AO114)</f>
        <v>0.56710000000000005</v>
      </c>
      <c r="K114" s="50">
        <f>AVERAGE('ST1.1 Detailed MSW by country'!AP114,'ST1.1 Detailed MSW by country'!AE114,'ST1.1 Detailed MSW by country'!T114,'ST1.1 Detailed MSW by country'!I114)</f>
        <v>3.6639124116786076E-2</v>
      </c>
      <c r="L114" s="50">
        <f>STDEVA('ST1.1 Detailed MSW by country'!AP114,'ST1.1 Detailed MSW by country'!AE114,'ST1.1 Detailed MSW by country'!T114,'ST1.1 Detailed MSW by country'!I114)</f>
        <v>2.8864450530528767E-2</v>
      </c>
      <c r="M114" s="50">
        <f>MIN('ST1.1 Detailed MSW by country'!AP114,'ST1.1 Detailed MSW by country'!AE114,'ST1.1 Detailed MSW by country'!T114,'ST1.1 Detailed MSW by country'!I114)</f>
        <v>5.0947199999999996E-3</v>
      </c>
      <c r="N114" s="50">
        <f>MAX('ST1.1 Detailed MSW by country'!AP114,'ST1.1 Detailed MSW by country'!AE114,'ST1.1 Detailed MSW by country'!T114,'ST1.1 Detailed MSW by country'!I114)</f>
        <v>5.2606652350358239E-2</v>
      </c>
      <c r="O114" s="50">
        <f>AVERAGE('ST1.1 Detailed MSW by country'!AQ114,'ST1.1 Detailed MSW by country'!AF114,'ST1.1 Detailed MSW by country'!U114,'ST1.1 Detailed MSW by country'!J114)</f>
        <v>7.0049800821642236E-2</v>
      </c>
      <c r="P114" s="50">
        <f>STDEVA('ST1.1 Detailed MSW by country'!AQ114,'ST1.1 Detailed MSW by country'!AF114,'ST1.1 Detailed MSW by country'!U114,'ST1.1 Detailed MSW by country'!J114)</f>
        <v>5.5185517100375711E-2</v>
      </c>
      <c r="Q114" s="50">
        <f>MIN('ST1.1 Detailed MSW by country'!AQ114,'ST1.1 Detailed MSW by country'!AF114,'ST1.1 Detailed MSW by country'!U114,'ST1.1 Detailed MSW by country'!J114)</f>
        <v>9.740519999999999E-3</v>
      </c>
      <c r="R114" s="50">
        <f>MAX('ST1.1 Detailed MSW by country'!AQ114,'ST1.1 Detailed MSW by country'!AF114,'ST1.1 Detailed MSW by country'!U114,'ST1.1 Detailed MSW by country'!J114)</f>
        <v>0.10057788246492672</v>
      </c>
      <c r="S114" s="50">
        <f>AVERAGE('ST1.1 Detailed MSW by country'!AR114,'ST1.1 Detailed MSW by country'!AG114,'ST1.1 Detailed MSW by country'!V114,'ST1.1 Detailed MSW by country'!K114)</f>
        <v>5.7961893069997661E-2</v>
      </c>
      <c r="T114" s="50">
        <f>STDEVA('ST1.1 Detailed MSW by country'!AR114,'ST1.1 Detailed MSW by country'!AG114,'ST1.1 Detailed MSW by country'!V114,'ST1.1 Detailed MSW by country'!K114)</f>
        <v>4.5662614363869293E-2</v>
      </c>
      <c r="U114" s="50">
        <f>MIN('ST1.1 Detailed MSW by country'!AR114,'ST1.1 Detailed MSW by country'!AG114,'ST1.1 Detailed MSW by country'!V114,'ST1.1 Detailed MSW by country'!K114)</f>
        <v>8.0596799999999996E-3</v>
      </c>
      <c r="V114" s="50">
        <f>MAX('ST1.1 Detailed MSW by country'!AR114,'ST1.1 Detailed MSW by country'!AG114,'ST1.1 Detailed MSW by country'!V114,'ST1.1 Detailed MSW by country'!K114)</f>
        <v>8.3221999209992972E-2</v>
      </c>
      <c r="W114" s="50">
        <f>AVERAGE('ST1.1 Detailed MSW by country'!AS114,'ST1.1 Detailed MSW by country'!AH114,'ST1.1 Detailed MSW by country'!W114,'ST1.1 Detailed MSW by country'!L114)</f>
        <v>4.4522542215684725E-2</v>
      </c>
      <c r="X114" s="50">
        <f>STDEVA('ST1.1 Detailed MSW by country'!AS114,'ST1.1 Detailed MSW by country'!AH114,'ST1.1 Detailed MSW by country'!W114,'ST1.1 Detailed MSW by country'!L114)</f>
        <v>3.5075039271728607E-2</v>
      </c>
      <c r="Y114" s="50">
        <f>MIN('ST1.1 Detailed MSW by country'!AS114,'ST1.1 Detailed MSW by country'!AH114,'ST1.1 Detailed MSW by country'!W114,'ST1.1 Detailed MSW by country'!L114)</f>
        <v>6.1909199999999991E-3</v>
      </c>
      <c r="Z114" s="50">
        <f>MAX('ST1.1 Detailed MSW by country'!AS114,'ST1.1 Detailed MSW by country'!AH114,'ST1.1 Detailed MSW by country'!W114,'ST1.1 Detailed MSW by country'!L114)</f>
        <v>6.3925706647054173E-2</v>
      </c>
      <c r="AA114" s="50">
        <f>AVERAGE('ST1.1 Detailed MSW by country'!AT114,'ST1.1 Detailed MSW by country'!AI114,'ST1.1 Detailed MSW by country'!X114,'ST1.1 Detailed MSW by country'!M114)</f>
        <v>0.11712506889792274</v>
      </c>
      <c r="AB114" s="50">
        <f>STDEVA('ST1.1 Detailed MSW by country'!AT114,'ST1.1 Detailed MSW by country'!AI114,'ST1.1 Detailed MSW by country'!X114,'ST1.1 Detailed MSW by country'!M114)</f>
        <v>9.2271604154969003E-2</v>
      </c>
      <c r="AC114" s="50">
        <f>MIN('ST1.1 Detailed MSW by country'!AT114,'ST1.1 Detailed MSW by country'!AI114,'ST1.1 Detailed MSW by country'!X114,'ST1.1 Detailed MSW by country'!M114)</f>
        <v>1.6286399999999999E-2</v>
      </c>
      <c r="AD114" s="50">
        <f>MAX('ST1.1 Detailed MSW by country'!AT114,'ST1.1 Detailed MSW by country'!AI114,'ST1.1 Detailed MSW by country'!X114,'ST1.1 Detailed MSW by country'!M114)</f>
        <v>0.16816880669376816</v>
      </c>
      <c r="AE114" s="50">
        <f>AVERAGE('ST1.1 Detailed MSW by country'!AU114,'ST1.1 Detailed MSW by country'!AJ114,'ST1.1 Detailed MSW by country'!Y114,'ST1.1 Detailed MSW by country'!N114)</f>
        <v>3.3260516360115233E-2</v>
      </c>
      <c r="AF114" s="50">
        <f>STDEVA('ST1.1 Detailed MSW by country'!AU114,'ST1.1 Detailed MSW by country'!AJ114,'ST1.1 Detailed MSW by country'!Y114,'ST1.1 Detailed MSW by country'!N114)</f>
        <v>2.6202769641443122E-2</v>
      </c>
      <c r="AG114" s="50">
        <f>MIN('ST1.1 Detailed MSW by country'!AU114,'ST1.1 Detailed MSW by country'!AJ114,'ST1.1 Detailed MSW by country'!Y114,'ST1.1 Detailed MSW by country'!N114)</f>
        <v>4.6249199999999994E-3</v>
      </c>
      <c r="AH114" s="50">
        <f>MAX('ST1.1 Detailed MSW by country'!AU114,'ST1.1 Detailed MSW by country'!AJ114,'ST1.1 Detailed MSW by country'!Y114,'ST1.1 Detailed MSW by country'!N114)</f>
        <v>4.7755629080345703E-2</v>
      </c>
      <c r="AI114" s="50">
        <f>AVERAGE('ST1.1 Detailed MSW by country'!I114,'ST1.1 Detailed MSW by country'!L114,'ST1.1 Detailed MSW by country'!T114,'ST1.1 Detailed MSW by country'!W114,'ST1.1 Detailed MSW by country'!AE114,'ST1.1 Detailed MSW by country'!AH114,'ST1.1 Detailed MSW by country'!AP114,'ST1.1 Detailed MSW by country'!AS114)</f>
        <v>4.0580833166235404E-2</v>
      </c>
      <c r="AJ114" s="50">
        <f>STDEVA('ST1.1 Detailed MSW by country'!I114,'ST1.1 Detailed MSW by country'!L114,'ST1.1 Detailed MSW by country'!T114,'ST1.1 Detailed MSW by country'!W114,'ST1.1 Detailed MSW by country'!AE114,'ST1.1 Detailed MSW by country'!AH114,'ST1.1 Detailed MSW by country'!AP114,'ST1.1 Detailed MSW by country'!AS114)</f>
        <v>2.9904995925347223E-2</v>
      </c>
      <c r="AK114" s="50">
        <f>MIN('ST1.1 Detailed MSW by country'!I114,'ST1.1 Detailed MSW by country'!L114,'ST1.1 Detailed MSW by country'!T114,'ST1.1 Detailed MSW by country'!W114,'ST1.1 Detailed MSW by country'!AE114,'ST1.1 Detailed MSW by country'!AH114,'ST1.1 Detailed MSW by country'!AP114,'ST1.1 Detailed MSW by country'!AS114)</f>
        <v>5.0947199999999996E-3</v>
      </c>
      <c r="AL114" s="50">
        <f>MAX('ST1.1 Detailed MSW by country'!I114,'ST1.1 Detailed MSW by country'!L114,'ST1.1 Detailed MSW by country'!T114,'ST1.1 Detailed MSW by country'!W114,'ST1.1 Detailed MSW by country'!AE114,'ST1.1 Detailed MSW by country'!AH114,'ST1.1 Detailed MSW by country'!AP114,'ST1.1 Detailed MSW by country'!AS114)</f>
        <v>6.3925706647054173E-2</v>
      </c>
      <c r="AM114" s="50">
        <f>AVERAGE('ST1.1 Detailed MSW by country'!J114,'ST1.1 Detailed MSW by country'!M114,'ST1.1 Detailed MSW by country'!U114,'ST1.1 Detailed MSW by country'!X114,'ST1.1 Detailed MSW by country'!AF114,'ST1.1 Detailed MSW by country'!AI114,'ST1.1 Detailed MSW by country'!AQ114,'ST1.1 Detailed MSW by country'!AT114)</f>
        <v>9.3587434859782492E-2</v>
      </c>
      <c r="AN114" s="50">
        <f>STDEVA('ST1.1 Detailed MSW by country'!J114,'ST1.1 Detailed MSW by country'!M114,'ST1.1 Detailed MSW by country'!U114,'ST1.1 Detailed MSW by country'!X114,'ST1.1 Detailed MSW by country'!AF114,'ST1.1 Detailed MSW by country'!AI114,'ST1.1 Detailed MSW by country'!AQ114,'ST1.1 Detailed MSW by country'!AT114)</f>
        <v>7.2871277572571988E-2</v>
      </c>
      <c r="AO114" s="50">
        <f>MIN('ST1.1 Detailed MSW by country'!J114,'ST1.1 Detailed MSW by country'!M114,'ST1.1 Detailed MSW by country'!U114,'ST1.1 Detailed MSW by country'!X114,'ST1.1 Detailed MSW by country'!AF114,'ST1.1 Detailed MSW by country'!AI114,'ST1.1 Detailed MSW by country'!AQ114,'ST1.1 Detailed MSW by country'!AT114)</f>
        <v>9.740519999999999E-3</v>
      </c>
      <c r="AP114" s="50">
        <f>MAX('ST1.1 Detailed MSW by country'!J114,'ST1.1 Detailed MSW by country'!M114,'ST1.1 Detailed MSW by country'!U114,'ST1.1 Detailed MSW by country'!X114,'ST1.1 Detailed MSW by country'!AF114,'ST1.1 Detailed MSW by country'!AI114,'ST1.1 Detailed MSW by country'!AQ114,'ST1.1 Detailed MSW by country'!AT114)</f>
        <v>0.16816880669376816</v>
      </c>
      <c r="AQ114" s="50">
        <f>AVERAGE('ST1.1 Detailed MSW by country'!K114,'ST1.1 Detailed MSW by country'!N114,'ST1.1 Detailed MSW by country'!V114,'ST1.1 Detailed MSW by country'!Y114,'ST1.1 Detailed MSW by country'!AG114,'ST1.1 Detailed MSW by country'!AJ114,'ST1.1 Detailed MSW by country'!AR114,'ST1.1 Detailed MSW by country'!AU114)</f>
        <v>4.5611204715056447E-2</v>
      </c>
      <c r="AR114" s="50">
        <f>STDEVA('ST1.1 Detailed MSW by country'!K114,'ST1.1 Detailed MSW by country'!N114,'ST1.1 Detailed MSW by country'!V114,'ST1.1 Detailed MSW by country'!Y114,'ST1.1 Detailed MSW by country'!AG114,'ST1.1 Detailed MSW by country'!AJ114,'ST1.1 Detailed MSW by country'!AR114,'ST1.1 Detailed MSW by country'!AU114)</f>
        <v>3.5859659437993019E-2</v>
      </c>
      <c r="AS114" s="50">
        <f>MIN('ST1.1 Detailed MSW by country'!K114,'ST1.1 Detailed MSW by country'!N114,'ST1.1 Detailed MSW by country'!V114,'ST1.1 Detailed MSW by country'!Y114,'ST1.1 Detailed MSW by country'!AG114,'ST1.1 Detailed MSW by country'!AJ114,'ST1.1 Detailed MSW by country'!AR114,'ST1.1 Detailed MSW by country'!AU114)</f>
        <v>4.6249199999999994E-3</v>
      </c>
      <c r="AT114" s="50">
        <f>MAX('ST1.1 Detailed MSW by country'!K114,'ST1.1 Detailed MSW by country'!N114,'ST1.1 Detailed MSW by country'!V114,'ST1.1 Detailed MSW by country'!Y114,'ST1.1 Detailed MSW by country'!AG114,'ST1.1 Detailed MSW by country'!AJ114,'ST1.1 Detailed MSW by country'!AR114,'ST1.1 Detailed MSW by country'!AU114)</f>
        <v>8.3221999209992972E-2</v>
      </c>
    </row>
    <row r="115" spans="1:46" x14ac:dyDescent="0.3">
      <c r="A115" s="19" t="s">
        <v>118</v>
      </c>
      <c r="B115" s="19" t="s">
        <v>128</v>
      </c>
      <c r="C115" s="27">
        <f>AVERAGE('ST1.1 Detailed MSW by country'!G115,'ST1.1 Detailed MSW by country'!R115,'ST1.1 Detailed MSW by country'!AC115,'ST1.1 Detailed MSW by country'!AN115)</f>
        <v>1.7188891561395188</v>
      </c>
      <c r="D115" s="21">
        <f>STDEVA('ST1.1 Detailed MSW by country'!G115,'ST1.1 Detailed MSW by country'!R115,'ST1.1 Detailed MSW by country'!AC115,'ST1.1 Detailed MSW by country'!AN115)</f>
        <v>0.9207017215067872</v>
      </c>
      <c r="E115" s="21">
        <f>MIN('ST1.1 Detailed MSW by country'!G115,'ST1.1 Detailed MSW by country'!R115,'ST1.1 Detailed MSW by country'!AC115,'ST1.1 Detailed MSW by country'!AN115)</f>
        <v>1.2766674684185564</v>
      </c>
      <c r="F115" s="21">
        <f>MAX('ST1.1 Detailed MSW by country'!G115,'ST1.1 Detailed MSW by country'!R115,'ST1.1 Detailed MSW by country'!AC115,'ST1.1 Detailed MSW by country'!AN115)</f>
        <v>2.0699999999999998</v>
      </c>
      <c r="G115" s="21">
        <f>AVERAGE('ST1.1 Detailed MSW by country'!H115,'ST1.1 Detailed MSW by country'!S115,'ST1.1 Detailed MSW by country'!AD115,'ST1.1 Detailed MSW by country'!AO115)</f>
        <v>0.72136676287689339</v>
      </c>
      <c r="H115" s="21">
        <f>STDEVA('ST1.1 Detailed MSW by country'!H115,'ST1.1 Detailed MSW by country'!S115,'ST1.1 Detailed MSW by country'!AD115,'ST1.1 Detailed MSW by country'!AO115)</f>
        <v>0.41472056475678348</v>
      </c>
      <c r="I115" s="21">
        <f>MIN('ST1.1 Detailed MSW by country'!H115,'ST1.1 Detailed MSW by country'!S115,'ST1.1 Detailed MSW by country'!AD115,'ST1.1 Detailed MSW by country'!AO115)</f>
        <v>0.45960028863068025</v>
      </c>
      <c r="J115" s="21">
        <f>MAX('ST1.1 Detailed MSW by country'!H115,'ST1.1 Detailed MSW by country'!S115,'ST1.1 Detailed MSW by country'!AD115,'ST1.1 Detailed MSW by country'!AO115)</f>
        <v>0.95930000000000004</v>
      </c>
      <c r="K115" s="50">
        <f>AVERAGE('ST1.1 Detailed MSW by country'!AP115,'ST1.1 Detailed MSW by country'!AE115,'ST1.1 Detailed MSW by country'!T115,'ST1.1 Detailed MSW by country'!I115)</f>
        <v>6.2331710819608512E-2</v>
      </c>
      <c r="L115" s="50">
        <f>STDEVA('ST1.1 Detailed MSW by country'!AP115,'ST1.1 Detailed MSW by country'!AE115,'ST1.1 Detailed MSW by country'!T115,'ST1.1 Detailed MSW by country'!I115)</f>
        <v>3.7700442985052034E-2</v>
      </c>
      <c r="M115" s="50">
        <f>MIN('ST1.1 Detailed MSW by country'!AP115,'ST1.1 Detailed MSW by country'!AE115,'ST1.1 Detailed MSW by country'!T115,'ST1.1 Detailed MSW by country'!I115)</f>
        <v>3.636575999999999E-2</v>
      </c>
      <c r="N115" s="50">
        <f>MAX('ST1.1 Detailed MSW by country'!AP115,'ST1.1 Detailed MSW by country'!AE115,'ST1.1 Detailed MSW by country'!T115,'ST1.1 Detailed MSW by country'!I115)</f>
        <v>8.832799999999999E-2</v>
      </c>
      <c r="O115" s="50">
        <f>AVERAGE('ST1.1 Detailed MSW by country'!AQ115,'ST1.1 Detailed MSW by country'!AF115,'ST1.1 Detailed MSW by country'!U115,'ST1.1 Detailed MSW by country'!J115)</f>
        <v>0.11917107826781709</v>
      </c>
      <c r="P115" s="50">
        <f>STDEVA('ST1.1 Detailed MSW by country'!AQ115,'ST1.1 Detailed MSW by country'!AF115,'ST1.1 Detailed MSW by country'!U115,'ST1.1 Detailed MSW by country'!J115)</f>
        <v>7.2078920707076957E-2</v>
      </c>
      <c r="Q115" s="50">
        <f>MIN('ST1.1 Detailed MSW by country'!AQ115,'ST1.1 Detailed MSW by country'!AF115,'ST1.1 Detailed MSW by country'!U115,'ST1.1 Detailed MSW by country'!J115)</f>
        <v>6.9527159999999977E-2</v>
      </c>
      <c r="R115" s="50">
        <f>MAX('ST1.1 Detailed MSW by country'!AQ115,'ST1.1 Detailed MSW by country'!AF115,'ST1.1 Detailed MSW by country'!U115,'ST1.1 Detailed MSW by country'!J115)</f>
        <v>0.168873</v>
      </c>
      <c r="S115" s="50">
        <f>AVERAGE('ST1.1 Detailed MSW by country'!AR115,'ST1.1 Detailed MSW by country'!AG115,'ST1.1 Detailed MSW by country'!V115,'ST1.1 Detailed MSW by country'!K115)</f>
        <v>9.860672285397086E-2</v>
      </c>
      <c r="T115" s="50">
        <f>STDEVA('ST1.1 Detailed MSW by country'!AR115,'ST1.1 Detailed MSW by country'!AG115,'ST1.1 Detailed MSW by country'!V115,'ST1.1 Detailed MSW by country'!K115)</f>
        <v>5.9640864722254466E-2</v>
      </c>
      <c r="U115" s="50">
        <f>MIN('ST1.1 Detailed MSW by country'!AR115,'ST1.1 Detailed MSW by country'!AG115,'ST1.1 Detailed MSW by country'!V115,'ST1.1 Detailed MSW by country'!K115)</f>
        <v>5.7529439999999994E-2</v>
      </c>
      <c r="V115" s="50">
        <f>MAX('ST1.1 Detailed MSW by country'!AR115,'ST1.1 Detailed MSW by country'!AG115,'ST1.1 Detailed MSW by country'!V115,'ST1.1 Detailed MSW by country'!K115)</f>
        <v>0.13973200000000002</v>
      </c>
      <c r="W115" s="50">
        <f>AVERAGE('ST1.1 Detailed MSW by country'!AS115,'ST1.1 Detailed MSW by country'!AH115,'ST1.1 Detailed MSW by country'!W115,'ST1.1 Detailed MSW by country'!L115)</f>
        <v>7.574324695907346E-2</v>
      </c>
      <c r="X115" s="50">
        <f>STDEVA('ST1.1 Detailed MSW by country'!AS115,'ST1.1 Detailed MSW by country'!AH115,'ST1.1 Detailed MSW by country'!W115,'ST1.1 Detailed MSW by country'!L115)</f>
        <v>4.5812218627327587E-2</v>
      </c>
      <c r="Y115" s="50">
        <f>MIN('ST1.1 Detailed MSW by country'!AS115,'ST1.1 Detailed MSW by country'!AH115,'ST1.1 Detailed MSW by country'!W115,'ST1.1 Detailed MSW by country'!L115)</f>
        <v>4.4190359999999991E-2</v>
      </c>
      <c r="Z115" s="50">
        <f>MAX('ST1.1 Detailed MSW by country'!AS115,'ST1.1 Detailed MSW by country'!AH115,'ST1.1 Detailed MSW by country'!W115,'ST1.1 Detailed MSW by country'!L115)</f>
        <v>0.107333</v>
      </c>
      <c r="AA115" s="50">
        <f>AVERAGE('ST1.1 Detailed MSW by country'!AT115,'ST1.1 Detailed MSW by country'!AI115,'ST1.1 Detailed MSW by country'!X115,'ST1.1 Detailed MSW by country'!M115)</f>
        <v>0.19925710835776492</v>
      </c>
      <c r="AB115" s="50">
        <f>STDEVA('ST1.1 Detailed MSW by country'!AT115,'ST1.1 Detailed MSW by country'!AI115,'ST1.1 Detailed MSW by country'!X115,'ST1.1 Detailed MSW by country'!M115)</f>
        <v>0.12051780954237949</v>
      </c>
      <c r="AC115" s="50">
        <f>MIN('ST1.1 Detailed MSW by country'!AT115,'ST1.1 Detailed MSW by country'!AI115,'ST1.1 Detailed MSW by country'!X115,'ST1.1 Detailed MSW by country'!M115)</f>
        <v>0.11625119999999999</v>
      </c>
      <c r="AD115" s="50">
        <f>MAX('ST1.1 Detailed MSW by country'!AT115,'ST1.1 Detailed MSW by country'!AI115,'ST1.1 Detailed MSW by country'!X115,'ST1.1 Detailed MSW by country'!M115)</f>
        <v>0.28236</v>
      </c>
      <c r="AE115" s="50">
        <f>AVERAGE('ST1.1 Detailed MSW by country'!AU115,'ST1.1 Detailed MSW by country'!AJ115,'ST1.1 Detailed MSW by country'!Y115,'ST1.1 Detailed MSW by country'!N115)</f>
        <v>5.6583909616980677E-2</v>
      </c>
      <c r="AF115" s="50">
        <f>STDEVA('ST1.1 Detailed MSW by country'!AU115,'ST1.1 Detailed MSW by country'!AJ115,'ST1.1 Detailed MSW by country'!Y115,'ST1.1 Detailed MSW by country'!N115)</f>
        <v>3.4223967709791102E-2</v>
      </c>
      <c r="AG115" s="50">
        <f>MIN('ST1.1 Detailed MSW by country'!AU115,'ST1.1 Detailed MSW by country'!AJ115,'ST1.1 Detailed MSW by country'!Y115,'ST1.1 Detailed MSW by country'!N115)</f>
        <v>3.3012359999999991E-2</v>
      </c>
      <c r="AH115" s="50">
        <f>MAX('ST1.1 Detailed MSW by country'!AU115,'ST1.1 Detailed MSW by country'!AJ115,'ST1.1 Detailed MSW by country'!Y115,'ST1.1 Detailed MSW by country'!N115)</f>
        <v>8.0183000000000004E-2</v>
      </c>
      <c r="AI115" s="50">
        <f>AVERAGE('ST1.1 Detailed MSW by country'!I115,'ST1.1 Detailed MSW by country'!L115,'ST1.1 Detailed MSW by country'!T115,'ST1.1 Detailed MSW by country'!W115,'ST1.1 Detailed MSW by country'!AE115,'ST1.1 Detailed MSW by country'!AH115,'ST1.1 Detailed MSW by country'!AP115,'ST1.1 Detailed MSW by country'!AS115)</f>
        <v>6.9037478889340989E-2</v>
      </c>
      <c r="AJ115" s="50">
        <f>STDEVA('ST1.1 Detailed MSW by country'!I115,'ST1.1 Detailed MSW by country'!L115,'ST1.1 Detailed MSW by country'!T115,'ST1.1 Detailed MSW by country'!W115,'ST1.1 Detailed MSW by country'!AE115,'ST1.1 Detailed MSW by country'!AH115,'ST1.1 Detailed MSW by country'!AP115,'ST1.1 Detailed MSW by country'!AS115)</f>
        <v>3.9211152376413733E-2</v>
      </c>
      <c r="AK115" s="50">
        <f>MIN('ST1.1 Detailed MSW by country'!I115,'ST1.1 Detailed MSW by country'!L115,'ST1.1 Detailed MSW by country'!T115,'ST1.1 Detailed MSW by country'!W115,'ST1.1 Detailed MSW by country'!AE115,'ST1.1 Detailed MSW by country'!AH115,'ST1.1 Detailed MSW by country'!AP115,'ST1.1 Detailed MSW by country'!AS115)</f>
        <v>3.636575999999999E-2</v>
      </c>
      <c r="AL115" s="50">
        <f>MAX('ST1.1 Detailed MSW by country'!I115,'ST1.1 Detailed MSW by country'!L115,'ST1.1 Detailed MSW by country'!T115,'ST1.1 Detailed MSW by country'!W115,'ST1.1 Detailed MSW by country'!AE115,'ST1.1 Detailed MSW by country'!AH115,'ST1.1 Detailed MSW by country'!AP115,'ST1.1 Detailed MSW by country'!AS115)</f>
        <v>0.107333</v>
      </c>
      <c r="AM115" s="50">
        <f>AVERAGE('ST1.1 Detailed MSW by country'!J115,'ST1.1 Detailed MSW by country'!M115,'ST1.1 Detailed MSW by country'!U115,'ST1.1 Detailed MSW by country'!X115,'ST1.1 Detailed MSW by country'!AF115,'ST1.1 Detailed MSW by country'!AI115,'ST1.1 Detailed MSW by country'!AQ115,'ST1.1 Detailed MSW by country'!AT115)</f>
        <v>0.15921409331279102</v>
      </c>
      <c r="AN115" s="50">
        <f>STDEVA('ST1.1 Detailed MSW by country'!J115,'ST1.1 Detailed MSW by country'!M115,'ST1.1 Detailed MSW by country'!U115,'ST1.1 Detailed MSW by country'!X115,'ST1.1 Detailed MSW by country'!AF115,'ST1.1 Detailed MSW by country'!AI115,'ST1.1 Detailed MSW by country'!AQ115,'ST1.1 Detailed MSW by country'!AT115)</f>
        <v>9.737646637376364E-2</v>
      </c>
      <c r="AO115" s="50">
        <f>MIN('ST1.1 Detailed MSW by country'!J115,'ST1.1 Detailed MSW by country'!M115,'ST1.1 Detailed MSW by country'!U115,'ST1.1 Detailed MSW by country'!X115,'ST1.1 Detailed MSW by country'!AF115,'ST1.1 Detailed MSW by country'!AI115,'ST1.1 Detailed MSW by country'!AQ115,'ST1.1 Detailed MSW by country'!AT115)</f>
        <v>6.9527159999999977E-2</v>
      </c>
      <c r="AP115" s="50">
        <f>MAX('ST1.1 Detailed MSW by country'!J115,'ST1.1 Detailed MSW by country'!M115,'ST1.1 Detailed MSW by country'!U115,'ST1.1 Detailed MSW by country'!X115,'ST1.1 Detailed MSW by country'!AF115,'ST1.1 Detailed MSW by country'!AI115,'ST1.1 Detailed MSW by country'!AQ115,'ST1.1 Detailed MSW by country'!AT115)</f>
        <v>0.28236</v>
      </c>
      <c r="AQ115" s="50">
        <f>AVERAGE('ST1.1 Detailed MSW by country'!K115,'ST1.1 Detailed MSW by country'!N115,'ST1.1 Detailed MSW by country'!V115,'ST1.1 Detailed MSW by country'!Y115,'ST1.1 Detailed MSW by country'!AG115,'ST1.1 Detailed MSW by country'!AJ115,'ST1.1 Detailed MSW by country'!AR115,'ST1.1 Detailed MSW by country'!AU115)</f>
        <v>7.7595316235475775E-2</v>
      </c>
      <c r="AR115" s="50">
        <f>STDEVA('ST1.1 Detailed MSW by country'!K115,'ST1.1 Detailed MSW by country'!N115,'ST1.1 Detailed MSW by country'!V115,'ST1.1 Detailed MSW by country'!Y115,'ST1.1 Detailed MSW by country'!AG115,'ST1.1 Detailed MSW by country'!AJ115,'ST1.1 Detailed MSW by country'!AR115,'ST1.1 Detailed MSW by country'!AU115)</f>
        <v>4.806482909014221E-2</v>
      </c>
      <c r="AS115" s="50">
        <f>MIN('ST1.1 Detailed MSW by country'!K115,'ST1.1 Detailed MSW by country'!N115,'ST1.1 Detailed MSW by country'!V115,'ST1.1 Detailed MSW by country'!Y115,'ST1.1 Detailed MSW by country'!AG115,'ST1.1 Detailed MSW by country'!AJ115,'ST1.1 Detailed MSW by country'!AR115,'ST1.1 Detailed MSW by country'!AU115)</f>
        <v>3.3012359999999991E-2</v>
      </c>
      <c r="AT115" s="50">
        <f>MAX('ST1.1 Detailed MSW by country'!K115,'ST1.1 Detailed MSW by country'!N115,'ST1.1 Detailed MSW by country'!V115,'ST1.1 Detailed MSW by country'!Y115,'ST1.1 Detailed MSW by country'!AG115,'ST1.1 Detailed MSW by country'!AJ115,'ST1.1 Detailed MSW by country'!AR115,'ST1.1 Detailed MSW by country'!AU115)</f>
        <v>0.13973200000000002</v>
      </c>
    </row>
    <row r="116" spans="1:46" x14ac:dyDescent="0.3">
      <c r="A116" s="19" t="s">
        <v>118</v>
      </c>
      <c r="B116" s="19" t="s">
        <v>129</v>
      </c>
      <c r="C116" s="27">
        <f>AVERAGE('ST1.1 Detailed MSW by country'!G116,'ST1.1 Detailed MSW by country'!R116,'ST1.1 Detailed MSW by country'!AC116,'ST1.1 Detailed MSW by country'!AN116)</f>
        <v>0.93896942303043129</v>
      </c>
      <c r="D116" s="21">
        <f>STDEVA('ST1.1 Detailed MSW by country'!G116,'ST1.1 Detailed MSW by country'!R116,'ST1.1 Detailed MSW by country'!AC116,'ST1.1 Detailed MSW by country'!AN116)</f>
        <v>0.48314487057891026</v>
      </c>
      <c r="E116" s="21">
        <f>MIN('ST1.1 Detailed MSW by country'!G116,'ST1.1 Detailed MSW by country'!R116,'ST1.1 Detailed MSW by country'!AC116,'ST1.1 Detailed MSW by country'!AN116)</f>
        <v>0.85</v>
      </c>
      <c r="F116" s="21">
        <f>MAX('ST1.1 Detailed MSW by country'!G116,'ST1.1 Detailed MSW by country'!R116,'ST1.1 Detailed MSW by country'!AC116,'ST1.1 Detailed MSW by country'!AN116)</f>
        <v>1.1000000000000001</v>
      </c>
      <c r="G116" s="21">
        <f>AVERAGE('ST1.1 Detailed MSW by country'!H116,'ST1.1 Detailed MSW by country'!S116,'ST1.1 Detailed MSW by country'!AD116,'ST1.1 Detailed MSW by country'!AO116)</f>
        <v>0.38619565895762192</v>
      </c>
      <c r="H116" s="21">
        <f>STDEVA('ST1.1 Detailed MSW by country'!H116,'ST1.1 Detailed MSW by country'!S116,'ST1.1 Detailed MSW by country'!AD116,'ST1.1 Detailed MSW by country'!AO116)</f>
        <v>0.20131532926298562</v>
      </c>
      <c r="I116" s="21">
        <f>MIN('ST1.1 Detailed MSW by country'!H116,'ST1.1 Detailed MSW by country'!S116,'ST1.1 Detailed MSW by country'!AD116,'ST1.1 Detailed MSW by country'!AO116)</f>
        <v>0.31208697687286568</v>
      </c>
      <c r="J116" s="21">
        <f>MAX('ST1.1 Detailed MSW by country'!H116,'ST1.1 Detailed MSW by country'!S116,'ST1.1 Detailed MSW by country'!AD116,'ST1.1 Detailed MSW by country'!AO116)</f>
        <v>0.45050000000000001</v>
      </c>
      <c r="K116" s="50">
        <f>AVERAGE('ST1.1 Detailed MSW by country'!AP116,'ST1.1 Detailed MSW by country'!AE116,'ST1.1 Detailed MSW by country'!T116,'ST1.1 Detailed MSW by country'!I116)</f>
        <v>3.4369974510551703E-2</v>
      </c>
      <c r="L116" s="50">
        <f>STDEVA('ST1.1 Detailed MSW by country'!AP116,'ST1.1 Detailed MSW by country'!AE116,'ST1.1 Detailed MSW by country'!T116,'ST1.1 Detailed MSW by country'!I116)</f>
        <v>2.0214249836791359E-2</v>
      </c>
      <c r="M116" s="50">
        <f>MIN('ST1.1 Detailed MSW by country'!AP116,'ST1.1 Detailed MSW by country'!AE116,'ST1.1 Detailed MSW by country'!T116,'ST1.1 Detailed MSW by country'!I116)</f>
        <v>1.93248E-2</v>
      </c>
      <c r="N116" s="50">
        <f>MAX('ST1.1 Detailed MSW by country'!AP116,'ST1.1 Detailed MSW by country'!AE116,'ST1.1 Detailed MSW by country'!T116,'ST1.1 Detailed MSW by country'!I116)</f>
        <v>4.2305123531655123E-2</v>
      </c>
      <c r="O116" s="50">
        <f>AVERAGE('ST1.1 Detailed MSW by country'!AQ116,'ST1.1 Detailed MSW by country'!AF116,'ST1.1 Detailed MSW by country'!U116,'ST1.1 Detailed MSW by country'!J116)</f>
        <v>6.5711447168739223E-2</v>
      </c>
      <c r="P116" s="50">
        <f>STDEVA('ST1.1 Detailed MSW by country'!AQ116,'ST1.1 Detailed MSW by country'!AF116,'ST1.1 Detailed MSW by country'!U116,'ST1.1 Detailed MSW by country'!J116)</f>
        <v>3.8647326019931018E-2</v>
      </c>
      <c r="Q116" s="50">
        <f>MIN('ST1.1 Detailed MSW by country'!AQ116,'ST1.1 Detailed MSW by country'!AF116,'ST1.1 Detailed MSW by country'!U116,'ST1.1 Detailed MSW by country'!J116)</f>
        <v>3.6946800000000002E-2</v>
      </c>
      <c r="R116" s="50">
        <f>MAX('ST1.1 Detailed MSW by country'!AQ116,'ST1.1 Detailed MSW by country'!AF116,'ST1.1 Detailed MSW by country'!U116,'ST1.1 Detailed MSW by country'!J116)</f>
        <v>8.0882541506217681E-2</v>
      </c>
      <c r="S116" s="50">
        <f>AVERAGE('ST1.1 Detailed MSW by country'!AR116,'ST1.1 Detailed MSW by country'!AG116,'ST1.1 Detailed MSW by country'!V116,'ST1.1 Detailed MSW by country'!K116)</f>
        <v>5.4372172791282626E-2</v>
      </c>
      <c r="T116" s="50">
        <f>STDEVA('ST1.1 Detailed MSW by country'!AR116,'ST1.1 Detailed MSW by country'!AG116,'ST1.1 Detailed MSW by country'!V116,'ST1.1 Detailed MSW by country'!K116)</f>
        <v>3.1978280479514197E-2</v>
      </c>
      <c r="U116" s="50">
        <f>MIN('ST1.1 Detailed MSW by country'!AR116,'ST1.1 Detailed MSW by country'!AG116,'ST1.1 Detailed MSW by country'!V116,'ST1.1 Detailed MSW by country'!K116)</f>
        <v>3.0571200000000003E-2</v>
      </c>
      <c r="V116" s="50">
        <f>MAX('ST1.1 Detailed MSW by country'!AR116,'ST1.1 Detailed MSW by country'!AG116,'ST1.1 Detailed MSW by country'!V116,'ST1.1 Detailed MSW by country'!K116)</f>
        <v>6.6925318373847867E-2</v>
      </c>
      <c r="W116" s="50">
        <f>AVERAGE('ST1.1 Detailed MSW by country'!AS116,'ST1.1 Detailed MSW by country'!AH116,'ST1.1 Detailed MSW by country'!W116,'ST1.1 Detailed MSW by country'!L116)</f>
        <v>4.176515345237123E-2</v>
      </c>
      <c r="X116" s="50">
        <f>STDEVA('ST1.1 Detailed MSW by country'!AS116,'ST1.1 Detailed MSW by country'!AH116,'ST1.1 Detailed MSW by country'!W116,'ST1.1 Detailed MSW by country'!L116)</f>
        <v>2.4563627363150157E-2</v>
      </c>
      <c r="Y116" s="50">
        <f>MIN('ST1.1 Detailed MSW by country'!AS116,'ST1.1 Detailed MSW by country'!AH116,'ST1.1 Detailed MSW by country'!W116,'ST1.1 Detailed MSW by country'!L116)</f>
        <v>2.3482800000000002E-2</v>
      </c>
      <c r="Z116" s="50">
        <f>MAX('ST1.1 Detailed MSW by country'!AS116,'ST1.1 Detailed MSW by country'!AH116,'ST1.1 Detailed MSW by country'!W116,'ST1.1 Detailed MSW by country'!L116)</f>
        <v>5.1407660357113708E-2</v>
      </c>
      <c r="AA116" s="50">
        <f>AVERAGE('ST1.1 Detailed MSW by country'!AT116,'ST1.1 Detailed MSW by country'!AI116,'ST1.1 Detailed MSW by country'!X116,'ST1.1 Detailed MSW by country'!M116)</f>
        <v>0.10987122999274727</v>
      </c>
      <c r="AB116" s="50">
        <f>STDEVA('ST1.1 Detailed MSW by country'!AT116,'ST1.1 Detailed MSW by country'!AI116,'ST1.1 Detailed MSW by country'!X116,'ST1.1 Detailed MSW by country'!M116)</f>
        <v>6.4619323248759242E-2</v>
      </c>
      <c r="AC116" s="50">
        <f>MIN('ST1.1 Detailed MSW by country'!AT116,'ST1.1 Detailed MSW by country'!AI116,'ST1.1 Detailed MSW by country'!X116,'ST1.1 Detailed MSW by country'!M116)</f>
        <v>6.1776000000000005E-2</v>
      </c>
      <c r="AD116" s="50">
        <f>MAX('ST1.1 Detailed MSW by country'!AT116,'ST1.1 Detailed MSW by country'!AI116,'ST1.1 Detailed MSW by country'!X116,'ST1.1 Detailed MSW by country'!M116)</f>
        <v>0.13523768997824179</v>
      </c>
      <c r="AE116" s="50">
        <f>AVERAGE('ST1.1 Detailed MSW by country'!AU116,'ST1.1 Detailed MSW by country'!AJ116,'ST1.1 Detailed MSW by country'!Y116,'ST1.1 Detailed MSW by country'!N116)</f>
        <v>3.1200612106914771E-2</v>
      </c>
      <c r="AF116" s="50">
        <f>STDEVA('ST1.1 Detailed MSW by country'!AU116,'ST1.1 Detailed MSW by country'!AJ116,'ST1.1 Detailed MSW by country'!Y116,'ST1.1 Detailed MSW by country'!N116)</f>
        <v>1.8350230896923302E-2</v>
      </c>
      <c r="AG116" s="50">
        <f>MIN('ST1.1 Detailed MSW by country'!AU116,'ST1.1 Detailed MSW by country'!AJ116,'ST1.1 Detailed MSW by country'!Y116,'ST1.1 Detailed MSW by country'!N116)</f>
        <v>1.7542800000000001E-2</v>
      </c>
      <c r="AH116" s="50">
        <f>MAX('ST1.1 Detailed MSW by country'!AU116,'ST1.1 Detailed MSW by country'!AJ116,'ST1.1 Detailed MSW by country'!Y116,'ST1.1 Detailed MSW by country'!N116)</f>
        <v>3.8404036320744309E-2</v>
      </c>
      <c r="AI116" s="50">
        <f>AVERAGE('ST1.1 Detailed MSW by country'!I116,'ST1.1 Detailed MSW by country'!L116,'ST1.1 Detailed MSW by country'!T116,'ST1.1 Detailed MSW by country'!W116,'ST1.1 Detailed MSW by country'!AE116,'ST1.1 Detailed MSW by country'!AH116,'ST1.1 Detailed MSW by country'!AP116,'ST1.1 Detailed MSW by country'!AS116)</f>
        <v>3.8067563981461473E-2</v>
      </c>
      <c r="AJ116" s="50">
        <f>STDEVA('ST1.1 Detailed MSW by country'!I116,'ST1.1 Detailed MSW by country'!L116,'ST1.1 Detailed MSW by country'!T116,'ST1.1 Detailed MSW by country'!W116,'ST1.1 Detailed MSW by country'!AE116,'ST1.1 Detailed MSW by country'!AH116,'ST1.1 Detailed MSW by country'!AP116,'ST1.1 Detailed MSW by country'!AS116)</f>
        <v>2.1035642584599046E-2</v>
      </c>
      <c r="AK116" s="50">
        <f>MIN('ST1.1 Detailed MSW by country'!I116,'ST1.1 Detailed MSW by country'!L116,'ST1.1 Detailed MSW by country'!T116,'ST1.1 Detailed MSW by country'!W116,'ST1.1 Detailed MSW by country'!AE116,'ST1.1 Detailed MSW by country'!AH116,'ST1.1 Detailed MSW by country'!AP116,'ST1.1 Detailed MSW by country'!AS116)</f>
        <v>1.93248E-2</v>
      </c>
      <c r="AL116" s="50">
        <f>MAX('ST1.1 Detailed MSW by country'!I116,'ST1.1 Detailed MSW by country'!L116,'ST1.1 Detailed MSW by country'!T116,'ST1.1 Detailed MSW by country'!W116,'ST1.1 Detailed MSW by country'!AE116,'ST1.1 Detailed MSW by country'!AH116,'ST1.1 Detailed MSW by country'!AP116,'ST1.1 Detailed MSW by country'!AS116)</f>
        <v>5.1407660357113708E-2</v>
      </c>
      <c r="AM116" s="50">
        <f>AVERAGE('ST1.1 Detailed MSW by country'!J116,'ST1.1 Detailed MSW by country'!M116,'ST1.1 Detailed MSW by country'!U116,'ST1.1 Detailed MSW by country'!X116,'ST1.1 Detailed MSW by country'!AF116,'ST1.1 Detailed MSW by country'!AI116,'ST1.1 Detailed MSW by country'!AQ116,'ST1.1 Detailed MSW by country'!AT116)</f>
        <v>8.7791338580743242E-2</v>
      </c>
      <c r="AN116" s="50">
        <f>STDEVA('ST1.1 Detailed MSW by country'!J116,'ST1.1 Detailed MSW by country'!M116,'ST1.1 Detailed MSW by country'!U116,'ST1.1 Detailed MSW by country'!X116,'ST1.1 Detailed MSW by country'!AF116,'ST1.1 Detailed MSW by country'!AI116,'ST1.1 Detailed MSW by country'!AQ116,'ST1.1 Detailed MSW by country'!AT116)</f>
        <v>5.2374565062363078E-2</v>
      </c>
      <c r="AO116" s="50">
        <f>MIN('ST1.1 Detailed MSW by country'!J116,'ST1.1 Detailed MSW by country'!M116,'ST1.1 Detailed MSW by country'!U116,'ST1.1 Detailed MSW by country'!X116,'ST1.1 Detailed MSW by country'!AF116,'ST1.1 Detailed MSW by country'!AI116,'ST1.1 Detailed MSW by country'!AQ116,'ST1.1 Detailed MSW by country'!AT116)</f>
        <v>3.6946800000000002E-2</v>
      </c>
      <c r="AP116" s="50">
        <f>MAX('ST1.1 Detailed MSW by country'!J116,'ST1.1 Detailed MSW by country'!M116,'ST1.1 Detailed MSW by country'!U116,'ST1.1 Detailed MSW by country'!X116,'ST1.1 Detailed MSW by country'!AF116,'ST1.1 Detailed MSW by country'!AI116,'ST1.1 Detailed MSW by country'!AQ116,'ST1.1 Detailed MSW by country'!AT116)</f>
        <v>0.13523768997824179</v>
      </c>
      <c r="AQ116" s="50">
        <f>AVERAGE('ST1.1 Detailed MSW by country'!K116,'ST1.1 Detailed MSW by country'!N116,'ST1.1 Detailed MSW by country'!V116,'ST1.1 Detailed MSW by country'!Y116,'ST1.1 Detailed MSW by country'!AG116,'ST1.1 Detailed MSW by country'!AJ116,'ST1.1 Detailed MSW by country'!AR116,'ST1.1 Detailed MSW by country'!AU116)</f>
        <v>4.2786392449098688E-2</v>
      </c>
      <c r="AR116" s="50">
        <f>STDEVA('ST1.1 Detailed MSW by country'!K116,'ST1.1 Detailed MSW by country'!N116,'ST1.1 Detailed MSW by country'!V116,'ST1.1 Detailed MSW by country'!Y116,'ST1.1 Detailed MSW by country'!AG116,'ST1.1 Detailed MSW by country'!AJ116,'ST1.1 Detailed MSW by country'!AR116,'ST1.1 Detailed MSW by country'!AU116)</f>
        <v>2.5862439855094458E-2</v>
      </c>
      <c r="AS116" s="50">
        <f>MIN('ST1.1 Detailed MSW by country'!K116,'ST1.1 Detailed MSW by country'!N116,'ST1.1 Detailed MSW by country'!V116,'ST1.1 Detailed MSW by country'!Y116,'ST1.1 Detailed MSW by country'!AG116,'ST1.1 Detailed MSW by country'!AJ116,'ST1.1 Detailed MSW by country'!AR116,'ST1.1 Detailed MSW by country'!AU116)</f>
        <v>1.7542800000000001E-2</v>
      </c>
      <c r="AT116" s="50">
        <f>MAX('ST1.1 Detailed MSW by country'!K116,'ST1.1 Detailed MSW by country'!N116,'ST1.1 Detailed MSW by country'!V116,'ST1.1 Detailed MSW by country'!Y116,'ST1.1 Detailed MSW by country'!AG116,'ST1.1 Detailed MSW by country'!AJ116,'ST1.1 Detailed MSW by country'!AR116,'ST1.1 Detailed MSW by country'!AU116)</f>
        <v>6.6925318373847867E-2</v>
      </c>
    </row>
    <row r="117" spans="1:46" x14ac:dyDescent="0.3">
      <c r="A117" s="19" t="s">
        <v>118</v>
      </c>
      <c r="B117" s="19" t="s">
        <v>130</v>
      </c>
      <c r="C117" s="27">
        <f>AVERAGE('ST1.1 Detailed MSW by country'!G117,'ST1.1 Detailed MSW by country'!R117,'ST1.1 Detailed MSW by country'!AC117,'ST1.1 Detailed MSW by country'!AN117)</f>
        <v>1.6673322182235033</v>
      </c>
      <c r="D117" s="21">
        <f>STDEVA('ST1.1 Detailed MSW by country'!G117,'ST1.1 Detailed MSW by country'!R117,'ST1.1 Detailed MSW by country'!AC117,'ST1.1 Detailed MSW by country'!AN117)</f>
        <v>1.1754200527857734</v>
      </c>
      <c r="E117" s="21">
        <f>MIN('ST1.1 Detailed MSW by country'!G117,'ST1.1 Detailed MSW by country'!R117,'ST1.1 Detailed MSW by country'!AC117,'ST1.1 Detailed MSW by country'!AN117)</f>
        <v>0.5</v>
      </c>
      <c r="F117" s="21">
        <f>MAX('ST1.1 Detailed MSW by country'!G117,'ST1.1 Detailed MSW by country'!R117,'ST1.1 Detailed MSW by country'!AC117,'ST1.1 Detailed MSW by country'!AN117)</f>
        <v>2.34</v>
      </c>
      <c r="G117" s="21">
        <f>AVERAGE('ST1.1 Detailed MSW by country'!H117,'ST1.1 Detailed MSW by country'!S117,'ST1.1 Detailed MSW by country'!AD117,'ST1.1 Detailed MSW by country'!AO117)</f>
        <v>0.62857293189379437</v>
      </c>
      <c r="H117" s="21">
        <f>STDEVA('ST1.1 Detailed MSW by country'!H117,'ST1.1 Detailed MSW by country'!S117,'ST1.1 Detailed MSW by country'!AD117,'ST1.1 Detailed MSW by country'!AO117)</f>
        <v>0.40688207284765254</v>
      </c>
      <c r="I117" s="21">
        <f>MIN('ST1.1 Detailed MSW by country'!H117,'ST1.1 Detailed MSW by country'!S117,'ST1.1 Detailed MSW by country'!AD117,'ST1.1 Detailed MSW by country'!AO117)</f>
        <v>0.26500000000000001</v>
      </c>
      <c r="J117" s="21">
        <f>MAX('ST1.1 Detailed MSW by country'!H117,'ST1.1 Detailed MSW by country'!S117,'ST1.1 Detailed MSW by country'!AD117,'ST1.1 Detailed MSW by country'!AO117)</f>
        <v>0.84239999999999993</v>
      </c>
      <c r="K117" s="50">
        <f>AVERAGE('ST1.1 Detailed MSW by country'!AP117,'ST1.1 Detailed MSW by country'!AE117,'ST1.1 Detailed MSW by country'!T117,'ST1.1 Detailed MSW by country'!I117)</f>
        <v>5.7004852249306952E-2</v>
      </c>
      <c r="L117" s="50">
        <f>STDEVA('ST1.1 Detailed MSW by country'!AP117,'ST1.1 Detailed MSW by country'!AE117,'ST1.1 Detailed MSW by country'!T117,'ST1.1 Detailed MSW by country'!I117)</f>
        <v>4.5111795484928212E-2</v>
      </c>
      <c r="M117" s="50">
        <f>MIN('ST1.1 Detailed MSW by country'!AP117,'ST1.1 Detailed MSW by country'!AE117,'ST1.1 Detailed MSW by country'!T117,'ST1.1 Detailed MSW by country'!I117)</f>
        <v>2.4399999999999998E-2</v>
      </c>
      <c r="N117" s="50">
        <f>MAX('ST1.1 Detailed MSW by country'!AP117,'ST1.1 Detailed MSW by country'!AE117,'ST1.1 Detailed MSW by country'!T117,'ST1.1 Detailed MSW by country'!I117)</f>
        <v>0.10550543674792086</v>
      </c>
      <c r="O117" s="50">
        <f>AVERAGE('ST1.1 Detailed MSW by country'!AQ117,'ST1.1 Detailed MSW by country'!AF117,'ST1.1 Detailed MSW by country'!U117,'ST1.1 Detailed MSW by country'!J117)</f>
        <v>0.10898673596025284</v>
      </c>
      <c r="P117" s="50">
        <f>STDEVA('ST1.1 Detailed MSW by country'!AQ117,'ST1.1 Detailed MSW by country'!AF117,'ST1.1 Detailed MSW by country'!U117,'ST1.1 Detailed MSW by country'!J117)</f>
        <v>8.6248576203766442E-2</v>
      </c>
      <c r="Q117" s="50">
        <f>MIN('ST1.1 Detailed MSW by country'!AQ117,'ST1.1 Detailed MSW by country'!AF117,'ST1.1 Detailed MSW by country'!U117,'ST1.1 Detailed MSW by country'!J117)</f>
        <v>4.6649999999999997E-2</v>
      </c>
      <c r="R117" s="50">
        <f>MAX('ST1.1 Detailed MSW by country'!AQ117,'ST1.1 Detailed MSW by country'!AF117,'ST1.1 Detailed MSW by country'!U117,'ST1.1 Detailed MSW by country'!J117)</f>
        <v>0.20171428788075854</v>
      </c>
      <c r="S117" s="50">
        <f>AVERAGE('ST1.1 Detailed MSW by country'!AR117,'ST1.1 Detailed MSW by country'!AG117,'ST1.1 Detailed MSW by country'!V117,'ST1.1 Detailed MSW by country'!K117)</f>
        <v>9.017980724685444E-2</v>
      </c>
      <c r="T117" s="50">
        <f>STDEVA('ST1.1 Detailed MSW by country'!AR117,'ST1.1 Detailed MSW by country'!AG117,'ST1.1 Detailed MSW by country'!V117,'ST1.1 Detailed MSW by country'!K117)</f>
        <v>7.1365381381894646E-2</v>
      </c>
      <c r="U117" s="50">
        <f>MIN('ST1.1 Detailed MSW by country'!AR117,'ST1.1 Detailed MSW by country'!AG117,'ST1.1 Detailed MSW by country'!V117,'ST1.1 Detailed MSW by country'!K117)</f>
        <v>3.8600000000000002E-2</v>
      </c>
      <c r="V117" s="50">
        <f>MAX('ST1.1 Detailed MSW by country'!AR117,'ST1.1 Detailed MSW by country'!AG117,'ST1.1 Detailed MSW by country'!V117,'ST1.1 Detailed MSW by country'!K117)</f>
        <v>0.16690614174056334</v>
      </c>
      <c r="W117" s="50">
        <f>AVERAGE('ST1.1 Detailed MSW by country'!AS117,'ST1.1 Detailed MSW by country'!AH117,'ST1.1 Detailed MSW by country'!W117,'ST1.1 Detailed MSW by country'!L117)</f>
        <v>6.9270240540653741E-2</v>
      </c>
      <c r="X117" s="50">
        <f>STDEVA('ST1.1 Detailed MSW by country'!AS117,'ST1.1 Detailed MSW by country'!AH117,'ST1.1 Detailed MSW by country'!W117,'ST1.1 Detailed MSW by country'!L117)</f>
        <v>5.4818226890496792E-2</v>
      </c>
      <c r="Y117" s="50">
        <f>MIN('ST1.1 Detailed MSW by country'!AS117,'ST1.1 Detailed MSW by country'!AH117,'ST1.1 Detailed MSW by country'!W117,'ST1.1 Detailed MSW by country'!L117)</f>
        <v>2.9649999999999999E-2</v>
      </c>
      <c r="Z117" s="50">
        <f>MAX('ST1.1 Detailed MSW by country'!AS117,'ST1.1 Detailed MSW by country'!AH117,'ST1.1 Detailed MSW by country'!W117,'ST1.1 Detailed MSW by country'!L117)</f>
        <v>0.12820640162196123</v>
      </c>
      <c r="AA117" s="50">
        <f>AVERAGE('ST1.1 Detailed MSW by country'!AT117,'ST1.1 Detailed MSW by country'!AI117,'ST1.1 Detailed MSW by country'!X117,'ST1.1 Detailed MSW by country'!M117)</f>
        <v>0.18222862604286649</v>
      </c>
      <c r="AB117" s="50">
        <f>STDEVA('ST1.1 Detailed MSW by country'!AT117,'ST1.1 Detailed MSW by country'!AI117,'ST1.1 Detailed MSW by country'!X117,'ST1.1 Detailed MSW by country'!M117)</f>
        <v>0.1442098380255902</v>
      </c>
      <c r="AC117" s="50">
        <f>MIN('ST1.1 Detailed MSW by country'!AT117,'ST1.1 Detailed MSW by country'!AI117,'ST1.1 Detailed MSW by country'!X117,'ST1.1 Detailed MSW by country'!M117)</f>
        <v>7.8E-2</v>
      </c>
      <c r="AD117" s="50">
        <f>MAX('ST1.1 Detailed MSW by country'!AT117,'ST1.1 Detailed MSW by country'!AI117,'ST1.1 Detailed MSW by country'!X117,'ST1.1 Detailed MSW by country'!M117)</f>
        <v>0.33727147812859948</v>
      </c>
      <c r="AE117" s="50">
        <f>AVERAGE('ST1.1 Detailed MSW by country'!AU117,'ST1.1 Detailed MSW by country'!AJ117,'ST1.1 Detailed MSW by country'!Y117,'ST1.1 Detailed MSW by country'!N117)</f>
        <v>5.174825726730118E-2</v>
      </c>
      <c r="AF117" s="50">
        <f>STDEVA('ST1.1 Detailed MSW by country'!AU117,'ST1.1 Detailed MSW by country'!AJ117,'ST1.1 Detailed MSW by country'!Y117,'ST1.1 Detailed MSW by country'!N117)</f>
        <v>4.0951896311113116E-2</v>
      </c>
      <c r="AG117" s="50">
        <f>MIN('ST1.1 Detailed MSW by country'!AU117,'ST1.1 Detailed MSW by country'!AJ117,'ST1.1 Detailed MSW by country'!Y117,'ST1.1 Detailed MSW by country'!N117)</f>
        <v>2.215E-2</v>
      </c>
      <c r="AH117" s="50">
        <f>MAX('ST1.1 Detailed MSW by country'!AU117,'ST1.1 Detailed MSW by country'!AJ117,'ST1.1 Detailed MSW by country'!Y117,'ST1.1 Detailed MSW by country'!N117)</f>
        <v>9.577645180190357E-2</v>
      </c>
      <c r="AI117" s="50">
        <f>AVERAGE('ST1.1 Detailed MSW by country'!I117,'ST1.1 Detailed MSW by country'!L117,'ST1.1 Detailed MSW by country'!T117,'ST1.1 Detailed MSW by country'!W117,'ST1.1 Detailed MSW by country'!AE117,'ST1.1 Detailed MSW by country'!AH117,'ST1.1 Detailed MSW by country'!AP117,'ST1.1 Detailed MSW by country'!AS117)</f>
        <v>6.3137546394980343E-2</v>
      </c>
      <c r="AJ117" s="50">
        <f>STDEVA('ST1.1 Detailed MSW by country'!I117,'ST1.1 Detailed MSW by country'!L117,'ST1.1 Detailed MSW by country'!T117,'ST1.1 Detailed MSW by country'!W117,'ST1.1 Detailed MSW by country'!AE117,'ST1.1 Detailed MSW by country'!AH117,'ST1.1 Detailed MSW by country'!AP117,'ST1.1 Detailed MSW by country'!AS117)</f>
        <v>4.6735702156695737E-2</v>
      </c>
      <c r="AK117" s="50">
        <f>MIN('ST1.1 Detailed MSW by country'!I117,'ST1.1 Detailed MSW by country'!L117,'ST1.1 Detailed MSW by country'!T117,'ST1.1 Detailed MSW by country'!W117,'ST1.1 Detailed MSW by country'!AE117,'ST1.1 Detailed MSW by country'!AH117,'ST1.1 Detailed MSW by country'!AP117,'ST1.1 Detailed MSW by country'!AS117)</f>
        <v>2.4399999999999998E-2</v>
      </c>
      <c r="AL117" s="50">
        <f>MAX('ST1.1 Detailed MSW by country'!I117,'ST1.1 Detailed MSW by country'!L117,'ST1.1 Detailed MSW by country'!T117,'ST1.1 Detailed MSW by country'!W117,'ST1.1 Detailed MSW by country'!AE117,'ST1.1 Detailed MSW by country'!AH117,'ST1.1 Detailed MSW by country'!AP117,'ST1.1 Detailed MSW by country'!AS117)</f>
        <v>0.12820640162196123</v>
      </c>
      <c r="AM117" s="50">
        <f>AVERAGE('ST1.1 Detailed MSW by country'!J117,'ST1.1 Detailed MSW by country'!M117,'ST1.1 Detailed MSW by country'!U117,'ST1.1 Detailed MSW by country'!X117,'ST1.1 Detailed MSW by country'!AF117,'ST1.1 Detailed MSW by country'!AI117,'ST1.1 Detailed MSW by country'!AQ117,'ST1.1 Detailed MSW by country'!AT117)</f>
        <v>0.14560768100155963</v>
      </c>
      <c r="AN117" s="50">
        <f>STDEVA('ST1.1 Detailed MSW by country'!J117,'ST1.1 Detailed MSW by country'!M117,'ST1.1 Detailed MSW by country'!U117,'ST1.1 Detailed MSW by country'!X117,'ST1.1 Detailed MSW by country'!AF117,'ST1.1 Detailed MSW by country'!AI117,'ST1.1 Detailed MSW by country'!AQ117,'ST1.1 Detailed MSW by country'!AT117)</f>
        <v>0.11385504826775172</v>
      </c>
      <c r="AO117" s="50">
        <f>MIN('ST1.1 Detailed MSW by country'!J117,'ST1.1 Detailed MSW by country'!M117,'ST1.1 Detailed MSW by country'!U117,'ST1.1 Detailed MSW by country'!X117,'ST1.1 Detailed MSW by country'!AF117,'ST1.1 Detailed MSW by country'!AI117,'ST1.1 Detailed MSW by country'!AQ117,'ST1.1 Detailed MSW by country'!AT117)</f>
        <v>4.6649999999999997E-2</v>
      </c>
      <c r="AP117" s="50">
        <f>MAX('ST1.1 Detailed MSW by country'!J117,'ST1.1 Detailed MSW by country'!M117,'ST1.1 Detailed MSW by country'!U117,'ST1.1 Detailed MSW by country'!X117,'ST1.1 Detailed MSW by country'!AF117,'ST1.1 Detailed MSW by country'!AI117,'ST1.1 Detailed MSW by country'!AQ117,'ST1.1 Detailed MSW by country'!AT117)</f>
        <v>0.33727147812859948</v>
      </c>
      <c r="AQ117" s="50">
        <f>AVERAGE('ST1.1 Detailed MSW by country'!K117,'ST1.1 Detailed MSW by country'!N117,'ST1.1 Detailed MSW by country'!V117,'ST1.1 Detailed MSW by country'!Y117,'ST1.1 Detailed MSW by country'!AG117,'ST1.1 Detailed MSW by country'!AJ117,'ST1.1 Detailed MSW by country'!AR117,'ST1.1 Detailed MSW by country'!AU117)</f>
        <v>7.0964032257077828E-2</v>
      </c>
      <c r="AR117" s="50">
        <f>STDEVA('ST1.1 Detailed MSW by country'!K117,'ST1.1 Detailed MSW by country'!N117,'ST1.1 Detailed MSW by country'!V117,'ST1.1 Detailed MSW by country'!Y117,'ST1.1 Detailed MSW by country'!AG117,'ST1.1 Detailed MSW by country'!AJ117,'ST1.1 Detailed MSW by country'!AR117,'ST1.1 Detailed MSW by country'!AU117)</f>
        <v>5.6025292058699529E-2</v>
      </c>
      <c r="AS117" s="50">
        <f>MIN('ST1.1 Detailed MSW by country'!K117,'ST1.1 Detailed MSW by country'!N117,'ST1.1 Detailed MSW by country'!V117,'ST1.1 Detailed MSW by country'!Y117,'ST1.1 Detailed MSW by country'!AG117,'ST1.1 Detailed MSW by country'!AJ117,'ST1.1 Detailed MSW by country'!AR117,'ST1.1 Detailed MSW by country'!AU117)</f>
        <v>2.215E-2</v>
      </c>
      <c r="AT117" s="50">
        <f>MAX('ST1.1 Detailed MSW by country'!K117,'ST1.1 Detailed MSW by country'!N117,'ST1.1 Detailed MSW by country'!V117,'ST1.1 Detailed MSW by country'!Y117,'ST1.1 Detailed MSW by country'!AG117,'ST1.1 Detailed MSW by country'!AJ117,'ST1.1 Detailed MSW by country'!AR117,'ST1.1 Detailed MSW by country'!AU117)</f>
        <v>0.16690614174056334</v>
      </c>
    </row>
    <row r="118" spans="1:46" x14ac:dyDescent="0.3">
      <c r="A118" s="19" t="s">
        <v>118</v>
      </c>
      <c r="B118" s="19" t="s">
        <v>131</v>
      </c>
      <c r="C118" s="27">
        <f>AVERAGE('ST1.1 Detailed MSW by country'!G118,'ST1.1 Detailed MSW by country'!R118,'ST1.1 Detailed MSW by country'!AC118,'ST1.1 Detailed MSW by country'!AN118)</f>
        <v>0.98505435984424194</v>
      </c>
      <c r="D118" s="21">
        <f>STDEVA('ST1.1 Detailed MSW by country'!G118,'ST1.1 Detailed MSW by country'!R118,'ST1.1 Detailed MSW by country'!AC118,'ST1.1 Detailed MSW by country'!AN118)</f>
        <v>0.63198077149442544</v>
      </c>
      <c r="E118" s="21">
        <f>MIN('ST1.1 Detailed MSW by country'!G118,'ST1.1 Detailed MSW by country'!R118,'ST1.1 Detailed MSW by country'!AC118,'ST1.1 Detailed MSW by country'!AN118)</f>
        <v>0.5</v>
      </c>
      <c r="F118" s="21">
        <f>MAX('ST1.1 Detailed MSW by country'!G118,'ST1.1 Detailed MSW by country'!R118,'ST1.1 Detailed MSW by country'!AC118,'ST1.1 Detailed MSW by country'!AN118)</f>
        <v>1.47</v>
      </c>
      <c r="G118" s="21">
        <f>AVERAGE('ST1.1 Detailed MSW by country'!H118,'ST1.1 Detailed MSW by country'!S118,'ST1.1 Detailed MSW by country'!AD118,'ST1.1 Detailed MSW by country'!AO118)</f>
        <v>0.38295290287726047</v>
      </c>
      <c r="H118" s="21">
        <f>STDEVA('ST1.1 Detailed MSW by country'!H118,'ST1.1 Detailed MSW by country'!S118,'ST1.1 Detailed MSW by country'!AD118,'ST1.1 Detailed MSW by country'!AO118)</f>
        <v>0.22067423691087554</v>
      </c>
      <c r="I118" s="21">
        <f>MIN('ST1.1 Detailed MSW by country'!H118,'ST1.1 Detailed MSW by country'!S118,'ST1.1 Detailed MSW by country'!AD118,'ST1.1 Detailed MSW by country'!AO118)</f>
        <v>0.26500000000000001</v>
      </c>
      <c r="J118" s="21">
        <f>MAX('ST1.1 Detailed MSW by country'!H118,'ST1.1 Detailed MSW by country'!S118,'ST1.1 Detailed MSW by country'!AD118,'ST1.1 Detailed MSW by country'!AO118)</f>
        <v>0.5292</v>
      </c>
      <c r="K118" s="50">
        <f>AVERAGE('ST1.1 Detailed MSW by country'!AP118,'ST1.1 Detailed MSW by country'!AE118,'ST1.1 Detailed MSW by country'!T118,'ST1.1 Detailed MSW by country'!I118)</f>
        <v>3.2766972760399006E-2</v>
      </c>
      <c r="L118" s="50">
        <f>STDEVA('ST1.1 Detailed MSW by country'!AP118,'ST1.1 Detailed MSW by country'!AE118,'ST1.1 Detailed MSW by country'!T118,'ST1.1 Detailed MSW by country'!I118)</f>
        <v>1.9645344570876092E-2</v>
      </c>
      <c r="M118" s="50">
        <f>MIN('ST1.1 Detailed MSW by country'!AP118,'ST1.1 Detailed MSW by country'!AE118,'ST1.1 Detailed MSW by country'!T118,'ST1.1 Detailed MSW by country'!I118)</f>
        <v>2.4399999999999998E-2</v>
      </c>
      <c r="N118" s="50">
        <f>MAX('ST1.1 Detailed MSW by country'!AP118,'ST1.1 Detailed MSW by country'!AE118,'ST1.1 Detailed MSW by country'!T118,'ST1.1 Detailed MSW by country'!I118)</f>
        <v>4.8075958281197012E-2</v>
      </c>
      <c r="O118" s="50">
        <f>AVERAGE('ST1.1 Detailed MSW by country'!AQ118,'ST1.1 Detailed MSW by country'!AF118,'ST1.1 Detailed MSW by country'!U118,'ST1.1 Detailed MSW by country'!J118)</f>
        <v>6.2646691773467766E-2</v>
      </c>
      <c r="P118" s="50">
        <f>STDEVA('ST1.1 Detailed MSW by country'!AQ118,'ST1.1 Detailed MSW by country'!AF118,'ST1.1 Detailed MSW by country'!U118,'ST1.1 Detailed MSW by country'!J118)</f>
        <v>3.7559644435711886E-2</v>
      </c>
      <c r="Q118" s="50">
        <f>MIN('ST1.1 Detailed MSW by country'!AQ118,'ST1.1 Detailed MSW by country'!AF118,'ST1.1 Detailed MSW by country'!U118,'ST1.1 Detailed MSW by country'!J118)</f>
        <v>4.6649999999999997E-2</v>
      </c>
      <c r="R118" s="50">
        <f>MAX('ST1.1 Detailed MSW by country'!AQ118,'ST1.1 Detailed MSW by country'!AF118,'ST1.1 Detailed MSW by country'!U118,'ST1.1 Detailed MSW by country'!J118)</f>
        <v>9.191571532040331E-2</v>
      </c>
      <c r="S118" s="50">
        <f>AVERAGE('ST1.1 Detailed MSW by country'!AR118,'ST1.1 Detailed MSW by country'!AG118,'ST1.1 Detailed MSW by country'!V118,'ST1.1 Detailed MSW by country'!K118)</f>
        <v>5.1836276579975478E-2</v>
      </c>
      <c r="T118" s="50">
        <f>STDEVA('ST1.1 Detailed MSW by country'!AR118,'ST1.1 Detailed MSW by country'!AG118,'ST1.1 Detailed MSW by country'!V118,'ST1.1 Detailed MSW by country'!K118)</f>
        <v>3.107829100146792E-2</v>
      </c>
      <c r="U118" s="50">
        <f>MIN('ST1.1 Detailed MSW by country'!AR118,'ST1.1 Detailed MSW by country'!AG118,'ST1.1 Detailed MSW by country'!V118,'ST1.1 Detailed MSW by country'!K118)</f>
        <v>3.8600000000000002E-2</v>
      </c>
      <c r="V118" s="50">
        <f>MAX('ST1.1 Detailed MSW by country'!AR118,'ST1.1 Detailed MSW by country'!AG118,'ST1.1 Detailed MSW by country'!V118,'ST1.1 Detailed MSW by country'!K118)</f>
        <v>7.6054589739926431E-2</v>
      </c>
      <c r="W118" s="50">
        <f>AVERAGE('ST1.1 Detailed MSW by country'!AS118,'ST1.1 Detailed MSW by country'!AH118,'ST1.1 Detailed MSW by country'!W118,'ST1.1 Detailed MSW by country'!L118)</f>
        <v>3.9817243538763543E-2</v>
      </c>
      <c r="X118" s="50">
        <f>STDEVA('ST1.1 Detailed MSW by country'!AS118,'ST1.1 Detailed MSW by country'!AH118,'ST1.1 Detailed MSW by country'!W118,'ST1.1 Detailed MSW by country'!L118)</f>
        <v>2.3872314201904762E-2</v>
      </c>
      <c r="Y118" s="50">
        <f>MIN('ST1.1 Detailed MSW by country'!AS118,'ST1.1 Detailed MSW by country'!AH118,'ST1.1 Detailed MSW by country'!W118,'ST1.1 Detailed MSW by country'!L118)</f>
        <v>2.9649999999999999E-2</v>
      </c>
      <c r="Z118" s="50">
        <f>MAX('ST1.1 Detailed MSW by country'!AS118,'ST1.1 Detailed MSW by country'!AH118,'ST1.1 Detailed MSW by country'!W118,'ST1.1 Detailed MSW by country'!L118)</f>
        <v>5.8420170616290637E-2</v>
      </c>
      <c r="AA118" s="50">
        <f>AVERAGE('ST1.1 Detailed MSW by country'!AT118,'ST1.1 Detailed MSW by country'!AI118,'ST1.1 Detailed MSW by country'!X118,'ST1.1 Detailed MSW by country'!M118)</f>
        <v>0.10474688013570173</v>
      </c>
      <c r="AB118" s="50">
        <f>STDEVA('ST1.1 Detailed MSW by country'!AT118,'ST1.1 Detailed MSW by country'!AI118,'ST1.1 Detailed MSW by country'!X118,'ST1.1 Detailed MSW by country'!M118)</f>
        <v>6.280069166099736E-2</v>
      </c>
      <c r="AC118" s="50">
        <f>MIN('ST1.1 Detailed MSW by country'!AT118,'ST1.1 Detailed MSW by country'!AI118,'ST1.1 Detailed MSW by country'!X118,'ST1.1 Detailed MSW by country'!M118)</f>
        <v>7.8E-2</v>
      </c>
      <c r="AD118" s="50">
        <f>MAX('ST1.1 Detailed MSW by country'!AT118,'ST1.1 Detailed MSW by country'!AI118,'ST1.1 Detailed MSW by country'!X118,'ST1.1 Detailed MSW by country'!M118)</f>
        <v>0.15368544040710522</v>
      </c>
      <c r="AE118" s="50">
        <f>AVERAGE('ST1.1 Detailed MSW by country'!AU118,'ST1.1 Detailed MSW by country'!AJ118,'ST1.1 Detailed MSW by country'!Y118,'ST1.1 Detailed MSW by country'!N118)</f>
        <v>2.9745428141099917E-2</v>
      </c>
      <c r="AF118" s="50">
        <f>STDEVA('ST1.1 Detailed MSW by country'!AU118,'ST1.1 Detailed MSW by country'!AJ118,'ST1.1 Detailed MSW by country'!Y118,'ST1.1 Detailed MSW by country'!N118)</f>
        <v>1.7833786157578094E-2</v>
      </c>
      <c r="AG118" s="50">
        <f>MIN('ST1.1 Detailed MSW by country'!AU118,'ST1.1 Detailed MSW by country'!AJ118,'ST1.1 Detailed MSW by country'!Y118,'ST1.1 Detailed MSW by country'!N118)</f>
        <v>2.215E-2</v>
      </c>
      <c r="AH118" s="50">
        <f>MAX('ST1.1 Detailed MSW by country'!AU118,'ST1.1 Detailed MSW by country'!AJ118,'ST1.1 Detailed MSW by country'!Y118,'ST1.1 Detailed MSW by country'!N118)</f>
        <v>4.364272442329975E-2</v>
      </c>
      <c r="AI118" s="50">
        <f>AVERAGE('ST1.1 Detailed MSW by country'!I118,'ST1.1 Detailed MSW by country'!L118,'ST1.1 Detailed MSW by country'!T118,'ST1.1 Detailed MSW by country'!W118,'ST1.1 Detailed MSW by country'!AE118,'ST1.1 Detailed MSW by country'!AH118,'ST1.1 Detailed MSW by country'!AP118,'ST1.1 Detailed MSW by country'!AS118)</f>
        <v>3.6292108149581274E-2</v>
      </c>
      <c r="AJ118" s="50">
        <f>STDEVA('ST1.1 Detailed MSW by country'!I118,'ST1.1 Detailed MSW by country'!L118,'ST1.1 Detailed MSW by country'!T118,'ST1.1 Detailed MSW by country'!W118,'ST1.1 Detailed MSW by country'!AE118,'ST1.1 Detailed MSW by country'!AH118,'ST1.1 Detailed MSW by country'!AP118,'ST1.1 Detailed MSW by country'!AS118)</f>
        <v>2.0435964284959696E-2</v>
      </c>
      <c r="AK118" s="50">
        <f>MIN('ST1.1 Detailed MSW by country'!I118,'ST1.1 Detailed MSW by country'!L118,'ST1.1 Detailed MSW by country'!T118,'ST1.1 Detailed MSW by country'!W118,'ST1.1 Detailed MSW by country'!AE118,'ST1.1 Detailed MSW by country'!AH118,'ST1.1 Detailed MSW by country'!AP118,'ST1.1 Detailed MSW by country'!AS118)</f>
        <v>2.4399999999999998E-2</v>
      </c>
      <c r="AL118" s="50">
        <f>MAX('ST1.1 Detailed MSW by country'!I118,'ST1.1 Detailed MSW by country'!L118,'ST1.1 Detailed MSW by country'!T118,'ST1.1 Detailed MSW by country'!W118,'ST1.1 Detailed MSW by country'!AE118,'ST1.1 Detailed MSW by country'!AH118,'ST1.1 Detailed MSW by country'!AP118,'ST1.1 Detailed MSW by country'!AS118)</f>
        <v>5.8420170616290637E-2</v>
      </c>
      <c r="AM118" s="50">
        <f>AVERAGE('ST1.1 Detailed MSW by country'!J118,'ST1.1 Detailed MSW by country'!M118,'ST1.1 Detailed MSW by country'!U118,'ST1.1 Detailed MSW by country'!X118,'ST1.1 Detailed MSW by country'!AF118,'ST1.1 Detailed MSW by country'!AI118,'ST1.1 Detailed MSW by country'!AQ118,'ST1.1 Detailed MSW by country'!AT118)</f>
        <v>8.369678595458474E-2</v>
      </c>
      <c r="AN118" s="50">
        <f>STDEVA('ST1.1 Detailed MSW by country'!J118,'ST1.1 Detailed MSW by country'!M118,'ST1.1 Detailed MSW by country'!U118,'ST1.1 Detailed MSW by country'!X118,'ST1.1 Detailed MSW by country'!AF118,'ST1.1 Detailed MSW by country'!AI118,'ST1.1 Detailed MSW by country'!AQ118,'ST1.1 Detailed MSW by country'!AT118)</f>
        <v>5.0790803979745933E-2</v>
      </c>
      <c r="AO118" s="50">
        <f>MIN('ST1.1 Detailed MSW by country'!J118,'ST1.1 Detailed MSW by country'!M118,'ST1.1 Detailed MSW by country'!U118,'ST1.1 Detailed MSW by country'!X118,'ST1.1 Detailed MSW by country'!AF118,'ST1.1 Detailed MSW by country'!AI118,'ST1.1 Detailed MSW by country'!AQ118,'ST1.1 Detailed MSW by country'!AT118)</f>
        <v>4.6649999999999997E-2</v>
      </c>
      <c r="AP118" s="50">
        <f>MAX('ST1.1 Detailed MSW by country'!J118,'ST1.1 Detailed MSW by country'!M118,'ST1.1 Detailed MSW by country'!U118,'ST1.1 Detailed MSW by country'!X118,'ST1.1 Detailed MSW by country'!AF118,'ST1.1 Detailed MSW by country'!AI118,'ST1.1 Detailed MSW by country'!AQ118,'ST1.1 Detailed MSW by country'!AT118)</f>
        <v>0.15368544040710522</v>
      </c>
      <c r="AQ118" s="50">
        <f>AVERAGE('ST1.1 Detailed MSW by country'!K118,'ST1.1 Detailed MSW by country'!N118,'ST1.1 Detailed MSW by country'!V118,'ST1.1 Detailed MSW by country'!Y118,'ST1.1 Detailed MSW by country'!AG118,'ST1.1 Detailed MSW by country'!AJ118,'ST1.1 Detailed MSW by country'!AR118,'ST1.1 Detailed MSW by country'!AU118)</f>
        <v>4.0790852360537692E-2</v>
      </c>
      <c r="AR118" s="50">
        <f>STDEVA('ST1.1 Detailed MSW by country'!K118,'ST1.1 Detailed MSW by country'!N118,'ST1.1 Detailed MSW by country'!V118,'ST1.1 Detailed MSW by country'!Y118,'ST1.1 Detailed MSW by country'!AG118,'ST1.1 Detailed MSW by country'!AJ118,'ST1.1 Detailed MSW by country'!AR118,'ST1.1 Detailed MSW by country'!AU118)</f>
        <v>2.5073373992861945E-2</v>
      </c>
      <c r="AS118" s="50">
        <f>MIN('ST1.1 Detailed MSW by country'!K118,'ST1.1 Detailed MSW by country'!N118,'ST1.1 Detailed MSW by country'!V118,'ST1.1 Detailed MSW by country'!Y118,'ST1.1 Detailed MSW by country'!AG118,'ST1.1 Detailed MSW by country'!AJ118,'ST1.1 Detailed MSW by country'!AR118,'ST1.1 Detailed MSW by country'!AU118)</f>
        <v>2.215E-2</v>
      </c>
      <c r="AT118" s="50">
        <f>MAX('ST1.1 Detailed MSW by country'!K118,'ST1.1 Detailed MSW by country'!N118,'ST1.1 Detailed MSW by country'!V118,'ST1.1 Detailed MSW by country'!Y118,'ST1.1 Detailed MSW by country'!AG118,'ST1.1 Detailed MSW by country'!AJ118,'ST1.1 Detailed MSW by country'!AR118,'ST1.1 Detailed MSW by country'!AU118)</f>
        <v>7.6054589739926431E-2</v>
      </c>
    </row>
    <row r="119" spans="1:46" x14ac:dyDescent="0.3">
      <c r="A119" s="19" t="s">
        <v>118</v>
      </c>
      <c r="B119" s="19" t="s">
        <v>132</v>
      </c>
      <c r="C119" s="27">
        <f>AVERAGE('ST1.1 Detailed MSW by country'!G119,'ST1.1 Detailed MSW by country'!R119,'ST1.1 Detailed MSW by country'!AC119,'ST1.1 Detailed MSW by country'!AN119)</f>
        <v>1.9739042058831393</v>
      </c>
      <c r="D119" s="21">
        <f>STDEVA('ST1.1 Detailed MSW by country'!G119,'ST1.1 Detailed MSW by country'!R119,'ST1.1 Detailed MSW by country'!AC119,'ST1.1 Detailed MSW by country'!AN119)</f>
        <v>1.6198196562451175</v>
      </c>
      <c r="E119" s="21">
        <f>MIN('ST1.1 Detailed MSW by country'!G119,'ST1.1 Detailed MSW by country'!R119,'ST1.1 Detailed MSW by country'!AC119,'ST1.1 Detailed MSW by country'!AN119)</f>
        <v>0.3</v>
      </c>
      <c r="F119" s="21">
        <f>MAX('ST1.1 Detailed MSW by country'!G119,'ST1.1 Detailed MSW by country'!R119,'ST1.1 Detailed MSW by country'!AC119,'ST1.1 Detailed MSW by country'!AN119)</f>
        <v>3.4217126176494181</v>
      </c>
      <c r="G119" s="21">
        <f>AVERAGE('ST1.1 Detailed MSW by country'!H119,'ST1.1 Detailed MSW by country'!S119,'ST1.1 Detailed MSW by country'!AD119,'ST1.1 Detailed MSW by country'!AO119)</f>
        <v>0.72760551411793017</v>
      </c>
      <c r="H119" s="21">
        <f>STDEVA('ST1.1 Detailed MSW by country'!H119,'ST1.1 Detailed MSW by country'!S119,'ST1.1 Detailed MSW by country'!AD119,'ST1.1 Detailed MSW by country'!AO119)</f>
        <v>0.571181518031734</v>
      </c>
      <c r="I119" s="21">
        <f>MIN('ST1.1 Detailed MSW by country'!H119,'ST1.1 Detailed MSW by country'!S119,'ST1.1 Detailed MSW by country'!AD119,'ST1.1 Detailed MSW by country'!AO119)</f>
        <v>0.159</v>
      </c>
      <c r="J119" s="21">
        <f>MAX('ST1.1 Detailed MSW by country'!H119,'ST1.1 Detailed MSW by country'!S119,'ST1.1 Detailed MSW by country'!AD119,'ST1.1 Detailed MSW by country'!AO119)</f>
        <v>1.2318165423537906</v>
      </c>
      <c r="K119" s="50">
        <f>AVERAGE('ST1.1 Detailed MSW by country'!AP119,'ST1.1 Detailed MSW by country'!AE119,'ST1.1 Detailed MSW by country'!T119,'ST1.1 Detailed MSW by country'!I119)</f>
        <v>7.3423058580430536E-2</v>
      </c>
      <c r="L119" s="50">
        <f>STDEVA('ST1.1 Detailed MSW by country'!AP119,'ST1.1 Detailed MSW by country'!AE119,'ST1.1 Detailed MSW by country'!T119,'ST1.1 Detailed MSW by country'!I119)</f>
        <v>7.6290393561847469E-2</v>
      </c>
      <c r="M119" s="50">
        <f>MIN('ST1.1 Detailed MSW by country'!AP119,'ST1.1 Detailed MSW by country'!AE119,'ST1.1 Detailed MSW by country'!T119,'ST1.1 Detailed MSW by country'!I119)</f>
        <v>1.4639999999999999E-2</v>
      </c>
      <c r="N119" s="50">
        <f>MAX('ST1.1 Detailed MSW by country'!AP119,'ST1.1 Detailed MSW by country'!AE119,'ST1.1 Detailed MSW by country'!T119,'ST1.1 Detailed MSW by country'!I119)</f>
        <v>0.1669795757412916</v>
      </c>
      <c r="O119" s="50">
        <f>AVERAGE('ST1.1 Detailed MSW by country'!AQ119,'ST1.1 Detailed MSW by country'!AF119,'ST1.1 Detailed MSW by country'!U119,'ST1.1 Detailed MSW by country'!J119)</f>
        <v>0.1403764624088969</v>
      </c>
      <c r="P119" s="50">
        <f>STDEVA('ST1.1 Detailed MSW by country'!AQ119,'ST1.1 Detailed MSW by country'!AF119,'ST1.1 Detailed MSW by country'!U119,'ST1.1 Detailed MSW by country'!J119)</f>
        <v>0.14585847785492559</v>
      </c>
      <c r="Q119" s="50">
        <f>MIN('ST1.1 Detailed MSW by country'!AQ119,'ST1.1 Detailed MSW by country'!AF119,'ST1.1 Detailed MSW by country'!U119,'ST1.1 Detailed MSW by country'!J119)</f>
        <v>2.7989999999999998E-2</v>
      </c>
      <c r="R119" s="50">
        <f>MAX('ST1.1 Detailed MSW by country'!AQ119,'ST1.1 Detailed MSW by country'!AF119,'ST1.1 Detailed MSW by country'!U119,'ST1.1 Detailed MSW by country'!J119)</f>
        <v>0.31924578722669067</v>
      </c>
      <c r="S119" s="50">
        <f>AVERAGE('ST1.1 Detailed MSW by country'!AR119,'ST1.1 Detailed MSW by country'!AG119,'ST1.1 Detailed MSW by country'!V119,'ST1.1 Detailed MSW by country'!K119)</f>
        <v>0.11615287136084503</v>
      </c>
      <c r="T119" s="50">
        <f>STDEVA('ST1.1 Detailed MSW by country'!AR119,'ST1.1 Detailed MSW by country'!AG119,'ST1.1 Detailed MSW by country'!V119,'ST1.1 Detailed MSW by country'!K119)</f>
        <v>0.12068890129046365</v>
      </c>
      <c r="U119" s="50">
        <f>MIN('ST1.1 Detailed MSW by country'!AR119,'ST1.1 Detailed MSW by country'!AG119,'ST1.1 Detailed MSW by country'!V119,'ST1.1 Detailed MSW by country'!K119)</f>
        <v>2.316E-2</v>
      </c>
      <c r="V119" s="50">
        <f>MAX('ST1.1 Detailed MSW by country'!AR119,'ST1.1 Detailed MSW by country'!AG119,'ST1.1 Detailed MSW by country'!V119,'ST1.1 Detailed MSW by country'!K119)</f>
        <v>0.26415621408253509</v>
      </c>
      <c r="W119" s="50">
        <f>AVERAGE('ST1.1 Detailed MSW by country'!AS119,'ST1.1 Detailed MSW by country'!AH119,'ST1.1 Detailed MSW by country'!W119,'ST1.1 Detailed MSW by country'!L119)</f>
        <v>8.9221052742203488E-2</v>
      </c>
      <c r="X119" s="50">
        <f>STDEVA('ST1.1 Detailed MSW by country'!AS119,'ST1.1 Detailed MSW by country'!AH119,'ST1.1 Detailed MSW by country'!W119,'ST1.1 Detailed MSW by country'!L119)</f>
        <v>9.2705334799540087E-2</v>
      </c>
      <c r="Y119" s="50">
        <f>MIN('ST1.1 Detailed MSW by country'!AS119,'ST1.1 Detailed MSW by country'!AH119,'ST1.1 Detailed MSW by country'!W119,'ST1.1 Detailed MSW by country'!L119)</f>
        <v>1.779E-2</v>
      </c>
      <c r="Z119" s="50">
        <f>MAX('ST1.1 Detailed MSW by country'!AS119,'ST1.1 Detailed MSW by country'!AH119,'ST1.1 Detailed MSW by country'!W119,'ST1.1 Detailed MSW by country'!L119)</f>
        <v>0.2029075582266105</v>
      </c>
      <c r="AA119" s="50">
        <f>AVERAGE('ST1.1 Detailed MSW by country'!AT119,'ST1.1 Detailed MSW by country'!AI119,'ST1.1 Detailed MSW by country'!X119,'ST1.1 Detailed MSW by country'!M119)</f>
        <v>0.23471305611776971</v>
      </c>
      <c r="AB119" s="50">
        <f>STDEVA('ST1.1 Detailed MSW by country'!AT119,'ST1.1 Detailed MSW by country'!AI119,'ST1.1 Detailed MSW by country'!X119,'ST1.1 Detailed MSW by country'!M119)</f>
        <v>0.24387912696000424</v>
      </c>
      <c r="AC119" s="50">
        <f>MIN('ST1.1 Detailed MSW by country'!AT119,'ST1.1 Detailed MSW by country'!AI119,'ST1.1 Detailed MSW by country'!X119,'ST1.1 Detailed MSW by country'!M119)</f>
        <v>4.6800000000000001E-2</v>
      </c>
      <c r="AD119" s="50">
        <f>MAX('ST1.1 Detailed MSW by country'!AT119,'ST1.1 Detailed MSW by country'!AI119,'ST1.1 Detailed MSW by country'!X119,'ST1.1 Detailed MSW by country'!M119)</f>
        <v>0.53378716835330919</v>
      </c>
      <c r="AE119" s="50">
        <f>AVERAGE('ST1.1 Detailed MSW by country'!AU119,'ST1.1 Detailed MSW by country'!AJ119,'ST1.1 Detailed MSW by country'!Y119,'ST1.1 Detailed MSW by country'!N119)</f>
        <v>6.6652489653956412E-2</v>
      </c>
      <c r="AF119" s="50">
        <f>STDEVA('ST1.1 Detailed MSW by country'!AU119,'ST1.1 Detailed MSW by country'!AJ119,'ST1.1 Detailed MSW by country'!Y119,'ST1.1 Detailed MSW by country'!N119)</f>
        <v>6.925541874569352E-2</v>
      </c>
      <c r="AG119" s="50">
        <f>MIN('ST1.1 Detailed MSW by country'!AU119,'ST1.1 Detailed MSW by country'!AJ119,'ST1.1 Detailed MSW by country'!Y119,'ST1.1 Detailed MSW by country'!N119)</f>
        <v>1.329E-2</v>
      </c>
      <c r="AH119" s="50">
        <f>MAX('ST1.1 Detailed MSW by country'!AU119,'ST1.1 Detailed MSW by country'!AJ119,'ST1.1 Detailed MSW by country'!Y119,'ST1.1 Detailed MSW by country'!N119)</f>
        <v>0.15158186896186923</v>
      </c>
      <c r="AI119" s="50">
        <f>AVERAGE('ST1.1 Detailed MSW by country'!I119,'ST1.1 Detailed MSW by country'!L119,'ST1.1 Detailed MSW by country'!T119,'ST1.1 Detailed MSW by country'!W119,'ST1.1 Detailed MSW by country'!AE119,'ST1.1 Detailed MSW by country'!AH119,'ST1.1 Detailed MSW by country'!AP119,'ST1.1 Detailed MSW by country'!AS119)</f>
        <v>8.1322055661317005E-2</v>
      </c>
      <c r="AJ119" s="50">
        <f>STDEVA('ST1.1 Detailed MSW by country'!I119,'ST1.1 Detailed MSW by country'!L119,'ST1.1 Detailed MSW by country'!T119,'ST1.1 Detailed MSW by country'!W119,'ST1.1 Detailed MSW by country'!AE119,'ST1.1 Detailed MSW by country'!AH119,'ST1.1 Detailed MSW by country'!AP119,'ST1.1 Detailed MSW by country'!AS119)</f>
        <v>7.8852741094964499E-2</v>
      </c>
      <c r="AK119" s="50">
        <f>MIN('ST1.1 Detailed MSW by country'!I119,'ST1.1 Detailed MSW by country'!L119,'ST1.1 Detailed MSW by country'!T119,'ST1.1 Detailed MSW by country'!W119,'ST1.1 Detailed MSW by country'!AE119,'ST1.1 Detailed MSW by country'!AH119,'ST1.1 Detailed MSW by country'!AP119,'ST1.1 Detailed MSW by country'!AS119)</f>
        <v>1.4639999999999999E-2</v>
      </c>
      <c r="AL119" s="50">
        <f>MAX('ST1.1 Detailed MSW by country'!I119,'ST1.1 Detailed MSW by country'!L119,'ST1.1 Detailed MSW by country'!T119,'ST1.1 Detailed MSW by country'!W119,'ST1.1 Detailed MSW by country'!AE119,'ST1.1 Detailed MSW by country'!AH119,'ST1.1 Detailed MSW by country'!AP119,'ST1.1 Detailed MSW by country'!AS119)</f>
        <v>0.2029075582266105</v>
      </c>
      <c r="AM119" s="50">
        <f>AVERAGE('ST1.1 Detailed MSW by country'!J119,'ST1.1 Detailed MSW by country'!M119,'ST1.1 Detailed MSW by country'!U119,'ST1.1 Detailed MSW by country'!X119,'ST1.1 Detailed MSW by country'!AF119,'ST1.1 Detailed MSW by country'!AI119,'ST1.1 Detailed MSW by country'!AQ119,'ST1.1 Detailed MSW by country'!AT119)</f>
        <v>0.18754475926333333</v>
      </c>
      <c r="AN119" s="50">
        <f>STDEVA('ST1.1 Detailed MSW by country'!J119,'ST1.1 Detailed MSW by country'!M119,'ST1.1 Detailed MSW by country'!U119,'ST1.1 Detailed MSW by country'!X119,'ST1.1 Detailed MSW by country'!AF119,'ST1.1 Detailed MSW by country'!AI119,'ST1.1 Detailed MSW by country'!AQ119,'ST1.1 Detailed MSW by country'!AT119)</f>
        <v>0.18983714427050216</v>
      </c>
      <c r="AO119" s="50">
        <f>MIN('ST1.1 Detailed MSW by country'!J119,'ST1.1 Detailed MSW by country'!M119,'ST1.1 Detailed MSW by country'!U119,'ST1.1 Detailed MSW by country'!X119,'ST1.1 Detailed MSW by country'!AF119,'ST1.1 Detailed MSW by country'!AI119,'ST1.1 Detailed MSW by country'!AQ119,'ST1.1 Detailed MSW by country'!AT119)</f>
        <v>2.7989999999999998E-2</v>
      </c>
      <c r="AP119" s="50">
        <f>MAX('ST1.1 Detailed MSW by country'!J119,'ST1.1 Detailed MSW by country'!M119,'ST1.1 Detailed MSW by country'!U119,'ST1.1 Detailed MSW by country'!X119,'ST1.1 Detailed MSW by country'!AF119,'ST1.1 Detailed MSW by country'!AI119,'ST1.1 Detailed MSW by country'!AQ119,'ST1.1 Detailed MSW by country'!AT119)</f>
        <v>0.53378716835330919</v>
      </c>
      <c r="AQ119" s="50">
        <f>AVERAGE('ST1.1 Detailed MSW by country'!K119,'ST1.1 Detailed MSW by country'!N119,'ST1.1 Detailed MSW by country'!V119,'ST1.1 Detailed MSW by country'!Y119,'ST1.1 Detailed MSW by country'!AG119,'ST1.1 Detailed MSW by country'!AJ119,'ST1.1 Detailed MSW by country'!AR119,'ST1.1 Detailed MSW by country'!AU119)</f>
        <v>9.1402680507400733E-2</v>
      </c>
      <c r="AR119" s="50">
        <f>STDEVA('ST1.1 Detailed MSW by country'!K119,'ST1.1 Detailed MSW by country'!N119,'ST1.1 Detailed MSW by country'!V119,'ST1.1 Detailed MSW by country'!Y119,'ST1.1 Detailed MSW by country'!AG119,'ST1.1 Detailed MSW by country'!AJ119,'ST1.1 Detailed MSW by country'!AR119,'ST1.1 Detailed MSW by country'!AU119)</f>
        <v>9.3230088279168233E-2</v>
      </c>
      <c r="AS119" s="50">
        <f>MIN('ST1.1 Detailed MSW by country'!K119,'ST1.1 Detailed MSW by country'!N119,'ST1.1 Detailed MSW by country'!V119,'ST1.1 Detailed MSW by country'!Y119,'ST1.1 Detailed MSW by country'!AG119,'ST1.1 Detailed MSW by country'!AJ119,'ST1.1 Detailed MSW by country'!AR119,'ST1.1 Detailed MSW by country'!AU119)</f>
        <v>1.329E-2</v>
      </c>
      <c r="AT119" s="50">
        <f>MAX('ST1.1 Detailed MSW by country'!K119,'ST1.1 Detailed MSW by country'!N119,'ST1.1 Detailed MSW by country'!V119,'ST1.1 Detailed MSW by country'!Y119,'ST1.1 Detailed MSW by country'!AG119,'ST1.1 Detailed MSW by country'!AJ119,'ST1.1 Detailed MSW by country'!AR119,'ST1.1 Detailed MSW by country'!AU119)</f>
        <v>0.26415621408253509</v>
      </c>
    </row>
    <row r="120" spans="1:46" x14ac:dyDescent="0.3">
      <c r="A120" s="19" t="s">
        <v>118</v>
      </c>
      <c r="B120" s="19" t="s">
        <v>133</v>
      </c>
      <c r="C120" s="27">
        <f>AVERAGE('ST1.1 Detailed MSW by country'!G120,'ST1.1 Detailed MSW by country'!R120,'ST1.1 Detailed MSW by country'!AC120,'ST1.1 Detailed MSW by country'!AN120)</f>
        <v>1.8663267588055559</v>
      </c>
      <c r="D120" s="21">
        <f>STDEVA('ST1.1 Detailed MSW by country'!G120,'ST1.1 Detailed MSW by country'!R120,'ST1.1 Detailed MSW by country'!AC120,'ST1.1 Detailed MSW by country'!AN120)</f>
        <v>0.99730670028367574</v>
      </c>
      <c r="E120" s="21">
        <f>MIN('ST1.1 Detailed MSW by country'!G120,'ST1.1 Detailed MSW by country'!R120,'ST1.1 Detailed MSW by country'!AC120,'ST1.1 Detailed MSW by country'!AN120)</f>
        <v>1.3689802764166676</v>
      </c>
      <c r="F120" s="21">
        <f>MAX('ST1.1 Detailed MSW by country'!G120,'ST1.1 Detailed MSW by country'!R120,'ST1.1 Detailed MSW by country'!AC120,'ST1.1 Detailed MSW by country'!AN120)</f>
        <v>2.13</v>
      </c>
      <c r="G120" s="21">
        <f>AVERAGE('ST1.1 Detailed MSW by country'!H120,'ST1.1 Detailed MSW by country'!S120,'ST1.1 Detailed MSW by country'!AD120,'ST1.1 Detailed MSW by country'!AO120)</f>
        <v>0.79087763317000015</v>
      </c>
      <c r="H120" s="21">
        <f>STDEVA('ST1.1 Detailed MSW by country'!H120,'ST1.1 Detailed MSW by country'!S120,'ST1.1 Detailed MSW by country'!AD120,'ST1.1 Detailed MSW by country'!AO120)</f>
        <v>0.46985415747163012</v>
      </c>
      <c r="I120" s="21">
        <f>MIN('ST1.1 Detailed MSW by country'!H120,'ST1.1 Detailed MSW by country'!S120,'ST1.1 Detailed MSW by country'!AD120,'ST1.1 Detailed MSW by country'!AO120)</f>
        <v>0.49283289951000031</v>
      </c>
      <c r="J120" s="21">
        <f>MAX('ST1.1 Detailed MSW by country'!H120,'ST1.1 Detailed MSW by country'!S120,'ST1.1 Detailed MSW by country'!AD120,'ST1.1 Detailed MSW by country'!AO120)</f>
        <v>1.1130000000000002</v>
      </c>
      <c r="K120" s="50">
        <f>AVERAGE('ST1.1 Detailed MSW by country'!AP120,'ST1.1 Detailed MSW by country'!AE120,'ST1.1 Detailed MSW by country'!T120,'ST1.1 Detailed MSW by country'!I120)</f>
        <v>6.8902025829711125E-2</v>
      </c>
      <c r="L120" s="50">
        <f>STDEVA('ST1.1 Detailed MSW by country'!AP120,'ST1.1 Detailed MSW by country'!AE120,'ST1.1 Detailed MSW by country'!T120,'ST1.1 Detailed MSW by country'!I120)</f>
        <v>4.3526304595972704E-2</v>
      </c>
      <c r="M120" s="50">
        <f>MIN('ST1.1 Detailed MSW by country'!AP120,'ST1.1 Detailed MSW by country'!AE120,'ST1.1 Detailed MSW by country'!T120,'ST1.1 Detailed MSW by country'!I120)</f>
        <v>3.7419839999999996E-2</v>
      </c>
      <c r="N120" s="50">
        <f>MAX('ST1.1 Detailed MSW by country'!AP120,'ST1.1 Detailed MSW by country'!AE120,'ST1.1 Detailed MSW by country'!T120,'ST1.1 Detailed MSW by country'!I120)</f>
        <v>0.10248</v>
      </c>
      <c r="O120" s="50">
        <f>AVERAGE('ST1.1 Detailed MSW by country'!AQ120,'ST1.1 Detailed MSW by country'!AF120,'ST1.1 Detailed MSW by country'!U120,'ST1.1 Detailed MSW by country'!J120)</f>
        <v>0.13173276659655833</v>
      </c>
      <c r="P120" s="50">
        <f>STDEVA('ST1.1 Detailed MSW by country'!AQ120,'ST1.1 Detailed MSW by country'!AF120,'ST1.1 Detailed MSW by country'!U120,'ST1.1 Detailed MSW by country'!J120)</f>
        <v>8.3217299565660971E-2</v>
      </c>
      <c r="Q120" s="50">
        <f>MIN('ST1.1 Detailed MSW by country'!AQ120,'ST1.1 Detailed MSW by country'!AF120,'ST1.1 Detailed MSW by country'!U120,'ST1.1 Detailed MSW by country'!J120)</f>
        <v>7.1542439999999985E-2</v>
      </c>
      <c r="R120" s="50">
        <f>MAX('ST1.1 Detailed MSW by country'!AQ120,'ST1.1 Detailed MSW by country'!AF120,'ST1.1 Detailed MSW by country'!U120,'ST1.1 Detailed MSW by country'!J120)</f>
        <v>0.19592999999999999</v>
      </c>
      <c r="S120" s="50">
        <f>AVERAGE('ST1.1 Detailed MSW by country'!AR120,'ST1.1 Detailed MSW by country'!AG120,'ST1.1 Detailed MSW by country'!V120,'ST1.1 Detailed MSW by country'!K120)</f>
        <v>0.10900074577978891</v>
      </c>
      <c r="T120" s="50">
        <f>STDEVA('ST1.1 Detailed MSW by country'!AR120,'ST1.1 Detailed MSW by country'!AG120,'ST1.1 Detailed MSW by country'!V120,'ST1.1 Detailed MSW by country'!K120)</f>
        <v>6.8857186778874882E-2</v>
      </c>
      <c r="U120" s="50">
        <f>MIN('ST1.1 Detailed MSW by country'!AR120,'ST1.1 Detailed MSW by country'!AG120,'ST1.1 Detailed MSW by country'!V120,'ST1.1 Detailed MSW by country'!K120)</f>
        <v>5.919696E-2</v>
      </c>
      <c r="V120" s="50">
        <f>MAX('ST1.1 Detailed MSW by country'!AR120,'ST1.1 Detailed MSW by country'!AG120,'ST1.1 Detailed MSW by country'!V120,'ST1.1 Detailed MSW by country'!K120)</f>
        <v>0.16212000000000001</v>
      </c>
      <c r="W120" s="50">
        <f>AVERAGE('ST1.1 Detailed MSW by country'!AS120,'ST1.1 Detailed MSW by country'!AH120,'ST1.1 Detailed MSW by country'!W120,'ST1.1 Detailed MSW by country'!L120)</f>
        <v>8.3727256797169469E-2</v>
      </c>
      <c r="X120" s="50">
        <f>STDEVA('ST1.1 Detailed MSW by country'!AS120,'ST1.1 Detailed MSW by country'!AH120,'ST1.1 Detailed MSW by country'!W120,'ST1.1 Detailed MSW by country'!L120)</f>
        <v>5.2891595543876686E-2</v>
      </c>
      <c r="Y120" s="50">
        <f>MIN('ST1.1 Detailed MSW by country'!AS120,'ST1.1 Detailed MSW by country'!AH120,'ST1.1 Detailed MSW by country'!W120,'ST1.1 Detailed MSW by country'!L120)</f>
        <v>4.5471239999999996E-2</v>
      </c>
      <c r="Z120" s="50">
        <f>MAX('ST1.1 Detailed MSW by country'!AS120,'ST1.1 Detailed MSW by country'!AH120,'ST1.1 Detailed MSW by country'!W120,'ST1.1 Detailed MSW by country'!L120)</f>
        <v>0.12453</v>
      </c>
      <c r="AA120" s="50">
        <f>AVERAGE('ST1.1 Detailed MSW by country'!AT120,'ST1.1 Detailed MSW by country'!AI120,'ST1.1 Detailed MSW by country'!X120,'ST1.1 Detailed MSW by country'!M120)</f>
        <v>0.22026057437366672</v>
      </c>
      <c r="AB120" s="50">
        <f>STDEVA('ST1.1 Detailed MSW by country'!AT120,'ST1.1 Detailed MSW by country'!AI120,'ST1.1 Detailed MSW by country'!X120,'ST1.1 Detailed MSW by country'!M120)</f>
        <v>0.13914146551171605</v>
      </c>
      <c r="AC120" s="50">
        <f>MIN('ST1.1 Detailed MSW by country'!AT120,'ST1.1 Detailed MSW by country'!AI120,'ST1.1 Detailed MSW by country'!X120,'ST1.1 Detailed MSW by country'!M120)</f>
        <v>0.11962079999999999</v>
      </c>
      <c r="AD120" s="50">
        <f>MAX('ST1.1 Detailed MSW by country'!AT120,'ST1.1 Detailed MSW by country'!AI120,'ST1.1 Detailed MSW by country'!X120,'ST1.1 Detailed MSW by country'!M120)</f>
        <v>0.3276</v>
      </c>
      <c r="AE120" s="50">
        <f>AVERAGE('ST1.1 Detailed MSW by country'!AU120,'ST1.1 Detailed MSW by country'!AJ120,'ST1.1 Detailed MSW by country'!Y120,'ST1.1 Detailed MSW by country'!N120)</f>
        <v>6.2548355415086132E-2</v>
      </c>
      <c r="AF120" s="50">
        <f>STDEVA('ST1.1 Detailed MSW by country'!AU120,'ST1.1 Detailed MSW by country'!AJ120,'ST1.1 Detailed MSW by country'!Y120,'ST1.1 Detailed MSW by country'!N120)</f>
        <v>3.9512608475442433E-2</v>
      </c>
      <c r="AG120" s="50">
        <f>MIN('ST1.1 Detailed MSW by country'!AU120,'ST1.1 Detailed MSW by country'!AJ120,'ST1.1 Detailed MSW by country'!Y120,'ST1.1 Detailed MSW by country'!N120)</f>
        <v>3.3969239999999998E-2</v>
      </c>
      <c r="AH120" s="50">
        <f>MAX('ST1.1 Detailed MSW by country'!AU120,'ST1.1 Detailed MSW by country'!AJ120,'ST1.1 Detailed MSW by country'!Y120,'ST1.1 Detailed MSW by country'!N120)</f>
        <v>9.3030000000000002E-2</v>
      </c>
      <c r="AI120" s="50">
        <f>AVERAGE('ST1.1 Detailed MSW by country'!I120,'ST1.1 Detailed MSW by country'!L120,'ST1.1 Detailed MSW by country'!T120,'ST1.1 Detailed MSW by country'!W120,'ST1.1 Detailed MSW by country'!AE120,'ST1.1 Detailed MSW by country'!AH120,'ST1.1 Detailed MSW by country'!AP120,'ST1.1 Detailed MSW by country'!AS120)</f>
        <v>7.631464131344029E-2</v>
      </c>
      <c r="AJ120" s="50">
        <f>STDEVA('ST1.1 Detailed MSW by country'!I120,'ST1.1 Detailed MSW by country'!L120,'ST1.1 Detailed MSW by country'!T120,'ST1.1 Detailed MSW by country'!W120,'ST1.1 Detailed MSW by country'!AE120,'ST1.1 Detailed MSW by country'!AH120,'ST1.1 Detailed MSW by country'!AP120,'ST1.1 Detailed MSW by country'!AS120)</f>
        <v>4.5235007177230391E-2</v>
      </c>
      <c r="AK120" s="50">
        <f>MIN('ST1.1 Detailed MSW by country'!I120,'ST1.1 Detailed MSW by country'!L120,'ST1.1 Detailed MSW by country'!T120,'ST1.1 Detailed MSW by country'!W120,'ST1.1 Detailed MSW by country'!AE120,'ST1.1 Detailed MSW by country'!AH120,'ST1.1 Detailed MSW by country'!AP120,'ST1.1 Detailed MSW by country'!AS120)</f>
        <v>3.7419839999999996E-2</v>
      </c>
      <c r="AL120" s="50">
        <f>MAX('ST1.1 Detailed MSW by country'!I120,'ST1.1 Detailed MSW by country'!L120,'ST1.1 Detailed MSW by country'!T120,'ST1.1 Detailed MSW by country'!W120,'ST1.1 Detailed MSW by country'!AE120,'ST1.1 Detailed MSW by country'!AH120,'ST1.1 Detailed MSW by country'!AP120,'ST1.1 Detailed MSW by country'!AS120)</f>
        <v>0.12453</v>
      </c>
      <c r="AM120" s="50">
        <f>AVERAGE('ST1.1 Detailed MSW by country'!J120,'ST1.1 Detailed MSW by country'!M120,'ST1.1 Detailed MSW by country'!U120,'ST1.1 Detailed MSW by country'!X120,'ST1.1 Detailed MSW by country'!AF120,'ST1.1 Detailed MSW by country'!AI120,'ST1.1 Detailed MSW by country'!AQ120,'ST1.1 Detailed MSW by country'!AT120)</f>
        <v>0.17599667048511256</v>
      </c>
      <c r="AN120" s="50">
        <f>STDEVA('ST1.1 Detailed MSW by country'!J120,'ST1.1 Detailed MSW by country'!M120,'ST1.1 Detailed MSW by country'!U120,'ST1.1 Detailed MSW by country'!X120,'ST1.1 Detailed MSW by country'!AF120,'ST1.1 Detailed MSW by country'!AI120,'ST1.1 Detailed MSW by country'!AQ120,'ST1.1 Detailed MSW by country'!AT120)</f>
        <v>0.11191400937377592</v>
      </c>
      <c r="AO120" s="50">
        <f>MIN('ST1.1 Detailed MSW by country'!J120,'ST1.1 Detailed MSW by country'!M120,'ST1.1 Detailed MSW by country'!U120,'ST1.1 Detailed MSW by country'!X120,'ST1.1 Detailed MSW by country'!AF120,'ST1.1 Detailed MSW by country'!AI120,'ST1.1 Detailed MSW by country'!AQ120,'ST1.1 Detailed MSW by country'!AT120)</f>
        <v>7.1542439999999985E-2</v>
      </c>
      <c r="AP120" s="50">
        <f>MAX('ST1.1 Detailed MSW by country'!J120,'ST1.1 Detailed MSW by country'!M120,'ST1.1 Detailed MSW by country'!U120,'ST1.1 Detailed MSW by country'!X120,'ST1.1 Detailed MSW by country'!AF120,'ST1.1 Detailed MSW by country'!AI120,'ST1.1 Detailed MSW by country'!AQ120,'ST1.1 Detailed MSW by country'!AT120)</f>
        <v>0.3276</v>
      </c>
      <c r="AQ120" s="50">
        <f>AVERAGE('ST1.1 Detailed MSW by country'!K120,'ST1.1 Detailed MSW by country'!N120,'ST1.1 Detailed MSW by country'!V120,'ST1.1 Detailed MSW by country'!Y120,'ST1.1 Detailed MSW by country'!AG120,'ST1.1 Detailed MSW by country'!AJ120,'ST1.1 Detailed MSW by country'!AR120,'ST1.1 Detailed MSW by country'!AU120)</f>
        <v>8.5774550597437535E-2</v>
      </c>
      <c r="AR120" s="50">
        <f>STDEVA('ST1.1 Detailed MSW by country'!K120,'ST1.1 Detailed MSW by country'!N120,'ST1.1 Detailed MSW by country'!V120,'ST1.1 Detailed MSW by country'!Y120,'ST1.1 Detailed MSW by country'!AG120,'ST1.1 Detailed MSW by country'!AJ120,'ST1.1 Detailed MSW by country'!AR120,'ST1.1 Detailed MSW by country'!AU120)</f>
        <v>5.5207695944913947E-2</v>
      </c>
      <c r="AS120" s="50">
        <f>MIN('ST1.1 Detailed MSW by country'!K120,'ST1.1 Detailed MSW by country'!N120,'ST1.1 Detailed MSW by country'!V120,'ST1.1 Detailed MSW by country'!Y120,'ST1.1 Detailed MSW by country'!AG120,'ST1.1 Detailed MSW by country'!AJ120,'ST1.1 Detailed MSW by country'!AR120,'ST1.1 Detailed MSW by country'!AU120)</f>
        <v>3.3969239999999998E-2</v>
      </c>
      <c r="AT120" s="50">
        <f>MAX('ST1.1 Detailed MSW by country'!K120,'ST1.1 Detailed MSW by country'!N120,'ST1.1 Detailed MSW by country'!V120,'ST1.1 Detailed MSW by country'!Y120,'ST1.1 Detailed MSW by country'!AG120,'ST1.1 Detailed MSW by country'!AJ120,'ST1.1 Detailed MSW by country'!AR120,'ST1.1 Detailed MSW by country'!AU120)</f>
        <v>0.16212000000000001</v>
      </c>
    </row>
    <row r="121" spans="1:46" x14ac:dyDescent="0.3">
      <c r="A121" s="19" t="s">
        <v>118</v>
      </c>
      <c r="B121" s="19" t="s">
        <v>134</v>
      </c>
      <c r="C121" s="27">
        <f>AVERAGE('ST1.1 Detailed MSW by country'!G121,'ST1.1 Detailed MSW by country'!R121,'ST1.1 Detailed MSW by country'!AC121,'ST1.1 Detailed MSW by country'!AN121)</f>
        <v>1.5611464146812584</v>
      </c>
      <c r="D121" s="21">
        <f>STDEVA('ST1.1 Detailed MSW by country'!G121,'ST1.1 Detailed MSW by country'!R121,'ST1.1 Detailed MSW by country'!AC121,'ST1.1 Detailed MSW by country'!AN121)</f>
        <v>0.82080947219136557</v>
      </c>
      <c r="E121" s="21">
        <f>MIN('ST1.1 Detailed MSW by country'!G121,'ST1.1 Detailed MSW by country'!R121,'ST1.1 Detailed MSW by country'!AC121,'ST1.1 Detailed MSW by country'!AN121)</f>
        <v>1.3734392440437755</v>
      </c>
      <c r="F121" s="21">
        <f>MAX('ST1.1 Detailed MSW by country'!G121,'ST1.1 Detailed MSW by country'!R121,'ST1.1 Detailed MSW by country'!AC121,'ST1.1 Detailed MSW by country'!AN121)</f>
        <v>1.92</v>
      </c>
      <c r="G121" s="21">
        <f>AVERAGE('ST1.1 Detailed MSW by country'!H121,'ST1.1 Detailed MSW by country'!S121,'ST1.1 Detailed MSW by country'!AD121,'ST1.1 Detailed MSW by country'!AO121)</f>
        <v>0.64077937595191969</v>
      </c>
      <c r="H121" s="21">
        <f>STDEVA('ST1.1 Detailed MSW by country'!H121,'ST1.1 Detailed MSW by country'!S121,'ST1.1 Detailed MSW by country'!AD121,'ST1.1 Detailed MSW by country'!AO121)</f>
        <v>0.33719797489778996</v>
      </c>
      <c r="I121" s="21">
        <f>MIN('ST1.1 Detailed MSW by country'!H121,'ST1.1 Detailed MSW by country'!S121,'ST1.1 Detailed MSW by country'!AD121,'ST1.1 Detailed MSW by country'!AO121)</f>
        <v>0.49443812785575914</v>
      </c>
      <c r="J121" s="21">
        <f>MAX('ST1.1 Detailed MSW by country'!H121,'ST1.1 Detailed MSW by country'!S121,'ST1.1 Detailed MSW by country'!AD121,'ST1.1 Detailed MSW by country'!AO121)</f>
        <v>0.73670000000000002</v>
      </c>
      <c r="K121" s="50">
        <f>AVERAGE('ST1.1 Detailed MSW by country'!AP121,'ST1.1 Detailed MSW by country'!AE121,'ST1.1 Detailed MSW by country'!T121,'ST1.1 Detailed MSW by country'!I121)</f>
        <v>5.6195465036445402E-2</v>
      </c>
      <c r="L121" s="50">
        <f>STDEVA('ST1.1 Detailed MSW by country'!AP121,'ST1.1 Detailed MSW by country'!AE121,'ST1.1 Detailed MSW by country'!T121,'ST1.1 Detailed MSW by country'!I121)</f>
        <v>3.2278900335909771E-2</v>
      </c>
      <c r="M121" s="50">
        <f>MIN('ST1.1 Detailed MSW by country'!AP121,'ST1.1 Detailed MSW by country'!AE121,'ST1.1 Detailed MSW by country'!T121,'ST1.1 Detailed MSW by country'!I121)</f>
        <v>3.3730559999999993E-2</v>
      </c>
      <c r="N121" s="50">
        <f>MAX('ST1.1 Detailed MSW by country'!AP121,'ST1.1 Detailed MSW by country'!AE121,'ST1.1 Detailed MSW by country'!T121,'ST1.1 Detailed MSW by country'!I121)</f>
        <v>6.783199999999999E-2</v>
      </c>
      <c r="O121" s="50">
        <f>AVERAGE('ST1.1 Detailed MSW by country'!AQ121,'ST1.1 Detailed MSW by country'!AF121,'ST1.1 Detailed MSW by country'!U121,'ST1.1 Detailed MSW by country'!J121)</f>
        <v>0.10743928048976141</v>
      </c>
      <c r="P121" s="50">
        <f>STDEVA('ST1.1 Detailed MSW by country'!AQ121,'ST1.1 Detailed MSW by country'!AF121,'ST1.1 Detailed MSW by country'!U121,'ST1.1 Detailed MSW by country'!J121)</f>
        <v>6.1713553306155328E-2</v>
      </c>
      <c r="Q121" s="50">
        <f>MIN('ST1.1 Detailed MSW by country'!AQ121,'ST1.1 Detailed MSW by country'!AF121,'ST1.1 Detailed MSW by country'!U121,'ST1.1 Detailed MSW by country'!J121)</f>
        <v>6.4488959999999984E-2</v>
      </c>
      <c r="R121" s="50">
        <f>MAX('ST1.1 Detailed MSW by country'!AQ121,'ST1.1 Detailed MSW by country'!AF121,'ST1.1 Detailed MSW by country'!U121,'ST1.1 Detailed MSW by country'!J121)</f>
        <v>0.12968699999999997</v>
      </c>
      <c r="S121" s="50">
        <f>AVERAGE('ST1.1 Detailed MSW by country'!AR121,'ST1.1 Detailed MSW by country'!AG121,'ST1.1 Detailed MSW by country'!V121,'ST1.1 Detailed MSW by country'!K121)</f>
        <v>8.8899383213393149E-2</v>
      </c>
      <c r="T121" s="50">
        <f>STDEVA('ST1.1 Detailed MSW by country'!AR121,'ST1.1 Detailed MSW by country'!AG121,'ST1.1 Detailed MSW by country'!V121,'ST1.1 Detailed MSW by country'!K121)</f>
        <v>5.1064162006808057E-2</v>
      </c>
      <c r="U121" s="50">
        <f>MIN('ST1.1 Detailed MSW by country'!AR121,'ST1.1 Detailed MSW by country'!AG121,'ST1.1 Detailed MSW by country'!V121,'ST1.1 Detailed MSW by country'!K121)</f>
        <v>5.3360640000000001E-2</v>
      </c>
      <c r="V121" s="50">
        <f>MAX('ST1.1 Detailed MSW by country'!AR121,'ST1.1 Detailed MSW by country'!AG121,'ST1.1 Detailed MSW by country'!V121,'ST1.1 Detailed MSW by country'!K121)</f>
        <v>0.107308</v>
      </c>
      <c r="W121" s="50">
        <f>AVERAGE('ST1.1 Detailed MSW by country'!AS121,'ST1.1 Detailed MSW by country'!AH121,'ST1.1 Detailed MSW by country'!W121,'ST1.1 Detailed MSW by country'!L121)</f>
        <v>6.8286702390598628E-2</v>
      </c>
      <c r="X121" s="50">
        <f>STDEVA('ST1.1 Detailed MSW by country'!AS121,'ST1.1 Detailed MSW by country'!AH121,'ST1.1 Detailed MSW by country'!W121,'ST1.1 Detailed MSW by country'!L121)</f>
        <v>3.922415553113625E-2</v>
      </c>
      <c r="Y121" s="50">
        <f>MIN('ST1.1 Detailed MSW by country'!AS121,'ST1.1 Detailed MSW by country'!AH121,'ST1.1 Detailed MSW by country'!W121,'ST1.1 Detailed MSW by country'!L121)</f>
        <v>4.0988159999999996E-2</v>
      </c>
      <c r="Z121" s="50">
        <f>MAX('ST1.1 Detailed MSW by country'!AS121,'ST1.1 Detailed MSW by country'!AH121,'ST1.1 Detailed MSW by country'!W121,'ST1.1 Detailed MSW by country'!L121)</f>
        <v>8.2426999999999986E-2</v>
      </c>
      <c r="AA121" s="50">
        <f>AVERAGE('ST1.1 Detailed MSW by country'!AT121,'ST1.1 Detailed MSW by country'!AI121,'ST1.1 Detailed MSW by country'!X121,'ST1.1 Detailed MSW by country'!M121)</f>
        <v>0.17964124069027632</v>
      </c>
      <c r="AB121" s="50">
        <f>STDEVA('ST1.1 Detailed MSW by country'!AT121,'ST1.1 Detailed MSW by country'!AI121,'ST1.1 Detailed MSW by country'!X121,'ST1.1 Detailed MSW by country'!M121)</f>
        <v>0.10318664861479349</v>
      </c>
      <c r="AC121" s="50">
        <f>MIN('ST1.1 Detailed MSW by country'!AT121,'ST1.1 Detailed MSW by country'!AI121,'ST1.1 Detailed MSW by country'!X121,'ST1.1 Detailed MSW by country'!M121)</f>
        <v>0.10782719999999998</v>
      </c>
      <c r="AD121" s="50">
        <f>MAX('ST1.1 Detailed MSW by country'!AT121,'ST1.1 Detailed MSW by country'!AI121,'ST1.1 Detailed MSW by country'!X121,'ST1.1 Detailed MSW by country'!M121)</f>
        <v>0.21683999999999998</v>
      </c>
      <c r="AE121" s="50">
        <f>AVERAGE('ST1.1 Detailed MSW by country'!AU121,'ST1.1 Detailed MSW by country'!AJ121,'ST1.1 Detailed MSW by country'!Y121,'ST1.1 Detailed MSW by country'!N121)</f>
        <v>5.1013506170379752E-2</v>
      </c>
      <c r="AF121" s="50">
        <f>STDEVA('ST1.1 Detailed MSW by country'!AU121,'ST1.1 Detailed MSW by country'!AJ121,'ST1.1 Detailed MSW by country'!Y121,'ST1.1 Detailed MSW by country'!N121)</f>
        <v>2.9302362395098407E-2</v>
      </c>
      <c r="AG121" s="50">
        <f>MIN('ST1.1 Detailed MSW by country'!AU121,'ST1.1 Detailed MSW by country'!AJ121,'ST1.1 Detailed MSW by country'!Y121,'ST1.1 Detailed MSW by country'!N121)</f>
        <v>3.0620159999999997E-2</v>
      </c>
      <c r="AH121" s="50">
        <f>MAX('ST1.1 Detailed MSW by country'!AU121,'ST1.1 Detailed MSW by country'!AJ121,'ST1.1 Detailed MSW by country'!Y121,'ST1.1 Detailed MSW by country'!N121)</f>
        <v>6.1576999999999993E-2</v>
      </c>
      <c r="AI121" s="50">
        <f>AVERAGE('ST1.1 Detailed MSW by country'!I121,'ST1.1 Detailed MSW by country'!L121,'ST1.1 Detailed MSW by country'!T121,'ST1.1 Detailed MSW by country'!W121,'ST1.1 Detailed MSW by country'!AE121,'ST1.1 Detailed MSW by country'!AH121,'ST1.1 Detailed MSW by country'!AP121,'ST1.1 Detailed MSW by country'!AS121)</f>
        <v>6.2241083713522022E-2</v>
      </c>
      <c r="AJ121" s="50">
        <f>STDEVA('ST1.1 Detailed MSW by country'!I121,'ST1.1 Detailed MSW by country'!L121,'ST1.1 Detailed MSW by country'!T121,'ST1.1 Detailed MSW by country'!W121,'ST1.1 Detailed MSW by country'!AE121,'ST1.1 Detailed MSW by country'!AH121,'ST1.1 Detailed MSW by country'!AP121,'ST1.1 Detailed MSW by country'!AS121)</f>
        <v>3.3606670522867192E-2</v>
      </c>
      <c r="AK121" s="50">
        <f>MIN('ST1.1 Detailed MSW by country'!I121,'ST1.1 Detailed MSW by country'!L121,'ST1.1 Detailed MSW by country'!T121,'ST1.1 Detailed MSW by country'!W121,'ST1.1 Detailed MSW by country'!AE121,'ST1.1 Detailed MSW by country'!AH121,'ST1.1 Detailed MSW by country'!AP121,'ST1.1 Detailed MSW by country'!AS121)</f>
        <v>3.3730559999999993E-2</v>
      </c>
      <c r="AL121" s="50">
        <f>MAX('ST1.1 Detailed MSW by country'!I121,'ST1.1 Detailed MSW by country'!L121,'ST1.1 Detailed MSW by country'!T121,'ST1.1 Detailed MSW by country'!W121,'ST1.1 Detailed MSW by country'!AE121,'ST1.1 Detailed MSW by country'!AH121,'ST1.1 Detailed MSW by country'!AP121,'ST1.1 Detailed MSW by country'!AS121)</f>
        <v>8.2426999999999986E-2</v>
      </c>
      <c r="AM121" s="50">
        <f>AVERAGE('ST1.1 Detailed MSW by country'!J121,'ST1.1 Detailed MSW by country'!M121,'ST1.1 Detailed MSW by country'!U121,'ST1.1 Detailed MSW by country'!X121,'ST1.1 Detailed MSW by country'!AF121,'ST1.1 Detailed MSW by country'!AI121,'ST1.1 Detailed MSW by country'!AQ121,'ST1.1 Detailed MSW by country'!AT121)</f>
        <v>0.14354026059001887</v>
      </c>
      <c r="AN121" s="50">
        <f>STDEVA('ST1.1 Detailed MSW by country'!J121,'ST1.1 Detailed MSW by country'!M121,'ST1.1 Detailed MSW by country'!U121,'ST1.1 Detailed MSW by country'!X121,'ST1.1 Detailed MSW by country'!AF121,'ST1.1 Detailed MSW by country'!AI121,'ST1.1 Detailed MSW by country'!AQ121,'ST1.1 Detailed MSW by country'!AT121)</f>
        <v>8.3864605833254474E-2</v>
      </c>
      <c r="AO121" s="50">
        <f>MIN('ST1.1 Detailed MSW by country'!J121,'ST1.1 Detailed MSW by country'!M121,'ST1.1 Detailed MSW by country'!U121,'ST1.1 Detailed MSW by country'!X121,'ST1.1 Detailed MSW by country'!AF121,'ST1.1 Detailed MSW by country'!AI121,'ST1.1 Detailed MSW by country'!AQ121,'ST1.1 Detailed MSW by country'!AT121)</f>
        <v>6.4488959999999984E-2</v>
      </c>
      <c r="AP121" s="50">
        <f>MAX('ST1.1 Detailed MSW by country'!J121,'ST1.1 Detailed MSW by country'!M121,'ST1.1 Detailed MSW by country'!U121,'ST1.1 Detailed MSW by country'!X121,'ST1.1 Detailed MSW by country'!AF121,'ST1.1 Detailed MSW by country'!AI121,'ST1.1 Detailed MSW by country'!AQ121,'ST1.1 Detailed MSW by country'!AT121)</f>
        <v>0.21683999999999998</v>
      </c>
      <c r="AQ121" s="50">
        <f>AVERAGE('ST1.1 Detailed MSW by country'!K121,'ST1.1 Detailed MSW by country'!N121,'ST1.1 Detailed MSW by country'!V121,'ST1.1 Detailed MSW by country'!Y121,'ST1.1 Detailed MSW by country'!AG121,'ST1.1 Detailed MSW by country'!AJ121,'ST1.1 Detailed MSW by country'!AR121,'ST1.1 Detailed MSW by country'!AU121)</f>
        <v>6.9956444691886457E-2</v>
      </c>
      <c r="AR121" s="50">
        <f>STDEVA('ST1.1 Detailed MSW by country'!K121,'ST1.1 Detailed MSW by country'!N121,'ST1.1 Detailed MSW by country'!V121,'ST1.1 Detailed MSW by country'!Y121,'ST1.1 Detailed MSW by country'!AG121,'ST1.1 Detailed MSW by country'!AJ121,'ST1.1 Detailed MSW by country'!AR121,'ST1.1 Detailed MSW by country'!AU121)</f>
        <v>4.1426851867231468E-2</v>
      </c>
      <c r="AS121" s="50">
        <f>MIN('ST1.1 Detailed MSW by country'!K121,'ST1.1 Detailed MSW by country'!N121,'ST1.1 Detailed MSW by country'!V121,'ST1.1 Detailed MSW by country'!Y121,'ST1.1 Detailed MSW by country'!AG121,'ST1.1 Detailed MSW by country'!AJ121,'ST1.1 Detailed MSW by country'!AR121,'ST1.1 Detailed MSW by country'!AU121)</f>
        <v>3.0620159999999997E-2</v>
      </c>
      <c r="AT121" s="50">
        <f>MAX('ST1.1 Detailed MSW by country'!K121,'ST1.1 Detailed MSW by country'!N121,'ST1.1 Detailed MSW by country'!V121,'ST1.1 Detailed MSW by country'!Y121,'ST1.1 Detailed MSW by country'!AG121,'ST1.1 Detailed MSW by country'!AJ121,'ST1.1 Detailed MSW by country'!AR121,'ST1.1 Detailed MSW by country'!AU121)</f>
        <v>0.107308</v>
      </c>
    </row>
    <row r="122" spans="1:46" x14ac:dyDescent="0.3">
      <c r="A122" s="19" t="s">
        <v>118</v>
      </c>
      <c r="B122" s="19" t="s">
        <v>135</v>
      </c>
      <c r="C122" s="27">
        <f>AVERAGE('ST1.1 Detailed MSW by country'!G122,'ST1.1 Detailed MSW by country'!R122,'ST1.1 Detailed MSW by country'!AC122,'ST1.1 Detailed MSW by country'!AN122)</f>
        <v>1.8373520094356734</v>
      </c>
      <c r="D122" s="21">
        <f>STDEVA('ST1.1 Detailed MSW by country'!G122,'ST1.1 Detailed MSW by country'!R122,'ST1.1 Detailed MSW by country'!AC122,'ST1.1 Detailed MSW by country'!AN122)</f>
        <v>0.93873060197685176</v>
      </c>
      <c r="E122" s="21">
        <f>MIN('ST1.1 Detailed MSW by country'!G122,'ST1.1 Detailed MSW by country'!R122,'ST1.1 Detailed MSW by country'!AC122,'ST1.1 Detailed MSW by country'!AN122)</f>
        <v>1.69</v>
      </c>
      <c r="F122" s="21">
        <f>MAX('ST1.1 Detailed MSW by country'!G122,'ST1.1 Detailed MSW by country'!R122,'ST1.1 Detailed MSW by country'!AC122,'ST1.1 Detailed MSW by country'!AN122)</f>
        <v>2.11</v>
      </c>
      <c r="G122" s="21">
        <f>AVERAGE('ST1.1 Detailed MSW by country'!H122,'ST1.1 Detailed MSW by country'!S122,'ST1.1 Detailed MSW by country'!AD122,'ST1.1 Detailed MSW by country'!AO122)</f>
        <v>0.75721339006350907</v>
      </c>
      <c r="H122" s="21">
        <f>STDEVA('ST1.1 Detailed MSW by country'!H122,'ST1.1 Detailed MSW by country'!S122,'ST1.1 Detailed MSW by country'!AD122,'ST1.1 Detailed MSW by country'!AO122)</f>
        <v>0.39541479894943926</v>
      </c>
      <c r="I122" s="21">
        <f>MIN('ST1.1 Detailed MSW by country'!H122,'ST1.1 Detailed MSW by country'!S122,'ST1.1 Detailed MSW by country'!AD122,'ST1.1 Detailed MSW by country'!AO122)</f>
        <v>0.61634017019052734</v>
      </c>
      <c r="J122" s="21">
        <f>MAX('ST1.1 Detailed MSW by country'!H122,'ST1.1 Detailed MSW by country'!S122,'ST1.1 Detailed MSW by country'!AD122,'ST1.1 Detailed MSW by country'!AO122)</f>
        <v>0.89570000000000005</v>
      </c>
      <c r="K122" s="50">
        <f>AVERAGE('ST1.1 Detailed MSW by country'!AP122,'ST1.1 Detailed MSW by country'!AE122,'ST1.1 Detailed MSW by country'!T122,'ST1.1 Detailed MSW by country'!I122)</f>
        <v>6.769627139379418E-2</v>
      </c>
      <c r="L122" s="50">
        <f>STDEVA('ST1.1 Detailed MSW by country'!AP122,'ST1.1 Detailed MSW by country'!AE122,'ST1.1 Detailed MSW by country'!T122,'ST1.1 Detailed MSW by country'!I122)</f>
        <v>4.0186069421273944E-2</v>
      </c>
      <c r="M122" s="50">
        <f>MIN('ST1.1 Detailed MSW by country'!AP122,'ST1.1 Detailed MSW by country'!AE122,'ST1.1 Detailed MSW by country'!T122,'ST1.1 Detailed MSW by country'!I122)</f>
        <v>3.7068479999999994E-2</v>
      </c>
      <c r="N122" s="50">
        <f>MAX('ST1.1 Detailed MSW by country'!AP122,'ST1.1 Detailed MSW by country'!AE122,'ST1.1 Detailed MSW by country'!T122,'ST1.1 Detailed MSW by country'!I122)</f>
        <v>8.3548334181382578E-2</v>
      </c>
      <c r="O122" s="50">
        <f>AVERAGE('ST1.1 Detailed MSW by country'!AQ122,'ST1.1 Detailed MSW by country'!AF122,'ST1.1 Detailed MSW by country'!U122,'ST1.1 Detailed MSW by country'!J122)</f>
        <v>0.12942750248034832</v>
      </c>
      <c r="P122" s="50">
        <f>STDEVA('ST1.1 Detailed MSW by country'!AQ122,'ST1.1 Detailed MSW by country'!AF122,'ST1.1 Detailed MSW by country'!U122,'ST1.1 Detailed MSW by country'!J122)</f>
        <v>7.6831153217312653E-2</v>
      </c>
      <c r="Q122" s="50">
        <f>MIN('ST1.1 Detailed MSW by country'!AQ122,'ST1.1 Detailed MSW by country'!AF122,'ST1.1 Detailed MSW by country'!U122,'ST1.1 Detailed MSW by country'!J122)</f>
        <v>7.0870679999999991E-2</v>
      </c>
      <c r="R122" s="50">
        <f>MAX('ST1.1 Detailed MSW by country'!AQ122,'ST1.1 Detailed MSW by country'!AF122,'ST1.1 Detailed MSW by country'!U122,'ST1.1 Detailed MSW by country'!J122)</f>
        <v>0.15973482744104497</v>
      </c>
      <c r="S122" s="50">
        <f>AVERAGE('ST1.1 Detailed MSW by country'!AR122,'ST1.1 Detailed MSW by country'!AG122,'ST1.1 Detailed MSW by country'!V122,'ST1.1 Detailed MSW by country'!K122)</f>
        <v>0.10709328179510065</v>
      </c>
      <c r="T122" s="50">
        <f>STDEVA('ST1.1 Detailed MSW by country'!AR122,'ST1.1 Detailed MSW by country'!AG122,'ST1.1 Detailed MSW by country'!V122,'ST1.1 Detailed MSW by country'!K122)</f>
        <v>6.3573044248408789E-2</v>
      </c>
      <c r="U122" s="50">
        <f>MIN('ST1.1 Detailed MSW by country'!AR122,'ST1.1 Detailed MSW by country'!AG122,'ST1.1 Detailed MSW by country'!V122,'ST1.1 Detailed MSW by country'!K122)</f>
        <v>5.8641119999999998E-2</v>
      </c>
      <c r="V122" s="50">
        <f>MAX('ST1.1 Detailed MSW by country'!AR122,'ST1.1 Detailed MSW by country'!AG122,'ST1.1 Detailed MSW by country'!V122,'ST1.1 Detailed MSW by country'!K122)</f>
        <v>0.13217072538530197</v>
      </c>
      <c r="W122" s="50">
        <f>AVERAGE('ST1.1 Detailed MSW by country'!AS122,'ST1.1 Detailed MSW by country'!AH122,'ST1.1 Detailed MSW by country'!W122,'ST1.1 Detailed MSW by country'!L122)</f>
        <v>8.2262067492868754E-2</v>
      </c>
      <c r="X122" s="50">
        <f>STDEVA('ST1.1 Detailed MSW by country'!AS122,'ST1.1 Detailed MSW by country'!AH122,'ST1.1 Detailed MSW by country'!W122,'ST1.1 Detailed MSW by country'!L122)</f>
        <v>4.8832662227080846E-2</v>
      </c>
      <c r="Y122" s="50">
        <f>MIN('ST1.1 Detailed MSW by country'!AS122,'ST1.1 Detailed MSW by country'!AH122,'ST1.1 Detailed MSW by country'!W122,'ST1.1 Detailed MSW by country'!L122)</f>
        <v>4.5044279999999992E-2</v>
      </c>
      <c r="Z122" s="50">
        <f>MAX('ST1.1 Detailed MSW by country'!AS122,'ST1.1 Detailed MSW by country'!AH122,'ST1.1 Detailed MSW by country'!W122,'ST1.1 Detailed MSW by country'!L122)</f>
        <v>0.1015249224786063</v>
      </c>
      <c r="AA122" s="50">
        <f>AVERAGE('ST1.1 Detailed MSW by country'!AT122,'ST1.1 Detailed MSW by country'!AI122,'ST1.1 Detailed MSW by country'!X122,'ST1.1 Detailed MSW by country'!M122)</f>
        <v>0.21640611347196503</v>
      </c>
      <c r="AB122" s="50">
        <f>STDEVA('ST1.1 Detailed MSW by country'!AT122,'ST1.1 Detailed MSW by country'!AI122,'ST1.1 Detailed MSW by country'!X122,'ST1.1 Detailed MSW by country'!M122)</f>
        <v>0.12846366454341671</v>
      </c>
      <c r="AC122" s="50">
        <f>MIN('ST1.1 Detailed MSW by country'!AT122,'ST1.1 Detailed MSW by country'!AI122,'ST1.1 Detailed MSW by country'!X122,'ST1.1 Detailed MSW by country'!M122)</f>
        <v>0.11849759999999999</v>
      </c>
      <c r="AD122" s="50">
        <f>MAX('ST1.1 Detailed MSW by country'!AT122,'ST1.1 Detailed MSW by country'!AI122,'ST1.1 Detailed MSW by country'!X122,'ST1.1 Detailed MSW by country'!M122)</f>
        <v>0.26708074041589519</v>
      </c>
      <c r="AE122" s="50">
        <f>AVERAGE('ST1.1 Detailed MSW by country'!AU122,'ST1.1 Detailed MSW by country'!AJ122,'ST1.1 Detailed MSW by country'!Y122,'ST1.1 Detailed MSW by country'!N122)</f>
        <v>6.1453787351333666E-2</v>
      </c>
      <c r="AF122" s="50">
        <f>STDEVA('ST1.1 Detailed MSW by country'!AU122,'ST1.1 Detailed MSW by country'!AJ122,'ST1.1 Detailed MSW by country'!Y122,'ST1.1 Detailed MSW by country'!N122)</f>
        <v>3.6480386790213835E-2</v>
      </c>
      <c r="AG122" s="50">
        <f>MIN('ST1.1 Detailed MSW by country'!AU122,'ST1.1 Detailed MSW by country'!AJ122,'ST1.1 Detailed MSW by country'!Y122,'ST1.1 Detailed MSW by country'!N122)</f>
        <v>3.3650279999999998E-2</v>
      </c>
      <c r="AH122" s="50">
        <f>MAX('ST1.1 Detailed MSW by country'!AU122,'ST1.1 Detailed MSW by country'!AJ122,'ST1.1 Detailed MSW by country'!Y122,'ST1.1 Detailed MSW by country'!N122)</f>
        <v>7.5844082054000991E-2</v>
      </c>
      <c r="AI122" s="50">
        <f>AVERAGE('ST1.1 Detailed MSW by country'!I122,'ST1.1 Detailed MSW by country'!L122,'ST1.1 Detailed MSW by country'!T122,'ST1.1 Detailed MSW by country'!W122,'ST1.1 Detailed MSW by country'!AE122,'ST1.1 Detailed MSW by country'!AH122,'ST1.1 Detailed MSW by country'!AP122,'ST1.1 Detailed MSW by country'!AS122)</f>
        <v>7.4979169443331481E-2</v>
      </c>
      <c r="AJ122" s="50">
        <f>STDEVA('ST1.1 Detailed MSW by country'!I122,'ST1.1 Detailed MSW by country'!L122,'ST1.1 Detailed MSW by country'!T122,'ST1.1 Detailed MSW by country'!W122,'ST1.1 Detailed MSW by country'!AE122,'ST1.1 Detailed MSW by country'!AH122,'ST1.1 Detailed MSW by country'!AP122,'ST1.1 Detailed MSW by country'!AS122)</f>
        <v>4.1811361998430586E-2</v>
      </c>
      <c r="AK122" s="50">
        <f>MIN('ST1.1 Detailed MSW by country'!I122,'ST1.1 Detailed MSW by country'!L122,'ST1.1 Detailed MSW by country'!T122,'ST1.1 Detailed MSW by country'!W122,'ST1.1 Detailed MSW by country'!AE122,'ST1.1 Detailed MSW by country'!AH122,'ST1.1 Detailed MSW by country'!AP122,'ST1.1 Detailed MSW by country'!AS122)</f>
        <v>3.7068479999999994E-2</v>
      </c>
      <c r="AL122" s="50">
        <f>MAX('ST1.1 Detailed MSW by country'!I122,'ST1.1 Detailed MSW by country'!L122,'ST1.1 Detailed MSW by country'!T122,'ST1.1 Detailed MSW by country'!W122,'ST1.1 Detailed MSW by country'!AE122,'ST1.1 Detailed MSW by country'!AH122,'ST1.1 Detailed MSW by country'!AP122,'ST1.1 Detailed MSW by country'!AS122)</f>
        <v>0.1015249224786063</v>
      </c>
      <c r="AM122" s="50">
        <f>AVERAGE('ST1.1 Detailed MSW by country'!J122,'ST1.1 Detailed MSW by country'!M122,'ST1.1 Detailed MSW by country'!U122,'ST1.1 Detailed MSW by country'!X122,'ST1.1 Detailed MSW by country'!AF122,'ST1.1 Detailed MSW by country'!AI122,'ST1.1 Detailed MSW by country'!AQ122,'ST1.1 Detailed MSW by country'!AT122)</f>
        <v>0.17291680797615669</v>
      </c>
      <c r="AN122" s="50">
        <f>STDEVA('ST1.1 Detailed MSW by country'!J122,'ST1.1 Detailed MSW by country'!M122,'ST1.1 Detailed MSW by country'!U122,'ST1.1 Detailed MSW by country'!X122,'ST1.1 Detailed MSW by country'!AF122,'ST1.1 Detailed MSW by country'!AI122,'ST1.1 Detailed MSW by country'!AQ122,'ST1.1 Detailed MSW by country'!AT122)</f>
        <v>0.10401150777964213</v>
      </c>
      <c r="AO122" s="50">
        <f>MIN('ST1.1 Detailed MSW by country'!J122,'ST1.1 Detailed MSW by country'!M122,'ST1.1 Detailed MSW by country'!U122,'ST1.1 Detailed MSW by country'!X122,'ST1.1 Detailed MSW by country'!AF122,'ST1.1 Detailed MSW by country'!AI122,'ST1.1 Detailed MSW by country'!AQ122,'ST1.1 Detailed MSW by country'!AT122)</f>
        <v>7.0870679999999991E-2</v>
      </c>
      <c r="AP122" s="50">
        <f>MAX('ST1.1 Detailed MSW by country'!J122,'ST1.1 Detailed MSW by country'!M122,'ST1.1 Detailed MSW by country'!U122,'ST1.1 Detailed MSW by country'!X122,'ST1.1 Detailed MSW by country'!AF122,'ST1.1 Detailed MSW by country'!AI122,'ST1.1 Detailed MSW by country'!AQ122,'ST1.1 Detailed MSW by country'!AT122)</f>
        <v>0.26708074041589519</v>
      </c>
      <c r="AQ122" s="50">
        <f>AVERAGE('ST1.1 Detailed MSW by country'!K122,'ST1.1 Detailed MSW by country'!N122,'ST1.1 Detailed MSW by country'!V122,'ST1.1 Detailed MSW by country'!Y122,'ST1.1 Detailed MSW by country'!AG122,'ST1.1 Detailed MSW by country'!AJ122,'ST1.1 Detailed MSW by country'!AR122,'ST1.1 Detailed MSW by country'!AU122)</f>
        <v>8.4273534573217165E-2</v>
      </c>
      <c r="AR122" s="50">
        <f>STDEVA('ST1.1 Detailed MSW by country'!K122,'ST1.1 Detailed MSW by country'!N122,'ST1.1 Detailed MSW by country'!V122,'ST1.1 Detailed MSW by country'!Y122,'ST1.1 Detailed MSW by country'!AG122,'ST1.1 Detailed MSW by country'!AJ122,'ST1.1 Detailed MSW by country'!AR122,'ST1.1 Detailed MSW by country'!AU122)</f>
        <v>5.1353655608978831E-2</v>
      </c>
      <c r="AS122" s="50">
        <f>MIN('ST1.1 Detailed MSW by country'!K122,'ST1.1 Detailed MSW by country'!N122,'ST1.1 Detailed MSW by country'!V122,'ST1.1 Detailed MSW by country'!Y122,'ST1.1 Detailed MSW by country'!AG122,'ST1.1 Detailed MSW by country'!AJ122,'ST1.1 Detailed MSW by country'!AR122,'ST1.1 Detailed MSW by country'!AU122)</f>
        <v>3.3650279999999998E-2</v>
      </c>
      <c r="AT122" s="50">
        <f>MAX('ST1.1 Detailed MSW by country'!K122,'ST1.1 Detailed MSW by country'!N122,'ST1.1 Detailed MSW by country'!V122,'ST1.1 Detailed MSW by country'!Y122,'ST1.1 Detailed MSW by country'!AG122,'ST1.1 Detailed MSW by country'!AJ122,'ST1.1 Detailed MSW by country'!AR122,'ST1.1 Detailed MSW by country'!AU122)</f>
        <v>0.13217072538530197</v>
      </c>
    </row>
    <row r="123" spans="1:46" x14ac:dyDescent="0.3">
      <c r="A123" s="19" t="s">
        <v>118</v>
      </c>
      <c r="B123" s="19" t="s">
        <v>136</v>
      </c>
      <c r="C123" s="27">
        <f>AVERAGE('ST1.1 Detailed MSW by country'!G123,'ST1.1 Detailed MSW by country'!R123,'ST1.1 Detailed MSW by country'!AC123,'ST1.1 Detailed MSW by country'!AN123)</f>
        <v>1.2238248130594449</v>
      </c>
      <c r="D123" s="21">
        <f>STDEVA('ST1.1 Detailed MSW by country'!G123,'ST1.1 Detailed MSW by country'!R123,'ST1.1 Detailed MSW by country'!AC123,'ST1.1 Detailed MSW by country'!AN123)</f>
        <v>1.0624877233358396</v>
      </c>
      <c r="E123" s="21">
        <f>MIN('ST1.1 Detailed MSW by country'!G123,'ST1.1 Detailed MSW by country'!R123,'ST1.1 Detailed MSW by country'!AC123,'ST1.1 Detailed MSW by country'!AN123)</f>
        <v>0.09</v>
      </c>
      <c r="F123" s="21">
        <f>MAX('ST1.1 Detailed MSW by country'!G123,'ST1.1 Detailed MSW by country'!R123,'ST1.1 Detailed MSW by country'!AC123,'ST1.1 Detailed MSW by country'!AN123)</f>
        <v>2.2000000000000002</v>
      </c>
      <c r="G123" s="21">
        <f>AVERAGE('ST1.1 Detailed MSW by country'!H123,'ST1.1 Detailed MSW by country'!S123,'ST1.1 Detailed MSW by country'!AD123,'ST1.1 Detailed MSW by country'!AO123)</f>
        <v>0.44567693270140013</v>
      </c>
      <c r="H123" s="21">
        <f>STDEVA('ST1.1 Detailed MSW by country'!H123,'ST1.1 Detailed MSW by country'!S123,'ST1.1 Detailed MSW by country'!AD123,'ST1.1 Detailed MSW by country'!AO123)</f>
        <v>0.37857820591135116</v>
      </c>
      <c r="I123" s="21">
        <f>MIN('ST1.1 Detailed MSW by country'!H123,'ST1.1 Detailed MSW by country'!S123,'ST1.1 Detailed MSW by country'!AD123,'ST1.1 Detailed MSW by country'!AO123)</f>
        <v>4.7699999999999999E-2</v>
      </c>
      <c r="J123" s="21">
        <f>MAX('ST1.1 Detailed MSW by country'!H123,'ST1.1 Detailed MSW by country'!S123,'ST1.1 Detailed MSW by country'!AD123,'ST1.1 Detailed MSW by country'!AO123)</f>
        <v>0.79200000000000004</v>
      </c>
      <c r="K123" s="50">
        <f>AVERAGE('ST1.1 Detailed MSW by country'!AP123,'ST1.1 Detailed MSW by country'!AE123,'ST1.1 Detailed MSW by country'!T123,'ST1.1 Detailed MSW by country'!I123)</f>
        <v>3.6819184210634244E-2</v>
      </c>
      <c r="L123" s="50">
        <f>STDEVA('ST1.1 Detailed MSW by country'!AP123,'ST1.1 Detailed MSW by country'!AE123,'ST1.1 Detailed MSW by country'!T123,'ST1.1 Detailed MSW by country'!I123)</f>
        <v>3.166372361799099E-2</v>
      </c>
      <c r="M123" s="50">
        <f>MIN('ST1.1 Detailed MSW by country'!AP123,'ST1.1 Detailed MSW by country'!AE123,'ST1.1 Detailed MSW by country'!T123,'ST1.1 Detailed MSW by country'!I123)</f>
        <v>4.3919999999999992E-3</v>
      </c>
      <c r="N123" s="50">
        <f>MAX('ST1.1 Detailed MSW by country'!AP123,'ST1.1 Detailed MSW by country'!AE123,'ST1.1 Detailed MSW by country'!T123,'ST1.1 Detailed MSW by country'!I123)</f>
        <v>6.7415952631902726E-2</v>
      </c>
      <c r="O123" s="50">
        <f>AVERAGE('ST1.1 Detailed MSW by country'!AQ123,'ST1.1 Detailed MSW by country'!AF123,'ST1.1 Detailed MSW by country'!U123,'ST1.1 Detailed MSW by country'!J123)</f>
        <v>7.0394055058446203E-2</v>
      </c>
      <c r="P123" s="50">
        <f>STDEVA('ST1.1 Detailed MSW by country'!AQ123,'ST1.1 Detailed MSW by country'!AF123,'ST1.1 Detailed MSW by country'!U123,'ST1.1 Detailed MSW by country'!J123)</f>
        <v>6.0537406015544255E-2</v>
      </c>
      <c r="Q123" s="50">
        <f>MIN('ST1.1 Detailed MSW by country'!AQ123,'ST1.1 Detailed MSW by country'!AF123,'ST1.1 Detailed MSW by country'!U123,'ST1.1 Detailed MSW by country'!J123)</f>
        <v>8.397E-3</v>
      </c>
      <c r="R123" s="50">
        <f>MAX('ST1.1 Detailed MSW by country'!AQ123,'ST1.1 Detailed MSW by country'!AF123,'ST1.1 Detailed MSW by country'!U123,'ST1.1 Detailed MSW by country'!J123)</f>
        <v>0.12889156517533862</v>
      </c>
      <c r="S123" s="50">
        <f>AVERAGE('ST1.1 Detailed MSW by country'!AR123,'ST1.1 Detailed MSW by country'!AG123,'ST1.1 Detailed MSW by country'!V123,'ST1.1 Detailed MSW by country'!K123)</f>
        <v>5.8246742234855819E-2</v>
      </c>
      <c r="T123" s="50">
        <f>STDEVA('ST1.1 Detailed MSW by country'!AR123,'ST1.1 Detailed MSW by country'!AG123,'ST1.1 Detailed MSW by country'!V123,'ST1.1 Detailed MSW by country'!K123)</f>
        <v>5.0090972608789044E-2</v>
      </c>
      <c r="U123" s="50">
        <f>MIN('ST1.1 Detailed MSW by country'!AR123,'ST1.1 Detailed MSW by country'!AG123,'ST1.1 Detailed MSW by country'!V123,'ST1.1 Detailed MSW by country'!K123)</f>
        <v>6.9480000000000002E-3</v>
      </c>
      <c r="V123" s="50">
        <f>MAX('ST1.1 Detailed MSW by country'!AR123,'ST1.1 Detailed MSW by country'!AG123,'ST1.1 Detailed MSW by country'!V123,'ST1.1 Detailed MSW by country'!K123)</f>
        <v>0.10664982670456745</v>
      </c>
      <c r="W123" s="50">
        <f>AVERAGE('ST1.1 Detailed MSW by country'!AS123,'ST1.1 Detailed MSW by country'!AH123,'ST1.1 Detailed MSW by country'!W123,'ST1.1 Detailed MSW by country'!L123)</f>
        <v>4.474134474775842E-2</v>
      </c>
      <c r="X123" s="50">
        <f>STDEVA('ST1.1 Detailed MSW by country'!AS123,'ST1.1 Detailed MSW by country'!AH123,'ST1.1 Detailed MSW by country'!W123,'ST1.1 Detailed MSW by country'!L123)</f>
        <v>3.8476614970222665E-2</v>
      </c>
      <c r="Y123" s="50">
        <f>MIN('ST1.1 Detailed MSW by country'!AS123,'ST1.1 Detailed MSW by country'!AH123,'ST1.1 Detailed MSW by country'!W123,'ST1.1 Detailed MSW by country'!L123)</f>
        <v>5.3369999999999997E-3</v>
      </c>
      <c r="Z123" s="50">
        <f>MAX('ST1.1 Detailed MSW by country'!AS123,'ST1.1 Detailed MSW by country'!AH123,'ST1.1 Detailed MSW by country'!W123,'ST1.1 Detailed MSW by country'!L123)</f>
        <v>8.1921434243275248E-2</v>
      </c>
      <c r="AA123" s="50">
        <f>AVERAGE('ST1.1 Detailed MSW by country'!AT123,'ST1.1 Detailed MSW by country'!AI123,'ST1.1 Detailed MSW by country'!X123,'ST1.1 Detailed MSW by country'!M123)</f>
        <v>0.11770067083727341</v>
      </c>
      <c r="AB123" s="50">
        <f>STDEVA('ST1.1 Detailed MSW by country'!AT123,'ST1.1 Detailed MSW by country'!AI123,'ST1.1 Detailed MSW by country'!X123,'ST1.1 Detailed MSW by country'!M123)</f>
        <v>0.10122010009029908</v>
      </c>
      <c r="AC123" s="50">
        <f>MIN('ST1.1 Detailed MSW by country'!AT123,'ST1.1 Detailed MSW by country'!AI123,'ST1.1 Detailed MSW by country'!X123,'ST1.1 Detailed MSW by country'!M123)</f>
        <v>1.4039999999999999E-2</v>
      </c>
      <c r="AD123" s="50">
        <f>MAX('ST1.1 Detailed MSW by country'!AT123,'ST1.1 Detailed MSW by country'!AI123,'ST1.1 Detailed MSW by country'!X123,'ST1.1 Detailed MSW by country'!M123)</f>
        <v>0.2155100125118202</v>
      </c>
      <c r="AE123" s="50">
        <f>AVERAGE('ST1.1 Detailed MSW by country'!AU123,'ST1.1 Detailed MSW by country'!AJ123,'ST1.1 Detailed MSW by country'!Y123,'ST1.1 Detailed MSW by country'!N123)</f>
        <v>3.3423972551866743E-2</v>
      </c>
      <c r="AF123" s="50">
        <f>STDEVA('ST1.1 Detailed MSW by country'!AU123,'ST1.1 Detailed MSW by country'!AJ123,'ST1.1 Detailed MSW by country'!Y123,'ST1.1 Detailed MSW by country'!N123)</f>
        <v>2.8743913038463138E-2</v>
      </c>
      <c r="AG123" s="50">
        <f>MIN('ST1.1 Detailed MSW by country'!AU123,'ST1.1 Detailed MSW by country'!AJ123,'ST1.1 Detailed MSW by country'!Y123,'ST1.1 Detailed MSW by country'!N123)</f>
        <v>3.9870000000000001E-3</v>
      </c>
      <c r="AH123" s="50">
        <f>MAX('ST1.1 Detailed MSW by country'!AU123,'ST1.1 Detailed MSW by country'!AJ123,'ST1.1 Detailed MSW by country'!Y123,'ST1.1 Detailed MSW by country'!N123)</f>
        <v>6.1199317655600223E-2</v>
      </c>
      <c r="AI123" s="50">
        <f>AVERAGE('ST1.1 Detailed MSW by country'!I123,'ST1.1 Detailed MSW by country'!L123,'ST1.1 Detailed MSW by country'!T123,'ST1.1 Detailed MSW by country'!W123,'ST1.1 Detailed MSW by country'!AE123,'ST1.1 Detailed MSW by country'!AH123,'ST1.1 Detailed MSW by country'!AP123,'ST1.1 Detailed MSW by country'!AS123)</f>
        <v>4.0780264479196332E-2</v>
      </c>
      <c r="AJ123" s="50">
        <f>STDEVA('ST1.1 Detailed MSW by country'!I123,'ST1.1 Detailed MSW by country'!L123,'ST1.1 Detailed MSW by country'!T123,'ST1.1 Detailed MSW by country'!W123,'ST1.1 Detailed MSW by country'!AE123,'ST1.1 Detailed MSW by country'!AH123,'ST1.1 Detailed MSW by country'!AP123,'ST1.1 Detailed MSW by country'!AS123)</f>
        <v>3.2775708742021591E-2</v>
      </c>
      <c r="AK123" s="50">
        <f>MIN('ST1.1 Detailed MSW by country'!I123,'ST1.1 Detailed MSW by country'!L123,'ST1.1 Detailed MSW by country'!T123,'ST1.1 Detailed MSW by country'!W123,'ST1.1 Detailed MSW by country'!AE123,'ST1.1 Detailed MSW by country'!AH123,'ST1.1 Detailed MSW by country'!AP123,'ST1.1 Detailed MSW by country'!AS123)</f>
        <v>4.3919999999999992E-3</v>
      </c>
      <c r="AL123" s="50">
        <f>MAX('ST1.1 Detailed MSW by country'!I123,'ST1.1 Detailed MSW by country'!L123,'ST1.1 Detailed MSW by country'!T123,'ST1.1 Detailed MSW by country'!W123,'ST1.1 Detailed MSW by country'!AE123,'ST1.1 Detailed MSW by country'!AH123,'ST1.1 Detailed MSW by country'!AP123,'ST1.1 Detailed MSW by country'!AS123)</f>
        <v>8.1921434243275248E-2</v>
      </c>
      <c r="AM123" s="50">
        <f>AVERAGE('ST1.1 Detailed MSW by country'!J123,'ST1.1 Detailed MSW by country'!M123,'ST1.1 Detailed MSW by country'!U123,'ST1.1 Detailed MSW by country'!X123,'ST1.1 Detailed MSW by country'!AF123,'ST1.1 Detailed MSW by country'!AI123,'ST1.1 Detailed MSW by country'!AQ123,'ST1.1 Detailed MSW by country'!AT123)</f>
        <v>9.4047362947859814E-2</v>
      </c>
      <c r="AN123" s="50">
        <f>STDEVA('ST1.1 Detailed MSW by country'!J123,'ST1.1 Detailed MSW by country'!M123,'ST1.1 Detailed MSW by country'!U123,'ST1.1 Detailed MSW by country'!X123,'ST1.1 Detailed MSW by country'!AF123,'ST1.1 Detailed MSW by country'!AI123,'ST1.1 Detailed MSW by country'!AQ123,'ST1.1 Detailed MSW by country'!AT123)</f>
        <v>7.9506076992933883E-2</v>
      </c>
      <c r="AO123" s="50">
        <f>MIN('ST1.1 Detailed MSW by country'!J123,'ST1.1 Detailed MSW by country'!M123,'ST1.1 Detailed MSW by country'!U123,'ST1.1 Detailed MSW by country'!X123,'ST1.1 Detailed MSW by country'!AF123,'ST1.1 Detailed MSW by country'!AI123,'ST1.1 Detailed MSW by country'!AQ123,'ST1.1 Detailed MSW by country'!AT123)</f>
        <v>8.397E-3</v>
      </c>
      <c r="AP123" s="50">
        <f>MAX('ST1.1 Detailed MSW by country'!J123,'ST1.1 Detailed MSW by country'!M123,'ST1.1 Detailed MSW by country'!U123,'ST1.1 Detailed MSW by country'!X123,'ST1.1 Detailed MSW by country'!AF123,'ST1.1 Detailed MSW by country'!AI123,'ST1.1 Detailed MSW by country'!AQ123,'ST1.1 Detailed MSW by country'!AT123)</f>
        <v>0.2155100125118202</v>
      </c>
      <c r="AQ123" s="50">
        <f>AVERAGE('ST1.1 Detailed MSW by country'!K123,'ST1.1 Detailed MSW by country'!N123,'ST1.1 Detailed MSW by country'!V123,'ST1.1 Detailed MSW by country'!Y123,'ST1.1 Detailed MSW by country'!AG123,'ST1.1 Detailed MSW by country'!AJ123,'ST1.1 Detailed MSW by country'!AR123,'ST1.1 Detailed MSW by country'!AU123)</f>
        <v>4.5835357393361281E-2</v>
      </c>
      <c r="AR123" s="50">
        <f>STDEVA('ST1.1 Detailed MSW by country'!K123,'ST1.1 Detailed MSW by country'!N123,'ST1.1 Detailed MSW by country'!V123,'ST1.1 Detailed MSW by country'!Y123,'ST1.1 Detailed MSW by country'!AG123,'ST1.1 Detailed MSW by country'!AJ123,'ST1.1 Detailed MSW by country'!AR123,'ST1.1 Detailed MSW by country'!AU123)</f>
        <v>3.909538765734779E-2</v>
      </c>
      <c r="AS123" s="50">
        <f>MIN('ST1.1 Detailed MSW by country'!K123,'ST1.1 Detailed MSW by country'!N123,'ST1.1 Detailed MSW by country'!V123,'ST1.1 Detailed MSW by country'!Y123,'ST1.1 Detailed MSW by country'!AG123,'ST1.1 Detailed MSW by country'!AJ123,'ST1.1 Detailed MSW by country'!AR123,'ST1.1 Detailed MSW by country'!AU123)</f>
        <v>3.9870000000000001E-3</v>
      </c>
      <c r="AT123" s="50">
        <f>MAX('ST1.1 Detailed MSW by country'!K123,'ST1.1 Detailed MSW by country'!N123,'ST1.1 Detailed MSW by country'!V123,'ST1.1 Detailed MSW by country'!Y123,'ST1.1 Detailed MSW by country'!AG123,'ST1.1 Detailed MSW by country'!AJ123,'ST1.1 Detailed MSW by country'!AR123,'ST1.1 Detailed MSW by country'!AU123)</f>
        <v>0.10664982670456745</v>
      </c>
    </row>
    <row r="124" spans="1:46" x14ac:dyDescent="0.3">
      <c r="A124" s="19" t="s">
        <v>118</v>
      </c>
      <c r="B124" s="19" t="s">
        <v>137</v>
      </c>
      <c r="C124" s="27">
        <f>AVERAGE('ST1.1 Detailed MSW by country'!G124,'ST1.1 Detailed MSW by country'!R124,'ST1.1 Detailed MSW by country'!AC124,'ST1.1 Detailed MSW by country'!AN124)</f>
        <v>1.6888575146705516</v>
      </c>
      <c r="D124" s="21">
        <f>STDEVA('ST1.1 Detailed MSW by country'!G124,'ST1.1 Detailed MSW by country'!R124,'ST1.1 Detailed MSW by country'!AC124,'ST1.1 Detailed MSW by country'!AN124)</f>
        <v>1.0076141783462498</v>
      </c>
      <c r="E124" s="21">
        <f>MIN('ST1.1 Detailed MSW by country'!G124,'ST1.1 Detailed MSW by country'!R124,'ST1.1 Detailed MSW by country'!AC124,'ST1.1 Detailed MSW by country'!AN124)</f>
        <v>1.3777150293411029</v>
      </c>
      <c r="F124" s="21">
        <f>MAX('ST1.1 Detailed MSW by country'!G124,'ST1.1 Detailed MSW by country'!R124,'ST1.1 Detailed MSW by country'!AC124,'ST1.1 Detailed MSW by country'!AN124)</f>
        <v>2</v>
      </c>
      <c r="G124" s="21">
        <f>AVERAGE('ST1.1 Detailed MSW by country'!H124,'ST1.1 Detailed MSW by country'!S124,'ST1.1 Detailed MSW by country'!AD124,'ST1.1 Detailed MSW by country'!AO124)</f>
        <v>0.60798870528139848</v>
      </c>
      <c r="H124" s="21">
        <f>STDEVA('ST1.1 Detailed MSW by country'!H124,'ST1.1 Detailed MSW by country'!S124,'ST1.1 Detailed MSW by country'!AD124,'ST1.1 Detailed MSW by country'!AO124)</f>
        <v>0.36274110420464994</v>
      </c>
      <c r="I124" s="21">
        <f>MIN('ST1.1 Detailed MSW by country'!H124,'ST1.1 Detailed MSW by country'!S124,'ST1.1 Detailed MSW by country'!AD124,'ST1.1 Detailed MSW by country'!AO124)</f>
        <v>0.49597741056279704</v>
      </c>
      <c r="J124" s="21">
        <f>MAX('ST1.1 Detailed MSW by country'!H124,'ST1.1 Detailed MSW by country'!S124,'ST1.1 Detailed MSW by country'!AD124,'ST1.1 Detailed MSW by country'!AO124)</f>
        <v>0.72</v>
      </c>
      <c r="K124" s="50">
        <f>AVERAGE('ST1.1 Detailed MSW by country'!AP124,'ST1.1 Detailed MSW by country'!AE124,'ST1.1 Detailed MSW by country'!T124,'ST1.1 Detailed MSW by country'!I124)</f>
        <v>5.1184246715922907E-2</v>
      </c>
      <c r="L124" s="50">
        <f>STDEVA('ST1.1 Detailed MSW by country'!AP124,'ST1.1 Detailed MSW by country'!AE124,'ST1.1 Detailed MSW by country'!T124,'ST1.1 Detailed MSW by country'!I124)</f>
        <v>3.2326045005984079E-2</v>
      </c>
      <c r="M124" s="50">
        <f>MIN('ST1.1 Detailed MSW by country'!AP124,'ST1.1 Detailed MSW by country'!AE124,'ST1.1 Detailed MSW by country'!T124,'ST1.1 Detailed MSW by country'!I124)</f>
        <v>3.5135999999999994E-2</v>
      </c>
      <c r="N124" s="50">
        <f>MAX('ST1.1 Detailed MSW by country'!AP124,'ST1.1 Detailed MSW by country'!AE124,'ST1.1 Detailed MSW by country'!T124,'ST1.1 Detailed MSW by country'!I124)</f>
        <v>6.7232493431845813E-2</v>
      </c>
      <c r="O124" s="50">
        <f>AVERAGE('ST1.1 Detailed MSW by country'!AQ124,'ST1.1 Detailed MSW by country'!AF124,'ST1.1 Detailed MSW by country'!U124,'ST1.1 Detailed MSW by country'!J124)</f>
        <v>9.7858406118762453E-2</v>
      </c>
      <c r="P124" s="50">
        <f>STDEVA('ST1.1 Detailed MSW by country'!AQ124,'ST1.1 Detailed MSW by country'!AF124,'ST1.1 Detailed MSW by country'!U124,'ST1.1 Detailed MSW by country'!J124)</f>
        <v>6.1803688505293337E-2</v>
      </c>
      <c r="Q124" s="50">
        <f>MIN('ST1.1 Detailed MSW by country'!AQ124,'ST1.1 Detailed MSW by country'!AF124,'ST1.1 Detailed MSW by country'!U124,'ST1.1 Detailed MSW by country'!J124)</f>
        <v>6.7176E-2</v>
      </c>
      <c r="R124" s="50">
        <f>MAX('ST1.1 Detailed MSW by country'!AQ124,'ST1.1 Detailed MSW by country'!AF124,'ST1.1 Detailed MSW by country'!U124,'ST1.1 Detailed MSW by country'!J124)</f>
        <v>0.12854081223752489</v>
      </c>
      <c r="S124" s="50">
        <f>AVERAGE('ST1.1 Detailed MSW by country'!AR124,'ST1.1 Detailed MSW by country'!AG124,'ST1.1 Detailed MSW by country'!V124,'ST1.1 Detailed MSW by country'!K124)</f>
        <v>8.0971800132566579E-2</v>
      </c>
      <c r="T124" s="50">
        <f>STDEVA('ST1.1 Detailed MSW by country'!AR124,'ST1.1 Detailed MSW by country'!AG124,'ST1.1 Detailed MSW by country'!V124,'ST1.1 Detailed MSW by country'!K124)</f>
        <v>5.1138743329138765E-2</v>
      </c>
      <c r="U124" s="50">
        <f>MIN('ST1.1 Detailed MSW by country'!AR124,'ST1.1 Detailed MSW by country'!AG124,'ST1.1 Detailed MSW by country'!V124,'ST1.1 Detailed MSW by country'!K124)</f>
        <v>5.5584000000000001E-2</v>
      </c>
      <c r="V124" s="50">
        <f>MAX('ST1.1 Detailed MSW by country'!AR124,'ST1.1 Detailed MSW by country'!AG124,'ST1.1 Detailed MSW by country'!V124,'ST1.1 Detailed MSW by country'!K124)</f>
        <v>0.10635960026513315</v>
      </c>
      <c r="W124" s="50">
        <f>AVERAGE('ST1.1 Detailed MSW by country'!AS124,'ST1.1 Detailed MSW by country'!AH124,'ST1.1 Detailed MSW by country'!W124,'ST1.1 Detailed MSW by country'!L124)</f>
        <v>6.2197250619963701E-2</v>
      </c>
      <c r="X124" s="50">
        <f>STDEVA('ST1.1 Detailed MSW by country'!AS124,'ST1.1 Detailed MSW by country'!AH124,'ST1.1 Detailed MSW by country'!W124,'ST1.1 Detailed MSW by country'!L124)</f>
        <v>3.9281444033910991E-2</v>
      </c>
      <c r="Y124" s="50">
        <f>MIN('ST1.1 Detailed MSW by country'!AS124,'ST1.1 Detailed MSW by country'!AH124,'ST1.1 Detailed MSW by country'!W124,'ST1.1 Detailed MSW by country'!L124)</f>
        <v>4.2695999999999998E-2</v>
      </c>
      <c r="Z124" s="50">
        <f>MAX('ST1.1 Detailed MSW by country'!AS124,'ST1.1 Detailed MSW by country'!AH124,'ST1.1 Detailed MSW by country'!W124,'ST1.1 Detailed MSW by country'!L124)</f>
        <v>8.1698501239927404E-2</v>
      </c>
      <c r="AA124" s="50">
        <f>AVERAGE('ST1.1 Detailed MSW by country'!AT124,'ST1.1 Detailed MSW by country'!AI124,'ST1.1 Detailed MSW by country'!X124,'ST1.1 Detailed MSW by country'!M124)</f>
        <v>0.16362177228860603</v>
      </c>
      <c r="AB124" s="50">
        <f>STDEVA('ST1.1 Detailed MSW by country'!AT124,'ST1.1 Detailed MSW by country'!AI124,'ST1.1 Detailed MSW by country'!X124,'ST1.1 Detailed MSW by country'!M124)</f>
        <v>0.10333735698634257</v>
      </c>
      <c r="AC124" s="50">
        <f>MIN('ST1.1 Detailed MSW by country'!AT124,'ST1.1 Detailed MSW by country'!AI124,'ST1.1 Detailed MSW by country'!X124,'ST1.1 Detailed MSW by country'!M124)</f>
        <v>0.11231999999999999</v>
      </c>
      <c r="AD124" s="50">
        <f>MAX('ST1.1 Detailed MSW by country'!AT124,'ST1.1 Detailed MSW by country'!AI124,'ST1.1 Detailed MSW by country'!X124,'ST1.1 Detailed MSW by country'!M124)</f>
        <v>0.21492354457721205</v>
      </c>
      <c r="AE124" s="50">
        <f>AVERAGE('ST1.1 Detailed MSW by country'!AU124,'ST1.1 Detailed MSW by country'!AJ124,'ST1.1 Detailed MSW by country'!Y124,'ST1.1 Detailed MSW by country'!N124)</f>
        <v>4.6464387899905431E-2</v>
      </c>
      <c r="AF124" s="50">
        <f>STDEVA('ST1.1 Detailed MSW by country'!AU124,'ST1.1 Detailed MSW by country'!AJ124,'ST1.1 Detailed MSW by country'!Y124,'ST1.1 Detailed MSW by country'!N124)</f>
        <v>2.9345159708301129E-2</v>
      </c>
      <c r="AG124" s="50">
        <f>MIN('ST1.1 Detailed MSW by country'!AU124,'ST1.1 Detailed MSW by country'!AJ124,'ST1.1 Detailed MSW by country'!Y124,'ST1.1 Detailed MSW by country'!N124)</f>
        <v>3.1896000000000001E-2</v>
      </c>
      <c r="AH124" s="50">
        <f>MAX('ST1.1 Detailed MSW by country'!AU124,'ST1.1 Detailed MSW by country'!AJ124,'ST1.1 Detailed MSW by country'!Y124,'ST1.1 Detailed MSW by country'!N124)</f>
        <v>6.1032775799810861E-2</v>
      </c>
      <c r="AI124" s="50">
        <f>AVERAGE('ST1.1 Detailed MSW by country'!I124,'ST1.1 Detailed MSW by country'!L124,'ST1.1 Detailed MSW by country'!T124,'ST1.1 Detailed MSW by country'!W124,'ST1.1 Detailed MSW by country'!AE124,'ST1.1 Detailed MSW by country'!AH124,'ST1.1 Detailed MSW by country'!AP124,'ST1.1 Detailed MSW by country'!AS124)</f>
        <v>5.6690748667943311E-2</v>
      </c>
      <c r="AJ124" s="50">
        <f>STDEVA('ST1.1 Detailed MSW by country'!I124,'ST1.1 Detailed MSW by country'!L124,'ST1.1 Detailed MSW by country'!T124,'ST1.1 Detailed MSW by country'!W124,'ST1.1 Detailed MSW by country'!AE124,'ST1.1 Detailed MSW by country'!AH124,'ST1.1 Detailed MSW by country'!AP124,'ST1.1 Detailed MSW by country'!AS124)</f>
        <v>3.3433640502707057E-2</v>
      </c>
      <c r="AK124" s="50">
        <f>MIN('ST1.1 Detailed MSW by country'!I124,'ST1.1 Detailed MSW by country'!L124,'ST1.1 Detailed MSW by country'!T124,'ST1.1 Detailed MSW by country'!W124,'ST1.1 Detailed MSW by country'!AE124,'ST1.1 Detailed MSW by country'!AH124,'ST1.1 Detailed MSW by country'!AP124,'ST1.1 Detailed MSW by country'!AS124)</f>
        <v>3.5135999999999994E-2</v>
      </c>
      <c r="AL124" s="50">
        <f>MAX('ST1.1 Detailed MSW by country'!I124,'ST1.1 Detailed MSW by country'!L124,'ST1.1 Detailed MSW by country'!T124,'ST1.1 Detailed MSW by country'!W124,'ST1.1 Detailed MSW by country'!AE124,'ST1.1 Detailed MSW by country'!AH124,'ST1.1 Detailed MSW by country'!AP124,'ST1.1 Detailed MSW by country'!AS124)</f>
        <v>8.1698501239927404E-2</v>
      </c>
      <c r="AM124" s="50">
        <f>AVERAGE('ST1.1 Detailed MSW by country'!J124,'ST1.1 Detailed MSW by country'!M124,'ST1.1 Detailed MSW by country'!U124,'ST1.1 Detailed MSW by country'!X124,'ST1.1 Detailed MSW by country'!AF124,'ST1.1 Detailed MSW by country'!AI124,'ST1.1 Detailed MSW by country'!AQ124,'ST1.1 Detailed MSW by country'!AT124)</f>
        <v>0.13074008920368424</v>
      </c>
      <c r="AN124" s="50">
        <f>STDEVA('ST1.1 Detailed MSW by country'!J124,'ST1.1 Detailed MSW by country'!M124,'ST1.1 Detailed MSW by country'!U124,'ST1.1 Detailed MSW by country'!X124,'ST1.1 Detailed MSW by country'!AF124,'ST1.1 Detailed MSW by country'!AI124,'ST1.1 Detailed MSW by country'!AQ124,'ST1.1 Detailed MSW by country'!AT124)</f>
        <v>8.076184207757385E-2</v>
      </c>
      <c r="AO124" s="50">
        <f>MIN('ST1.1 Detailed MSW by country'!J124,'ST1.1 Detailed MSW by country'!M124,'ST1.1 Detailed MSW by country'!U124,'ST1.1 Detailed MSW by country'!X124,'ST1.1 Detailed MSW by country'!AF124,'ST1.1 Detailed MSW by country'!AI124,'ST1.1 Detailed MSW by country'!AQ124,'ST1.1 Detailed MSW by country'!AT124)</f>
        <v>6.7176E-2</v>
      </c>
      <c r="AP124" s="50">
        <f>MAX('ST1.1 Detailed MSW by country'!J124,'ST1.1 Detailed MSW by country'!M124,'ST1.1 Detailed MSW by country'!U124,'ST1.1 Detailed MSW by country'!X124,'ST1.1 Detailed MSW by country'!AF124,'ST1.1 Detailed MSW by country'!AI124,'ST1.1 Detailed MSW by country'!AQ124,'ST1.1 Detailed MSW by country'!AT124)</f>
        <v>0.21492354457721205</v>
      </c>
      <c r="AQ124" s="50">
        <f>AVERAGE('ST1.1 Detailed MSW by country'!K124,'ST1.1 Detailed MSW by country'!N124,'ST1.1 Detailed MSW by country'!V124,'ST1.1 Detailed MSW by country'!Y124,'ST1.1 Detailed MSW by country'!AG124,'ST1.1 Detailed MSW by country'!AJ124,'ST1.1 Detailed MSW by country'!AR124,'ST1.1 Detailed MSW by country'!AU124)</f>
        <v>6.3718094016236002E-2</v>
      </c>
      <c r="AR124" s="50">
        <f>STDEVA('ST1.1 Detailed MSW by country'!K124,'ST1.1 Detailed MSW by country'!N124,'ST1.1 Detailed MSW by country'!V124,'ST1.1 Detailed MSW by country'!Y124,'ST1.1 Detailed MSW by country'!AG124,'ST1.1 Detailed MSW by country'!AJ124,'ST1.1 Detailed MSW by country'!AR124,'ST1.1 Detailed MSW by country'!AU124)</f>
        <v>3.9685026237441801E-2</v>
      </c>
      <c r="AS124" s="50">
        <f>MIN('ST1.1 Detailed MSW by country'!K124,'ST1.1 Detailed MSW by country'!N124,'ST1.1 Detailed MSW by country'!V124,'ST1.1 Detailed MSW by country'!Y124,'ST1.1 Detailed MSW by country'!AG124,'ST1.1 Detailed MSW by country'!AJ124,'ST1.1 Detailed MSW by country'!AR124,'ST1.1 Detailed MSW by country'!AU124)</f>
        <v>3.1896000000000001E-2</v>
      </c>
      <c r="AT124" s="50">
        <f>MAX('ST1.1 Detailed MSW by country'!K124,'ST1.1 Detailed MSW by country'!N124,'ST1.1 Detailed MSW by country'!V124,'ST1.1 Detailed MSW by country'!Y124,'ST1.1 Detailed MSW by country'!AG124,'ST1.1 Detailed MSW by country'!AJ124,'ST1.1 Detailed MSW by country'!AR124,'ST1.1 Detailed MSW by country'!AU124)</f>
        <v>0.10635960026513315</v>
      </c>
    </row>
    <row r="125" spans="1:46" x14ac:dyDescent="0.3">
      <c r="A125" s="19" t="s">
        <v>118</v>
      </c>
      <c r="B125" s="19" t="s">
        <v>138</v>
      </c>
      <c r="C125" s="27">
        <f>AVERAGE('ST1.1 Detailed MSW by country'!G125,'ST1.1 Detailed MSW by country'!R125,'ST1.1 Detailed MSW by country'!AC125,'ST1.1 Detailed MSW by country'!AN125)</f>
        <v>1.9924268597947634</v>
      </c>
      <c r="D125" s="21">
        <f>STDEVA('ST1.1 Detailed MSW by country'!G125,'ST1.1 Detailed MSW by country'!R125,'ST1.1 Detailed MSW by country'!AC125,'ST1.1 Detailed MSW by country'!AN125)</f>
        <v>1.0923871424102378</v>
      </c>
      <c r="E125" s="21">
        <f>MIN('ST1.1 Detailed MSW by country'!G125,'ST1.1 Detailed MSW by country'!R125,'ST1.1 Detailed MSW by country'!AC125,'ST1.1 Detailed MSW by country'!AN125)</f>
        <v>1.37</v>
      </c>
      <c r="F125" s="21">
        <f>MAX('ST1.1 Detailed MSW by country'!G125,'ST1.1 Detailed MSW by country'!R125,'ST1.1 Detailed MSW by country'!AC125,'ST1.1 Detailed MSW by country'!AN125)</f>
        <v>2.40728057938429</v>
      </c>
      <c r="G125" s="21">
        <f>AVERAGE('ST1.1 Detailed MSW by country'!H125,'ST1.1 Detailed MSW by country'!S125,'ST1.1 Detailed MSW by country'!AD125,'ST1.1 Detailed MSW by country'!AO125)</f>
        <v>0.79490700285944804</v>
      </c>
      <c r="H125" s="21">
        <f>STDEVA('ST1.1 Detailed MSW by country'!H125,'ST1.1 Detailed MSW by country'!S125,'ST1.1 Detailed MSW by country'!AD125,'ST1.1 Detailed MSW by country'!AO125)</f>
        <v>0.40157756009709938</v>
      </c>
      <c r="I125" s="21">
        <f>MIN('ST1.1 Detailed MSW by country'!H125,'ST1.1 Detailed MSW by country'!S125,'ST1.1 Detailed MSW by country'!AD125,'ST1.1 Detailed MSW by country'!AO125)</f>
        <v>0.72610000000000008</v>
      </c>
      <c r="J125" s="21">
        <f>MAX('ST1.1 Detailed MSW by country'!H125,'ST1.1 Detailed MSW by country'!S125,'ST1.1 Detailed MSW by country'!AD125,'ST1.1 Detailed MSW by country'!AO125)</f>
        <v>0.86662100857834434</v>
      </c>
      <c r="K125" s="50">
        <f>AVERAGE('ST1.1 Detailed MSW by country'!AP125,'ST1.1 Detailed MSW by country'!AE125,'ST1.1 Detailed MSW by country'!T125,'ST1.1 Detailed MSW by country'!I125)</f>
        <v>7.4326964091317782E-2</v>
      </c>
      <c r="L125" s="50">
        <f>STDEVA('ST1.1 Detailed MSW by country'!AP125,'ST1.1 Detailed MSW by country'!AE125,'ST1.1 Detailed MSW by country'!T125,'ST1.1 Detailed MSW by country'!I125)</f>
        <v>4.9443034666805073E-2</v>
      </c>
      <c r="M125" s="50">
        <f>MIN('ST1.1 Detailed MSW by country'!AP125,'ST1.1 Detailed MSW by country'!AE125,'ST1.1 Detailed MSW by country'!T125,'ST1.1 Detailed MSW by country'!I125)</f>
        <v>3.8649599999999999E-2</v>
      </c>
      <c r="N125" s="50">
        <f>MAX('ST1.1 Detailed MSW by country'!AP125,'ST1.1 Detailed MSW by country'!AE125,'ST1.1 Detailed MSW by country'!T125,'ST1.1 Detailed MSW by country'!I125)</f>
        <v>0.11747529227395334</v>
      </c>
      <c r="O125" s="50">
        <f>AVERAGE('ST1.1 Detailed MSW by country'!AQ125,'ST1.1 Detailed MSW by country'!AF125,'ST1.1 Detailed MSW by country'!U125,'ST1.1 Detailed MSW by country'!J125)</f>
        <v>0.1421046260188514</v>
      </c>
      <c r="P125" s="50">
        <f>STDEVA('ST1.1 Detailed MSW by country'!AQ125,'ST1.1 Detailed MSW by country'!AF125,'ST1.1 Detailed MSW by country'!U125,'ST1.1 Detailed MSW by country'!J125)</f>
        <v>9.452940849206791E-2</v>
      </c>
      <c r="Q125" s="50">
        <f>MIN('ST1.1 Detailed MSW by country'!AQ125,'ST1.1 Detailed MSW by country'!AF125,'ST1.1 Detailed MSW by country'!U125,'ST1.1 Detailed MSW by country'!J125)</f>
        <v>7.3893600000000004E-2</v>
      </c>
      <c r="R125" s="50">
        <f>MAX('ST1.1 Detailed MSW by country'!AQ125,'ST1.1 Detailed MSW by country'!AF125,'ST1.1 Detailed MSW by country'!U125,'ST1.1 Detailed MSW by country'!J125)</f>
        <v>0.22459927805655425</v>
      </c>
      <c r="S125" s="50">
        <f>AVERAGE('ST1.1 Detailed MSW by country'!AR125,'ST1.1 Detailed MSW by country'!AG125,'ST1.1 Detailed MSW by country'!V125,'ST1.1 Detailed MSW by country'!K125)</f>
        <v>0.11758282024282241</v>
      </c>
      <c r="T125" s="50">
        <f>STDEVA('ST1.1 Detailed MSW by country'!AR125,'ST1.1 Detailed MSW by country'!AG125,'ST1.1 Detailed MSW by country'!V125,'ST1.1 Detailed MSW by country'!K125)</f>
        <v>7.8217259759781818E-2</v>
      </c>
      <c r="U125" s="50">
        <f>MIN('ST1.1 Detailed MSW by country'!AR125,'ST1.1 Detailed MSW by country'!AG125,'ST1.1 Detailed MSW by country'!V125,'ST1.1 Detailed MSW by country'!K125)</f>
        <v>6.1142400000000006E-2</v>
      </c>
      <c r="V125" s="50">
        <f>MAX('ST1.1 Detailed MSW by country'!AR125,'ST1.1 Detailed MSW by country'!AG125,'ST1.1 Detailed MSW by country'!V125,'ST1.1 Detailed MSW by country'!K125)</f>
        <v>0.18584206072846721</v>
      </c>
      <c r="W125" s="50">
        <f>AVERAGE('ST1.1 Detailed MSW by country'!AS125,'ST1.1 Detailed MSW by country'!AH125,'ST1.1 Detailed MSW by country'!W125,'ST1.1 Detailed MSW by country'!L125)</f>
        <v>9.0319446119162802E-2</v>
      </c>
      <c r="X125" s="50">
        <f>STDEVA('ST1.1 Detailed MSW by country'!AS125,'ST1.1 Detailed MSW by country'!AH125,'ST1.1 Detailed MSW by country'!W125,'ST1.1 Detailed MSW by country'!L125)</f>
        <v>6.0081392535687325E-2</v>
      </c>
      <c r="Y125" s="50">
        <f>MIN('ST1.1 Detailed MSW by country'!AS125,'ST1.1 Detailed MSW by country'!AH125,'ST1.1 Detailed MSW by country'!W125,'ST1.1 Detailed MSW by country'!L125)</f>
        <v>4.6965600000000003E-2</v>
      </c>
      <c r="Z125" s="50">
        <f>MAX('ST1.1 Detailed MSW by country'!AS125,'ST1.1 Detailed MSW by country'!AH125,'ST1.1 Detailed MSW by country'!W125,'ST1.1 Detailed MSW by country'!L125)</f>
        <v>0.14275173835748839</v>
      </c>
      <c r="AA125" s="50">
        <f>AVERAGE('ST1.1 Detailed MSW by country'!AT125,'ST1.1 Detailed MSW by country'!AI125,'ST1.1 Detailed MSW by country'!X125,'ST1.1 Detailed MSW by country'!M125)</f>
        <v>0.2376025901279831</v>
      </c>
      <c r="AB125" s="50">
        <f>STDEVA('ST1.1 Detailed MSW by country'!AT125,'ST1.1 Detailed MSW by country'!AI125,'ST1.1 Detailed MSW by country'!X125,'ST1.1 Detailed MSW by country'!M125)</f>
        <v>0.15805560262339333</v>
      </c>
      <c r="AC125" s="50">
        <f>MIN('ST1.1 Detailed MSW by country'!AT125,'ST1.1 Detailed MSW by country'!AI125,'ST1.1 Detailed MSW by country'!X125,'ST1.1 Detailed MSW by country'!M125)</f>
        <v>0.12355200000000001</v>
      </c>
      <c r="AD125" s="50">
        <f>MAX('ST1.1 Detailed MSW by country'!AT125,'ST1.1 Detailed MSW by country'!AI125,'ST1.1 Detailed MSW by country'!X125,'ST1.1 Detailed MSW by country'!M125)</f>
        <v>0.37553577038394925</v>
      </c>
      <c r="AE125" s="50">
        <f>AVERAGE('ST1.1 Detailed MSW by country'!AU125,'ST1.1 Detailed MSW by country'!AJ125,'ST1.1 Detailed MSW by country'!Y125,'ST1.1 Detailed MSW by country'!N125)</f>
        <v>6.7473043222241347E-2</v>
      </c>
      <c r="AF125" s="50">
        <f>STDEVA('ST1.1 Detailed MSW by country'!AU125,'ST1.1 Detailed MSW by country'!AJ125,'ST1.1 Detailed MSW by country'!Y125,'ST1.1 Detailed MSW by country'!N125)</f>
        <v>4.4883738437284118E-2</v>
      </c>
      <c r="AG125" s="50">
        <f>MIN('ST1.1 Detailed MSW by country'!AU125,'ST1.1 Detailed MSW by country'!AJ125,'ST1.1 Detailed MSW by country'!Y125,'ST1.1 Detailed MSW by country'!N125)</f>
        <v>3.5085600000000002E-2</v>
      </c>
      <c r="AH125" s="50">
        <f>MAX('ST1.1 Detailed MSW by country'!AU125,'ST1.1 Detailed MSW by country'!AJ125,'ST1.1 Detailed MSW by country'!Y125,'ST1.1 Detailed MSW by country'!N125)</f>
        <v>0.10664252966672404</v>
      </c>
      <c r="AI125" s="50">
        <f>AVERAGE('ST1.1 Detailed MSW by country'!I125,'ST1.1 Detailed MSW by country'!L125,'ST1.1 Detailed MSW by country'!T125,'ST1.1 Detailed MSW by country'!W125,'ST1.1 Detailed MSW by country'!AE125,'ST1.1 Detailed MSW by country'!AH125,'ST1.1 Detailed MSW by country'!AP125,'ST1.1 Detailed MSW by country'!AS125)</f>
        <v>8.2323205105240285E-2</v>
      </c>
      <c r="AJ125" s="50">
        <f>STDEVA('ST1.1 Detailed MSW by country'!I125,'ST1.1 Detailed MSW by country'!L125,'ST1.1 Detailed MSW by country'!T125,'ST1.1 Detailed MSW by country'!W125,'ST1.1 Detailed MSW by country'!AE125,'ST1.1 Detailed MSW by country'!AH125,'ST1.1 Detailed MSW by country'!AP125,'ST1.1 Detailed MSW by country'!AS125)</f>
        <v>5.1340448596818598E-2</v>
      </c>
      <c r="AK125" s="50">
        <f>MIN('ST1.1 Detailed MSW by country'!I125,'ST1.1 Detailed MSW by country'!L125,'ST1.1 Detailed MSW by country'!T125,'ST1.1 Detailed MSW by country'!W125,'ST1.1 Detailed MSW by country'!AE125,'ST1.1 Detailed MSW by country'!AH125,'ST1.1 Detailed MSW by country'!AP125,'ST1.1 Detailed MSW by country'!AS125)</f>
        <v>3.8649599999999999E-2</v>
      </c>
      <c r="AL125" s="50">
        <f>MAX('ST1.1 Detailed MSW by country'!I125,'ST1.1 Detailed MSW by country'!L125,'ST1.1 Detailed MSW by country'!T125,'ST1.1 Detailed MSW by country'!W125,'ST1.1 Detailed MSW by country'!AE125,'ST1.1 Detailed MSW by country'!AH125,'ST1.1 Detailed MSW by country'!AP125,'ST1.1 Detailed MSW by country'!AS125)</f>
        <v>0.14275173835748839</v>
      </c>
      <c r="AM125" s="50">
        <f>AVERAGE('ST1.1 Detailed MSW by country'!J125,'ST1.1 Detailed MSW by country'!M125,'ST1.1 Detailed MSW by country'!U125,'ST1.1 Detailed MSW by country'!X125,'ST1.1 Detailed MSW by country'!AF125,'ST1.1 Detailed MSW by country'!AI125,'ST1.1 Detailed MSW by country'!AQ125,'ST1.1 Detailed MSW by country'!AT125)</f>
        <v>0.18985360807341725</v>
      </c>
      <c r="AN125" s="50">
        <f>STDEVA('ST1.1 Detailed MSW by country'!J125,'ST1.1 Detailed MSW by country'!M125,'ST1.1 Detailed MSW by country'!U125,'ST1.1 Detailed MSW by country'!X125,'ST1.1 Detailed MSW by country'!AF125,'ST1.1 Detailed MSW by country'!AI125,'ST1.1 Detailed MSW by country'!AQ125,'ST1.1 Detailed MSW by country'!AT125)</f>
        <v>0.12649787777108887</v>
      </c>
      <c r="AO125" s="50">
        <f>MIN('ST1.1 Detailed MSW by country'!J125,'ST1.1 Detailed MSW by country'!M125,'ST1.1 Detailed MSW by country'!U125,'ST1.1 Detailed MSW by country'!X125,'ST1.1 Detailed MSW by country'!AF125,'ST1.1 Detailed MSW by country'!AI125,'ST1.1 Detailed MSW by country'!AQ125,'ST1.1 Detailed MSW by country'!AT125)</f>
        <v>7.3893600000000004E-2</v>
      </c>
      <c r="AP125" s="50">
        <f>MAX('ST1.1 Detailed MSW by country'!J125,'ST1.1 Detailed MSW by country'!M125,'ST1.1 Detailed MSW by country'!U125,'ST1.1 Detailed MSW by country'!X125,'ST1.1 Detailed MSW by country'!AF125,'ST1.1 Detailed MSW by country'!AI125,'ST1.1 Detailed MSW by country'!AQ125,'ST1.1 Detailed MSW by country'!AT125)</f>
        <v>0.37553577038394925</v>
      </c>
      <c r="AQ125" s="50">
        <f>AVERAGE('ST1.1 Detailed MSW by country'!K125,'ST1.1 Detailed MSW by country'!N125,'ST1.1 Detailed MSW by country'!V125,'ST1.1 Detailed MSW by country'!Y125,'ST1.1 Detailed MSW by country'!AG125,'ST1.1 Detailed MSW by country'!AJ125,'ST1.1 Detailed MSW by country'!AR125,'ST1.1 Detailed MSW by country'!AU125)</f>
        <v>9.252793173253189E-2</v>
      </c>
      <c r="AR125" s="50">
        <f>STDEVA('ST1.1 Detailed MSW by country'!K125,'ST1.1 Detailed MSW by country'!N125,'ST1.1 Detailed MSW by country'!V125,'ST1.1 Detailed MSW by country'!Y125,'ST1.1 Detailed MSW by country'!AG125,'ST1.1 Detailed MSW by country'!AJ125,'ST1.1 Detailed MSW by country'!AR125,'ST1.1 Detailed MSW by country'!AU125)</f>
        <v>6.2361082843034911E-2</v>
      </c>
      <c r="AS125" s="50">
        <f>MIN('ST1.1 Detailed MSW by country'!K125,'ST1.1 Detailed MSW by country'!N125,'ST1.1 Detailed MSW by country'!V125,'ST1.1 Detailed MSW by country'!Y125,'ST1.1 Detailed MSW by country'!AG125,'ST1.1 Detailed MSW by country'!AJ125,'ST1.1 Detailed MSW by country'!AR125,'ST1.1 Detailed MSW by country'!AU125)</f>
        <v>3.5085600000000002E-2</v>
      </c>
      <c r="AT125" s="50">
        <f>MAX('ST1.1 Detailed MSW by country'!K125,'ST1.1 Detailed MSW by country'!N125,'ST1.1 Detailed MSW by country'!V125,'ST1.1 Detailed MSW by country'!Y125,'ST1.1 Detailed MSW by country'!AG125,'ST1.1 Detailed MSW by country'!AJ125,'ST1.1 Detailed MSW by country'!AR125,'ST1.1 Detailed MSW by country'!AU125)</f>
        <v>0.18584206072846721</v>
      </c>
    </row>
    <row r="126" spans="1:46" x14ac:dyDescent="0.3">
      <c r="A126" s="19" t="s">
        <v>118</v>
      </c>
      <c r="B126" s="19" t="s">
        <v>139</v>
      </c>
      <c r="C126" s="27">
        <f>AVERAGE('ST1.1 Detailed MSW by country'!G126,'ST1.1 Detailed MSW by country'!R126,'ST1.1 Detailed MSW by country'!AC126,'ST1.1 Detailed MSW by country'!AN126)</f>
        <v>1.4766023612702632</v>
      </c>
      <c r="D126" s="21">
        <f>STDEVA('ST1.1 Detailed MSW by country'!G126,'ST1.1 Detailed MSW by country'!R126,'ST1.1 Detailed MSW by country'!AC126,'ST1.1 Detailed MSW by country'!AN126)</f>
        <v>0.92620326519454843</v>
      </c>
      <c r="E126" s="21">
        <f>MIN('ST1.1 Detailed MSW by country'!G126,'ST1.1 Detailed MSW by country'!R126,'ST1.1 Detailed MSW by country'!AC126,'ST1.1 Detailed MSW by country'!AN126)</f>
        <v>1.0332047225405263</v>
      </c>
      <c r="F126" s="21">
        <f>MAX('ST1.1 Detailed MSW by country'!G126,'ST1.1 Detailed MSW by country'!R126,'ST1.1 Detailed MSW by country'!AC126,'ST1.1 Detailed MSW by country'!AN126)</f>
        <v>1.92</v>
      </c>
      <c r="G126" s="21">
        <f>AVERAGE('ST1.1 Detailed MSW by country'!H126,'ST1.1 Detailed MSW by country'!S126,'ST1.1 Detailed MSW by country'!AD126,'ST1.1 Detailed MSW by country'!AO126)</f>
        <v>0.53157685005729471</v>
      </c>
      <c r="H126" s="21">
        <f>STDEVA('ST1.1 Detailed MSW by country'!H126,'ST1.1 Detailed MSW by country'!S126,'ST1.1 Detailed MSW by country'!AD126,'ST1.1 Detailed MSW by country'!AO126)</f>
        <v>0.33343317547003742</v>
      </c>
      <c r="I126" s="21">
        <f>MIN('ST1.1 Detailed MSW by country'!H126,'ST1.1 Detailed MSW by country'!S126,'ST1.1 Detailed MSW by country'!AD126,'ST1.1 Detailed MSW by country'!AO126)</f>
        <v>0.37195370011458945</v>
      </c>
      <c r="J126" s="21">
        <f>MAX('ST1.1 Detailed MSW by country'!H126,'ST1.1 Detailed MSW by country'!S126,'ST1.1 Detailed MSW by country'!AD126,'ST1.1 Detailed MSW by country'!AO126)</f>
        <v>0.69119999999999993</v>
      </c>
      <c r="K126" s="50">
        <f>AVERAGE('ST1.1 Detailed MSW by country'!AP126,'ST1.1 Detailed MSW by country'!AE126,'ST1.1 Detailed MSW by country'!T126,'ST1.1 Detailed MSW by country'!I126)</f>
        <v>4.2075475229988835E-2</v>
      </c>
      <c r="L126" s="50">
        <f>STDEVA('ST1.1 Detailed MSW by country'!AP126,'ST1.1 Detailed MSW by country'!AE126,'ST1.1 Detailed MSW by country'!T126,'ST1.1 Detailed MSW by country'!I126)</f>
        <v>2.5229749874706803E-2</v>
      </c>
      <c r="M126" s="50">
        <f>MIN('ST1.1 Detailed MSW by country'!AP126,'ST1.1 Detailed MSW by country'!AE126,'ST1.1 Detailed MSW by country'!T126,'ST1.1 Detailed MSW by country'!I126)</f>
        <v>3.3730559999999993E-2</v>
      </c>
      <c r="N126" s="50">
        <f>MAX('ST1.1 Detailed MSW by country'!AP126,'ST1.1 Detailed MSW by country'!AE126,'ST1.1 Detailed MSW by country'!T126,'ST1.1 Detailed MSW by country'!I126)</f>
        <v>5.0420390459977683E-2</v>
      </c>
      <c r="O126" s="50">
        <f>AVERAGE('ST1.1 Detailed MSW by country'!AQ126,'ST1.1 Detailed MSW by country'!AF126,'ST1.1 Detailed MSW by country'!U126,'ST1.1 Detailed MSW by country'!J126)</f>
        <v>8.0443480306515547E-2</v>
      </c>
      <c r="P126" s="50">
        <f>STDEVA('ST1.1 Detailed MSW by country'!AQ126,'ST1.1 Detailed MSW by country'!AF126,'ST1.1 Detailed MSW by country'!U126,'ST1.1 Detailed MSW by country'!J126)</f>
        <v>4.8236386543240667E-2</v>
      </c>
      <c r="Q126" s="50">
        <f>MIN('ST1.1 Detailed MSW by country'!AQ126,'ST1.1 Detailed MSW by country'!AF126,'ST1.1 Detailed MSW by country'!U126,'ST1.1 Detailed MSW by country'!J126)</f>
        <v>6.4488959999999984E-2</v>
      </c>
      <c r="R126" s="50">
        <f>MAX('ST1.1 Detailed MSW by country'!AQ126,'ST1.1 Detailed MSW by country'!AF126,'ST1.1 Detailed MSW by country'!U126,'ST1.1 Detailed MSW by country'!J126)</f>
        <v>9.6398000613031096E-2</v>
      </c>
      <c r="S126" s="50">
        <f>AVERAGE('ST1.1 Detailed MSW by country'!AR126,'ST1.1 Detailed MSW by country'!AG126,'ST1.1 Detailed MSW by country'!V126,'ST1.1 Detailed MSW by country'!K126)</f>
        <v>6.6562022290064318E-2</v>
      </c>
      <c r="T126" s="50">
        <f>STDEVA('ST1.1 Detailed MSW by country'!AR126,'ST1.1 Detailed MSW by country'!AG126,'ST1.1 Detailed MSW by country'!V126,'ST1.1 Detailed MSW by country'!K126)</f>
        <v>3.991263709687224E-2</v>
      </c>
      <c r="U126" s="50">
        <f>MIN('ST1.1 Detailed MSW by country'!AR126,'ST1.1 Detailed MSW by country'!AG126,'ST1.1 Detailed MSW by country'!V126,'ST1.1 Detailed MSW by country'!K126)</f>
        <v>5.3360640000000001E-2</v>
      </c>
      <c r="V126" s="50">
        <f>MAX('ST1.1 Detailed MSW by country'!AR126,'ST1.1 Detailed MSW by country'!AG126,'ST1.1 Detailed MSW by country'!V126,'ST1.1 Detailed MSW by country'!K126)</f>
        <v>7.9763404580128636E-2</v>
      </c>
      <c r="W126" s="50">
        <f>AVERAGE('ST1.1 Detailed MSW by country'!AS126,'ST1.1 Detailed MSW by country'!AH126,'ST1.1 Detailed MSW by country'!W126,'ST1.1 Detailed MSW by country'!L126)</f>
        <v>5.1128600023326601E-2</v>
      </c>
      <c r="X126" s="50">
        <f>STDEVA('ST1.1 Detailed MSW by country'!AS126,'ST1.1 Detailed MSW by country'!AH126,'ST1.1 Detailed MSW by country'!W126,'ST1.1 Detailed MSW by country'!L126)</f>
        <v>3.0658282122338384E-2</v>
      </c>
      <c r="Y126" s="50">
        <f>MIN('ST1.1 Detailed MSW by country'!AS126,'ST1.1 Detailed MSW by country'!AH126,'ST1.1 Detailed MSW by country'!W126,'ST1.1 Detailed MSW by country'!L126)</f>
        <v>4.0988159999999996E-2</v>
      </c>
      <c r="Z126" s="50">
        <f>MAX('ST1.1 Detailed MSW by country'!AS126,'ST1.1 Detailed MSW by country'!AH126,'ST1.1 Detailed MSW by country'!W126,'ST1.1 Detailed MSW by country'!L126)</f>
        <v>6.1269040046653206E-2</v>
      </c>
      <c r="AA126" s="50">
        <f>AVERAGE('ST1.1 Detailed MSW by country'!AT126,'ST1.1 Detailed MSW by country'!AI126,'ST1.1 Detailed MSW by country'!X126,'ST1.1 Detailed MSW by country'!M126)</f>
        <v>0.13450356835816105</v>
      </c>
      <c r="AB126" s="50">
        <f>STDEVA('ST1.1 Detailed MSW by country'!AT126,'ST1.1 Detailed MSW by country'!AI126,'ST1.1 Detailed MSW by country'!X126,'ST1.1 Detailed MSW by country'!M126)</f>
        <v>8.0652479107669289E-2</v>
      </c>
      <c r="AC126" s="50">
        <f>MIN('ST1.1 Detailed MSW by country'!AT126,'ST1.1 Detailed MSW by country'!AI126,'ST1.1 Detailed MSW by country'!X126,'ST1.1 Detailed MSW by country'!M126)</f>
        <v>0.10782719999999998</v>
      </c>
      <c r="AD126" s="50">
        <f>MAX('ST1.1 Detailed MSW by country'!AT126,'ST1.1 Detailed MSW by country'!AI126,'ST1.1 Detailed MSW by country'!X126,'ST1.1 Detailed MSW by country'!M126)</f>
        <v>0.16117993671632211</v>
      </c>
      <c r="AE126" s="50">
        <f>AVERAGE('ST1.1 Detailed MSW by country'!AU126,'ST1.1 Detailed MSW by country'!AJ126,'ST1.1 Detailed MSW by country'!Y126,'ST1.1 Detailed MSW by country'!N126)</f>
        <v>3.8195564604272654E-2</v>
      </c>
      <c r="AF126" s="50">
        <f>STDEVA('ST1.1 Detailed MSW by country'!AU126,'ST1.1 Detailed MSW by country'!AJ126,'ST1.1 Detailed MSW by country'!Y126,'ST1.1 Detailed MSW by country'!N126)</f>
        <v>2.2903236054293265E-2</v>
      </c>
      <c r="AG126" s="50">
        <f>MIN('ST1.1 Detailed MSW by country'!AU126,'ST1.1 Detailed MSW by country'!AJ126,'ST1.1 Detailed MSW by country'!Y126,'ST1.1 Detailed MSW by country'!N126)</f>
        <v>3.0620159999999997E-2</v>
      </c>
      <c r="AH126" s="50">
        <f>MAX('ST1.1 Detailed MSW by country'!AU126,'ST1.1 Detailed MSW by country'!AJ126,'ST1.1 Detailed MSW by country'!Y126,'ST1.1 Detailed MSW by country'!N126)</f>
        <v>4.5770969208545315E-2</v>
      </c>
      <c r="AI126" s="50">
        <f>AVERAGE('ST1.1 Detailed MSW by country'!I126,'ST1.1 Detailed MSW by country'!L126,'ST1.1 Detailed MSW by country'!T126,'ST1.1 Detailed MSW by country'!W126,'ST1.1 Detailed MSW by country'!AE126,'ST1.1 Detailed MSW by country'!AH126,'ST1.1 Detailed MSW by country'!AP126,'ST1.1 Detailed MSW by country'!AS126)</f>
        <v>4.6602037626657718E-2</v>
      </c>
      <c r="AJ126" s="50">
        <f>STDEVA('ST1.1 Detailed MSW by country'!I126,'ST1.1 Detailed MSW by country'!L126,'ST1.1 Detailed MSW by country'!T126,'ST1.1 Detailed MSW by country'!W126,'ST1.1 Detailed MSW by country'!AE126,'ST1.1 Detailed MSW by country'!AH126,'ST1.1 Detailed MSW by country'!AP126,'ST1.1 Detailed MSW by country'!AS126)</f>
        <v>2.6105257156807539E-2</v>
      </c>
      <c r="AK126" s="50">
        <f>MIN('ST1.1 Detailed MSW by country'!I126,'ST1.1 Detailed MSW by country'!L126,'ST1.1 Detailed MSW by country'!T126,'ST1.1 Detailed MSW by country'!W126,'ST1.1 Detailed MSW by country'!AE126,'ST1.1 Detailed MSW by country'!AH126,'ST1.1 Detailed MSW by country'!AP126,'ST1.1 Detailed MSW by country'!AS126)</f>
        <v>3.3730559999999993E-2</v>
      </c>
      <c r="AL126" s="50">
        <f>MAX('ST1.1 Detailed MSW by country'!I126,'ST1.1 Detailed MSW by country'!L126,'ST1.1 Detailed MSW by country'!T126,'ST1.1 Detailed MSW by country'!W126,'ST1.1 Detailed MSW by country'!AE126,'ST1.1 Detailed MSW by country'!AH126,'ST1.1 Detailed MSW by country'!AP126,'ST1.1 Detailed MSW by country'!AS126)</f>
        <v>6.1269040046653206E-2</v>
      </c>
      <c r="AM126" s="50">
        <f>AVERAGE('ST1.1 Detailed MSW by country'!J126,'ST1.1 Detailed MSW by country'!M126,'ST1.1 Detailed MSW by country'!U126,'ST1.1 Detailed MSW by country'!X126,'ST1.1 Detailed MSW by country'!AF126,'ST1.1 Detailed MSW by country'!AI126,'ST1.1 Detailed MSW by country'!AQ126,'ST1.1 Detailed MSW by country'!AT126)</f>
        <v>0.10747352433233828</v>
      </c>
      <c r="AN126" s="50">
        <f>STDEVA('ST1.1 Detailed MSW by country'!J126,'ST1.1 Detailed MSW by country'!M126,'ST1.1 Detailed MSW by country'!U126,'ST1.1 Detailed MSW by country'!X126,'ST1.1 Detailed MSW by country'!AF126,'ST1.1 Detailed MSW by country'!AI126,'ST1.1 Detailed MSW by country'!AQ126,'ST1.1 Detailed MSW by country'!AT126)</f>
        <v>6.3195796287594183E-2</v>
      </c>
      <c r="AO126" s="50">
        <f>MIN('ST1.1 Detailed MSW by country'!J126,'ST1.1 Detailed MSW by country'!M126,'ST1.1 Detailed MSW by country'!U126,'ST1.1 Detailed MSW by country'!X126,'ST1.1 Detailed MSW by country'!AF126,'ST1.1 Detailed MSW by country'!AI126,'ST1.1 Detailed MSW by country'!AQ126,'ST1.1 Detailed MSW by country'!AT126)</f>
        <v>6.4488959999999984E-2</v>
      </c>
      <c r="AP126" s="50">
        <f>MAX('ST1.1 Detailed MSW by country'!J126,'ST1.1 Detailed MSW by country'!M126,'ST1.1 Detailed MSW by country'!U126,'ST1.1 Detailed MSW by country'!X126,'ST1.1 Detailed MSW by country'!AF126,'ST1.1 Detailed MSW by country'!AI126,'ST1.1 Detailed MSW by country'!AQ126,'ST1.1 Detailed MSW by country'!AT126)</f>
        <v>0.16117993671632211</v>
      </c>
      <c r="AQ126" s="50">
        <f>AVERAGE('ST1.1 Detailed MSW by country'!K126,'ST1.1 Detailed MSW by country'!N126,'ST1.1 Detailed MSW by country'!V126,'ST1.1 Detailed MSW by country'!Y126,'ST1.1 Detailed MSW by country'!AG126,'ST1.1 Detailed MSW by country'!AJ126,'ST1.1 Detailed MSW by country'!AR126,'ST1.1 Detailed MSW by country'!AU126)</f>
        <v>5.237879344716849E-2</v>
      </c>
      <c r="AR126" s="50">
        <f>STDEVA('ST1.1 Detailed MSW by country'!K126,'ST1.1 Detailed MSW by country'!N126,'ST1.1 Detailed MSW by country'!V126,'ST1.1 Detailed MSW by country'!Y126,'ST1.1 Detailed MSW by country'!AG126,'ST1.1 Detailed MSW by country'!AJ126,'ST1.1 Detailed MSW by country'!AR126,'ST1.1 Detailed MSW by country'!AU126)</f>
        <v>3.1064583476952397E-2</v>
      </c>
      <c r="AS126" s="50">
        <f>MIN('ST1.1 Detailed MSW by country'!K126,'ST1.1 Detailed MSW by country'!N126,'ST1.1 Detailed MSW by country'!V126,'ST1.1 Detailed MSW by country'!Y126,'ST1.1 Detailed MSW by country'!AG126,'ST1.1 Detailed MSW by country'!AJ126,'ST1.1 Detailed MSW by country'!AR126,'ST1.1 Detailed MSW by country'!AU126)</f>
        <v>3.0620159999999997E-2</v>
      </c>
      <c r="AT126" s="50">
        <f>MAX('ST1.1 Detailed MSW by country'!K126,'ST1.1 Detailed MSW by country'!N126,'ST1.1 Detailed MSW by country'!V126,'ST1.1 Detailed MSW by country'!Y126,'ST1.1 Detailed MSW by country'!AG126,'ST1.1 Detailed MSW by country'!AJ126,'ST1.1 Detailed MSW by country'!AR126,'ST1.1 Detailed MSW by country'!AU126)</f>
        <v>7.9763404580128636E-2</v>
      </c>
    </row>
    <row r="127" spans="1:46" x14ac:dyDescent="0.3">
      <c r="A127" s="19" t="s">
        <v>118</v>
      </c>
      <c r="B127" s="19" t="s">
        <v>140</v>
      </c>
      <c r="C127" s="27">
        <f>AVERAGE('ST1.1 Detailed MSW by country'!G127,'ST1.1 Detailed MSW by country'!R127,'ST1.1 Detailed MSW by country'!AC127,'ST1.1 Detailed MSW by country'!AN127)</f>
        <v>2.3326390020440044</v>
      </c>
      <c r="D127" s="21">
        <f>STDEVA('ST1.1 Detailed MSW by country'!G127,'ST1.1 Detailed MSW by country'!R127,'ST1.1 Detailed MSW by country'!AC127,'ST1.1 Detailed MSW by country'!AN127)</f>
        <v>1.8514293294671964</v>
      </c>
      <c r="E127" s="21">
        <f>MIN('ST1.1 Detailed MSW by country'!G127,'ST1.1 Detailed MSW by country'!R127,'ST1.1 Detailed MSW by country'!AC127,'ST1.1 Detailed MSW by country'!AN127)</f>
        <v>1.0900000000000001</v>
      </c>
      <c r="F127" s="21">
        <f>MAX('ST1.1 Detailed MSW by country'!G127,'ST1.1 Detailed MSW by country'!R127,'ST1.1 Detailed MSW by country'!AC127,'ST1.1 Detailed MSW by country'!AN127)</f>
        <v>4.3479170061320129</v>
      </c>
      <c r="G127" s="21">
        <f>AVERAGE('ST1.1 Detailed MSW by country'!H127,'ST1.1 Detailed MSW by country'!S127,'ST1.1 Detailed MSW by country'!AD127,'ST1.1 Detailed MSW by country'!AO127)</f>
        <v>0.90151670740250822</v>
      </c>
      <c r="H127" s="21">
        <f>STDEVA('ST1.1 Detailed MSW by country'!H127,'ST1.1 Detailed MSW by country'!S127,'ST1.1 Detailed MSW by country'!AD127,'ST1.1 Detailed MSW by country'!AO127)</f>
        <v>0.65076671554597465</v>
      </c>
      <c r="I127" s="21">
        <f>MIN('ST1.1 Detailed MSW by country'!H127,'ST1.1 Detailed MSW by country'!S127,'ST1.1 Detailed MSW by country'!AD127,'ST1.1 Detailed MSW by country'!AO127)</f>
        <v>0.56159999999999999</v>
      </c>
      <c r="J127" s="21">
        <f>MAX('ST1.1 Detailed MSW by country'!H127,'ST1.1 Detailed MSW by country'!S127,'ST1.1 Detailed MSW by country'!AD127,'ST1.1 Detailed MSW by country'!AO127)</f>
        <v>1.5652501222075246</v>
      </c>
      <c r="K127" s="50">
        <f>AVERAGE('ST1.1 Detailed MSW by country'!AP127,'ST1.1 Detailed MSW by country'!AE127,'ST1.1 Detailed MSW by country'!T127,'ST1.1 Detailed MSW by country'!I127)</f>
        <v>9.7592143299747414E-2</v>
      </c>
      <c r="L127" s="50">
        <f>STDEVA('ST1.1 Detailed MSW by country'!AP127,'ST1.1 Detailed MSW by country'!AE127,'ST1.1 Detailed MSW by country'!T127,'ST1.1 Detailed MSW by country'!I127)</f>
        <v>9.5167614895676184E-2</v>
      </c>
      <c r="M127" s="50">
        <f>MIN('ST1.1 Detailed MSW by country'!AP127,'ST1.1 Detailed MSW by country'!AE127,'ST1.1 Detailed MSW by country'!T127,'ST1.1 Detailed MSW by country'!I127)</f>
        <v>2.7406079999999996E-2</v>
      </c>
      <c r="N127" s="50">
        <f>MAX('ST1.1 Detailed MSW by country'!AP127,'ST1.1 Detailed MSW by country'!AE127,'ST1.1 Detailed MSW by country'!T127,'ST1.1 Detailed MSW by country'!I127)</f>
        <v>0.21217834989924222</v>
      </c>
      <c r="O127" s="50">
        <f>AVERAGE('ST1.1 Detailed MSW by country'!AQ127,'ST1.1 Detailed MSW by country'!AF127,'ST1.1 Detailed MSW by country'!U127,'ST1.1 Detailed MSW by country'!J127)</f>
        <v>0.18658497889070558</v>
      </c>
      <c r="P127" s="50">
        <f>STDEVA('ST1.1 Detailed MSW by country'!AQ127,'ST1.1 Detailed MSW by country'!AF127,'ST1.1 Detailed MSW by country'!U127,'ST1.1 Detailed MSW by country'!J127)</f>
        <v>0.18194955880669236</v>
      </c>
      <c r="Q127" s="50">
        <f>MIN('ST1.1 Detailed MSW by country'!AQ127,'ST1.1 Detailed MSW by country'!AF127,'ST1.1 Detailed MSW by country'!U127,'ST1.1 Detailed MSW by country'!J127)</f>
        <v>5.2397279999999997E-2</v>
      </c>
      <c r="R127" s="50">
        <f>MAX('ST1.1 Detailed MSW by country'!AQ127,'ST1.1 Detailed MSW by country'!AF127,'ST1.1 Detailed MSW by country'!U127,'ST1.1 Detailed MSW by country'!J127)</f>
        <v>0.40566065667211676</v>
      </c>
      <c r="S127" s="50">
        <f>AVERAGE('ST1.1 Detailed MSW by country'!AR127,'ST1.1 Detailed MSW by country'!AG127,'ST1.1 Detailed MSW by country'!V127,'ST1.1 Detailed MSW by country'!K127)</f>
        <v>0.15438757095779712</v>
      </c>
      <c r="T127" s="50">
        <f>STDEVA('ST1.1 Detailed MSW by country'!AR127,'ST1.1 Detailed MSW by country'!AG127,'ST1.1 Detailed MSW by country'!V127,'ST1.1 Detailed MSW by country'!K127)</f>
        <v>0.15055204651529105</v>
      </c>
      <c r="U127" s="50">
        <f>MIN('ST1.1 Detailed MSW by country'!AR127,'ST1.1 Detailed MSW by country'!AG127,'ST1.1 Detailed MSW by country'!V127,'ST1.1 Detailed MSW by country'!K127)</f>
        <v>4.3355520000000002E-2</v>
      </c>
      <c r="V127" s="50">
        <f>MAX('ST1.1 Detailed MSW by country'!AR127,'ST1.1 Detailed MSW by country'!AG127,'ST1.1 Detailed MSW by country'!V127,'ST1.1 Detailed MSW by country'!K127)</f>
        <v>0.33565919287339141</v>
      </c>
      <c r="W127" s="50">
        <f>AVERAGE('ST1.1 Detailed MSW by country'!AS127,'ST1.1 Detailed MSW by country'!AH127,'ST1.1 Detailed MSW by country'!W127,'ST1.1 Detailed MSW by country'!L127)</f>
        <v>0.11859045282120946</v>
      </c>
      <c r="X127" s="50">
        <f>STDEVA('ST1.1 Detailed MSW by country'!AS127,'ST1.1 Detailed MSW by country'!AH127,'ST1.1 Detailed MSW by country'!W127,'ST1.1 Detailed MSW by country'!L127)</f>
        <v>0.11564425334659011</v>
      </c>
      <c r="Y127" s="50">
        <f>MIN('ST1.1 Detailed MSW by country'!AS127,'ST1.1 Detailed MSW by country'!AH127,'ST1.1 Detailed MSW by country'!W127,'ST1.1 Detailed MSW by country'!L127)</f>
        <v>3.330288E-2</v>
      </c>
      <c r="Z127" s="50">
        <f>MAX('ST1.1 Detailed MSW by country'!AS127,'ST1.1 Detailed MSW by country'!AH127,'ST1.1 Detailed MSW by country'!W127,'ST1.1 Detailed MSW by country'!L127)</f>
        <v>0.25783147846362836</v>
      </c>
      <c r="AA127" s="50">
        <f>AVERAGE('ST1.1 Detailed MSW by country'!AT127,'ST1.1 Detailed MSW by country'!AI127,'ST1.1 Detailed MSW by country'!X127,'ST1.1 Detailed MSW by country'!M127)</f>
        <v>0.31197488431886472</v>
      </c>
      <c r="AB127" s="50">
        <f>STDEVA('ST1.1 Detailed MSW by country'!AT127,'ST1.1 Detailed MSW by country'!AI127,'ST1.1 Detailed MSW by country'!X127,'ST1.1 Detailed MSW by country'!M127)</f>
        <v>0.30422434269929277</v>
      </c>
      <c r="AC127" s="50">
        <f>MIN('ST1.1 Detailed MSW by country'!AT127,'ST1.1 Detailed MSW by country'!AI127,'ST1.1 Detailed MSW by country'!X127,'ST1.1 Detailed MSW by country'!M127)</f>
        <v>8.7609599999999996E-2</v>
      </c>
      <c r="AD127" s="50">
        <f>MAX('ST1.1 Detailed MSW by country'!AT127,'ST1.1 Detailed MSW by country'!AI127,'ST1.1 Detailed MSW by country'!X127,'ST1.1 Detailed MSW by country'!M127)</f>
        <v>0.67827505295659407</v>
      </c>
      <c r="AE127" s="50">
        <f>AVERAGE('ST1.1 Detailed MSW by country'!AU127,'ST1.1 Detailed MSW by country'!AJ127,'ST1.1 Detailed MSW by country'!Y127,'ST1.1 Detailed MSW by country'!N127)</f>
        <v>8.8592867790549382E-2</v>
      </c>
      <c r="AF127" s="50">
        <f>STDEVA('ST1.1 Detailed MSW by country'!AU127,'ST1.1 Detailed MSW by country'!AJ127,'ST1.1 Detailed MSW by country'!Y127,'ST1.1 Detailed MSW by country'!N127)</f>
        <v>8.6391912702427368E-2</v>
      </c>
      <c r="AG127" s="50">
        <f>MIN('ST1.1 Detailed MSW by country'!AU127,'ST1.1 Detailed MSW by country'!AJ127,'ST1.1 Detailed MSW by country'!Y127,'ST1.1 Detailed MSW by country'!N127)</f>
        <v>2.4878879999999999E-2</v>
      </c>
      <c r="AH127" s="50">
        <f>MAX('ST1.1 Detailed MSW by country'!AU127,'ST1.1 Detailed MSW by country'!AJ127,'ST1.1 Detailed MSW by country'!Y127,'ST1.1 Detailed MSW by country'!N127)</f>
        <v>0.19261272337164817</v>
      </c>
      <c r="AI127" s="50">
        <f>AVERAGE('ST1.1 Detailed MSW by country'!I127,'ST1.1 Detailed MSW by country'!L127,'ST1.1 Detailed MSW by country'!T127,'ST1.1 Detailed MSW by country'!W127,'ST1.1 Detailed MSW by country'!AE127,'ST1.1 Detailed MSW by country'!AH127,'ST1.1 Detailed MSW by country'!AP127,'ST1.1 Detailed MSW by country'!AS127)</f>
        <v>0.10809129806047844</v>
      </c>
      <c r="AJ127" s="50">
        <f>STDEVA('ST1.1 Detailed MSW by country'!I127,'ST1.1 Detailed MSW by country'!L127,'ST1.1 Detailed MSW by country'!T127,'ST1.1 Detailed MSW by country'!W127,'ST1.1 Detailed MSW by country'!AE127,'ST1.1 Detailed MSW by country'!AH127,'ST1.1 Detailed MSW by country'!AP127,'ST1.1 Detailed MSW by country'!AS127)</f>
        <v>9.8406917511764225E-2</v>
      </c>
      <c r="AK127" s="50">
        <f>MIN('ST1.1 Detailed MSW by country'!I127,'ST1.1 Detailed MSW by country'!L127,'ST1.1 Detailed MSW by country'!T127,'ST1.1 Detailed MSW by country'!W127,'ST1.1 Detailed MSW by country'!AE127,'ST1.1 Detailed MSW by country'!AH127,'ST1.1 Detailed MSW by country'!AP127,'ST1.1 Detailed MSW by country'!AS127)</f>
        <v>2.7406079999999996E-2</v>
      </c>
      <c r="AL127" s="50">
        <f>MAX('ST1.1 Detailed MSW by country'!I127,'ST1.1 Detailed MSW by country'!L127,'ST1.1 Detailed MSW by country'!T127,'ST1.1 Detailed MSW by country'!W127,'ST1.1 Detailed MSW by country'!AE127,'ST1.1 Detailed MSW by country'!AH127,'ST1.1 Detailed MSW by country'!AP127,'ST1.1 Detailed MSW by country'!AS127)</f>
        <v>0.25783147846362836</v>
      </c>
      <c r="AM127" s="50">
        <f>AVERAGE('ST1.1 Detailed MSW by country'!J127,'ST1.1 Detailed MSW by country'!M127,'ST1.1 Detailed MSW by country'!U127,'ST1.1 Detailed MSW by country'!X127,'ST1.1 Detailed MSW by country'!AF127,'ST1.1 Detailed MSW by country'!AI127,'ST1.1 Detailed MSW by country'!AQ127,'ST1.1 Detailed MSW by country'!AT127)</f>
        <v>0.24927993160478512</v>
      </c>
      <c r="AN127" s="50">
        <f>STDEVA('ST1.1 Detailed MSW by country'!J127,'ST1.1 Detailed MSW by country'!M127,'ST1.1 Detailed MSW by country'!U127,'ST1.1 Detailed MSW by country'!X127,'ST1.1 Detailed MSW by country'!AF127,'ST1.1 Detailed MSW by country'!AI127,'ST1.1 Detailed MSW by country'!AQ127,'ST1.1 Detailed MSW by country'!AT127)</f>
        <v>0.23744540270298933</v>
      </c>
      <c r="AO127" s="50">
        <f>MIN('ST1.1 Detailed MSW by country'!J127,'ST1.1 Detailed MSW by country'!M127,'ST1.1 Detailed MSW by country'!U127,'ST1.1 Detailed MSW by country'!X127,'ST1.1 Detailed MSW by country'!AF127,'ST1.1 Detailed MSW by country'!AI127,'ST1.1 Detailed MSW by country'!AQ127,'ST1.1 Detailed MSW by country'!AT127)</f>
        <v>5.2397279999999997E-2</v>
      </c>
      <c r="AP127" s="50">
        <f>MAX('ST1.1 Detailed MSW by country'!J127,'ST1.1 Detailed MSW by country'!M127,'ST1.1 Detailed MSW by country'!U127,'ST1.1 Detailed MSW by country'!X127,'ST1.1 Detailed MSW by country'!AF127,'ST1.1 Detailed MSW by country'!AI127,'ST1.1 Detailed MSW by country'!AQ127,'ST1.1 Detailed MSW by country'!AT127)</f>
        <v>0.67827505295659407</v>
      </c>
      <c r="AQ127" s="50">
        <f>AVERAGE('ST1.1 Detailed MSW by country'!K127,'ST1.1 Detailed MSW by country'!N127,'ST1.1 Detailed MSW by country'!V127,'ST1.1 Detailed MSW by country'!Y127,'ST1.1 Detailed MSW by country'!AG127,'ST1.1 Detailed MSW by country'!AJ127,'ST1.1 Detailed MSW by country'!AR127,'ST1.1 Detailed MSW by country'!AU127)</f>
        <v>0.12149021937417326</v>
      </c>
      <c r="AR127" s="50">
        <f>STDEVA('ST1.1 Detailed MSW by country'!K127,'ST1.1 Detailed MSW by country'!N127,'ST1.1 Detailed MSW by country'!V127,'ST1.1 Detailed MSW by country'!Y127,'ST1.1 Detailed MSW by country'!AG127,'ST1.1 Detailed MSW by country'!AJ127,'ST1.1 Detailed MSW by country'!AR127,'ST1.1 Detailed MSW by country'!AU127)</f>
        <v>0.11665486623029313</v>
      </c>
      <c r="AS127" s="50">
        <f>MIN('ST1.1 Detailed MSW by country'!K127,'ST1.1 Detailed MSW by country'!N127,'ST1.1 Detailed MSW by country'!V127,'ST1.1 Detailed MSW by country'!Y127,'ST1.1 Detailed MSW by country'!AG127,'ST1.1 Detailed MSW by country'!AJ127,'ST1.1 Detailed MSW by country'!AR127,'ST1.1 Detailed MSW by country'!AU127)</f>
        <v>2.4878879999999999E-2</v>
      </c>
      <c r="AT127" s="50">
        <f>MAX('ST1.1 Detailed MSW by country'!K127,'ST1.1 Detailed MSW by country'!N127,'ST1.1 Detailed MSW by country'!V127,'ST1.1 Detailed MSW by country'!Y127,'ST1.1 Detailed MSW by country'!AG127,'ST1.1 Detailed MSW by country'!AJ127,'ST1.1 Detailed MSW by country'!AR127,'ST1.1 Detailed MSW by country'!AU127)</f>
        <v>0.33565919287339141</v>
      </c>
    </row>
    <row r="128" spans="1:46" x14ac:dyDescent="0.3">
      <c r="A128" s="19" t="s">
        <v>118</v>
      </c>
      <c r="B128" s="19" t="s">
        <v>141</v>
      </c>
      <c r="C128" s="27">
        <f>AVERAGE('ST1.1 Detailed MSW by country'!G128,'ST1.1 Detailed MSW by country'!R128,'ST1.1 Detailed MSW by country'!AC128,'ST1.1 Detailed MSW by country'!AN128)</f>
        <v>2.5941180888332718</v>
      </c>
      <c r="D128" s="21">
        <f>STDEVA('ST1.1 Detailed MSW by country'!G128,'ST1.1 Detailed MSW by country'!R128,'ST1.1 Detailed MSW by country'!AC128,'ST1.1 Detailed MSW by country'!AN128)</f>
        <v>1.7003308447028289</v>
      </c>
      <c r="E128" s="21">
        <f>MIN('ST1.1 Detailed MSW by country'!G128,'ST1.1 Detailed MSW by country'!R128,'ST1.1 Detailed MSW by country'!AC128,'ST1.1 Detailed MSW by country'!AN128)</f>
        <v>1.6082361776665437</v>
      </c>
      <c r="F128" s="21">
        <f>MAX('ST1.1 Detailed MSW by country'!G128,'ST1.1 Detailed MSW by country'!R128,'ST1.1 Detailed MSW by country'!AC128,'ST1.1 Detailed MSW by country'!AN128)</f>
        <v>3.58</v>
      </c>
      <c r="G128" s="21">
        <f>AVERAGE('ST1.1 Detailed MSW by country'!H128,'ST1.1 Detailed MSW by country'!S128,'ST1.1 Detailed MSW by country'!AD128,'ST1.1 Detailed MSW by country'!AO128)</f>
        <v>0.93388251197997785</v>
      </c>
      <c r="H128" s="21">
        <f>STDEVA('ST1.1 Detailed MSW by country'!H128,'ST1.1 Detailed MSW by country'!S128,'ST1.1 Detailed MSW by country'!AD128,'ST1.1 Detailed MSW by country'!AO128)</f>
        <v>0.6121191040930184</v>
      </c>
      <c r="I128" s="21">
        <f>MIN('ST1.1 Detailed MSW by country'!H128,'ST1.1 Detailed MSW by country'!S128,'ST1.1 Detailed MSW by country'!AD128,'ST1.1 Detailed MSW by country'!AO128)</f>
        <v>0.57896502395995575</v>
      </c>
      <c r="J128" s="21">
        <f>MAX('ST1.1 Detailed MSW by country'!H128,'ST1.1 Detailed MSW by country'!S128,'ST1.1 Detailed MSW by country'!AD128,'ST1.1 Detailed MSW by country'!AO128)</f>
        <v>1.2887999999999999</v>
      </c>
      <c r="K128" s="50">
        <f>AVERAGE('ST1.1 Detailed MSW by country'!AP128,'ST1.1 Detailed MSW by country'!AE128,'ST1.1 Detailed MSW by country'!T128,'ST1.1 Detailed MSW by country'!I128)</f>
        <v>7.0687682735063651E-2</v>
      </c>
      <c r="L128" s="50">
        <f>STDEVA('ST1.1 Detailed MSW by country'!AP128,'ST1.1 Detailed MSW by country'!AE128,'ST1.1 Detailed MSW by country'!T128,'ST1.1 Detailed MSW by country'!I128)</f>
        <v>4.1304757313087651E-2</v>
      </c>
      <c r="M128" s="50">
        <f>MIN('ST1.1 Detailed MSW by country'!AP128,'ST1.1 Detailed MSW by country'!AE128,'ST1.1 Detailed MSW by country'!T128,'ST1.1 Detailed MSW by country'!I128)</f>
        <v>6.2893439999999995E-2</v>
      </c>
      <c r="N128" s="50">
        <f>MAX('ST1.1 Detailed MSW by country'!AP128,'ST1.1 Detailed MSW by country'!AE128,'ST1.1 Detailed MSW by country'!T128,'ST1.1 Detailed MSW by country'!I128)</f>
        <v>7.848192547012732E-2</v>
      </c>
      <c r="O128" s="50">
        <f>AVERAGE('ST1.1 Detailed MSW by country'!AQ128,'ST1.1 Detailed MSW by country'!AF128,'ST1.1 Detailed MSW by country'!U128,'ST1.1 Detailed MSW by country'!J128)</f>
        <v>0.13514673768814425</v>
      </c>
      <c r="P128" s="50">
        <f>STDEVA('ST1.1 Detailed MSW by country'!AQ128,'ST1.1 Detailed MSW by country'!AF128,'ST1.1 Detailed MSW by country'!U128,'ST1.1 Detailed MSW by country'!J128)</f>
        <v>7.8969956092440105E-2</v>
      </c>
      <c r="Q128" s="50">
        <f>MIN('ST1.1 Detailed MSW by country'!AQ128,'ST1.1 Detailed MSW by country'!AF128,'ST1.1 Detailed MSW by country'!U128,'ST1.1 Detailed MSW by country'!J128)</f>
        <v>0.12024503999999998</v>
      </c>
      <c r="R128" s="50">
        <f>MAX('ST1.1 Detailed MSW by country'!AQ128,'ST1.1 Detailed MSW by country'!AF128,'ST1.1 Detailed MSW by country'!U128,'ST1.1 Detailed MSW by country'!J128)</f>
        <v>0.15004843537628851</v>
      </c>
      <c r="S128" s="50">
        <f>AVERAGE('ST1.1 Detailed MSW by country'!AR128,'ST1.1 Detailed MSW by country'!AG128,'ST1.1 Detailed MSW by country'!V128,'ST1.1 Detailed MSW by country'!K128)</f>
        <v>0.11182559645792858</v>
      </c>
      <c r="T128" s="50">
        <f>STDEVA('ST1.1 Detailed MSW by country'!AR128,'ST1.1 Detailed MSW by country'!AG128,'ST1.1 Detailed MSW by country'!V128,'ST1.1 Detailed MSW by country'!K128)</f>
        <v>6.5342771814966533E-2</v>
      </c>
      <c r="U128" s="50">
        <f>MIN('ST1.1 Detailed MSW by country'!AR128,'ST1.1 Detailed MSW by country'!AG128,'ST1.1 Detailed MSW by country'!V128,'ST1.1 Detailed MSW by country'!K128)</f>
        <v>9.9495360000000005E-2</v>
      </c>
      <c r="V128" s="50">
        <f>MAX('ST1.1 Detailed MSW by country'!AR128,'ST1.1 Detailed MSW by country'!AG128,'ST1.1 Detailed MSW by country'!V128,'ST1.1 Detailed MSW by country'!K128)</f>
        <v>0.12415583291585718</v>
      </c>
      <c r="W128" s="50">
        <f>AVERAGE('ST1.1 Detailed MSW by country'!AS128,'ST1.1 Detailed MSW by country'!AH128,'ST1.1 Detailed MSW by country'!W128,'ST1.1 Detailed MSW by country'!L128)</f>
        <v>8.589712266781302E-2</v>
      </c>
      <c r="X128" s="50">
        <f>STDEVA('ST1.1 Detailed MSW by country'!AS128,'ST1.1 Detailed MSW by country'!AH128,'ST1.1 Detailed MSW by country'!W128,'ST1.1 Detailed MSW by country'!L128)</f>
        <v>5.0192051407092174E-2</v>
      </c>
      <c r="Y128" s="50">
        <f>MIN('ST1.1 Detailed MSW by country'!AS128,'ST1.1 Detailed MSW by country'!AH128,'ST1.1 Detailed MSW by country'!W128,'ST1.1 Detailed MSW by country'!L128)</f>
        <v>7.6425839999999995E-2</v>
      </c>
      <c r="Z128" s="50">
        <f>MAX('ST1.1 Detailed MSW by country'!AS128,'ST1.1 Detailed MSW by country'!AH128,'ST1.1 Detailed MSW by country'!W128,'ST1.1 Detailed MSW by country'!L128)</f>
        <v>9.5368405335626044E-2</v>
      </c>
      <c r="AA128" s="50">
        <f>AVERAGE('ST1.1 Detailed MSW by country'!AT128,'ST1.1 Detailed MSW by country'!AI128,'ST1.1 Detailed MSW by country'!X128,'ST1.1 Detailed MSW by country'!M128)</f>
        <v>0.22596882185799039</v>
      </c>
      <c r="AB128" s="50">
        <f>STDEVA('ST1.1 Detailed MSW by country'!AT128,'ST1.1 Detailed MSW by country'!AI128,'ST1.1 Detailed MSW by country'!X128,'ST1.1 Detailed MSW by country'!M128)</f>
        <v>0.13203979796806709</v>
      </c>
      <c r="AC128" s="50">
        <f>MIN('ST1.1 Detailed MSW by country'!AT128,'ST1.1 Detailed MSW by country'!AI128,'ST1.1 Detailed MSW by country'!X128,'ST1.1 Detailed MSW by country'!M128)</f>
        <v>0.2010528</v>
      </c>
      <c r="AD128" s="50">
        <f>MAX('ST1.1 Detailed MSW by country'!AT128,'ST1.1 Detailed MSW by country'!AI128,'ST1.1 Detailed MSW by country'!X128,'ST1.1 Detailed MSW by country'!M128)</f>
        <v>0.2508848437159808</v>
      </c>
      <c r="AE128" s="50">
        <f>AVERAGE('ST1.1 Detailed MSW by country'!AU128,'ST1.1 Detailed MSW by country'!AJ128,'ST1.1 Detailed MSW by country'!Y128,'ST1.1 Detailed MSW by country'!N128)</f>
        <v>6.4169351335313943E-2</v>
      </c>
      <c r="AF128" s="50">
        <f>STDEVA('ST1.1 Detailed MSW by country'!AU128,'ST1.1 Detailed MSW by country'!AJ128,'ST1.1 Detailed MSW by country'!Y128,'ST1.1 Detailed MSW by country'!N128)</f>
        <v>3.7495916987085709E-2</v>
      </c>
      <c r="AG128" s="50">
        <f>MIN('ST1.1 Detailed MSW by country'!AU128,'ST1.1 Detailed MSW by country'!AJ128,'ST1.1 Detailed MSW by country'!Y128,'ST1.1 Detailed MSW by country'!N128)</f>
        <v>5.709384E-2</v>
      </c>
      <c r="AH128" s="50">
        <f>MAX('ST1.1 Detailed MSW by country'!AU128,'ST1.1 Detailed MSW by country'!AJ128,'ST1.1 Detailed MSW by country'!Y128,'ST1.1 Detailed MSW by country'!N128)</f>
        <v>7.1244862670627879E-2</v>
      </c>
      <c r="AI128" s="50">
        <f>AVERAGE('ST1.1 Detailed MSW by country'!I128,'ST1.1 Detailed MSW by country'!L128,'ST1.1 Detailed MSW by country'!T128,'ST1.1 Detailed MSW by country'!W128,'ST1.1 Detailed MSW by country'!AE128,'ST1.1 Detailed MSW by country'!AH128,'ST1.1 Detailed MSW by country'!AP128,'ST1.1 Detailed MSW by country'!AS128)</f>
        <v>7.8292402701438335E-2</v>
      </c>
      <c r="AJ128" s="50">
        <f>STDEVA('ST1.1 Detailed MSW by country'!I128,'ST1.1 Detailed MSW by country'!L128,'ST1.1 Detailed MSW by country'!T128,'ST1.1 Detailed MSW by country'!W128,'ST1.1 Detailed MSW by country'!AE128,'ST1.1 Detailed MSW by country'!AH128,'ST1.1 Detailed MSW by country'!AP128,'ST1.1 Detailed MSW by country'!AS128)</f>
        <v>4.2747829577267443E-2</v>
      </c>
      <c r="AK128" s="50">
        <f>MIN('ST1.1 Detailed MSW by country'!I128,'ST1.1 Detailed MSW by country'!L128,'ST1.1 Detailed MSW by country'!T128,'ST1.1 Detailed MSW by country'!W128,'ST1.1 Detailed MSW by country'!AE128,'ST1.1 Detailed MSW by country'!AH128,'ST1.1 Detailed MSW by country'!AP128,'ST1.1 Detailed MSW by country'!AS128)</f>
        <v>6.2893439999999995E-2</v>
      </c>
      <c r="AL128" s="50">
        <f>MAX('ST1.1 Detailed MSW by country'!I128,'ST1.1 Detailed MSW by country'!L128,'ST1.1 Detailed MSW by country'!T128,'ST1.1 Detailed MSW by country'!W128,'ST1.1 Detailed MSW by country'!AE128,'ST1.1 Detailed MSW by country'!AH128,'ST1.1 Detailed MSW by country'!AP128,'ST1.1 Detailed MSW by country'!AS128)</f>
        <v>9.5368405335626044E-2</v>
      </c>
      <c r="AM128" s="50">
        <f>AVERAGE('ST1.1 Detailed MSW by country'!J128,'ST1.1 Detailed MSW by country'!M128,'ST1.1 Detailed MSW by country'!U128,'ST1.1 Detailed MSW by country'!X128,'ST1.1 Detailed MSW by country'!AF128,'ST1.1 Detailed MSW by country'!AI128,'ST1.1 Detailed MSW by country'!AQ128,'ST1.1 Detailed MSW by country'!AT128)</f>
        <v>0.18055777977306733</v>
      </c>
      <c r="AN128" s="50">
        <f>STDEVA('ST1.1 Detailed MSW by country'!J128,'ST1.1 Detailed MSW by country'!M128,'ST1.1 Detailed MSW by country'!U128,'ST1.1 Detailed MSW by country'!X128,'ST1.1 Detailed MSW by country'!AF128,'ST1.1 Detailed MSW by country'!AI128,'ST1.1 Detailed MSW by country'!AQ128,'ST1.1 Detailed MSW by country'!AT128)</f>
        <v>0.10360406233385898</v>
      </c>
      <c r="AO128" s="50">
        <f>MIN('ST1.1 Detailed MSW by country'!J128,'ST1.1 Detailed MSW by country'!M128,'ST1.1 Detailed MSW by country'!U128,'ST1.1 Detailed MSW by country'!X128,'ST1.1 Detailed MSW by country'!AF128,'ST1.1 Detailed MSW by country'!AI128,'ST1.1 Detailed MSW by country'!AQ128,'ST1.1 Detailed MSW by country'!AT128)</f>
        <v>0.12024503999999998</v>
      </c>
      <c r="AP128" s="50">
        <f>MAX('ST1.1 Detailed MSW by country'!J128,'ST1.1 Detailed MSW by country'!M128,'ST1.1 Detailed MSW by country'!U128,'ST1.1 Detailed MSW by country'!X128,'ST1.1 Detailed MSW by country'!AF128,'ST1.1 Detailed MSW by country'!AI128,'ST1.1 Detailed MSW by country'!AQ128,'ST1.1 Detailed MSW by country'!AT128)</f>
        <v>0.2508848437159808</v>
      </c>
      <c r="AQ128" s="50">
        <f>AVERAGE('ST1.1 Detailed MSW by country'!K128,'ST1.1 Detailed MSW by country'!N128,'ST1.1 Detailed MSW by country'!V128,'ST1.1 Detailed MSW by country'!Y128,'ST1.1 Detailed MSW by country'!AG128,'ST1.1 Detailed MSW by country'!AJ128,'ST1.1 Detailed MSW by country'!AR128,'ST1.1 Detailed MSW by country'!AU128)</f>
        <v>8.7997473896621256E-2</v>
      </c>
      <c r="AR128" s="50">
        <f>STDEVA('ST1.1 Detailed MSW by country'!K128,'ST1.1 Detailed MSW by country'!N128,'ST1.1 Detailed MSW by country'!V128,'ST1.1 Detailed MSW by country'!Y128,'ST1.1 Detailed MSW by country'!AG128,'ST1.1 Detailed MSW by country'!AJ128,'ST1.1 Detailed MSW by country'!AR128,'ST1.1 Detailed MSW by country'!AU128)</f>
        <v>5.0937529957346482E-2</v>
      </c>
      <c r="AS128" s="50">
        <f>MIN('ST1.1 Detailed MSW by country'!K128,'ST1.1 Detailed MSW by country'!N128,'ST1.1 Detailed MSW by country'!V128,'ST1.1 Detailed MSW by country'!Y128,'ST1.1 Detailed MSW by country'!AG128,'ST1.1 Detailed MSW by country'!AJ128,'ST1.1 Detailed MSW by country'!AR128,'ST1.1 Detailed MSW by country'!AU128)</f>
        <v>5.709384E-2</v>
      </c>
      <c r="AT128" s="50">
        <f>MAX('ST1.1 Detailed MSW by country'!K128,'ST1.1 Detailed MSW by country'!N128,'ST1.1 Detailed MSW by country'!V128,'ST1.1 Detailed MSW by country'!Y128,'ST1.1 Detailed MSW by country'!AG128,'ST1.1 Detailed MSW by country'!AJ128,'ST1.1 Detailed MSW by country'!AR128,'ST1.1 Detailed MSW by country'!AU128)</f>
        <v>0.12415583291585718</v>
      </c>
    </row>
    <row r="129" spans="1:46" x14ac:dyDescent="0.3">
      <c r="A129" s="19" t="s">
        <v>118</v>
      </c>
      <c r="B129" s="19" t="s">
        <v>142</v>
      </c>
      <c r="C129" s="27">
        <f>AVERAGE('ST1.1 Detailed MSW by country'!G129,'ST1.1 Detailed MSW by country'!R129,'ST1.1 Detailed MSW by country'!AC129,'ST1.1 Detailed MSW by country'!AN129)</f>
        <v>1.8716427494601591</v>
      </c>
      <c r="D129" s="21">
        <f>STDEVA('ST1.1 Detailed MSW by country'!G129,'ST1.1 Detailed MSW by country'!R129,'ST1.1 Detailed MSW by country'!AC129,'ST1.1 Detailed MSW by country'!AN129)</f>
        <v>0.9642136845599576</v>
      </c>
      <c r="E129" s="21">
        <f>MIN('ST1.1 Detailed MSW by country'!G129,'ST1.1 Detailed MSW by country'!R129,'ST1.1 Detailed MSW by country'!AC129,'ST1.1 Detailed MSW by country'!AN129)</f>
        <v>1.7</v>
      </c>
      <c r="F129" s="21">
        <f>MAX('ST1.1 Detailed MSW by country'!G129,'ST1.1 Detailed MSW by country'!R129,'ST1.1 Detailed MSW by country'!AC129,'ST1.1 Detailed MSW by country'!AN129)</f>
        <v>2.2000000000000002</v>
      </c>
      <c r="G129" s="21">
        <f>AVERAGE('ST1.1 Detailed MSW by country'!H129,'ST1.1 Detailed MSW by country'!S129,'ST1.1 Detailed MSW by country'!AD129,'ST1.1 Detailed MSW by country'!AO129)</f>
        <v>0.7701247231389905</v>
      </c>
      <c r="H129" s="21">
        <f>STDEVA('ST1.1 Detailed MSW by country'!H129,'ST1.1 Detailed MSW by country'!S129,'ST1.1 Detailed MSW by country'!AD129,'ST1.1 Detailed MSW by country'!AO129)</f>
        <v>0.4023922896817671</v>
      </c>
      <c r="I129" s="21">
        <f>MIN('ST1.1 Detailed MSW by country'!H129,'ST1.1 Detailed MSW by country'!S129,'ST1.1 Detailed MSW by country'!AD129,'ST1.1 Detailed MSW by country'!AO129)</f>
        <v>0.61737416941697154</v>
      </c>
      <c r="J129" s="21">
        <f>MAX('ST1.1 Detailed MSW by country'!H129,'ST1.1 Detailed MSW by country'!S129,'ST1.1 Detailed MSW by country'!AD129,'ST1.1 Detailed MSW by country'!AO129)</f>
        <v>0.90100000000000002</v>
      </c>
      <c r="K129" s="50">
        <f>AVERAGE('ST1.1 Detailed MSW by country'!AP129,'ST1.1 Detailed MSW by country'!AE129,'ST1.1 Detailed MSW by country'!T129,'ST1.1 Detailed MSW by country'!I129)</f>
        <v>6.8432699506989089E-2</v>
      </c>
      <c r="L129" s="50">
        <f>STDEVA('ST1.1 Detailed MSW by country'!AP129,'ST1.1 Detailed MSW by country'!AE129,'ST1.1 Detailed MSW by country'!T129,'ST1.1 Detailed MSW by country'!I129)</f>
        <v>4.0179143224533559E-2</v>
      </c>
      <c r="M129" s="50">
        <f>MIN('ST1.1 Detailed MSW by country'!AP129,'ST1.1 Detailed MSW by country'!AE129,'ST1.1 Detailed MSW by country'!T129,'ST1.1 Detailed MSW by country'!I129)</f>
        <v>3.8649599999999999E-2</v>
      </c>
      <c r="N129" s="50">
        <f>MAX('ST1.1 Detailed MSW by country'!AP129,'ST1.1 Detailed MSW by country'!AE129,'ST1.1 Detailed MSW by country'!T129,'ST1.1 Detailed MSW by country'!I129)</f>
        <v>8.3688498520967256E-2</v>
      </c>
      <c r="O129" s="50">
        <f>AVERAGE('ST1.1 Detailed MSW by country'!AQ129,'ST1.1 Detailed MSW by country'!AF129,'ST1.1 Detailed MSW by country'!U129,'ST1.1 Detailed MSW by country'!J129)</f>
        <v>0.13083546852463282</v>
      </c>
      <c r="P129" s="50">
        <f>STDEVA('ST1.1 Detailed MSW by country'!AQ129,'ST1.1 Detailed MSW by country'!AF129,'ST1.1 Detailed MSW by country'!U129,'ST1.1 Detailed MSW by country'!J129)</f>
        <v>7.681791112395453E-2</v>
      </c>
      <c r="Q129" s="50">
        <f>MIN('ST1.1 Detailed MSW by country'!AQ129,'ST1.1 Detailed MSW by country'!AF129,'ST1.1 Detailed MSW by country'!U129,'ST1.1 Detailed MSW by country'!J129)</f>
        <v>7.3893600000000004E-2</v>
      </c>
      <c r="R129" s="50">
        <f>MAX('ST1.1 Detailed MSW by country'!AQ129,'ST1.1 Detailed MSW by country'!AF129,'ST1.1 Detailed MSW by country'!U129,'ST1.1 Detailed MSW by country'!J129)</f>
        <v>0.16000280557389845</v>
      </c>
      <c r="S129" s="50">
        <f>AVERAGE('ST1.1 Detailed MSW by country'!AR129,'ST1.1 Detailed MSW by country'!AG129,'ST1.1 Detailed MSW by country'!V129,'ST1.1 Detailed MSW by country'!K129)</f>
        <v>0.10825828692499094</v>
      </c>
      <c r="T129" s="50">
        <f>STDEVA('ST1.1 Detailed MSW by country'!AR129,'ST1.1 Detailed MSW by country'!AG129,'ST1.1 Detailed MSW by country'!V129,'ST1.1 Detailed MSW by country'!K129)</f>
        <v>6.3562087232253914E-2</v>
      </c>
      <c r="U129" s="50">
        <f>MIN('ST1.1 Detailed MSW by country'!AR129,'ST1.1 Detailed MSW by country'!AG129,'ST1.1 Detailed MSW by country'!V129,'ST1.1 Detailed MSW by country'!K129)</f>
        <v>6.1142400000000006E-2</v>
      </c>
      <c r="V129" s="50">
        <f>MAX('ST1.1 Detailed MSW by country'!AR129,'ST1.1 Detailed MSW by country'!AG129,'ST1.1 Detailed MSW by country'!V129,'ST1.1 Detailed MSW by country'!K129)</f>
        <v>0.1323924607749728</v>
      </c>
      <c r="W129" s="50">
        <f>AVERAGE('ST1.1 Detailed MSW by country'!AS129,'ST1.1 Detailed MSW by country'!AH129,'ST1.1 Detailed MSW by country'!W129,'ST1.1 Detailed MSW by country'!L129)</f>
        <v>8.3156948376320761E-2</v>
      </c>
      <c r="X129" s="50">
        <f>STDEVA('ST1.1 Detailed MSW by country'!AS129,'ST1.1 Detailed MSW by country'!AH129,'ST1.1 Detailed MSW by country'!W129,'ST1.1 Detailed MSW by country'!L129)</f>
        <v>4.8824245762599174E-2</v>
      </c>
      <c r="Y129" s="50">
        <f>MIN('ST1.1 Detailed MSW by country'!AS129,'ST1.1 Detailed MSW by country'!AH129,'ST1.1 Detailed MSW by country'!W129,'ST1.1 Detailed MSW by country'!L129)</f>
        <v>4.6965600000000003E-2</v>
      </c>
      <c r="Z129" s="50">
        <f>MAX('ST1.1 Detailed MSW by country'!AS129,'ST1.1 Detailed MSW by country'!AH129,'ST1.1 Detailed MSW by country'!W129,'ST1.1 Detailed MSW by country'!L129)</f>
        <v>0.10169524512896226</v>
      </c>
      <c r="AA129" s="50">
        <f>AVERAGE('ST1.1 Detailed MSW by country'!AT129,'ST1.1 Detailed MSW by country'!AI129,'ST1.1 Detailed MSW by country'!X129,'ST1.1 Detailed MSW by country'!M129)</f>
        <v>0.21876026891578479</v>
      </c>
      <c r="AB129" s="50">
        <f>STDEVA('ST1.1 Detailed MSW by country'!AT129,'ST1.1 Detailed MSW by country'!AI129,'ST1.1 Detailed MSW by country'!X129,'ST1.1 Detailed MSW by country'!M129)</f>
        <v>0.12844152342268927</v>
      </c>
      <c r="AC129" s="50">
        <f>MIN('ST1.1 Detailed MSW by country'!AT129,'ST1.1 Detailed MSW by country'!AI129,'ST1.1 Detailed MSW by country'!X129,'ST1.1 Detailed MSW by country'!M129)</f>
        <v>0.12355200000000001</v>
      </c>
      <c r="AD129" s="50">
        <f>MAX('ST1.1 Detailed MSW by country'!AT129,'ST1.1 Detailed MSW by country'!AI129,'ST1.1 Detailed MSW by country'!X129,'ST1.1 Detailed MSW by country'!M129)</f>
        <v>0.26752880674735435</v>
      </c>
      <c r="AE129" s="50">
        <f>AVERAGE('ST1.1 Detailed MSW by country'!AU129,'ST1.1 Detailed MSW by country'!AJ129,'ST1.1 Detailed MSW by country'!Y129,'ST1.1 Detailed MSW by country'!N129)</f>
        <v>6.2122307134418374E-2</v>
      </c>
      <c r="AF129" s="50">
        <f>STDEVA('ST1.1 Detailed MSW by country'!AU129,'ST1.1 Detailed MSW by country'!AJ129,'ST1.1 Detailed MSW by country'!Y129,'ST1.1 Detailed MSW by country'!N129)</f>
        <v>3.6474099279648307E-2</v>
      </c>
      <c r="AG129" s="50">
        <f>MIN('ST1.1 Detailed MSW by country'!AU129,'ST1.1 Detailed MSW by country'!AJ129,'ST1.1 Detailed MSW by country'!Y129,'ST1.1 Detailed MSW by country'!N129)</f>
        <v>3.5085600000000002E-2</v>
      </c>
      <c r="AH129" s="50">
        <f>MAX('ST1.1 Detailed MSW by country'!AU129,'ST1.1 Detailed MSW by country'!AJ129,'ST1.1 Detailed MSW by country'!Y129,'ST1.1 Detailed MSW by country'!N129)</f>
        <v>7.5971321403255118E-2</v>
      </c>
      <c r="AI129" s="50">
        <f>AVERAGE('ST1.1 Detailed MSW by country'!I129,'ST1.1 Detailed MSW by country'!L129,'ST1.1 Detailed MSW by country'!T129,'ST1.1 Detailed MSW by country'!W129,'ST1.1 Detailed MSW by country'!AE129,'ST1.1 Detailed MSW by country'!AH129,'ST1.1 Detailed MSW by country'!AP129,'ST1.1 Detailed MSW by country'!AS129)</f>
        <v>7.5794823941654918E-2</v>
      </c>
      <c r="AJ129" s="50">
        <f>STDEVA('ST1.1 Detailed MSW by country'!I129,'ST1.1 Detailed MSW by country'!L129,'ST1.1 Detailed MSW by country'!T129,'ST1.1 Detailed MSW by country'!W129,'ST1.1 Detailed MSW by country'!AE129,'ST1.1 Detailed MSW by country'!AH129,'ST1.1 Detailed MSW by country'!AP129,'ST1.1 Detailed MSW by country'!AS129)</f>
        <v>4.1813216496521019E-2</v>
      </c>
      <c r="AK129" s="50">
        <f>MIN('ST1.1 Detailed MSW by country'!I129,'ST1.1 Detailed MSW by country'!L129,'ST1.1 Detailed MSW by country'!T129,'ST1.1 Detailed MSW by country'!W129,'ST1.1 Detailed MSW by country'!AE129,'ST1.1 Detailed MSW by country'!AH129,'ST1.1 Detailed MSW by country'!AP129,'ST1.1 Detailed MSW by country'!AS129)</f>
        <v>3.8649599999999999E-2</v>
      </c>
      <c r="AL129" s="50">
        <f>MAX('ST1.1 Detailed MSW by country'!I129,'ST1.1 Detailed MSW by country'!L129,'ST1.1 Detailed MSW by country'!T129,'ST1.1 Detailed MSW by country'!W129,'ST1.1 Detailed MSW by country'!AE129,'ST1.1 Detailed MSW by country'!AH129,'ST1.1 Detailed MSW by country'!AP129,'ST1.1 Detailed MSW by country'!AS129)</f>
        <v>0.10169524512896226</v>
      </c>
      <c r="AM129" s="50">
        <f>AVERAGE('ST1.1 Detailed MSW by country'!J129,'ST1.1 Detailed MSW by country'!M129,'ST1.1 Detailed MSW by country'!U129,'ST1.1 Detailed MSW by country'!X129,'ST1.1 Detailed MSW by country'!AF129,'ST1.1 Detailed MSW by country'!AI129,'ST1.1 Detailed MSW by country'!AQ129,'ST1.1 Detailed MSW by country'!AT129)</f>
        <v>0.17479786872020883</v>
      </c>
      <c r="AN129" s="50">
        <f>STDEVA('ST1.1 Detailed MSW by country'!J129,'ST1.1 Detailed MSW by country'!M129,'ST1.1 Detailed MSW by country'!U129,'ST1.1 Detailed MSW by country'!X129,'ST1.1 Detailed MSW by country'!AF129,'ST1.1 Detailed MSW by country'!AI129,'ST1.1 Detailed MSW by country'!AQ129,'ST1.1 Detailed MSW by country'!AT129)</f>
        <v>0.10412339250350239</v>
      </c>
      <c r="AO129" s="50">
        <f>MIN('ST1.1 Detailed MSW by country'!J129,'ST1.1 Detailed MSW by country'!M129,'ST1.1 Detailed MSW by country'!U129,'ST1.1 Detailed MSW by country'!X129,'ST1.1 Detailed MSW by country'!AF129,'ST1.1 Detailed MSW by country'!AI129,'ST1.1 Detailed MSW by country'!AQ129,'ST1.1 Detailed MSW by country'!AT129)</f>
        <v>7.3893600000000004E-2</v>
      </c>
      <c r="AP129" s="50">
        <f>MAX('ST1.1 Detailed MSW by country'!J129,'ST1.1 Detailed MSW by country'!M129,'ST1.1 Detailed MSW by country'!U129,'ST1.1 Detailed MSW by country'!X129,'ST1.1 Detailed MSW by country'!AF129,'ST1.1 Detailed MSW by country'!AI129,'ST1.1 Detailed MSW by country'!AQ129,'ST1.1 Detailed MSW by country'!AT129)</f>
        <v>0.26752880674735435</v>
      </c>
      <c r="AQ129" s="50">
        <f>AVERAGE('ST1.1 Detailed MSW by country'!K129,'ST1.1 Detailed MSW by country'!N129,'ST1.1 Detailed MSW by country'!V129,'ST1.1 Detailed MSW by country'!Y129,'ST1.1 Detailed MSW by country'!AG129,'ST1.1 Detailed MSW by country'!AJ129,'ST1.1 Detailed MSW by country'!AR129,'ST1.1 Detailed MSW by country'!AU129)</f>
        <v>8.5190297029704654E-2</v>
      </c>
      <c r="AR129" s="50">
        <f>STDEVA('ST1.1 Detailed MSW by country'!K129,'ST1.1 Detailed MSW by country'!N129,'ST1.1 Detailed MSW by country'!V129,'ST1.1 Detailed MSW by country'!Y129,'ST1.1 Detailed MSW by country'!AG129,'ST1.1 Detailed MSW by country'!AJ129,'ST1.1 Detailed MSW by country'!AR129,'ST1.1 Detailed MSW by country'!AU129)</f>
        <v>5.1417188989241337E-2</v>
      </c>
      <c r="AS129" s="50">
        <f>MIN('ST1.1 Detailed MSW by country'!K129,'ST1.1 Detailed MSW by country'!N129,'ST1.1 Detailed MSW by country'!V129,'ST1.1 Detailed MSW by country'!Y129,'ST1.1 Detailed MSW by country'!AG129,'ST1.1 Detailed MSW by country'!AJ129,'ST1.1 Detailed MSW by country'!AR129,'ST1.1 Detailed MSW by country'!AU129)</f>
        <v>3.5085600000000002E-2</v>
      </c>
      <c r="AT129" s="50">
        <f>MAX('ST1.1 Detailed MSW by country'!K129,'ST1.1 Detailed MSW by country'!N129,'ST1.1 Detailed MSW by country'!V129,'ST1.1 Detailed MSW by country'!Y129,'ST1.1 Detailed MSW by country'!AG129,'ST1.1 Detailed MSW by country'!AJ129,'ST1.1 Detailed MSW by country'!AR129,'ST1.1 Detailed MSW by country'!AU129)</f>
        <v>0.1323924607749728</v>
      </c>
    </row>
    <row r="130" spans="1:46" x14ac:dyDescent="0.3">
      <c r="A130" s="19" t="s">
        <v>118</v>
      </c>
      <c r="B130" s="19" t="s">
        <v>143</v>
      </c>
      <c r="C130" s="27">
        <f>AVERAGE('ST1.1 Detailed MSW by country'!G130,'ST1.1 Detailed MSW by country'!R130,'ST1.1 Detailed MSW by country'!AC130,'ST1.1 Detailed MSW by country'!AN130)</f>
        <v>1.7506366763337169</v>
      </c>
      <c r="D130" s="21">
        <f>STDEVA('ST1.1 Detailed MSW by country'!G130,'ST1.1 Detailed MSW by country'!R130,'ST1.1 Detailed MSW by country'!AC130,'ST1.1 Detailed MSW by country'!AN130)</f>
        <v>0.9499727342005011</v>
      </c>
      <c r="E130" s="21">
        <f>MIN('ST1.1 Detailed MSW by country'!G130,'ST1.1 Detailed MSW by country'!R130,'ST1.1 Detailed MSW by country'!AC130,'ST1.1 Detailed MSW by country'!AN130)</f>
        <v>1.3319100290011499</v>
      </c>
      <c r="F130" s="21">
        <f>MAX('ST1.1 Detailed MSW by country'!G130,'ST1.1 Detailed MSW by country'!R130,'ST1.1 Detailed MSW by country'!AC130,'ST1.1 Detailed MSW by country'!AN130)</f>
        <v>2.23</v>
      </c>
      <c r="G130" s="21">
        <f>AVERAGE('ST1.1 Detailed MSW by country'!H130,'ST1.1 Detailed MSW by country'!S130,'ST1.1 Detailed MSW by country'!AD130,'ST1.1 Detailed MSW by country'!AO130)</f>
        <v>0.72599587014680456</v>
      </c>
      <c r="H130" s="21">
        <f>STDEVA('ST1.1 Detailed MSW by country'!H130,'ST1.1 Detailed MSW by country'!S130,'ST1.1 Detailed MSW by country'!AD130,'ST1.1 Detailed MSW by country'!AO130)</f>
        <v>0.40446144882541957</v>
      </c>
      <c r="I130" s="21">
        <f>MIN('ST1.1 Detailed MSW by country'!H130,'ST1.1 Detailed MSW by country'!S130,'ST1.1 Detailed MSW by country'!AD130,'ST1.1 Detailed MSW by country'!AO130)</f>
        <v>0.47948761044041394</v>
      </c>
      <c r="J130" s="21">
        <f>MAX('ST1.1 Detailed MSW by country'!H130,'ST1.1 Detailed MSW by country'!S130,'ST1.1 Detailed MSW by country'!AD130,'ST1.1 Detailed MSW by country'!AO130)</f>
        <v>0.89570000000000005</v>
      </c>
      <c r="K130" s="50">
        <f>AVERAGE('ST1.1 Detailed MSW by country'!AP130,'ST1.1 Detailed MSW by country'!AE130,'ST1.1 Detailed MSW by country'!T130,'ST1.1 Detailed MSW by country'!I130)</f>
        <v>6.2215283138418696E-2</v>
      </c>
      <c r="L130" s="50">
        <f>STDEVA('ST1.1 Detailed MSW by country'!AP130,'ST1.1 Detailed MSW by country'!AE130,'ST1.1 Detailed MSW by country'!T130,'ST1.1 Detailed MSW by country'!I130)</f>
        <v>3.5832521827127206E-2</v>
      </c>
      <c r="M130" s="50">
        <f>MIN('ST1.1 Detailed MSW by country'!AP130,'ST1.1 Detailed MSW by country'!AE130,'ST1.1 Detailed MSW by country'!T130,'ST1.1 Detailed MSW by country'!I130)</f>
        <v>3.9176639999999992E-2</v>
      </c>
      <c r="N130" s="50">
        <f>MAX('ST1.1 Detailed MSW by country'!AP130,'ST1.1 Detailed MSW by country'!AE130,'ST1.1 Detailed MSW by country'!T130,'ST1.1 Detailed MSW by country'!I130)</f>
        <v>8.247199999999999E-2</v>
      </c>
      <c r="O130" s="50">
        <f>AVERAGE('ST1.1 Detailed MSW by country'!AQ130,'ST1.1 Detailed MSW by country'!AF130,'ST1.1 Detailed MSW by country'!U130,'ST1.1 Detailed MSW by country'!J130)</f>
        <v>0.11894848190193576</v>
      </c>
      <c r="P130" s="50">
        <f>STDEVA('ST1.1 Detailed MSW by country'!AQ130,'ST1.1 Detailed MSW by country'!AF130,'ST1.1 Detailed MSW by country'!U130,'ST1.1 Detailed MSW by country'!J130)</f>
        <v>6.8507669804732954E-2</v>
      </c>
      <c r="Q130" s="50">
        <f>MIN('ST1.1 Detailed MSW by country'!AQ130,'ST1.1 Detailed MSW by country'!AF130,'ST1.1 Detailed MSW by country'!U130,'ST1.1 Detailed MSW by country'!J130)</f>
        <v>7.4901239999999994E-2</v>
      </c>
      <c r="R130" s="50">
        <f>MAX('ST1.1 Detailed MSW by country'!AQ130,'ST1.1 Detailed MSW by country'!AF130,'ST1.1 Detailed MSW by country'!U130,'ST1.1 Detailed MSW by country'!J130)</f>
        <v>0.15767699999999998</v>
      </c>
      <c r="S130" s="50">
        <f>AVERAGE('ST1.1 Detailed MSW by country'!AR130,'ST1.1 Detailed MSW by country'!AG130,'ST1.1 Detailed MSW by country'!V130,'ST1.1 Detailed MSW by country'!K130)</f>
        <v>9.8422538079629598E-2</v>
      </c>
      <c r="T130" s="50">
        <f>STDEVA('ST1.1 Detailed MSW by country'!AR130,'ST1.1 Detailed MSW by country'!AG130,'ST1.1 Detailed MSW by country'!V130,'ST1.1 Detailed MSW by country'!K130)</f>
        <v>5.6685874693733998E-2</v>
      </c>
      <c r="U130" s="50">
        <f>MIN('ST1.1 Detailed MSW by country'!AR130,'ST1.1 Detailed MSW by country'!AG130,'ST1.1 Detailed MSW by country'!V130,'ST1.1 Detailed MSW by country'!K130)</f>
        <v>6.1976160000000002E-2</v>
      </c>
      <c r="V130" s="50">
        <f>MAX('ST1.1 Detailed MSW by country'!AR130,'ST1.1 Detailed MSW by country'!AG130,'ST1.1 Detailed MSW by country'!V130,'ST1.1 Detailed MSW by country'!K130)</f>
        <v>0.130468</v>
      </c>
      <c r="W130" s="50">
        <f>AVERAGE('ST1.1 Detailed MSW by country'!AS130,'ST1.1 Detailed MSW by country'!AH130,'ST1.1 Detailed MSW by country'!W130,'ST1.1 Detailed MSW by country'!L130)</f>
        <v>7.560176823992272E-2</v>
      </c>
      <c r="X130" s="50">
        <f>STDEVA('ST1.1 Detailed MSW by country'!AS130,'ST1.1 Detailed MSW by country'!AH130,'ST1.1 Detailed MSW by country'!W130,'ST1.1 Detailed MSW by country'!L130)</f>
        <v>4.3542388203865641E-2</v>
      </c>
      <c r="Y130" s="50">
        <f>MIN('ST1.1 Detailed MSW by country'!AS130,'ST1.1 Detailed MSW by country'!AH130,'ST1.1 Detailed MSW by country'!W130,'ST1.1 Detailed MSW by country'!L130)</f>
        <v>4.7606039999999995E-2</v>
      </c>
      <c r="Z130" s="50">
        <f>MAX('ST1.1 Detailed MSW by country'!AS130,'ST1.1 Detailed MSW by country'!AH130,'ST1.1 Detailed MSW by country'!W130,'ST1.1 Detailed MSW by country'!L130)</f>
        <v>0.100217</v>
      </c>
      <c r="AA130" s="50">
        <f>AVERAGE('ST1.1 Detailed MSW by country'!AT130,'ST1.1 Detailed MSW by country'!AI130,'ST1.1 Detailed MSW by country'!X130,'ST1.1 Detailed MSW by country'!M130)</f>
        <v>0.19888492150805978</v>
      </c>
      <c r="AB130" s="50">
        <f>STDEVA('ST1.1 Detailed MSW by country'!AT130,'ST1.1 Detailed MSW by country'!AI130,'ST1.1 Detailed MSW by country'!X130,'ST1.1 Detailed MSW by country'!M130)</f>
        <v>0.11454658616868534</v>
      </c>
      <c r="AC130" s="50">
        <f>MIN('ST1.1 Detailed MSW by country'!AT130,'ST1.1 Detailed MSW by country'!AI130,'ST1.1 Detailed MSW by country'!X130,'ST1.1 Detailed MSW by country'!M130)</f>
        <v>0.12523679999999998</v>
      </c>
      <c r="AD130" s="50">
        <f>MAX('ST1.1 Detailed MSW by country'!AT130,'ST1.1 Detailed MSW by country'!AI130,'ST1.1 Detailed MSW by country'!X130,'ST1.1 Detailed MSW by country'!M130)</f>
        <v>0.26363999999999999</v>
      </c>
      <c r="AE130" s="50">
        <f>AVERAGE('ST1.1 Detailed MSW by country'!AU130,'ST1.1 Detailed MSW by country'!AJ130,'ST1.1 Detailed MSW by country'!Y130,'ST1.1 Detailed MSW by country'!N130)</f>
        <v>5.6478218094916981E-2</v>
      </c>
      <c r="AF130" s="50">
        <f>STDEVA('ST1.1 Detailed MSW by country'!AU130,'ST1.1 Detailed MSW by country'!AJ130,'ST1.1 Detailed MSW by country'!Y130,'ST1.1 Detailed MSW by country'!N130)</f>
        <v>3.2528293379953582E-2</v>
      </c>
      <c r="AG130" s="50">
        <f>MIN('ST1.1 Detailed MSW by country'!AU130,'ST1.1 Detailed MSW by country'!AJ130,'ST1.1 Detailed MSW by country'!Y130,'ST1.1 Detailed MSW by country'!N130)</f>
        <v>3.5564039999999998E-2</v>
      </c>
      <c r="AH130" s="50">
        <f>MAX('ST1.1 Detailed MSW by country'!AU130,'ST1.1 Detailed MSW by country'!AJ130,'ST1.1 Detailed MSW by country'!Y130,'ST1.1 Detailed MSW by country'!N130)</f>
        <v>7.4867000000000003E-2</v>
      </c>
      <c r="AI130" s="50">
        <f>AVERAGE('ST1.1 Detailed MSW by country'!I130,'ST1.1 Detailed MSW by country'!L130,'ST1.1 Detailed MSW by country'!T130,'ST1.1 Detailed MSW by country'!W130,'ST1.1 Detailed MSW by country'!AE130,'ST1.1 Detailed MSW by country'!AH130,'ST1.1 Detailed MSW by country'!AP130,'ST1.1 Detailed MSW by country'!AS130)</f>
        <v>6.8908525689170719E-2</v>
      </c>
      <c r="AJ130" s="50">
        <f>STDEVA('ST1.1 Detailed MSW by country'!I130,'ST1.1 Detailed MSW by country'!L130,'ST1.1 Detailed MSW by country'!T130,'ST1.1 Detailed MSW by country'!W130,'ST1.1 Detailed MSW by country'!AE130,'ST1.1 Detailed MSW by country'!AH130,'ST1.1 Detailed MSW by country'!AP130,'ST1.1 Detailed MSW by country'!AS130)</f>
        <v>3.7304395191561618E-2</v>
      </c>
      <c r="AK130" s="50">
        <f>MIN('ST1.1 Detailed MSW by country'!I130,'ST1.1 Detailed MSW by country'!L130,'ST1.1 Detailed MSW by country'!T130,'ST1.1 Detailed MSW by country'!W130,'ST1.1 Detailed MSW by country'!AE130,'ST1.1 Detailed MSW by country'!AH130,'ST1.1 Detailed MSW by country'!AP130,'ST1.1 Detailed MSW by country'!AS130)</f>
        <v>3.9176639999999992E-2</v>
      </c>
      <c r="AL130" s="50">
        <f>MAX('ST1.1 Detailed MSW by country'!I130,'ST1.1 Detailed MSW by country'!L130,'ST1.1 Detailed MSW by country'!T130,'ST1.1 Detailed MSW by country'!W130,'ST1.1 Detailed MSW by country'!AE130,'ST1.1 Detailed MSW by country'!AH130,'ST1.1 Detailed MSW by country'!AP130,'ST1.1 Detailed MSW by country'!AS130)</f>
        <v>0.100217</v>
      </c>
      <c r="AM130" s="50">
        <f>AVERAGE('ST1.1 Detailed MSW by country'!J130,'ST1.1 Detailed MSW by country'!M130,'ST1.1 Detailed MSW by country'!U130,'ST1.1 Detailed MSW by country'!X130,'ST1.1 Detailed MSW by country'!AF130,'ST1.1 Detailed MSW by country'!AI130,'ST1.1 Detailed MSW by country'!AQ130,'ST1.1 Detailed MSW by country'!AT130)</f>
        <v>0.15891670170499775</v>
      </c>
      <c r="AN130" s="50">
        <f>STDEVA('ST1.1 Detailed MSW by country'!J130,'ST1.1 Detailed MSW by country'!M130,'ST1.1 Detailed MSW by country'!U130,'ST1.1 Detailed MSW by country'!X130,'ST1.1 Detailed MSW by country'!AF130,'ST1.1 Detailed MSW by country'!AI130,'ST1.1 Detailed MSW by country'!AQ130,'ST1.1 Detailed MSW by country'!AT130)</f>
        <v>9.3067738271601794E-2</v>
      </c>
      <c r="AO130" s="50">
        <f>MIN('ST1.1 Detailed MSW by country'!J130,'ST1.1 Detailed MSW by country'!M130,'ST1.1 Detailed MSW by country'!U130,'ST1.1 Detailed MSW by country'!X130,'ST1.1 Detailed MSW by country'!AF130,'ST1.1 Detailed MSW by country'!AI130,'ST1.1 Detailed MSW by country'!AQ130,'ST1.1 Detailed MSW by country'!AT130)</f>
        <v>7.4901239999999994E-2</v>
      </c>
      <c r="AP130" s="50">
        <f>MAX('ST1.1 Detailed MSW by country'!J130,'ST1.1 Detailed MSW by country'!M130,'ST1.1 Detailed MSW by country'!U130,'ST1.1 Detailed MSW by country'!X130,'ST1.1 Detailed MSW by country'!AF130,'ST1.1 Detailed MSW by country'!AI130,'ST1.1 Detailed MSW by country'!AQ130,'ST1.1 Detailed MSW by country'!AT130)</f>
        <v>0.26363999999999999</v>
      </c>
      <c r="AQ130" s="50">
        <f>AVERAGE('ST1.1 Detailed MSW by country'!K130,'ST1.1 Detailed MSW by country'!N130,'ST1.1 Detailed MSW by country'!V130,'ST1.1 Detailed MSW by country'!Y130,'ST1.1 Detailed MSW by country'!AG130,'ST1.1 Detailed MSW by country'!AJ130,'ST1.1 Detailed MSW by country'!AR130,'ST1.1 Detailed MSW by country'!AU130)</f>
        <v>7.74503780872733E-2</v>
      </c>
      <c r="AR130" s="50">
        <f>STDEVA('ST1.1 Detailed MSW by country'!K130,'ST1.1 Detailed MSW by country'!N130,'ST1.1 Detailed MSW by country'!V130,'ST1.1 Detailed MSW by country'!Y130,'ST1.1 Detailed MSW by country'!AG130,'ST1.1 Detailed MSW by country'!AJ130,'ST1.1 Detailed MSW by country'!AR130,'ST1.1 Detailed MSW by country'!AU130)</f>
        <v>4.5971072435936122E-2</v>
      </c>
      <c r="AS130" s="50">
        <f>MIN('ST1.1 Detailed MSW by country'!K130,'ST1.1 Detailed MSW by country'!N130,'ST1.1 Detailed MSW by country'!V130,'ST1.1 Detailed MSW by country'!Y130,'ST1.1 Detailed MSW by country'!AG130,'ST1.1 Detailed MSW by country'!AJ130,'ST1.1 Detailed MSW by country'!AR130,'ST1.1 Detailed MSW by country'!AU130)</f>
        <v>3.5564039999999998E-2</v>
      </c>
      <c r="AT130" s="50">
        <f>MAX('ST1.1 Detailed MSW by country'!K130,'ST1.1 Detailed MSW by country'!N130,'ST1.1 Detailed MSW by country'!V130,'ST1.1 Detailed MSW by country'!Y130,'ST1.1 Detailed MSW by country'!AG130,'ST1.1 Detailed MSW by country'!AJ130,'ST1.1 Detailed MSW by country'!AR130,'ST1.1 Detailed MSW by country'!AU130)</f>
        <v>0.130468</v>
      </c>
    </row>
    <row r="131" spans="1:46" x14ac:dyDescent="0.3">
      <c r="A131" s="19" t="s">
        <v>118</v>
      </c>
      <c r="B131" s="19" t="s">
        <v>144</v>
      </c>
      <c r="C131" s="27">
        <f>AVERAGE('ST1.1 Detailed MSW by country'!G131,'ST1.1 Detailed MSW by country'!R131,'ST1.1 Detailed MSW by country'!AC131,'ST1.1 Detailed MSW by country'!AN131)</f>
        <v>0.79252763978791374</v>
      </c>
      <c r="D131" s="21">
        <f>STDEVA('ST1.1 Detailed MSW by country'!G131,'ST1.1 Detailed MSW by country'!R131,'ST1.1 Detailed MSW by country'!AC131,'ST1.1 Detailed MSW by country'!AN131)</f>
        <v>0.52191268887192976</v>
      </c>
      <c r="E131" s="21">
        <f>MIN('ST1.1 Detailed MSW by country'!G131,'ST1.1 Detailed MSW by country'!R131,'ST1.1 Detailed MSW by country'!AC131,'ST1.1 Detailed MSW by country'!AN131)</f>
        <v>0.4850552795758275</v>
      </c>
      <c r="F131" s="21">
        <f>MAX('ST1.1 Detailed MSW by country'!G131,'ST1.1 Detailed MSW by country'!R131,'ST1.1 Detailed MSW by country'!AC131,'ST1.1 Detailed MSW by country'!AN131)</f>
        <v>1.1000000000000001</v>
      </c>
      <c r="G131" s="21">
        <f>AVERAGE('ST1.1 Detailed MSW by country'!H131,'ST1.1 Detailed MSW by country'!S131,'ST1.1 Detailed MSW by country'!AD131,'ST1.1 Detailed MSW by country'!AO131)</f>
        <v>0.28530995032364898</v>
      </c>
      <c r="H131" s="21">
        <f>STDEVA('ST1.1 Detailed MSW by country'!H131,'ST1.1 Detailed MSW by country'!S131,'ST1.1 Detailed MSW by country'!AD131,'ST1.1 Detailed MSW by country'!AO131)</f>
        <v>0.1878885679938947</v>
      </c>
      <c r="I131" s="21">
        <f>MIN('ST1.1 Detailed MSW by country'!H131,'ST1.1 Detailed MSW by country'!S131,'ST1.1 Detailed MSW by country'!AD131,'ST1.1 Detailed MSW by country'!AO131)</f>
        <v>0.1746199006472979</v>
      </c>
      <c r="J131" s="21">
        <f>MAX('ST1.1 Detailed MSW by country'!H131,'ST1.1 Detailed MSW by country'!S131,'ST1.1 Detailed MSW by country'!AD131,'ST1.1 Detailed MSW by country'!AO131)</f>
        <v>0.39600000000000002</v>
      </c>
      <c r="K131" s="50">
        <f>AVERAGE('ST1.1 Detailed MSW by country'!AP131,'ST1.1 Detailed MSW by country'!AE131,'ST1.1 Detailed MSW by country'!T131,'ST1.1 Detailed MSW by country'!I131)</f>
        <v>2.1497748821650189E-2</v>
      </c>
      <c r="L131" s="50">
        <f>STDEVA('ST1.1 Detailed MSW by country'!AP131,'ST1.1 Detailed MSW by country'!AE131,'ST1.1 Detailed MSW by country'!T131,'ST1.1 Detailed MSW by country'!I131)</f>
        <v>1.2537897452148611E-2</v>
      </c>
      <c r="M131" s="50">
        <f>MIN('ST1.1 Detailed MSW by country'!AP131,'ST1.1 Detailed MSW by country'!AE131,'ST1.1 Detailed MSW by country'!T131,'ST1.1 Detailed MSW by country'!I131)</f>
        <v>1.93248E-2</v>
      </c>
      <c r="N131" s="50">
        <f>MAX('ST1.1 Detailed MSW by country'!AP131,'ST1.1 Detailed MSW by country'!AE131,'ST1.1 Detailed MSW by country'!T131,'ST1.1 Detailed MSW by country'!I131)</f>
        <v>2.3670697643300379E-2</v>
      </c>
      <c r="O131" s="50">
        <f>AVERAGE('ST1.1 Detailed MSW by country'!AQ131,'ST1.1 Detailed MSW by country'!AF131,'ST1.1 Detailed MSW by country'!U131,'ST1.1 Detailed MSW by country'!J131)</f>
        <v>4.1101228792212355E-2</v>
      </c>
      <c r="P131" s="50">
        <f>STDEVA('ST1.1 Detailed MSW by country'!AQ131,'ST1.1 Detailed MSW by country'!AF131,'ST1.1 Detailed MSW by country'!U131,'ST1.1 Detailed MSW by country'!J131)</f>
        <v>2.3971021153390691E-2</v>
      </c>
      <c r="Q131" s="50">
        <f>MIN('ST1.1 Detailed MSW by country'!AQ131,'ST1.1 Detailed MSW by country'!AF131,'ST1.1 Detailed MSW by country'!U131,'ST1.1 Detailed MSW by country'!J131)</f>
        <v>3.6946800000000002E-2</v>
      </c>
      <c r="R131" s="50">
        <f>MAX('ST1.1 Detailed MSW by country'!AQ131,'ST1.1 Detailed MSW by country'!AF131,'ST1.1 Detailed MSW by country'!U131,'ST1.1 Detailed MSW by country'!J131)</f>
        <v>4.5255657584424701E-2</v>
      </c>
      <c r="S131" s="50">
        <f>AVERAGE('ST1.1 Detailed MSW by country'!AR131,'ST1.1 Detailed MSW by country'!AG131,'ST1.1 Detailed MSW by country'!V131,'ST1.1 Detailed MSW by country'!K131)</f>
        <v>3.4008733791626944E-2</v>
      </c>
      <c r="T131" s="50">
        <f>STDEVA('ST1.1 Detailed MSW by country'!AR131,'ST1.1 Detailed MSW by country'!AG131,'ST1.1 Detailed MSW by country'!V131,'ST1.1 Detailed MSW by country'!K131)</f>
        <v>1.983454269069412E-2</v>
      </c>
      <c r="U131" s="50">
        <f>MIN('ST1.1 Detailed MSW by country'!AR131,'ST1.1 Detailed MSW by country'!AG131,'ST1.1 Detailed MSW by country'!V131,'ST1.1 Detailed MSW by country'!K131)</f>
        <v>3.0571200000000003E-2</v>
      </c>
      <c r="V131" s="50">
        <f>MAX('ST1.1 Detailed MSW by country'!AR131,'ST1.1 Detailed MSW by country'!AG131,'ST1.1 Detailed MSW by country'!V131,'ST1.1 Detailed MSW by country'!K131)</f>
        <v>3.7446267583253888E-2</v>
      </c>
      <c r="W131" s="50">
        <f>AVERAGE('ST1.1 Detailed MSW by country'!AS131,'ST1.1 Detailed MSW by country'!AH131,'ST1.1 Detailed MSW by country'!W131,'ST1.1 Detailed MSW by country'!L131)</f>
        <v>2.6123289039423285E-2</v>
      </c>
      <c r="X131" s="50">
        <f>STDEVA('ST1.1 Detailed MSW by country'!AS131,'ST1.1 Detailed MSW by country'!AH131,'ST1.1 Detailed MSW by country'!W131,'ST1.1 Detailed MSW by country'!L131)</f>
        <v>1.5235600797385512E-2</v>
      </c>
      <c r="Y131" s="50">
        <f>MIN('ST1.1 Detailed MSW by country'!AS131,'ST1.1 Detailed MSW by country'!AH131,'ST1.1 Detailed MSW by country'!W131,'ST1.1 Detailed MSW by country'!L131)</f>
        <v>2.3482800000000002E-2</v>
      </c>
      <c r="Z131" s="50">
        <f>MAX('ST1.1 Detailed MSW by country'!AS131,'ST1.1 Detailed MSW by country'!AH131,'ST1.1 Detailed MSW by country'!W131,'ST1.1 Detailed MSW by country'!L131)</f>
        <v>2.8763778078846572E-2</v>
      </c>
      <c r="AA131" s="50">
        <f>AVERAGE('ST1.1 Detailed MSW by country'!AT131,'ST1.1 Detailed MSW by country'!AI131,'ST1.1 Detailed MSW by country'!X131,'ST1.1 Detailed MSW by country'!M131)</f>
        <v>6.8722311806914543E-2</v>
      </c>
      <c r="AB131" s="50">
        <f>STDEVA('ST1.1 Detailed MSW by country'!AT131,'ST1.1 Detailed MSW by country'!AI131,'ST1.1 Detailed MSW by country'!X131,'ST1.1 Detailed MSW by country'!M131)</f>
        <v>4.0080163986376718E-2</v>
      </c>
      <c r="AC131" s="50">
        <f>MIN('ST1.1 Detailed MSW by country'!AT131,'ST1.1 Detailed MSW by country'!AI131,'ST1.1 Detailed MSW by country'!X131,'ST1.1 Detailed MSW by country'!M131)</f>
        <v>6.1776000000000005E-2</v>
      </c>
      <c r="AD131" s="50">
        <f>MAX('ST1.1 Detailed MSW by country'!AT131,'ST1.1 Detailed MSW by country'!AI131,'ST1.1 Detailed MSW by country'!X131,'ST1.1 Detailed MSW by country'!M131)</f>
        <v>7.5668623613829089E-2</v>
      </c>
      <c r="AE131" s="50">
        <f>AVERAGE('ST1.1 Detailed MSW by country'!AU131,'ST1.1 Detailed MSW by country'!AJ131,'ST1.1 Detailed MSW by country'!Y131,'ST1.1 Detailed MSW by country'!N131)</f>
        <v>1.951537444260458E-2</v>
      </c>
      <c r="AF131" s="50">
        <f>STDEVA('ST1.1 Detailed MSW by country'!AU131,'ST1.1 Detailed MSW by country'!AJ131,'ST1.1 Detailed MSW by country'!Y131,'ST1.1 Detailed MSW by country'!N131)</f>
        <v>1.1381738875618518E-2</v>
      </c>
      <c r="AG131" s="50">
        <f>MIN('ST1.1 Detailed MSW by country'!AU131,'ST1.1 Detailed MSW by country'!AJ131,'ST1.1 Detailed MSW by country'!Y131,'ST1.1 Detailed MSW by country'!N131)</f>
        <v>1.7542800000000001E-2</v>
      </c>
      <c r="AH131" s="50">
        <f>MAX('ST1.1 Detailed MSW by country'!AU131,'ST1.1 Detailed MSW by country'!AJ131,'ST1.1 Detailed MSW by country'!Y131,'ST1.1 Detailed MSW by country'!N131)</f>
        <v>2.1487948885209159E-2</v>
      </c>
      <c r="AI131" s="50">
        <f>AVERAGE('ST1.1 Detailed MSW by country'!I131,'ST1.1 Detailed MSW by country'!L131,'ST1.1 Detailed MSW by country'!T131,'ST1.1 Detailed MSW by country'!W131,'ST1.1 Detailed MSW by country'!AE131,'ST1.1 Detailed MSW by country'!AH131,'ST1.1 Detailed MSW by country'!AP131,'ST1.1 Detailed MSW by country'!AS131)</f>
        <v>2.3810518930536737E-2</v>
      </c>
      <c r="AJ131" s="50">
        <f>STDEVA('ST1.1 Detailed MSW by country'!I131,'ST1.1 Detailed MSW by country'!L131,'ST1.1 Detailed MSW by country'!T131,'ST1.1 Detailed MSW by country'!W131,'ST1.1 Detailed MSW by country'!AE131,'ST1.1 Detailed MSW by country'!AH131,'ST1.1 Detailed MSW by country'!AP131,'ST1.1 Detailed MSW by country'!AS131)</f>
        <v>1.297615958862793E-2</v>
      </c>
      <c r="AK131" s="50">
        <f>MIN('ST1.1 Detailed MSW by country'!I131,'ST1.1 Detailed MSW by country'!L131,'ST1.1 Detailed MSW by country'!T131,'ST1.1 Detailed MSW by country'!W131,'ST1.1 Detailed MSW by country'!AE131,'ST1.1 Detailed MSW by country'!AH131,'ST1.1 Detailed MSW by country'!AP131,'ST1.1 Detailed MSW by country'!AS131)</f>
        <v>1.93248E-2</v>
      </c>
      <c r="AL131" s="50">
        <f>MAX('ST1.1 Detailed MSW by country'!I131,'ST1.1 Detailed MSW by country'!L131,'ST1.1 Detailed MSW by country'!T131,'ST1.1 Detailed MSW by country'!W131,'ST1.1 Detailed MSW by country'!AE131,'ST1.1 Detailed MSW by country'!AH131,'ST1.1 Detailed MSW by country'!AP131,'ST1.1 Detailed MSW by country'!AS131)</f>
        <v>2.8763778078846572E-2</v>
      </c>
      <c r="AM131" s="50">
        <f>AVERAGE('ST1.1 Detailed MSW by country'!J131,'ST1.1 Detailed MSW by country'!M131,'ST1.1 Detailed MSW by country'!U131,'ST1.1 Detailed MSW by country'!X131,'ST1.1 Detailed MSW by country'!AF131,'ST1.1 Detailed MSW by country'!AI131,'ST1.1 Detailed MSW by country'!AQ131,'ST1.1 Detailed MSW by country'!AT131)</f>
        <v>5.4911770299563449E-2</v>
      </c>
      <c r="AN131" s="50">
        <f>STDEVA('ST1.1 Detailed MSW by country'!J131,'ST1.1 Detailed MSW by country'!M131,'ST1.1 Detailed MSW by country'!U131,'ST1.1 Detailed MSW by country'!X131,'ST1.1 Detailed MSW by country'!AF131,'ST1.1 Detailed MSW by country'!AI131,'ST1.1 Detailed MSW by country'!AQ131,'ST1.1 Detailed MSW by country'!AT131)</f>
        <v>3.145189141345419E-2</v>
      </c>
      <c r="AO131" s="50">
        <f>MIN('ST1.1 Detailed MSW by country'!J131,'ST1.1 Detailed MSW by country'!M131,'ST1.1 Detailed MSW by country'!U131,'ST1.1 Detailed MSW by country'!X131,'ST1.1 Detailed MSW by country'!AF131,'ST1.1 Detailed MSW by country'!AI131,'ST1.1 Detailed MSW by country'!AQ131,'ST1.1 Detailed MSW by country'!AT131)</f>
        <v>3.6946800000000002E-2</v>
      </c>
      <c r="AP131" s="50">
        <f>MAX('ST1.1 Detailed MSW by country'!J131,'ST1.1 Detailed MSW by country'!M131,'ST1.1 Detailed MSW by country'!U131,'ST1.1 Detailed MSW by country'!X131,'ST1.1 Detailed MSW by country'!AF131,'ST1.1 Detailed MSW by country'!AI131,'ST1.1 Detailed MSW by country'!AQ131,'ST1.1 Detailed MSW by country'!AT131)</f>
        <v>7.5668623613829089E-2</v>
      </c>
      <c r="AQ131" s="50">
        <f>AVERAGE('ST1.1 Detailed MSW by country'!K131,'ST1.1 Detailed MSW by country'!N131,'ST1.1 Detailed MSW by country'!V131,'ST1.1 Detailed MSW by country'!Y131,'ST1.1 Detailed MSW by country'!AG131,'ST1.1 Detailed MSW by country'!AJ131,'ST1.1 Detailed MSW by country'!AR131,'ST1.1 Detailed MSW by country'!AU131)</f>
        <v>2.6762054117115762E-2</v>
      </c>
      <c r="AR131" s="50">
        <f>STDEVA('ST1.1 Detailed MSW by country'!K131,'ST1.1 Detailed MSW by country'!N131,'ST1.1 Detailed MSW by country'!V131,'ST1.1 Detailed MSW by country'!Y131,'ST1.1 Detailed MSW by country'!AG131,'ST1.1 Detailed MSW by country'!AJ131,'ST1.1 Detailed MSW by country'!AR131,'ST1.1 Detailed MSW by country'!AU131)</f>
        <v>1.5463726788636448E-2</v>
      </c>
      <c r="AS131" s="50">
        <f>MIN('ST1.1 Detailed MSW by country'!K131,'ST1.1 Detailed MSW by country'!N131,'ST1.1 Detailed MSW by country'!V131,'ST1.1 Detailed MSW by country'!Y131,'ST1.1 Detailed MSW by country'!AG131,'ST1.1 Detailed MSW by country'!AJ131,'ST1.1 Detailed MSW by country'!AR131,'ST1.1 Detailed MSW by country'!AU131)</f>
        <v>1.7542800000000001E-2</v>
      </c>
      <c r="AT131" s="50">
        <f>MAX('ST1.1 Detailed MSW by country'!K131,'ST1.1 Detailed MSW by country'!N131,'ST1.1 Detailed MSW by country'!V131,'ST1.1 Detailed MSW by country'!Y131,'ST1.1 Detailed MSW by country'!AG131,'ST1.1 Detailed MSW by country'!AJ131,'ST1.1 Detailed MSW by country'!AR131,'ST1.1 Detailed MSW by country'!AU131)</f>
        <v>3.7446267583253888E-2</v>
      </c>
    </row>
    <row r="132" spans="1:46" x14ac:dyDescent="0.3">
      <c r="A132" s="19" t="s">
        <v>118</v>
      </c>
      <c r="B132" s="19" t="s">
        <v>145</v>
      </c>
      <c r="C132" s="27">
        <f>AVERAGE('ST1.1 Detailed MSW by country'!G132,'ST1.1 Detailed MSW by country'!R132,'ST1.1 Detailed MSW by country'!AC132,'ST1.1 Detailed MSW by country'!AN132)</f>
        <v>1.0124379516233242</v>
      </c>
      <c r="D132" s="21">
        <f>STDEVA('ST1.1 Detailed MSW by country'!G132,'ST1.1 Detailed MSW by country'!R132,'ST1.1 Detailed MSW by country'!AC132,'ST1.1 Detailed MSW by country'!AN132)</f>
        <v>0.52810836221364044</v>
      </c>
      <c r="E132" s="21">
        <f>MIN('ST1.1 Detailed MSW by country'!G132,'ST1.1 Detailed MSW by country'!R132,'ST1.1 Detailed MSW by country'!AC132,'ST1.1 Detailed MSW by country'!AN132)</f>
        <v>0.82</v>
      </c>
      <c r="F132" s="21">
        <f>MAX('ST1.1 Detailed MSW by country'!G132,'ST1.1 Detailed MSW by country'!R132,'ST1.1 Detailed MSW by country'!AC132,'ST1.1 Detailed MSW by country'!AN132)</f>
        <v>1.1873138548699724</v>
      </c>
      <c r="G132" s="21">
        <f>AVERAGE('ST1.1 Detailed MSW by country'!H132,'ST1.1 Detailed MSW by country'!S132,'ST1.1 Detailed MSW by country'!AD132,'ST1.1 Detailed MSW by country'!AO132)</f>
        <v>0.41094432925106333</v>
      </c>
      <c r="H132" s="21">
        <f>STDEVA('ST1.1 Detailed MSW by country'!H132,'ST1.1 Detailed MSW by country'!S132,'ST1.1 Detailed MSW by country'!AD132,'ST1.1 Detailed MSW by country'!AO132)</f>
        <v>0.20744434201049727</v>
      </c>
      <c r="I132" s="21">
        <f>MIN('ST1.1 Detailed MSW by country'!H132,'ST1.1 Detailed MSW by country'!S132,'ST1.1 Detailed MSW by country'!AD132,'ST1.1 Detailed MSW by country'!AO132)</f>
        <v>0.37080000000000002</v>
      </c>
      <c r="J132" s="21">
        <f>MAX('ST1.1 Detailed MSW by country'!H132,'ST1.1 Detailed MSW by country'!S132,'ST1.1 Detailed MSW by country'!AD132,'ST1.1 Detailed MSW by country'!AO132)</f>
        <v>0.43459999999999999</v>
      </c>
      <c r="K132" s="50">
        <f>AVERAGE('ST1.1 Detailed MSW by country'!AP132,'ST1.1 Detailed MSW by country'!AE132,'ST1.1 Detailed MSW by country'!T132,'ST1.1 Detailed MSW by country'!I132)</f>
        <v>3.8683985372551549E-2</v>
      </c>
      <c r="L132" s="50">
        <f>STDEVA('ST1.1 Detailed MSW by country'!AP132,'ST1.1 Detailed MSW by country'!AE132,'ST1.1 Detailed MSW by country'!T132,'ST1.1 Detailed MSW by country'!I132)</f>
        <v>2.5290619865022308E-2</v>
      </c>
      <c r="M132" s="50">
        <f>MIN('ST1.1 Detailed MSW by country'!AP132,'ST1.1 Detailed MSW by country'!AE132,'ST1.1 Detailed MSW by country'!T132,'ST1.1 Detailed MSW by country'!I132)</f>
        <v>1.809504E-2</v>
      </c>
      <c r="N132" s="50">
        <f>MAX('ST1.1 Detailed MSW by country'!AP132,'ST1.1 Detailed MSW by country'!AE132,'ST1.1 Detailed MSW by country'!T132,'ST1.1 Detailed MSW by country'!I132)</f>
        <v>5.7940916117654652E-2</v>
      </c>
      <c r="O132" s="50">
        <f>AVERAGE('ST1.1 Detailed MSW by country'!AQ132,'ST1.1 Detailed MSW by country'!AF132,'ST1.1 Detailed MSW by country'!U132,'ST1.1 Detailed MSW by country'!J132)</f>
        <v>7.3959340886456129E-2</v>
      </c>
      <c r="P132" s="50">
        <f>STDEVA('ST1.1 Detailed MSW by country'!AQ132,'ST1.1 Detailed MSW by country'!AF132,'ST1.1 Detailed MSW by country'!U132,'ST1.1 Detailed MSW by country'!J132)</f>
        <v>4.8352762979643055E-2</v>
      </c>
      <c r="Q132" s="50">
        <f>MIN('ST1.1 Detailed MSW by country'!AQ132,'ST1.1 Detailed MSW by country'!AF132,'ST1.1 Detailed MSW by country'!U132,'ST1.1 Detailed MSW by country'!J132)</f>
        <v>3.4595639999999997E-2</v>
      </c>
      <c r="R132" s="50">
        <f>MAX('ST1.1 Detailed MSW by country'!AQ132,'ST1.1 Detailed MSW by country'!AF132,'ST1.1 Detailed MSW by country'!U132,'ST1.1 Detailed MSW by country'!J132)</f>
        <v>0.11077638265936841</v>
      </c>
      <c r="S132" s="50">
        <f>AVERAGE('ST1.1 Detailed MSW by country'!AR132,'ST1.1 Detailed MSW by country'!AG132,'ST1.1 Detailed MSW by country'!V132,'ST1.1 Detailed MSW by country'!K132)</f>
        <v>6.1196796531987285E-2</v>
      </c>
      <c r="T132" s="50">
        <f>STDEVA('ST1.1 Detailed MSW by country'!AR132,'ST1.1 Detailed MSW by country'!AG132,'ST1.1 Detailed MSW by country'!V132,'ST1.1 Detailed MSW by country'!K132)</f>
        <v>4.0008931425813979E-2</v>
      </c>
      <c r="U132" s="50">
        <f>MIN('ST1.1 Detailed MSW by country'!AR132,'ST1.1 Detailed MSW by country'!AG132,'ST1.1 Detailed MSW by country'!V132,'ST1.1 Detailed MSW by country'!K132)</f>
        <v>2.8625760000000004E-2</v>
      </c>
      <c r="V132" s="50">
        <f>MAX('ST1.1 Detailed MSW by country'!AR132,'ST1.1 Detailed MSW by country'!AG132,'ST1.1 Detailed MSW by country'!V132,'ST1.1 Detailed MSW by country'!K132)</f>
        <v>9.1660629595961871E-2</v>
      </c>
      <c r="W132" s="50">
        <f>AVERAGE('ST1.1 Detailed MSW by country'!AS132,'ST1.1 Detailed MSW by country'!AH132,'ST1.1 Detailed MSW by country'!W132,'ST1.1 Detailed MSW by country'!L132)</f>
        <v>4.7007383864596457E-2</v>
      </c>
      <c r="X132" s="50">
        <f>STDEVA('ST1.1 Detailed MSW by country'!AS132,'ST1.1 Detailed MSW by country'!AH132,'ST1.1 Detailed MSW by country'!W132,'ST1.1 Detailed MSW by country'!L132)</f>
        <v>3.0732249139258663E-2</v>
      </c>
      <c r="Y132" s="50">
        <f>MIN('ST1.1 Detailed MSW by country'!AS132,'ST1.1 Detailed MSW by country'!AH132,'ST1.1 Detailed MSW by country'!W132,'ST1.1 Detailed MSW by country'!L132)</f>
        <v>2.1988440000000001E-2</v>
      </c>
      <c r="Z132" s="50">
        <f>MAX('ST1.1 Detailed MSW by country'!AS132,'ST1.1 Detailed MSW by country'!AH132,'ST1.1 Detailed MSW by country'!W132,'ST1.1 Detailed MSW by country'!L132)</f>
        <v>7.0407711593789363E-2</v>
      </c>
      <c r="AA132" s="50">
        <f>AVERAGE('ST1.1 Detailed MSW by country'!AT132,'ST1.1 Detailed MSW by country'!AI132,'ST1.1 Detailed MSW by country'!X132,'ST1.1 Detailed MSW by country'!M132)</f>
        <v>0.12366192045323858</v>
      </c>
      <c r="AB132" s="50">
        <f>STDEVA('ST1.1 Detailed MSW by country'!AT132,'ST1.1 Detailed MSW by country'!AI132,'ST1.1 Detailed MSW by country'!X132,'ST1.1 Detailed MSW by country'!M132)</f>
        <v>8.0847063502940159E-2</v>
      </c>
      <c r="AC132" s="50">
        <f>MIN('ST1.1 Detailed MSW by country'!AT132,'ST1.1 Detailed MSW by country'!AI132,'ST1.1 Detailed MSW by country'!X132,'ST1.1 Detailed MSW by country'!M132)</f>
        <v>5.7844800000000002E-2</v>
      </c>
      <c r="AD132" s="50">
        <f>MAX('ST1.1 Detailed MSW by country'!AT132,'ST1.1 Detailed MSW by country'!AI132,'ST1.1 Detailed MSW by country'!X132,'ST1.1 Detailed MSW by country'!M132)</f>
        <v>0.18522096135971569</v>
      </c>
      <c r="AE132" s="50">
        <f>AVERAGE('ST1.1 Detailed MSW by country'!AU132,'ST1.1 Detailed MSW by country'!AJ132,'ST1.1 Detailed MSW by country'!Y132,'ST1.1 Detailed MSW by country'!N132)</f>
        <v>3.5116814590246591E-2</v>
      </c>
      <c r="AF132" s="50">
        <f>STDEVA('ST1.1 Detailed MSW by country'!AU132,'ST1.1 Detailed MSW by country'!AJ132,'ST1.1 Detailed MSW by country'!Y132,'ST1.1 Detailed MSW by country'!N132)</f>
        <v>2.2958493033206726E-2</v>
      </c>
      <c r="AG132" s="50">
        <f>MIN('ST1.1 Detailed MSW by country'!AU132,'ST1.1 Detailed MSW by country'!AJ132,'ST1.1 Detailed MSW by country'!Y132,'ST1.1 Detailed MSW by country'!N132)</f>
        <v>1.642644E-2</v>
      </c>
      <c r="AH132" s="50">
        <f>MAX('ST1.1 Detailed MSW by country'!AU132,'ST1.1 Detailed MSW by country'!AJ132,'ST1.1 Detailed MSW by country'!Y132,'ST1.1 Detailed MSW by country'!N132)</f>
        <v>5.2598003770739775E-2</v>
      </c>
      <c r="AI132" s="50">
        <f>AVERAGE('ST1.1 Detailed MSW by country'!I132,'ST1.1 Detailed MSW by country'!L132,'ST1.1 Detailed MSW by country'!T132,'ST1.1 Detailed MSW by country'!W132,'ST1.1 Detailed MSW by country'!AE132,'ST1.1 Detailed MSW by country'!AH132,'ST1.1 Detailed MSW by country'!AP132,'ST1.1 Detailed MSW by country'!AS132)</f>
        <v>4.2845684618574E-2</v>
      </c>
      <c r="AJ132" s="50">
        <f>STDEVA('ST1.1 Detailed MSW by country'!I132,'ST1.1 Detailed MSW by country'!L132,'ST1.1 Detailed MSW by country'!T132,'ST1.1 Detailed MSW by country'!W132,'ST1.1 Detailed MSW by country'!AE132,'ST1.1 Detailed MSW by country'!AH132,'ST1.1 Detailed MSW by country'!AP132,'ST1.1 Detailed MSW by country'!AS132)</f>
        <v>2.6268391118572591E-2</v>
      </c>
      <c r="AK132" s="50">
        <f>MIN('ST1.1 Detailed MSW by country'!I132,'ST1.1 Detailed MSW by country'!L132,'ST1.1 Detailed MSW by country'!T132,'ST1.1 Detailed MSW by country'!W132,'ST1.1 Detailed MSW by country'!AE132,'ST1.1 Detailed MSW by country'!AH132,'ST1.1 Detailed MSW by country'!AP132,'ST1.1 Detailed MSW by country'!AS132)</f>
        <v>1.809504E-2</v>
      </c>
      <c r="AL132" s="50">
        <f>MAX('ST1.1 Detailed MSW by country'!I132,'ST1.1 Detailed MSW by country'!L132,'ST1.1 Detailed MSW by country'!T132,'ST1.1 Detailed MSW by country'!W132,'ST1.1 Detailed MSW by country'!AE132,'ST1.1 Detailed MSW by country'!AH132,'ST1.1 Detailed MSW by country'!AP132,'ST1.1 Detailed MSW by country'!AS132)</f>
        <v>7.0407711593789363E-2</v>
      </c>
      <c r="AM132" s="50">
        <f>AVERAGE('ST1.1 Detailed MSW by country'!J132,'ST1.1 Detailed MSW by country'!M132,'ST1.1 Detailed MSW by country'!U132,'ST1.1 Detailed MSW by country'!X132,'ST1.1 Detailed MSW by country'!AF132,'ST1.1 Detailed MSW by country'!AI132,'ST1.1 Detailed MSW by country'!AQ132,'ST1.1 Detailed MSW by country'!AT132)</f>
        <v>9.8810630669847369E-2</v>
      </c>
      <c r="AN132" s="50">
        <f>STDEVA('ST1.1 Detailed MSW by country'!J132,'ST1.1 Detailed MSW by country'!M132,'ST1.1 Detailed MSW by country'!U132,'ST1.1 Detailed MSW by country'!X132,'ST1.1 Detailed MSW by country'!AF132,'ST1.1 Detailed MSW by country'!AI132,'ST1.1 Detailed MSW by country'!AQ132,'ST1.1 Detailed MSW by country'!AT132)</f>
        <v>6.4809447957601379E-2</v>
      </c>
      <c r="AO132" s="50">
        <f>MIN('ST1.1 Detailed MSW by country'!J132,'ST1.1 Detailed MSW by country'!M132,'ST1.1 Detailed MSW by country'!U132,'ST1.1 Detailed MSW by country'!X132,'ST1.1 Detailed MSW by country'!AF132,'ST1.1 Detailed MSW by country'!AI132,'ST1.1 Detailed MSW by country'!AQ132,'ST1.1 Detailed MSW by country'!AT132)</f>
        <v>3.4595639999999997E-2</v>
      </c>
      <c r="AP132" s="50">
        <f>MAX('ST1.1 Detailed MSW by country'!J132,'ST1.1 Detailed MSW by country'!M132,'ST1.1 Detailed MSW by country'!U132,'ST1.1 Detailed MSW by country'!X132,'ST1.1 Detailed MSW by country'!AF132,'ST1.1 Detailed MSW by country'!AI132,'ST1.1 Detailed MSW by country'!AQ132,'ST1.1 Detailed MSW by country'!AT132)</f>
        <v>0.18522096135971569</v>
      </c>
      <c r="AQ132" s="50">
        <f>AVERAGE('ST1.1 Detailed MSW by country'!K132,'ST1.1 Detailed MSW by country'!N132,'ST1.1 Detailed MSW by country'!V132,'ST1.1 Detailed MSW by country'!Y132,'ST1.1 Detailed MSW by country'!AG132,'ST1.1 Detailed MSW by country'!AJ132,'ST1.1 Detailed MSW by country'!AR132,'ST1.1 Detailed MSW by country'!AU132)</f>
        <v>4.8156805561116935E-2</v>
      </c>
      <c r="AR132" s="50">
        <f>STDEVA('ST1.1 Detailed MSW by country'!K132,'ST1.1 Detailed MSW by country'!N132,'ST1.1 Detailed MSW by country'!V132,'ST1.1 Detailed MSW by country'!Y132,'ST1.1 Detailed MSW by country'!AG132,'ST1.1 Detailed MSW by country'!AJ132,'ST1.1 Detailed MSW by country'!AR132,'ST1.1 Detailed MSW by country'!AU132)</f>
        <v>3.1956683023196916E-2</v>
      </c>
      <c r="AS132" s="50">
        <f>MIN('ST1.1 Detailed MSW by country'!K132,'ST1.1 Detailed MSW by country'!N132,'ST1.1 Detailed MSW by country'!V132,'ST1.1 Detailed MSW by country'!Y132,'ST1.1 Detailed MSW by country'!AG132,'ST1.1 Detailed MSW by country'!AJ132,'ST1.1 Detailed MSW by country'!AR132,'ST1.1 Detailed MSW by country'!AU132)</f>
        <v>1.642644E-2</v>
      </c>
      <c r="AT132" s="50">
        <f>MAX('ST1.1 Detailed MSW by country'!K132,'ST1.1 Detailed MSW by country'!N132,'ST1.1 Detailed MSW by country'!V132,'ST1.1 Detailed MSW by country'!Y132,'ST1.1 Detailed MSW by country'!AG132,'ST1.1 Detailed MSW by country'!AJ132,'ST1.1 Detailed MSW by country'!AR132,'ST1.1 Detailed MSW by country'!AU132)</f>
        <v>9.1660629595961871E-2</v>
      </c>
    </row>
    <row r="133" spans="1:46" x14ac:dyDescent="0.3">
      <c r="A133" s="19" t="s">
        <v>118</v>
      </c>
      <c r="B133" s="19" t="s">
        <v>146</v>
      </c>
      <c r="C133" s="27">
        <f>AVERAGE('ST1.1 Detailed MSW by country'!G133,'ST1.1 Detailed MSW by country'!R133,'ST1.1 Detailed MSW by country'!AC133,'ST1.1 Detailed MSW by country'!AN133)</f>
        <v>2.3138159559334808</v>
      </c>
      <c r="D133" s="21">
        <f>STDEVA('ST1.1 Detailed MSW by country'!G133,'ST1.1 Detailed MSW by country'!R133,'ST1.1 Detailed MSW by country'!AC133,'ST1.1 Detailed MSW by country'!AN133)</f>
        <v>1.3391107026160398</v>
      </c>
      <c r="E133" s="21">
        <f>MIN('ST1.1 Detailed MSW by country'!G133,'ST1.1 Detailed MSW by country'!R133,'ST1.1 Detailed MSW by country'!AC133,'ST1.1 Detailed MSW by country'!AN133)</f>
        <v>2.2000000000000002</v>
      </c>
      <c r="F133" s="21">
        <f>MAX('ST1.1 Detailed MSW by country'!G133,'ST1.1 Detailed MSW by country'!R133,'ST1.1 Detailed MSW by country'!AC133,'ST1.1 Detailed MSW by country'!AN133)</f>
        <v>2.4276319118669609</v>
      </c>
      <c r="G133" s="21">
        <f>AVERAGE('ST1.1 Detailed MSW by country'!H133,'ST1.1 Detailed MSW by country'!S133,'ST1.1 Detailed MSW by country'!AD133,'ST1.1 Detailed MSW by country'!AO133)</f>
        <v>0.83297374413605296</v>
      </c>
      <c r="H133" s="21">
        <f>STDEVA('ST1.1 Detailed MSW by country'!H133,'ST1.1 Detailed MSW by country'!S133,'ST1.1 Detailed MSW by country'!AD133,'ST1.1 Detailed MSW by country'!AO133)</f>
        <v>0.48207985294177425</v>
      </c>
      <c r="I133" s="21">
        <f>MIN('ST1.1 Detailed MSW by country'!H133,'ST1.1 Detailed MSW by country'!S133,'ST1.1 Detailed MSW by country'!AD133,'ST1.1 Detailed MSW by country'!AO133)</f>
        <v>0.79200000000000004</v>
      </c>
      <c r="J133" s="21">
        <f>MAX('ST1.1 Detailed MSW by country'!H133,'ST1.1 Detailed MSW by country'!S133,'ST1.1 Detailed MSW by country'!AD133,'ST1.1 Detailed MSW by country'!AO133)</f>
        <v>0.87394748827210589</v>
      </c>
      <c r="K133" s="50">
        <f>AVERAGE('ST1.1 Detailed MSW by country'!AP133,'ST1.1 Detailed MSW by country'!AE133,'ST1.1 Detailed MSW by country'!T133,'ST1.1 Detailed MSW by country'!I133)</f>
        <v>7.8559018649553836E-2</v>
      </c>
      <c r="L133" s="50">
        <f>STDEVA('ST1.1 Detailed MSW by country'!AP133,'ST1.1 Detailed MSW by country'!AE133,'ST1.1 Detailed MSW by country'!T133,'ST1.1 Detailed MSW by country'!I133)</f>
        <v>5.5848135764385368E-2</v>
      </c>
      <c r="M133" s="50">
        <f>MIN('ST1.1 Detailed MSW by country'!AP133,'ST1.1 Detailed MSW by country'!AE133,'ST1.1 Detailed MSW by country'!T133,'ST1.1 Detailed MSW by country'!I133)</f>
        <v>3.8649599999999999E-2</v>
      </c>
      <c r="N133" s="50">
        <f>MAX('ST1.1 Detailed MSW by country'!AP133,'ST1.1 Detailed MSW by country'!AE133,'ST1.1 Detailed MSW by country'!T133,'ST1.1 Detailed MSW by country'!I133)</f>
        <v>0.11846843729910768</v>
      </c>
      <c r="O133" s="50">
        <f>AVERAGE('ST1.1 Detailed MSW by country'!AQ133,'ST1.1 Detailed MSW by country'!AF133,'ST1.1 Detailed MSW by country'!U133,'ST1.1 Detailed MSW by country'!J133)</f>
        <v>0.15019582868859371</v>
      </c>
      <c r="P133" s="50">
        <f>STDEVA('ST1.1 Detailed MSW by country'!AQ133,'ST1.1 Detailed MSW by country'!AF133,'ST1.1 Detailed MSW by country'!U133,'ST1.1 Detailed MSW by country'!J133)</f>
        <v>0.10677522677904006</v>
      </c>
      <c r="Q133" s="50">
        <f>MIN('ST1.1 Detailed MSW by country'!AQ133,'ST1.1 Detailed MSW by country'!AF133,'ST1.1 Detailed MSW by country'!U133,'ST1.1 Detailed MSW by country'!J133)</f>
        <v>7.3893600000000004E-2</v>
      </c>
      <c r="R133" s="50">
        <f>MAX('ST1.1 Detailed MSW by country'!AQ133,'ST1.1 Detailed MSW by country'!AF133,'ST1.1 Detailed MSW by country'!U133,'ST1.1 Detailed MSW by country'!J133)</f>
        <v>0.22649805737718745</v>
      </c>
      <c r="S133" s="50">
        <f>AVERAGE('ST1.1 Detailed MSW by country'!AR133,'ST1.1 Detailed MSW by country'!AG133,'ST1.1 Detailed MSW by country'!V133,'ST1.1 Detailed MSW by country'!K133)</f>
        <v>0.12427779179806471</v>
      </c>
      <c r="T133" s="50">
        <f>STDEVA('ST1.1 Detailed MSW by country'!AR133,'ST1.1 Detailed MSW by country'!AG133,'ST1.1 Detailed MSW by country'!V133,'ST1.1 Detailed MSW by country'!K133)</f>
        <v>8.834991969283916E-2</v>
      </c>
      <c r="U133" s="50">
        <f>MIN('ST1.1 Detailed MSW by country'!AR133,'ST1.1 Detailed MSW by country'!AG133,'ST1.1 Detailed MSW by country'!V133,'ST1.1 Detailed MSW by country'!K133)</f>
        <v>6.1142400000000006E-2</v>
      </c>
      <c r="V133" s="50">
        <f>MAX('ST1.1 Detailed MSW by country'!AR133,'ST1.1 Detailed MSW by country'!AG133,'ST1.1 Detailed MSW by country'!V133,'ST1.1 Detailed MSW by country'!K133)</f>
        <v>0.18741318359612941</v>
      </c>
      <c r="W133" s="50">
        <f>AVERAGE('ST1.1 Detailed MSW by country'!AS133,'ST1.1 Detailed MSW by country'!AH133,'ST1.1 Detailed MSW by country'!W133,'ST1.1 Detailed MSW by country'!L133)</f>
        <v>9.5462086186855394E-2</v>
      </c>
      <c r="X133" s="50">
        <f>STDEVA('ST1.1 Detailed MSW by country'!AS133,'ST1.1 Detailed MSW by country'!AH133,'ST1.1 Detailed MSW by country'!W133,'ST1.1 Detailed MSW by country'!L133)</f>
        <v>6.7864640385820754E-2</v>
      </c>
      <c r="Y133" s="50">
        <f>MIN('ST1.1 Detailed MSW by country'!AS133,'ST1.1 Detailed MSW by country'!AH133,'ST1.1 Detailed MSW by country'!W133,'ST1.1 Detailed MSW by country'!L133)</f>
        <v>4.6965600000000003E-2</v>
      </c>
      <c r="Z133" s="50">
        <f>MAX('ST1.1 Detailed MSW by country'!AS133,'ST1.1 Detailed MSW by country'!AH133,'ST1.1 Detailed MSW by country'!W133,'ST1.1 Detailed MSW by country'!L133)</f>
        <v>0.14395857237371079</v>
      </c>
      <c r="AA133" s="50">
        <f>AVERAGE('ST1.1 Detailed MSW by country'!AT133,'ST1.1 Detailed MSW by country'!AI133,'ST1.1 Detailed MSW by country'!X133,'ST1.1 Detailed MSW by country'!M133)</f>
        <v>0.25113128912562294</v>
      </c>
      <c r="AB133" s="50">
        <f>STDEVA('ST1.1 Detailed MSW by country'!AT133,'ST1.1 Detailed MSW by country'!AI133,'ST1.1 Detailed MSW by country'!X133,'ST1.1 Detailed MSW by country'!M133)</f>
        <v>0.17853092580418276</v>
      </c>
      <c r="AC133" s="50">
        <f>MIN('ST1.1 Detailed MSW by country'!AT133,'ST1.1 Detailed MSW by country'!AI133,'ST1.1 Detailed MSW by country'!X133,'ST1.1 Detailed MSW by country'!M133)</f>
        <v>0.12355200000000001</v>
      </c>
      <c r="AD133" s="50">
        <f>MAX('ST1.1 Detailed MSW by country'!AT133,'ST1.1 Detailed MSW by country'!AI133,'ST1.1 Detailed MSW by country'!X133,'ST1.1 Detailed MSW by country'!M133)</f>
        <v>0.37871057825124588</v>
      </c>
      <c r="AE133" s="50">
        <f>AVERAGE('ST1.1 Detailed MSW by country'!AU133,'ST1.1 Detailed MSW by country'!AJ133,'ST1.1 Detailed MSW by country'!Y133,'ST1.1 Detailed MSW by country'!N133)</f>
        <v>7.1314846847853178E-2</v>
      </c>
      <c r="AF133" s="50">
        <f>STDEVA('ST1.1 Detailed MSW by country'!AU133,'ST1.1 Detailed MSW by country'!AJ133,'ST1.1 Detailed MSW by country'!Y133,'ST1.1 Detailed MSW by country'!N133)</f>
        <v>5.0698205212341634E-2</v>
      </c>
      <c r="AG133" s="50">
        <f>MIN('ST1.1 Detailed MSW by country'!AU133,'ST1.1 Detailed MSW by country'!AJ133,'ST1.1 Detailed MSW by country'!Y133,'ST1.1 Detailed MSW by country'!N133)</f>
        <v>3.5085600000000002E-2</v>
      </c>
      <c r="AH133" s="50">
        <f>MAX('ST1.1 Detailed MSW by country'!AU133,'ST1.1 Detailed MSW by country'!AJ133,'ST1.1 Detailed MSW by country'!Y133,'ST1.1 Detailed MSW by country'!N133)</f>
        <v>0.10754409369570636</v>
      </c>
      <c r="AI133" s="50">
        <f>AVERAGE('ST1.1 Detailed MSW by country'!I133,'ST1.1 Detailed MSW by country'!L133,'ST1.1 Detailed MSW by country'!T133,'ST1.1 Detailed MSW by country'!W133,'ST1.1 Detailed MSW by country'!AE133,'ST1.1 Detailed MSW by country'!AH133,'ST1.1 Detailed MSW by country'!AP133,'ST1.1 Detailed MSW by country'!AS133)</f>
        <v>8.7010552418204615E-2</v>
      </c>
      <c r="AJ133" s="50">
        <f>STDEVA('ST1.1 Detailed MSW by country'!I133,'ST1.1 Detailed MSW by country'!L133,'ST1.1 Detailed MSW by country'!T133,'ST1.1 Detailed MSW by country'!W133,'ST1.1 Detailed MSW by country'!AE133,'ST1.1 Detailed MSW by country'!AH133,'ST1.1 Detailed MSW by country'!AP133,'ST1.1 Detailed MSW by country'!AS133)</f>
        <v>5.7714479360836887E-2</v>
      </c>
      <c r="AK133" s="50">
        <f>MIN('ST1.1 Detailed MSW by country'!I133,'ST1.1 Detailed MSW by country'!L133,'ST1.1 Detailed MSW by country'!T133,'ST1.1 Detailed MSW by country'!W133,'ST1.1 Detailed MSW by country'!AE133,'ST1.1 Detailed MSW by country'!AH133,'ST1.1 Detailed MSW by country'!AP133,'ST1.1 Detailed MSW by country'!AS133)</f>
        <v>3.8649599999999999E-2</v>
      </c>
      <c r="AL133" s="50">
        <f>MAX('ST1.1 Detailed MSW by country'!I133,'ST1.1 Detailed MSW by country'!L133,'ST1.1 Detailed MSW by country'!T133,'ST1.1 Detailed MSW by country'!W133,'ST1.1 Detailed MSW by country'!AE133,'ST1.1 Detailed MSW by country'!AH133,'ST1.1 Detailed MSW by country'!AP133,'ST1.1 Detailed MSW by country'!AS133)</f>
        <v>0.14395857237371079</v>
      </c>
      <c r="AM133" s="50">
        <f>AVERAGE('ST1.1 Detailed MSW by country'!J133,'ST1.1 Detailed MSW by country'!M133,'ST1.1 Detailed MSW by country'!U133,'ST1.1 Detailed MSW by country'!X133,'ST1.1 Detailed MSW by country'!AF133,'ST1.1 Detailed MSW by country'!AI133,'ST1.1 Detailed MSW by country'!AQ133,'ST1.1 Detailed MSW by country'!AT133)</f>
        <v>0.20066355890710832</v>
      </c>
      <c r="AN133" s="50">
        <f>STDEVA('ST1.1 Detailed MSW by country'!J133,'ST1.1 Detailed MSW by country'!M133,'ST1.1 Detailed MSW by country'!U133,'ST1.1 Detailed MSW by country'!X133,'ST1.1 Detailed MSW by country'!AF133,'ST1.1 Detailed MSW by country'!AI133,'ST1.1 Detailed MSW by country'!AQ133,'ST1.1 Detailed MSW by country'!AT133)</f>
        <v>0.13883016610925308</v>
      </c>
      <c r="AO133" s="50">
        <f>MIN('ST1.1 Detailed MSW by country'!J133,'ST1.1 Detailed MSW by country'!M133,'ST1.1 Detailed MSW by country'!U133,'ST1.1 Detailed MSW by country'!X133,'ST1.1 Detailed MSW by country'!AF133,'ST1.1 Detailed MSW by country'!AI133,'ST1.1 Detailed MSW by country'!AQ133,'ST1.1 Detailed MSW by country'!AT133)</f>
        <v>7.3893600000000004E-2</v>
      </c>
      <c r="AP133" s="50">
        <f>MAX('ST1.1 Detailed MSW by country'!J133,'ST1.1 Detailed MSW by country'!M133,'ST1.1 Detailed MSW by country'!U133,'ST1.1 Detailed MSW by country'!X133,'ST1.1 Detailed MSW by country'!AF133,'ST1.1 Detailed MSW by country'!AI133,'ST1.1 Detailed MSW by country'!AQ133,'ST1.1 Detailed MSW by country'!AT133)</f>
        <v>0.37871057825124588</v>
      </c>
      <c r="AQ133" s="50">
        <f>AVERAGE('ST1.1 Detailed MSW by country'!K133,'ST1.1 Detailed MSW by country'!N133,'ST1.1 Detailed MSW by country'!V133,'ST1.1 Detailed MSW by country'!Y133,'ST1.1 Detailed MSW by country'!AG133,'ST1.1 Detailed MSW by country'!AJ133,'ST1.1 Detailed MSW by country'!AR133,'ST1.1 Detailed MSW by country'!AU133)</f>
        <v>9.779631932295893E-2</v>
      </c>
      <c r="AR133" s="50">
        <f>STDEVA('ST1.1 Detailed MSW by country'!K133,'ST1.1 Detailed MSW by country'!N133,'ST1.1 Detailed MSW by country'!V133,'ST1.1 Detailed MSW by country'!Y133,'ST1.1 Detailed MSW by country'!AG133,'ST1.1 Detailed MSW by country'!AJ133,'ST1.1 Detailed MSW by country'!AR133,'ST1.1 Detailed MSW by country'!AU133)</f>
        <v>6.8170569407449338E-2</v>
      </c>
      <c r="AS133" s="50">
        <f>MIN('ST1.1 Detailed MSW by country'!K133,'ST1.1 Detailed MSW by country'!N133,'ST1.1 Detailed MSW by country'!V133,'ST1.1 Detailed MSW by country'!Y133,'ST1.1 Detailed MSW by country'!AG133,'ST1.1 Detailed MSW by country'!AJ133,'ST1.1 Detailed MSW by country'!AR133,'ST1.1 Detailed MSW by country'!AU133)</f>
        <v>3.5085600000000002E-2</v>
      </c>
      <c r="AT133" s="50">
        <f>MAX('ST1.1 Detailed MSW by country'!K133,'ST1.1 Detailed MSW by country'!N133,'ST1.1 Detailed MSW by country'!V133,'ST1.1 Detailed MSW by country'!Y133,'ST1.1 Detailed MSW by country'!AG133,'ST1.1 Detailed MSW by country'!AJ133,'ST1.1 Detailed MSW by country'!AR133,'ST1.1 Detailed MSW by country'!AU133)</f>
        <v>0.18741318359612941</v>
      </c>
    </row>
    <row r="134" spans="1:46" x14ac:dyDescent="0.3">
      <c r="A134" s="19" t="s">
        <v>118</v>
      </c>
      <c r="B134" s="19" t="s">
        <v>147</v>
      </c>
      <c r="C134" s="27">
        <f>AVERAGE('ST1.1 Detailed MSW by country'!G134,'ST1.1 Detailed MSW by country'!R134,'ST1.1 Detailed MSW by country'!AC134,'ST1.1 Detailed MSW by country'!AN134)</f>
        <v>1.2020257237592489</v>
      </c>
      <c r="D134" s="21">
        <f>STDEVA('ST1.1 Detailed MSW by country'!G134,'ST1.1 Detailed MSW by country'!R134,'ST1.1 Detailed MSW by country'!AC134,'ST1.1 Detailed MSW by country'!AN134)</f>
        <v>0.60572741081166526</v>
      </c>
      <c r="E134" s="21">
        <f>MIN('ST1.1 Detailed MSW by country'!G134,'ST1.1 Detailed MSW by country'!R134,'ST1.1 Detailed MSW by country'!AC134,'ST1.1 Detailed MSW by country'!AN134)</f>
        <v>1.1000000000000001</v>
      </c>
      <c r="F134" s="21">
        <f>MAX('ST1.1 Detailed MSW by country'!G134,'ST1.1 Detailed MSW by country'!R134,'ST1.1 Detailed MSW by country'!AC134,'ST1.1 Detailed MSW by country'!AN134)</f>
        <v>1.28</v>
      </c>
      <c r="G134" s="21">
        <f>AVERAGE('ST1.1 Detailed MSW by country'!H134,'ST1.1 Detailed MSW by country'!S134,'ST1.1 Detailed MSW by country'!AD134,'ST1.1 Detailed MSW by country'!AO134)</f>
        <v>0.50526259388666295</v>
      </c>
      <c r="H134" s="21">
        <f>STDEVA('ST1.1 Detailed MSW by country'!H134,'ST1.1 Detailed MSW by country'!S134,'ST1.1 Detailed MSW by country'!AD134,'ST1.1 Detailed MSW by country'!AO134)</f>
        <v>0.2813435527614464</v>
      </c>
      <c r="I134" s="21">
        <f>MIN('ST1.1 Detailed MSW by country'!H134,'ST1.1 Detailed MSW by country'!S134,'ST1.1 Detailed MSW by country'!AD134,'ST1.1 Detailed MSW by country'!AO134)</f>
        <v>0.39600000000000002</v>
      </c>
      <c r="J134" s="21">
        <f>MAX('ST1.1 Detailed MSW by country'!H134,'ST1.1 Detailed MSW by country'!S134,'ST1.1 Detailed MSW by country'!AD134,'ST1.1 Detailed MSW by country'!AO134)</f>
        <v>0.6784</v>
      </c>
      <c r="K134" s="50">
        <f>AVERAGE('ST1.1 Detailed MSW by country'!AP134,'ST1.1 Detailed MSW by country'!AE134,'ST1.1 Detailed MSW by country'!T134,'ST1.1 Detailed MSW by country'!I134)</f>
        <v>4.7207121986118004E-2</v>
      </c>
      <c r="L134" s="50">
        <f>STDEVA('ST1.1 Detailed MSW by country'!AP134,'ST1.1 Detailed MSW by country'!AE134,'ST1.1 Detailed MSW by country'!T134,'ST1.1 Detailed MSW by country'!I134)</f>
        <v>3.0773269332454081E-2</v>
      </c>
      <c r="M134" s="50">
        <f>MIN('ST1.1 Detailed MSW by country'!AP134,'ST1.1 Detailed MSW by country'!AE134,'ST1.1 Detailed MSW by country'!T134,'ST1.1 Detailed MSW by country'!I134)</f>
        <v>1.93248E-2</v>
      </c>
      <c r="N134" s="50">
        <f>MAX('ST1.1 Detailed MSW by country'!AP134,'ST1.1 Detailed MSW by country'!AE134,'ST1.1 Detailed MSW by country'!T134,'ST1.1 Detailed MSW by country'!I134)</f>
        <v>6.2463999999999999E-2</v>
      </c>
      <c r="O134" s="50">
        <f>AVERAGE('ST1.1 Detailed MSW by country'!AQ134,'ST1.1 Detailed MSW by country'!AF134,'ST1.1 Detailed MSW by country'!U134,'ST1.1 Detailed MSW by country'!J134)</f>
        <v>9.0254600026737908E-2</v>
      </c>
      <c r="P134" s="50">
        <f>STDEVA('ST1.1 Detailed MSW by country'!AQ134,'ST1.1 Detailed MSW by country'!AF134,'ST1.1 Detailed MSW by country'!U134,'ST1.1 Detailed MSW by country'!J134)</f>
        <v>5.8834959604876343E-2</v>
      </c>
      <c r="Q134" s="50">
        <f>MIN('ST1.1 Detailed MSW by country'!AQ134,'ST1.1 Detailed MSW by country'!AF134,'ST1.1 Detailed MSW by country'!U134,'ST1.1 Detailed MSW by country'!J134)</f>
        <v>3.6946800000000002E-2</v>
      </c>
      <c r="R134" s="50">
        <f>MAX('ST1.1 Detailed MSW by country'!AQ134,'ST1.1 Detailed MSW by country'!AF134,'ST1.1 Detailed MSW by country'!U134,'ST1.1 Detailed MSW by country'!J134)</f>
        <v>0.11942399999999999</v>
      </c>
      <c r="S134" s="50">
        <f>AVERAGE('ST1.1 Detailed MSW by country'!AR134,'ST1.1 Detailed MSW by country'!AG134,'ST1.1 Detailed MSW by country'!V134,'ST1.1 Detailed MSW by country'!K134)</f>
        <v>7.4680119207547344E-2</v>
      </c>
      <c r="T134" s="50">
        <f>STDEVA('ST1.1 Detailed MSW by country'!AR134,'ST1.1 Detailed MSW by country'!AG134,'ST1.1 Detailed MSW by country'!V134,'ST1.1 Detailed MSW by country'!K134)</f>
        <v>4.8682303124292114E-2</v>
      </c>
      <c r="U134" s="50">
        <f>MIN('ST1.1 Detailed MSW by country'!AR134,'ST1.1 Detailed MSW by country'!AG134,'ST1.1 Detailed MSW by country'!V134,'ST1.1 Detailed MSW by country'!K134)</f>
        <v>3.0571200000000003E-2</v>
      </c>
      <c r="V134" s="50">
        <f>MAX('ST1.1 Detailed MSW by country'!AR134,'ST1.1 Detailed MSW by country'!AG134,'ST1.1 Detailed MSW by country'!V134,'ST1.1 Detailed MSW by country'!K134)</f>
        <v>9.8816000000000015E-2</v>
      </c>
      <c r="W134" s="50">
        <f>AVERAGE('ST1.1 Detailed MSW by country'!AS134,'ST1.1 Detailed MSW by country'!AH134,'ST1.1 Detailed MSW by country'!W134,'ST1.1 Detailed MSW by country'!L134)</f>
        <v>5.7364392085590125E-2</v>
      </c>
      <c r="X134" s="50">
        <f>STDEVA('ST1.1 Detailed MSW by country'!AS134,'ST1.1 Detailed MSW by country'!AH134,'ST1.1 Detailed MSW by country'!W134,'ST1.1 Detailed MSW by country'!L134)</f>
        <v>3.7394567037182934E-2</v>
      </c>
      <c r="Y134" s="50">
        <f>MIN('ST1.1 Detailed MSW by country'!AS134,'ST1.1 Detailed MSW by country'!AH134,'ST1.1 Detailed MSW by country'!W134,'ST1.1 Detailed MSW by country'!L134)</f>
        <v>2.3482800000000002E-2</v>
      </c>
      <c r="Z134" s="50">
        <f>MAX('ST1.1 Detailed MSW by country'!AS134,'ST1.1 Detailed MSW by country'!AH134,'ST1.1 Detailed MSW by country'!W134,'ST1.1 Detailed MSW by country'!L134)</f>
        <v>7.5903999999999999E-2</v>
      </c>
      <c r="AA134" s="50">
        <f>AVERAGE('ST1.1 Detailed MSW by country'!AT134,'ST1.1 Detailed MSW by country'!AI134,'ST1.1 Detailed MSW by country'!X134,'ST1.1 Detailed MSW by country'!M134)</f>
        <v>0.15090801290644282</v>
      </c>
      <c r="AB134" s="50">
        <f>STDEVA('ST1.1 Detailed MSW by country'!AT134,'ST1.1 Detailed MSW by country'!AI134,'ST1.1 Detailed MSW by country'!X134,'ST1.1 Detailed MSW by country'!M134)</f>
        <v>9.8373565898828591E-2</v>
      </c>
      <c r="AC134" s="50">
        <f>MIN('ST1.1 Detailed MSW by country'!AT134,'ST1.1 Detailed MSW by country'!AI134,'ST1.1 Detailed MSW by country'!X134,'ST1.1 Detailed MSW by country'!M134)</f>
        <v>6.1776000000000005E-2</v>
      </c>
      <c r="AD134" s="50">
        <f>MAX('ST1.1 Detailed MSW by country'!AT134,'ST1.1 Detailed MSW by country'!AI134,'ST1.1 Detailed MSW by country'!X134,'ST1.1 Detailed MSW by country'!M134)</f>
        <v>0.19968</v>
      </c>
      <c r="AE134" s="50">
        <f>AVERAGE('ST1.1 Detailed MSW by country'!AU134,'ST1.1 Detailed MSW by country'!AJ134,'ST1.1 Detailed MSW by country'!Y134,'ST1.1 Detailed MSW by country'!N134)</f>
        <v>4.2854006229201387E-2</v>
      </c>
      <c r="AF134" s="50">
        <f>STDEVA('ST1.1 Detailed MSW by country'!AU134,'ST1.1 Detailed MSW by country'!AJ134,'ST1.1 Detailed MSW by country'!Y134,'ST1.1 Detailed MSW by country'!N134)</f>
        <v>2.793557031614171E-2</v>
      </c>
      <c r="AG134" s="50">
        <f>MIN('ST1.1 Detailed MSW by country'!AU134,'ST1.1 Detailed MSW by country'!AJ134,'ST1.1 Detailed MSW by country'!Y134,'ST1.1 Detailed MSW by country'!N134)</f>
        <v>1.7542800000000001E-2</v>
      </c>
      <c r="AH134" s="50">
        <f>MAX('ST1.1 Detailed MSW by country'!AU134,'ST1.1 Detailed MSW by country'!AJ134,'ST1.1 Detailed MSW by country'!Y134,'ST1.1 Detailed MSW by country'!N134)</f>
        <v>5.6703999999999997E-2</v>
      </c>
      <c r="AI134" s="50">
        <f>AVERAGE('ST1.1 Detailed MSW by country'!I134,'ST1.1 Detailed MSW by country'!L134,'ST1.1 Detailed MSW by country'!T134,'ST1.1 Detailed MSW by country'!W134,'ST1.1 Detailed MSW by country'!AE134,'ST1.1 Detailed MSW by country'!AH134,'ST1.1 Detailed MSW by country'!AP134,'ST1.1 Detailed MSW by country'!AS134)</f>
        <v>5.2285757035854065E-2</v>
      </c>
      <c r="AJ134" s="50">
        <f>STDEVA('ST1.1 Detailed MSW by country'!I134,'ST1.1 Detailed MSW by country'!L134,'ST1.1 Detailed MSW by country'!T134,'ST1.1 Detailed MSW by country'!W134,'ST1.1 Detailed MSW by country'!AE134,'ST1.1 Detailed MSW by country'!AH134,'ST1.1 Detailed MSW by country'!AP134,'ST1.1 Detailed MSW by country'!AS134)</f>
        <v>3.1964510791045869E-2</v>
      </c>
      <c r="AK134" s="50">
        <f>MIN('ST1.1 Detailed MSW by country'!I134,'ST1.1 Detailed MSW by country'!L134,'ST1.1 Detailed MSW by country'!T134,'ST1.1 Detailed MSW by country'!W134,'ST1.1 Detailed MSW by country'!AE134,'ST1.1 Detailed MSW by country'!AH134,'ST1.1 Detailed MSW by country'!AP134,'ST1.1 Detailed MSW by country'!AS134)</f>
        <v>1.93248E-2</v>
      </c>
      <c r="AL134" s="50">
        <f>MAX('ST1.1 Detailed MSW by country'!I134,'ST1.1 Detailed MSW by country'!L134,'ST1.1 Detailed MSW by country'!T134,'ST1.1 Detailed MSW by country'!W134,'ST1.1 Detailed MSW by country'!AE134,'ST1.1 Detailed MSW by country'!AH134,'ST1.1 Detailed MSW by country'!AP134,'ST1.1 Detailed MSW by country'!AS134)</f>
        <v>7.5903999999999999E-2</v>
      </c>
      <c r="AM134" s="50">
        <f>AVERAGE('ST1.1 Detailed MSW by country'!J134,'ST1.1 Detailed MSW by country'!M134,'ST1.1 Detailed MSW by country'!U134,'ST1.1 Detailed MSW by country'!X134,'ST1.1 Detailed MSW by country'!AF134,'ST1.1 Detailed MSW by country'!AI134,'ST1.1 Detailed MSW by country'!AQ134,'ST1.1 Detailed MSW by country'!AT134)</f>
        <v>0.12058130646659038</v>
      </c>
      <c r="AN134" s="50">
        <f>STDEVA('ST1.1 Detailed MSW by country'!J134,'ST1.1 Detailed MSW by country'!M134,'ST1.1 Detailed MSW by country'!U134,'ST1.1 Detailed MSW by country'!X134,'ST1.1 Detailed MSW by country'!AF134,'ST1.1 Detailed MSW by country'!AI134,'ST1.1 Detailed MSW by country'!AQ134,'ST1.1 Detailed MSW by country'!AT134)</f>
        <v>7.888094453376851E-2</v>
      </c>
      <c r="AO134" s="50">
        <f>MIN('ST1.1 Detailed MSW by country'!J134,'ST1.1 Detailed MSW by country'!M134,'ST1.1 Detailed MSW by country'!U134,'ST1.1 Detailed MSW by country'!X134,'ST1.1 Detailed MSW by country'!AF134,'ST1.1 Detailed MSW by country'!AI134,'ST1.1 Detailed MSW by country'!AQ134,'ST1.1 Detailed MSW by country'!AT134)</f>
        <v>3.6946800000000002E-2</v>
      </c>
      <c r="AP134" s="50">
        <f>MAX('ST1.1 Detailed MSW by country'!J134,'ST1.1 Detailed MSW by country'!M134,'ST1.1 Detailed MSW by country'!U134,'ST1.1 Detailed MSW by country'!X134,'ST1.1 Detailed MSW by country'!AF134,'ST1.1 Detailed MSW by country'!AI134,'ST1.1 Detailed MSW by country'!AQ134,'ST1.1 Detailed MSW by country'!AT134)</f>
        <v>0.19968</v>
      </c>
      <c r="AQ134" s="50">
        <f>AVERAGE('ST1.1 Detailed MSW by country'!K134,'ST1.1 Detailed MSW by country'!N134,'ST1.1 Detailed MSW by country'!V134,'ST1.1 Detailed MSW by country'!Y134,'ST1.1 Detailed MSW by country'!AG134,'ST1.1 Detailed MSW by country'!AJ134,'ST1.1 Detailed MSW by country'!AR134,'ST1.1 Detailed MSW by country'!AU134)</f>
        <v>5.8767062718374376E-2</v>
      </c>
      <c r="AR134" s="50">
        <f>STDEVA('ST1.1 Detailed MSW by country'!K134,'ST1.1 Detailed MSW by country'!N134,'ST1.1 Detailed MSW by country'!V134,'ST1.1 Detailed MSW by country'!Y134,'ST1.1 Detailed MSW by country'!AG134,'ST1.1 Detailed MSW by country'!AJ134,'ST1.1 Detailed MSW by country'!AR134,'ST1.1 Detailed MSW by country'!AU134)</f>
        <v>3.8896570414084661E-2</v>
      </c>
      <c r="AS134" s="50">
        <f>MIN('ST1.1 Detailed MSW by country'!K134,'ST1.1 Detailed MSW by country'!N134,'ST1.1 Detailed MSW by country'!V134,'ST1.1 Detailed MSW by country'!Y134,'ST1.1 Detailed MSW by country'!AG134,'ST1.1 Detailed MSW by country'!AJ134,'ST1.1 Detailed MSW by country'!AR134,'ST1.1 Detailed MSW by country'!AU134)</f>
        <v>1.7542800000000001E-2</v>
      </c>
      <c r="AT134" s="50">
        <f>MAX('ST1.1 Detailed MSW by country'!K134,'ST1.1 Detailed MSW by country'!N134,'ST1.1 Detailed MSW by country'!V134,'ST1.1 Detailed MSW by country'!Y134,'ST1.1 Detailed MSW by country'!AG134,'ST1.1 Detailed MSW by country'!AJ134,'ST1.1 Detailed MSW by country'!AR134,'ST1.1 Detailed MSW by country'!AU134)</f>
        <v>9.8816000000000015E-2</v>
      </c>
    </row>
    <row r="135" spans="1:46" x14ac:dyDescent="0.3">
      <c r="A135" s="19" t="s">
        <v>118</v>
      </c>
      <c r="B135" s="19" t="s">
        <v>148</v>
      </c>
      <c r="C135" s="27">
        <f>AVERAGE('ST1.1 Detailed MSW by country'!G135,'ST1.1 Detailed MSW by country'!R135,'ST1.1 Detailed MSW by country'!AC135,'ST1.1 Detailed MSW by country'!AN135)</f>
        <v>1.9407722474756877</v>
      </c>
      <c r="D135" s="21">
        <f>STDEVA('ST1.1 Detailed MSW by country'!G135,'ST1.1 Detailed MSW by country'!R135,'ST1.1 Detailed MSW by country'!AC135,'ST1.1 Detailed MSW by country'!AN135)</f>
        <v>1.0055322908969504</v>
      </c>
      <c r="E135" s="21">
        <f>MIN('ST1.1 Detailed MSW by country'!G135,'ST1.1 Detailed MSW by country'!R135,'ST1.1 Detailed MSW by country'!AC135,'ST1.1 Detailed MSW by country'!AN135)</f>
        <v>1.7123167424270627</v>
      </c>
      <c r="F135" s="21">
        <f>MAX('ST1.1 Detailed MSW by country'!G135,'ST1.1 Detailed MSW by country'!R135,'ST1.1 Detailed MSW by country'!AC135,'ST1.1 Detailed MSW by country'!AN135)</f>
        <v>2.31</v>
      </c>
      <c r="G135" s="21">
        <f>AVERAGE('ST1.1 Detailed MSW by country'!H135,'ST1.1 Detailed MSW by country'!S135,'ST1.1 Detailed MSW by country'!AD135,'ST1.1 Detailed MSW by country'!AO135)</f>
        <v>0.80067800909124742</v>
      </c>
      <c r="H135" s="21">
        <f>STDEVA('ST1.1 Detailed MSW by country'!H135,'ST1.1 Detailed MSW by country'!S135,'ST1.1 Detailed MSW by country'!AD135,'ST1.1 Detailed MSW by country'!AO135)</f>
        <v>0.42395896143207734</v>
      </c>
      <c r="I135" s="21">
        <f>MIN('ST1.1 Detailed MSW by country'!H135,'ST1.1 Detailed MSW by country'!S135,'ST1.1 Detailed MSW by country'!AD135,'ST1.1 Detailed MSW by country'!AO135)</f>
        <v>0.61643402727374252</v>
      </c>
      <c r="J135" s="21">
        <f>MAX('ST1.1 Detailed MSW by country'!H135,'ST1.1 Detailed MSW by country'!S135,'ST1.1 Detailed MSW by country'!AD135,'ST1.1 Detailed MSW by country'!AO135)</f>
        <v>0.95400000000000007</v>
      </c>
      <c r="K135" s="50">
        <f>AVERAGE('ST1.1 Detailed MSW by country'!AP135,'ST1.1 Detailed MSW by country'!AE135,'ST1.1 Detailed MSW by country'!T135,'ST1.1 Detailed MSW by country'!I135)</f>
        <v>7.0661045676813541E-2</v>
      </c>
      <c r="L135" s="50">
        <f>STDEVA('ST1.1 Detailed MSW by country'!AP135,'ST1.1 Detailed MSW by country'!AE135,'ST1.1 Detailed MSW by country'!T135,'ST1.1 Detailed MSW by country'!I135)</f>
        <v>4.1275531383029314E-2</v>
      </c>
      <c r="M135" s="50">
        <f>MIN('ST1.1 Detailed MSW by country'!AP135,'ST1.1 Detailed MSW by country'!AE135,'ST1.1 Detailed MSW by country'!T135,'ST1.1 Detailed MSW by country'!I135)</f>
        <v>4.058208E-2</v>
      </c>
      <c r="N135" s="50">
        <f>MAX('ST1.1 Detailed MSW by country'!AP135,'ST1.1 Detailed MSW by country'!AE135,'ST1.1 Detailed MSW by country'!T135,'ST1.1 Detailed MSW by country'!I135)</f>
        <v>8.7840000000000001E-2</v>
      </c>
      <c r="O135" s="50">
        <f>AVERAGE('ST1.1 Detailed MSW by country'!AQ135,'ST1.1 Detailed MSW by country'!AF135,'ST1.1 Detailed MSW by country'!U135,'ST1.1 Detailed MSW by country'!J135)</f>
        <v>0.13509581068948165</v>
      </c>
      <c r="P135" s="50">
        <f>STDEVA('ST1.1 Detailed MSW by country'!AQ135,'ST1.1 Detailed MSW by country'!AF135,'ST1.1 Detailed MSW by country'!U135,'ST1.1 Detailed MSW by country'!J135)</f>
        <v>7.8914079467963832E-2</v>
      </c>
      <c r="Q135" s="50">
        <f>MIN('ST1.1 Detailed MSW by country'!AQ135,'ST1.1 Detailed MSW by country'!AF135,'ST1.1 Detailed MSW by country'!U135,'ST1.1 Detailed MSW by country'!J135)</f>
        <v>7.7588279999999996E-2</v>
      </c>
      <c r="R135" s="50">
        <f>MAX('ST1.1 Detailed MSW by country'!AQ135,'ST1.1 Detailed MSW by country'!AF135,'ST1.1 Detailed MSW by country'!U135,'ST1.1 Detailed MSW by country'!J135)</f>
        <v>0.16794000000000001</v>
      </c>
      <c r="S135" s="50">
        <f>AVERAGE('ST1.1 Detailed MSW by country'!AR135,'ST1.1 Detailed MSW by country'!AG135,'ST1.1 Detailed MSW by country'!V135,'ST1.1 Detailed MSW by country'!K135)</f>
        <v>0.11178345750512308</v>
      </c>
      <c r="T135" s="50">
        <f>STDEVA('ST1.1 Detailed MSW by country'!AR135,'ST1.1 Detailed MSW by country'!AG135,'ST1.1 Detailed MSW by country'!V135,'ST1.1 Detailed MSW by country'!K135)</f>
        <v>6.5296537351841447E-2</v>
      </c>
      <c r="U135" s="50">
        <f>MIN('ST1.1 Detailed MSW by country'!AR135,'ST1.1 Detailed MSW by country'!AG135,'ST1.1 Detailed MSW by country'!V135,'ST1.1 Detailed MSW by country'!K135)</f>
        <v>6.419952000000001E-2</v>
      </c>
      <c r="V135" s="50">
        <f>MAX('ST1.1 Detailed MSW by country'!AR135,'ST1.1 Detailed MSW by country'!AG135,'ST1.1 Detailed MSW by country'!V135,'ST1.1 Detailed MSW by country'!K135)</f>
        <v>0.13896</v>
      </c>
      <c r="W135" s="50">
        <f>AVERAGE('ST1.1 Detailed MSW by country'!AS135,'ST1.1 Detailed MSW by country'!AH135,'ST1.1 Detailed MSW by country'!W135,'ST1.1 Detailed MSW by country'!L135)</f>
        <v>8.5864754275308264E-2</v>
      </c>
      <c r="X135" s="50">
        <f>STDEVA('ST1.1 Detailed MSW by country'!AS135,'ST1.1 Detailed MSW by country'!AH135,'ST1.1 Detailed MSW by country'!W135,'ST1.1 Detailed MSW by country'!L135)</f>
        <v>5.0156537110935207E-2</v>
      </c>
      <c r="Y135" s="50">
        <f>MIN('ST1.1 Detailed MSW by country'!AS135,'ST1.1 Detailed MSW by country'!AH135,'ST1.1 Detailed MSW by country'!W135,'ST1.1 Detailed MSW by country'!L135)</f>
        <v>4.9313879999999997E-2</v>
      </c>
      <c r="Z135" s="50">
        <f>MAX('ST1.1 Detailed MSW by country'!AS135,'ST1.1 Detailed MSW by country'!AH135,'ST1.1 Detailed MSW by country'!W135,'ST1.1 Detailed MSW by country'!L135)</f>
        <v>0.10674</v>
      </c>
      <c r="AA135" s="50">
        <f>AVERAGE('ST1.1 Detailed MSW by country'!AT135,'ST1.1 Detailed MSW by country'!AI135,'ST1.1 Detailed MSW by country'!X135,'ST1.1 Detailed MSW by country'!M135)</f>
        <v>0.22588367060620726</v>
      </c>
      <c r="AB135" s="50">
        <f>STDEVA('ST1.1 Detailed MSW by country'!AT135,'ST1.1 Detailed MSW by country'!AI135,'ST1.1 Detailed MSW by country'!X135,'ST1.1 Detailed MSW by country'!M135)</f>
        <v>0.13194637081460187</v>
      </c>
      <c r="AC135" s="50">
        <f>MIN('ST1.1 Detailed MSW by country'!AT135,'ST1.1 Detailed MSW by country'!AI135,'ST1.1 Detailed MSW by country'!X135,'ST1.1 Detailed MSW by country'!M135)</f>
        <v>0.1297296</v>
      </c>
      <c r="AD135" s="50">
        <f>MAX('ST1.1 Detailed MSW by country'!AT135,'ST1.1 Detailed MSW by country'!AI135,'ST1.1 Detailed MSW by country'!X135,'ST1.1 Detailed MSW by country'!M135)</f>
        <v>0.28079999999999999</v>
      </c>
      <c r="AE135" s="50">
        <f>AVERAGE('ST1.1 Detailed MSW by country'!AU135,'ST1.1 Detailed MSW by country'!AJ135,'ST1.1 Detailed MSW by country'!Y135,'ST1.1 Detailed MSW by country'!N135)</f>
        <v>6.4145170563172968E-2</v>
      </c>
      <c r="AF135" s="50">
        <f>STDEVA('ST1.1 Detailed MSW by country'!AU135,'ST1.1 Detailed MSW by country'!AJ135,'ST1.1 Detailed MSW by country'!Y135,'ST1.1 Detailed MSW by country'!N135)</f>
        <v>3.7469386071069637E-2</v>
      </c>
      <c r="AG135" s="50">
        <f>MIN('ST1.1 Detailed MSW by country'!AU135,'ST1.1 Detailed MSW by country'!AJ135,'ST1.1 Detailed MSW by country'!Y135,'ST1.1 Detailed MSW by country'!N135)</f>
        <v>3.6839879999999998E-2</v>
      </c>
      <c r="AH135" s="50">
        <f>MAX('ST1.1 Detailed MSW by country'!AU135,'ST1.1 Detailed MSW by country'!AJ135,'ST1.1 Detailed MSW by country'!Y135,'ST1.1 Detailed MSW by country'!N135)</f>
        <v>7.9740000000000005E-2</v>
      </c>
      <c r="AI135" s="50">
        <f>AVERAGE('ST1.1 Detailed MSW by country'!I135,'ST1.1 Detailed MSW by country'!L135,'ST1.1 Detailed MSW by country'!T135,'ST1.1 Detailed MSW by country'!W135,'ST1.1 Detailed MSW by country'!AE135,'ST1.1 Detailed MSW by country'!AH135,'ST1.1 Detailed MSW by country'!AP135,'ST1.1 Detailed MSW by country'!AS135)</f>
        <v>7.826289997606091E-2</v>
      </c>
      <c r="AJ135" s="50">
        <f>STDEVA('ST1.1 Detailed MSW by country'!I135,'ST1.1 Detailed MSW by country'!L135,'ST1.1 Detailed MSW by country'!T135,'ST1.1 Detailed MSW by country'!W135,'ST1.1 Detailed MSW by country'!AE135,'ST1.1 Detailed MSW by country'!AH135,'ST1.1 Detailed MSW by country'!AP135,'ST1.1 Detailed MSW by country'!AS135)</f>
        <v>4.2958601279566834E-2</v>
      </c>
      <c r="AK135" s="50">
        <f>MIN('ST1.1 Detailed MSW by country'!I135,'ST1.1 Detailed MSW by country'!L135,'ST1.1 Detailed MSW by country'!T135,'ST1.1 Detailed MSW by country'!W135,'ST1.1 Detailed MSW by country'!AE135,'ST1.1 Detailed MSW by country'!AH135,'ST1.1 Detailed MSW by country'!AP135,'ST1.1 Detailed MSW by country'!AS135)</f>
        <v>4.058208E-2</v>
      </c>
      <c r="AL135" s="50">
        <f>MAX('ST1.1 Detailed MSW by country'!I135,'ST1.1 Detailed MSW by country'!L135,'ST1.1 Detailed MSW by country'!T135,'ST1.1 Detailed MSW by country'!W135,'ST1.1 Detailed MSW by country'!AE135,'ST1.1 Detailed MSW by country'!AH135,'ST1.1 Detailed MSW by country'!AP135,'ST1.1 Detailed MSW by country'!AS135)</f>
        <v>0.10674</v>
      </c>
      <c r="AM135" s="50">
        <f>AVERAGE('ST1.1 Detailed MSW by country'!J135,'ST1.1 Detailed MSW by country'!M135,'ST1.1 Detailed MSW by country'!U135,'ST1.1 Detailed MSW by country'!X135,'ST1.1 Detailed MSW by country'!AF135,'ST1.1 Detailed MSW by country'!AI135,'ST1.1 Detailed MSW by country'!AQ135,'ST1.1 Detailed MSW by country'!AT135)</f>
        <v>0.18048974064784443</v>
      </c>
      <c r="AN135" s="50">
        <f>STDEVA('ST1.1 Detailed MSW by country'!J135,'ST1.1 Detailed MSW by country'!M135,'ST1.1 Detailed MSW by country'!U135,'ST1.1 Detailed MSW by country'!X135,'ST1.1 Detailed MSW by country'!AF135,'ST1.1 Detailed MSW by country'!AI135,'ST1.1 Detailed MSW by country'!AQ135,'ST1.1 Detailed MSW by country'!AT135)</f>
        <v>0.10702774678629098</v>
      </c>
      <c r="AO135" s="50">
        <f>MIN('ST1.1 Detailed MSW by country'!J135,'ST1.1 Detailed MSW by country'!M135,'ST1.1 Detailed MSW by country'!U135,'ST1.1 Detailed MSW by country'!X135,'ST1.1 Detailed MSW by country'!AF135,'ST1.1 Detailed MSW by country'!AI135,'ST1.1 Detailed MSW by country'!AQ135,'ST1.1 Detailed MSW by country'!AT135)</f>
        <v>7.7588279999999996E-2</v>
      </c>
      <c r="AP135" s="50">
        <f>MAX('ST1.1 Detailed MSW by country'!J135,'ST1.1 Detailed MSW by country'!M135,'ST1.1 Detailed MSW by country'!U135,'ST1.1 Detailed MSW by country'!X135,'ST1.1 Detailed MSW by country'!AF135,'ST1.1 Detailed MSW by country'!AI135,'ST1.1 Detailed MSW by country'!AQ135,'ST1.1 Detailed MSW by country'!AT135)</f>
        <v>0.28079999999999999</v>
      </c>
      <c r="AQ135" s="50">
        <f>AVERAGE('ST1.1 Detailed MSW by country'!K135,'ST1.1 Detailed MSW by country'!N135,'ST1.1 Detailed MSW by country'!V135,'ST1.1 Detailed MSW by country'!Y135,'ST1.1 Detailed MSW by country'!AG135,'ST1.1 Detailed MSW by country'!AJ135,'ST1.1 Detailed MSW by country'!AR135,'ST1.1 Detailed MSW by country'!AU135)</f>
        <v>8.796431403414802E-2</v>
      </c>
      <c r="AR135" s="50">
        <f>STDEVA('ST1.1 Detailed MSW by country'!K135,'ST1.1 Detailed MSW by country'!N135,'ST1.1 Detailed MSW by country'!V135,'ST1.1 Detailed MSW by country'!Y135,'ST1.1 Detailed MSW by country'!AG135,'ST1.1 Detailed MSW by country'!AJ135,'ST1.1 Detailed MSW by country'!AR135,'ST1.1 Detailed MSW by country'!AU135)</f>
        <v>5.2855409546988107E-2</v>
      </c>
      <c r="AS135" s="50">
        <f>MIN('ST1.1 Detailed MSW by country'!K135,'ST1.1 Detailed MSW by country'!N135,'ST1.1 Detailed MSW by country'!V135,'ST1.1 Detailed MSW by country'!Y135,'ST1.1 Detailed MSW by country'!AG135,'ST1.1 Detailed MSW by country'!AJ135,'ST1.1 Detailed MSW by country'!AR135,'ST1.1 Detailed MSW by country'!AU135)</f>
        <v>3.6839879999999998E-2</v>
      </c>
      <c r="AT135" s="50">
        <f>MAX('ST1.1 Detailed MSW by country'!K135,'ST1.1 Detailed MSW by country'!N135,'ST1.1 Detailed MSW by country'!V135,'ST1.1 Detailed MSW by country'!Y135,'ST1.1 Detailed MSW by country'!AG135,'ST1.1 Detailed MSW by country'!AJ135,'ST1.1 Detailed MSW by country'!AR135,'ST1.1 Detailed MSW by country'!AU135)</f>
        <v>0.13896</v>
      </c>
    </row>
    <row r="136" spans="1:46" x14ac:dyDescent="0.3">
      <c r="A136" s="19" t="s">
        <v>118</v>
      </c>
      <c r="B136" s="19" t="s">
        <v>149</v>
      </c>
      <c r="C136" s="27">
        <f>AVERAGE('ST1.1 Detailed MSW by country'!G136,'ST1.1 Detailed MSW by country'!R136,'ST1.1 Detailed MSW by country'!AC136,'ST1.1 Detailed MSW by country'!AN136)</f>
        <v>1.0562115391323184</v>
      </c>
      <c r="D136" s="21">
        <f>STDEVA('ST1.1 Detailed MSW by country'!G136,'ST1.1 Detailed MSW by country'!R136,'ST1.1 Detailed MSW by country'!AC136,'ST1.1 Detailed MSW by country'!AN136)</f>
        <v>0.52813294606619365</v>
      </c>
      <c r="E136" s="21">
        <f>MIN('ST1.1 Detailed MSW by country'!G136,'ST1.1 Detailed MSW by country'!R136,'ST1.1 Detailed MSW by country'!AC136,'ST1.1 Detailed MSW by country'!AN136)</f>
        <v>1.0486346173969547</v>
      </c>
      <c r="F136" s="21">
        <f>MAX('ST1.1 Detailed MSW by country'!G136,'ST1.1 Detailed MSW by country'!R136,'ST1.1 Detailed MSW by country'!AC136,'ST1.1 Detailed MSW by country'!AN136)</f>
        <v>1.06</v>
      </c>
      <c r="G136" s="21">
        <f>AVERAGE('ST1.1 Detailed MSW by country'!H136,'ST1.1 Detailed MSW by country'!S136,'ST1.1 Detailed MSW by country'!AD136,'ST1.1 Detailed MSW by country'!AO136)</f>
        <v>0.44030282075430122</v>
      </c>
      <c r="H136" s="21">
        <f>STDEVA('ST1.1 Detailed MSW by country'!H136,'ST1.1 Detailed MSW by country'!S136,'ST1.1 Detailed MSW by country'!AD136,'ST1.1 Detailed MSW by country'!AO136)</f>
        <v>0.23632650271793124</v>
      </c>
      <c r="I136" s="21">
        <f>MIN('ST1.1 Detailed MSW by country'!H136,'ST1.1 Detailed MSW by country'!S136,'ST1.1 Detailed MSW by country'!AD136,'ST1.1 Detailed MSW by country'!AO136)</f>
        <v>0.37750846226290369</v>
      </c>
      <c r="J136" s="21">
        <f>MAX('ST1.1 Detailed MSW by country'!H136,'ST1.1 Detailed MSW by country'!S136,'ST1.1 Detailed MSW by country'!AD136,'ST1.1 Detailed MSW by country'!AO136)</f>
        <v>0.56180000000000008</v>
      </c>
      <c r="K136" s="50">
        <f>AVERAGE('ST1.1 Detailed MSW by country'!AP136,'ST1.1 Detailed MSW by country'!AE136,'ST1.1 Detailed MSW by country'!T136,'ST1.1 Detailed MSW by country'!I136)</f>
        <v>4.0507816442990459E-2</v>
      </c>
      <c r="L136" s="50">
        <f>STDEVA('ST1.1 Detailed MSW by country'!AP136,'ST1.1 Detailed MSW by country'!AE136,'ST1.1 Detailed MSW by country'!T136,'ST1.1 Detailed MSW by country'!I136)</f>
        <v>2.5490484445526859E-2</v>
      </c>
      <c r="M136" s="50">
        <f>MIN('ST1.1 Detailed MSW by country'!AP136,'ST1.1 Detailed MSW by country'!AE136,'ST1.1 Detailed MSW by country'!T136,'ST1.1 Detailed MSW by country'!I136)</f>
        <v>1.8622079999999999E-2</v>
      </c>
      <c r="N136" s="50">
        <f>MAX('ST1.1 Detailed MSW by country'!AP136,'ST1.1 Detailed MSW by country'!AE136,'ST1.1 Detailed MSW by country'!T136,'ST1.1 Detailed MSW by country'!I136)</f>
        <v>5.1727999999999996E-2</v>
      </c>
      <c r="O136" s="50">
        <f>AVERAGE('ST1.1 Detailed MSW by country'!AQ136,'ST1.1 Detailed MSW by country'!AF136,'ST1.1 Detailed MSW by country'!U136,'ST1.1 Detailed MSW by country'!J136)</f>
        <v>7.7446296601045295E-2</v>
      </c>
      <c r="P136" s="50">
        <f>STDEVA('ST1.1 Detailed MSW by country'!AQ136,'ST1.1 Detailed MSW by country'!AF136,'ST1.1 Detailed MSW by country'!U136,'ST1.1 Detailed MSW by country'!J136)</f>
        <v>4.8734881122288028E-2</v>
      </c>
      <c r="Q136" s="50">
        <f>MIN('ST1.1 Detailed MSW by country'!AQ136,'ST1.1 Detailed MSW by country'!AF136,'ST1.1 Detailed MSW by country'!U136,'ST1.1 Detailed MSW by country'!J136)</f>
        <v>3.5603279999999994E-2</v>
      </c>
      <c r="R136" s="50">
        <f>MAX('ST1.1 Detailed MSW by country'!AQ136,'ST1.1 Detailed MSW by country'!AF136,'ST1.1 Detailed MSW by country'!U136,'ST1.1 Detailed MSW by country'!J136)</f>
        <v>9.8898E-2</v>
      </c>
      <c r="S136" s="50">
        <f>AVERAGE('ST1.1 Detailed MSW by country'!AR136,'ST1.1 Detailed MSW by country'!AG136,'ST1.1 Detailed MSW by country'!V136,'ST1.1 Detailed MSW by country'!K136)</f>
        <v>6.408203748768164E-2</v>
      </c>
      <c r="T136" s="50">
        <f>STDEVA('ST1.1 Detailed MSW by country'!AR136,'ST1.1 Detailed MSW by country'!AG136,'ST1.1 Detailed MSW by country'!V136,'ST1.1 Detailed MSW by country'!K136)</f>
        <v>4.0325110639235121E-2</v>
      </c>
      <c r="U136" s="50">
        <f>MIN('ST1.1 Detailed MSW by country'!AR136,'ST1.1 Detailed MSW by country'!AG136,'ST1.1 Detailed MSW by country'!V136,'ST1.1 Detailed MSW by country'!K136)</f>
        <v>2.9459520000000003E-2</v>
      </c>
      <c r="V136" s="50">
        <f>MAX('ST1.1 Detailed MSW by country'!AR136,'ST1.1 Detailed MSW by country'!AG136,'ST1.1 Detailed MSW by country'!V136,'ST1.1 Detailed MSW by country'!K136)</f>
        <v>8.1832000000000016E-2</v>
      </c>
      <c r="W136" s="50">
        <f>AVERAGE('ST1.1 Detailed MSW by country'!AS136,'ST1.1 Detailed MSW by country'!AH136,'ST1.1 Detailed MSW by country'!W136,'ST1.1 Detailed MSW by country'!L136)</f>
        <v>4.9223637603879801E-2</v>
      </c>
      <c r="X136" s="50">
        <f>STDEVA('ST1.1 Detailed MSW by country'!AS136,'ST1.1 Detailed MSW by country'!AH136,'ST1.1 Detailed MSW by country'!W136,'ST1.1 Detailed MSW by country'!L136)</f>
        <v>3.0975117369257021E-2</v>
      </c>
      <c r="Y136" s="50">
        <f>MIN('ST1.1 Detailed MSW by country'!AS136,'ST1.1 Detailed MSW by country'!AH136,'ST1.1 Detailed MSW by country'!W136,'ST1.1 Detailed MSW by country'!L136)</f>
        <v>2.2628880000000001E-2</v>
      </c>
      <c r="Z136" s="50">
        <f>MAX('ST1.1 Detailed MSW by country'!AS136,'ST1.1 Detailed MSW by country'!AH136,'ST1.1 Detailed MSW by country'!W136,'ST1.1 Detailed MSW by country'!L136)</f>
        <v>6.2857999999999997E-2</v>
      </c>
      <c r="AA136" s="50">
        <f>AVERAGE('ST1.1 Detailed MSW by country'!AT136,'ST1.1 Detailed MSW by country'!AI136,'ST1.1 Detailed MSW by country'!X136,'ST1.1 Detailed MSW by country'!M136)</f>
        <v>0.12949220010464166</v>
      </c>
      <c r="AB136" s="50">
        <f>STDEVA('ST1.1 Detailed MSW by country'!AT136,'ST1.1 Detailed MSW by country'!AI136,'ST1.1 Detailed MSW by country'!X136,'ST1.1 Detailed MSW by country'!M136)</f>
        <v>8.1485974866848179E-2</v>
      </c>
      <c r="AC136" s="50">
        <f>MIN('ST1.1 Detailed MSW by country'!AT136,'ST1.1 Detailed MSW by country'!AI136,'ST1.1 Detailed MSW by country'!X136,'ST1.1 Detailed MSW by country'!M136)</f>
        <v>5.9529600000000002E-2</v>
      </c>
      <c r="AD136" s="50">
        <f>MAX('ST1.1 Detailed MSW by country'!AT136,'ST1.1 Detailed MSW by country'!AI136,'ST1.1 Detailed MSW by country'!X136,'ST1.1 Detailed MSW by country'!M136)</f>
        <v>0.16536000000000001</v>
      </c>
      <c r="AE136" s="50">
        <f>AVERAGE('ST1.1 Detailed MSW by country'!AU136,'ST1.1 Detailed MSW by country'!AJ136,'ST1.1 Detailed MSW by country'!Y136,'ST1.1 Detailed MSW by country'!N136)</f>
        <v>3.6772464516895031E-2</v>
      </c>
      <c r="AF136" s="50">
        <f>STDEVA('ST1.1 Detailed MSW by country'!AU136,'ST1.1 Detailed MSW by country'!AJ136,'ST1.1 Detailed MSW by country'!Y136,'ST1.1 Detailed MSW by country'!N136)</f>
        <v>2.3139927478213931E-2</v>
      </c>
      <c r="AG136" s="50">
        <f>MIN('ST1.1 Detailed MSW by country'!AU136,'ST1.1 Detailed MSW by country'!AJ136,'ST1.1 Detailed MSW by country'!Y136,'ST1.1 Detailed MSW by country'!N136)</f>
        <v>1.6904880000000001E-2</v>
      </c>
      <c r="AH136" s="50">
        <f>MAX('ST1.1 Detailed MSW by country'!AU136,'ST1.1 Detailed MSW by country'!AJ136,'ST1.1 Detailed MSW by country'!Y136,'ST1.1 Detailed MSW by country'!N136)</f>
        <v>4.6958E-2</v>
      </c>
      <c r="AI136" s="50">
        <f>AVERAGE('ST1.1 Detailed MSW by country'!I136,'ST1.1 Detailed MSW by country'!L136,'ST1.1 Detailed MSW by country'!T136,'ST1.1 Detailed MSW by country'!W136,'ST1.1 Detailed MSW by country'!AE136,'ST1.1 Detailed MSW by country'!AH136,'ST1.1 Detailed MSW by country'!AP136,'ST1.1 Detailed MSW by country'!AS136)</f>
        <v>4.4865727023435137E-2</v>
      </c>
      <c r="AJ136" s="50">
        <f>STDEVA('ST1.1 Detailed MSW by country'!I136,'ST1.1 Detailed MSW by country'!L136,'ST1.1 Detailed MSW by country'!T136,'ST1.1 Detailed MSW by country'!W136,'ST1.1 Detailed MSW by country'!AE136,'ST1.1 Detailed MSW by country'!AH136,'ST1.1 Detailed MSW by country'!AP136,'ST1.1 Detailed MSW by country'!AS136)</f>
        <v>2.6492935205831934E-2</v>
      </c>
      <c r="AK136" s="50">
        <f>MIN('ST1.1 Detailed MSW by country'!I136,'ST1.1 Detailed MSW by country'!L136,'ST1.1 Detailed MSW by country'!T136,'ST1.1 Detailed MSW by country'!W136,'ST1.1 Detailed MSW by country'!AE136,'ST1.1 Detailed MSW by country'!AH136,'ST1.1 Detailed MSW by country'!AP136,'ST1.1 Detailed MSW by country'!AS136)</f>
        <v>1.8622079999999999E-2</v>
      </c>
      <c r="AL136" s="50">
        <f>MAX('ST1.1 Detailed MSW by country'!I136,'ST1.1 Detailed MSW by country'!L136,'ST1.1 Detailed MSW by country'!T136,'ST1.1 Detailed MSW by country'!W136,'ST1.1 Detailed MSW by country'!AE136,'ST1.1 Detailed MSW by country'!AH136,'ST1.1 Detailed MSW by country'!AP136,'ST1.1 Detailed MSW by country'!AS136)</f>
        <v>6.2857999999999997E-2</v>
      </c>
      <c r="AM136" s="50">
        <f>AVERAGE('ST1.1 Detailed MSW by country'!J136,'ST1.1 Detailed MSW by country'!M136,'ST1.1 Detailed MSW by country'!U136,'ST1.1 Detailed MSW by country'!X136,'ST1.1 Detailed MSW by country'!AF136,'ST1.1 Detailed MSW by country'!AI136,'ST1.1 Detailed MSW by country'!AQ136,'ST1.1 Detailed MSW by country'!AT136)</f>
        <v>0.10346924835284348</v>
      </c>
      <c r="AN136" s="50">
        <f>STDEVA('ST1.1 Detailed MSW by country'!J136,'ST1.1 Detailed MSW by country'!M136,'ST1.1 Detailed MSW by country'!U136,'ST1.1 Detailed MSW by country'!X136,'ST1.1 Detailed MSW by country'!AF136,'ST1.1 Detailed MSW by country'!AI136,'ST1.1 Detailed MSW by country'!AQ136,'ST1.1 Detailed MSW by country'!AT136)</f>
        <v>6.5566249260310697E-2</v>
      </c>
      <c r="AO136" s="50">
        <f>MIN('ST1.1 Detailed MSW by country'!J136,'ST1.1 Detailed MSW by country'!M136,'ST1.1 Detailed MSW by country'!U136,'ST1.1 Detailed MSW by country'!X136,'ST1.1 Detailed MSW by country'!AF136,'ST1.1 Detailed MSW by country'!AI136,'ST1.1 Detailed MSW by country'!AQ136,'ST1.1 Detailed MSW by country'!AT136)</f>
        <v>3.5603279999999994E-2</v>
      </c>
      <c r="AP136" s="50">
        <f>MAX('ST1.1 Detailed MSW by country'!J136,'ST1.1 Detailed MSW by country'!M136,'ST1.1 Detailed MSW by country'!U136,'ST1.1 Detailed MSW by country'!X136,'ST1.1 Detailed MSW by country'!AF136,'ST1.1 Detailed MSW by country'!AI136,'ST1.1 Detailed MSW by country'!AQ136,'ST1.1 Detailed MSW by country'!AT136)</f>
        <v>0.16536000000000001</v>
      </c>
      <c r="AQ136" s="50">
        <f>AVERAGE('ST1.1 Detailed MSW by country'!K136,'ST1.1 Detailed MSW by country'!N136,'ST1.1 Detailed MSW by country'!V136,'ST1.1 Detailed MSW by country'!Y136,'ST1.1 Detailed MSW by country'!AG136,'ST1.1 Detailed MSW by country'!AJ136,'ST1.1 Detailed MSW by country'!AR136,'ST1.1 Detailed MSW by country'!AU136)</f>
        <v>5.0427251002288342E-2</v>
      </c>
      <c r="AR136" s="50">
        <f>STDEVA('ST1.1 Detailed MSW by country'!K136,'ST1.1 Detailed MSW by country'!N136,'ST1.1 Detailed MSW by country'!V136,'ST1.1 Detailed MSW by country'!Y136,'ST1.1 Detailed MSW by country'!AG136,'ST1.1 Detailed MSW by country'!AJ136,'ST1.1 Detailed MSW by country'!AR136,'ST1.1 Detailed MSW by country'!AU136)</f>
        <v>3.2345791839606799E-2</v>
      </c>
      <c r="AS136" s="50">
        <f>MIN('ST1.1 Detailed MSW by country'!K136,'ST1.1 Detailed MSW by country'!N136,'ST1.1 Detailed MSW by country'!V136,'ST1.1 Detailed MSW by country'!Y136,'ST1.1 Detailed MSW by country'!AG136,'ST1.1 Detailed MSW by country'!AJ136,'ST1.1 Detailed MSW by country'!AR136,'ST1.1 Detailed MSW by country'!AU136)</f>
        <v>1.6904880000000001E-2</v>
      </c>
      <c r="AT136" s="50">
        <f>MAX('ST1.1 Detailed MSW by country'!K136,'ST1.1 Detailed MSW by country'!N136,'ST1.1 Detailed MSW by country'!V136,'ST1.1 Detailed MSW by country'!Y136,'ST1.1 Detailed MSW by country'!AG136,'ST1.1 Detailed MSW by country'!AJ136,'ST1.1 Detailed MSW by country'!AR136,'ST1.1 Detailed MSW by country'!AU136)</f>
        <v>8.1832000000000016E-2</v>
      </c>
    </row>
    <row r="137" spans="1:46" x14ac:dyDescent="0.3">
      <c r="A137" s="19" t="s">
        <v>118</v>
      </c>
      <c r="B137" s="19" t="s">
        <v>150</v>
      </c>
      <c r="C137" s="27">
        <f>AVERAGE('ST1.1 Detailed MSW by country'!G137,'ST1.1 Detailed MSW by country'!R137,'ST1.1 Detailed MSW by country'!AC137,'ST1.1 Detailed MSW by country'!AN137)</f>
        <v>2.0844774638635029</v>
      </c>
      <c r="D137" s="21">
        <f>STDEVA('ST1.1 Detailed MSW by country'!G137,'ST1.1 Detailed MSW by country'!R137,'ST1.1 Detailed MSW by country'!AC137,'ST1.1 Detailed MSW by country'!AN137)</f>
        <v>1.4472316160017431</v>
      </c>
      <c r="E137" s="21">
        <f>MIN('ST1.1 Detailed MSW by country'!G137,'ST1.1 Detailed MSW by country'!R137,'ST1.1 Detailed MSW by country'!AC137,'ST1.1 Detailed MSW by country'!AN137)</f>
        <v>1.1000000000000001</v>
      </c>
      <c r="F137" s="21">
        <f>MAX('ST1.1 Detailed MSW by country'!G137,'ST1.1 Detailed MSW by country'!R137,'ST1.1 Detailed MSW by country'!AC137,'ST1.1 Detailed MSW by country'!AN137)</f>
        <v>3.0689549277270056</v>
      </c>
      <c r="G137" s="21">
        <f>AVERAGE('ST1.1 Detailed MSW by country'!H137,'ST1.1 Detailed MSW by country'!S137,'ST1.1 Detailed MSW by country'!AD137,'ST1.1 Detailed MSW by country'!AO137)</f>
        <v>0.75041188699086092</v>
      </c>
      <c r="H137" s="21">
        <f>STDEVA('ST1.1 Detailed MSW by country'!H137,'ST1.1 Detailed MSW by country'!S137,'ST1.1 Detailed MSW by country'!AD137,'ST1.1 Detailed MSW by country'!AO137)</f>
        <v>0.52100338176062755</v>
      </c>
      <c r="I137" s="21">
        <f>MIN('ST1.1 Detailed MSW by country'!H137,'ST1.1 Detailed MSW by country'!S137,'ST1.1 Detailed MSW by country'!AD137,'ST1.1 Detailed MSW by country'!AO137)</f>
        <v>0.39600000000000002</v>
      </c>
      <c r="J137" s="21">
        <f>MAX('ST1.1 Detailed MSW by country'!H137,'ST1.1 Detailed MSW by country'!S137,'ST1.1 Detailed MSW by country'!AD137,'ST1.1 Detailed MSW by country'!AO137)</f>
        <v>1.1048237739817219</v>
      </c>
      <c r="K137" s="50">
        <f>AVERAGE('ST1.1 Detailed MSW by country'!AP137,'ST1.1 Detailed MSW by country'!AE137,'ST1.1 Detailed MSW by country'!T137,'ST1.1 Detailed MSW by country'!I137)</f>
        <v>8.4544900236538933E-2</v>
      </c>
      <c r="L137" s="50">
        <f>STDEVA('ST1.1 Detailed MSW by country'!AP137,'ST1.1 Detailed MSW by country'!AE137,'ST1.1 Detailed MSW by country'!T137,'ST1.1 Detailed MSW by country'!I137)</f>
        <v>7.2238408772006907E-2</v>
      </c>
      <c r="M137" s="50">
        <f>MIN('ST1.1 Detailed MSW by country'!AP137,'ST1.1 Detailed MSW by country'!AE137,'ST1.1 Detailed MSW by country'!T137,'ST1.1 Detailed MSW by country'!I137)</f>
        <v>1.93248E-2</v>
      </c>
      <c r="N137" s="50">
        <f>MAX('ST1.1 Detailed MSW by country'!AP137,'ST1.1 Detailed MSW by country'!AE137,'ST1.1 Detailed MSW by country'!T137,'ST1.1 Detailed MSW by country'!I137)</f>
        <v>0.14976500047307786</v>
      </c>
      <c r="O137" s="50">
        <f>AVERAGE('ST1.1 Detailed MSW by country'!AQ137,'ST1.1 Detailed MSW by country'!AF137,'ST1.1 Detailed MSW by country'!U137,'ST1.1 Detailed MSW by country'!J137)</f>
        <v>0.1616401473784648</v>
      </c>
      <c r="P137" s="50">
        <f>STDEVA('ST1.1 Detailed MSW by country'!AQ137,'ST1.1 Detailed MSW by country'!AF137,'ST1.1 Detailed MSW by country'!U137,'ST1.1 Detailed MSW by country'!J137)</f>
        <v>0.13811154791861155</v>
      </c>
      <c r="Q137" s="50">
        <f>MIN('ST1.1 Detailed MSW by country'!AQ137,'ST1.1 Detailed MSW by country'!AF137,'ST1.1 Detailed MSW by country'!U137,'ST1.1 Detailed MSW by country'!J137)</f>
        <v>3.6946800000000002E-2</v>
      </c>
      <c r="R137" s="50">
        <f>MAX('ST1.1 Detailed MSW by country'!AQ137,'ST1.1 Detailed MSW by country'!AF137,'ST1.1 Detailed MSW by country'!U137,'ST1.1 Detailed MSW by country'!J137)</f>
        <v>0.2863334947569296</v>
      </c>
      <c r="S137" s="50">
        <f>AVERAGE('ST1.1 Detailed MSW by country'!AR137,'ST1.1 Detailed MSW by country'!AG137,'ST1.1 Detailed MSW by country'!V137,'ST1.1 Detailed MSW by country'!K137)</f>
        <v>0.13374726021026243</v>
      </c>
      <c r="T137" s="50">
        <f>STDEVA('ST1.1 Detailed MSW by country'!AR137,'ST1.1 Detailed MSW by country'!AG137,'ST1.1 Detailed MSW by country'!V137,'ST1.1 Detailed MSW by country'!K137)</f>
        <v>0.11427879420489619</v>
      </c>
      <c r="U137" s="50">
        <f>MIN('ST1.1 Detailed MSW by country'!AR137,'ST1.1 Detailed MSW by country'!AG137,'ST1.1 Detailed MSW by country'!V137,'ST1.1 Detailed MSW by country'!K137)</f>
        <v>3.0571200000000003E-2</v>
      </c>
      <c r="V137" s="50">
        <f>MAX('ST1.1 Detailed MSW by country'!AR137,'ST1.1 Detailed MSW by country'!AG137,'ST1.1 Detailed MSW by country'!V137,'ST1.1 Detailed MSW by country'!K137)</f>
        <v>0.23692332042052486</v>
      </c>
      <c r="W137" s="50">
        <f>AVERAGE('ST1.1 Detailed MSW by country'!AS137,'ST1.1 Detailed MSW by country'!AH137,'ST1.1 Detailed MSW by country'!W137,'ST1.1 Detailed MSW by country'!L137)</f>
        <v>0.10273591360710571</v>
      </c>
      <c r="X137" s="50">
        <f>STDEVA('ST1.1 Detailed MSW by country'!AS137,'ST1.1 Detailed MSW by country'!AH137,'ST1.1 Detailed MSW by country'!W137,'ST1.1 Detailed MSW by country'!L137)</f>
        <v>8.7781509020082166E-2</v>
      </c>
      <c r="Y137" s="50">
        <f>MIN('ST1.1 Detailed MSW by country'!AS137,'ST1.1 Detailed MSW by country'!AH137,'ST1.1 Detailed MSW by country'!W137,'ST1.1 Detailed MSW by country'!L137)</f>
        <v>2.3482800000000002E-2</v>
      </c>
      <c r="Z137" s="50">
        <f>MAX('ST1.1 Detailed MSW by country'!AS137,'ST1.1 Detailed MSW by country'!AH137,'ST1.1 Detailed MSW by country'!W137,'ST1.1 Detailed MSW by country'!L137)</f>
        <v>0.18198902721421142</v>
      </c>
      <c r="AA137" s="50">
        <f>AVERAGE('ST1.1 Detailed MSW by country'!AT137,'ST1.1 Detailed MSW by country'!AI137,'ST1.1 Detailed MSW by country'!X137,'ST1.1 Detailed MSW by country'!M137)</f>
        <v>0.27026648436270645</v>
      </c>
      <c r="AB137" s="50">
        <f>STDEVA('ST1.1 Detailed MSW by country'!AT137,'ST1.1 Detailed MSW by country'!AI137,'ST1.1 Detailed MSW by country'!X137,'ST1.1 Detailed MSW by country'!M137)</f>
        <v>0.23092606082854669</v>
      </c>
      <c r="AC137" s="50">
        <f>MIN('ST1.1 Detailed MSW by country'!AT137,'ST1.1 Detailed MSW by country'!AI137,'ST1.1 Detailed MSW by country'!X137,'ST1.1 Detailed MSW by country'!M137)</f>
        <v>6.1776000000000005E-2</v>
      </c>
      <c r="AD137" s="50">
        <f>MAX('ST1.1 Detailed MSW by country'!AT137,'ST1.1 Detailed MSW by country'!AI137,'ST1.1 Detailed MSW by country'!X137,'ST1.1 Detailed MSW by country'!M137)</f>
        <v>0.4787569687254129</v>
      </c>
      <c r="AE137" s="50">
        <f>AVERAGE('ST1.1 Detailed MSW by country'!AU137,'ST1.1 Detailed MSW by country'!AJ137,'ST1.1 Detailed MSW by country'!Y137,'ST1.1 Detailed MSW by country'!N137)</f>
        <v>7.6748751649153166E-2</v>
      </c>
      <c r="AF137" s="50">
        <f>STDEVA('ST1.1 Detailed MSW by country'!AU137,'ST1.1 Detailed MSW by country'!AJ137,'ST1.1 Detailed MSW by country'!Y137,'ST1.1 Detailed MSW by country'!N137)</f>
        <v>6.5577080094260359E-2</v>
      </c>
      <c r="AG137" s="50">
        <f>MIN('ST1.1 Detailed MSW by country'!AU137,'ST1.1 Detailed MSW by country'!AJ137,'ST1.1 Detailed MSW by country'!Y137,'ST1.1 Detailed MSW by country'!N137)</f>
        <v>1.7542800000000001E-2</v>
      </c>
      <c r="AH137" s="50">
        <f>MAX('ST1.1 Detailed MSW by country'!AU137,'ST1.1 Detailed MSW by country'!AJ137,'ST1.1 Detailed MSW by country'!Y137,'ST1.1 Detailed MSW by country'!N137)</f>
        <v>0.13595470329830633</v>
      </c>
      <c r="AI137" s="50">
        <f>AVERAGE('ST1.1 Detailed MSW by country'!I137,'ST1.1 Detailed MSW by country'!L137,'ST1.1 Detailed MSW by country'!T137,'ST1.1 Detailed MSW by country'!W137,'ST1.1 Detailed MSW by country'!AE137,'ST1.1 Detailed MSW by country'!AH137,'ST1.1 Detailed MSW by country'!AP137,'ST1.1 Detailed MSW by country'!AS137)</f>
        <v>9.3640406921822322E-2</v>
      </c>
      <c r="AJ137" s="50">
        <f>STDEVA('ST1.1 Detailed MSW by country'!I137,'ST1.1 Detailed MSW by country'!L137,'ST1.1 Detailed MSW by country'!T137,'ST1.1 Detailed MSW by country'!W137,'ST1.1 Detailed MSW by country'!AE137,'ST1.1 Detailed MSW by country'!AH137,'ST1.1 Detailed MSW by country'!AP137,'ST1.1 Detailed MSW by country'!AS137)</f>
        <v>7.4582073264469681E-2</v>
      </c>
      <c r="AK137" s="50">
        <f>MIN('ST1.1 Detailed MSW by country'!I137,'ST1.1 Detailed MSW by country'!L137,'ST1.1 Detailed MSW by country'!T137,'ST1.1 Detailed MSW by country'!W137,'ST1.1 Detailed MSW by country'!AE137,'ST1.1 Detailed MSW by country'!AH137,'ST1.1 Detailed MSW by country'!AP137,'ST1.1 Detailed MSW by country'!AS137)</f>
        <v>1.93248E-2</v>
      </c>
      <c r="AL137" s="50">
        <f>MAX('ST1.1 Detailed MSW by country'!I137,'ST1.1 Detailed MSW by country'!L137,'ST1.1 Detailed MSW by country'!T137,'ST1.1 Detailed MSW by country'!W137,'ST1.1 Detailed MSW by country'!AE137,'ST1.1 Detailed MSW by country'!AH137,'ST1.1 Detailed MSW by country'!AP137,'ST1.1 Detailed MSW by country'!AS137)</f>
        <v>0.18198902721421142</v>
      </c>
      <c r="AM137" s="50">
        <f>AVERAGE('ST1.1 Detailed MSW by country'!J137,'ST1.1 Detailed MSW by country'!M137,'ST1.1 Detailed MSW by country'!U137,'ST1.1 Detailed MSW by country'!X137,'ST1.1 Detailed MSW by country'!AF137,'ST1.1 Detailed MSW by country'!AI137,'ST1.1 Detailed MSW by country'!AQ137,'ST1.1 Detailed MSW by country'!AT137)</f>
        <v>0.21595331587058564</v>
      </c>
      <c r="AN137" s="50">
        <f>STDEVA('ST1.1 Detailed MSW by country'!J137,'ST1.1 Detailed MSW by country'!M137,'ST1.1 Detailed MSW by country'!U137,'ST1.1 Detailed MSW by country'!X137,'ST1.1 Detailed MSW by country'!AF137,'ST1.1 Detailed MSW by country'!AI137,'ST1.1 Detailed MSW by country'!AQ137,'ST1.1 Detailed MSW by country'!AT137)</f>
        <v>0.17852761941507647</v>
      </c>
      <c r="AO137" s="50">
        <f>MIN('ST1.1 Detailed MSW by country'!J137,'ST1.1 Detailed MSW by country'!M137,'ST1.1 Detailed MSW by country'!U137,'ST1.1 Detailed MSW by country'!X137,'ST1.1 Detailed MSW by country'!AF137,'ST1.1 Detailed MSW by country'!AI137,'ST1.1 Detailed MSW by country'!AQ137,'ST1.1 Detailed MSW by country'!AT137)</f>
        <v>3.6946800000000002E-2</v>
      </c>
      <c r="AP137" s="50">
        <f>MAX('ST1.1 Detailed MSW by country'!J137,'ST1.1 Detailed MSW by country'!M137,'ST1.1 Detailed MSW by country'!U137,'ST1.1 Detailed MSW by country'!X137,'ST1.1 Detailed MSW by country'!AF137,'ST1.1 Detailed MSW by country'!AI137,'ST1.1 Detailed MSW by country'!AQ137,'ST1.1 Detailed MSW by country'!AT137)</f>
        <v>0.4787569687254129</v>
      </c>
      <c r="AQ137" s="50">
        <f>AVERAGE('ST1.1 Detailed MSW by country'!K137,'ST1.1 Detailed MSW by country'!N137,'ST1.1 Detailed MSW by country'!V137,'ST1.1 Detailed MSW by country'!Y137,'ST1.1 Detailed MSW by country'!AG137,'ST1.1 Detailed MSW by country'!AJ137,'ST1.1 Detailed MSW by country'!AR137,'ST1.1 Detailed MSW by country'!AU137)</f>
        <v>0.1052480059297078</v>
      </c>
      <c r="AR137" s="50">
        <f>STDEVA('ST1.1 Detailed MSW by country'!K137,'ST1.1 Detailed MSW by country'!N137,'ST1.1 Detailed MSW by country'!V137,'ST1.1 Detailed MSW by country'!Y137,'ST1.1 Detailed MSW by country'!AG137,'ST1.1 Detailed MSW by country'!AJ137,'ST1.1 Detailed MSW by country'!AR137,'ST1.1 Detailed MSW by country'!AU137)</f>
        <v>8.7590282977816319E-2</v>
      </c>
      <c r="AS137" s="50">
        <f>MIN('ST1.1 Detailed MSW by country'!K137,'ST1.1 Detailed MSW by country'!N137,'ST1.1 Detailed MSW by country'!V137,'ST1.1 Detailed MSW by country'!Y137,'ST1.1 Detailed MSW by country'!AG137,'ST1.1 Detailed MSW by country'!AJ137,'ST1.1 Detailed MSW by country'!AR137,'ST1.1 Detailed MSW by country'!AU137)</f>
        <v>1.7542800000000001E-2</v>
      </c>
      <c r="AT137" s="50">
        <f>MAX('ST1.1 Detailed MSW by country'!K137,'ST1.1 Detailed MSW by country'!N137,'ST1.1 Detailed MSW by country'!V137,'ST1.1 Detailed MSW by country'!Y137,'ST1.1 Detailed MSW by country'!AG137,'ST1.1 Detailed MSW by country'!AJ137,'ST1.1 Detailed MSW by country'!AR137,'ST1.1 Detailed MSW by country'!AU137)</f>
        <v>0.23692332042052486</v>
      </c>
    </row>
    <row r="138" spans="1:46" x14ac:dyDescent="0.3">
      <c r="A138" s="19" t="s">
        <v>118</v>
      </c>
      <c r="B138" s="19" t="s">
        <v>151</v>
      </c>
      <c r="C138" s="27">
        <f>AVERAGE('ST1.1 Detailed MSW by country'!G138,'ST1.1 Detailed MSW by country'!R138,'ST1.1 Detailed MSW by country'!AC138,'ST1.1 Detailed MSW by country'!AN138)</f>
        <v>2.7677791236835878</v>
      </c>
      <c r="D138" s="21">
        <f>STDEVA('ST1.1 Detailed MSW by country'!G138,'ST1.1 Detailed MSW by country'!R138,'ST1.1 Detailed MSW by country'!AC138,'ST1.1 Detailed MSW by country'!AN138)</f>
        <v>1.6638657341745351</v>
      </c>
      <c r="E138" s="21">
        <f>MIN('ST1.1 Detailed MSW by country'!G138,'ST1.1 Detailed MSW by country'!R138,'ST1.1 Detailed MSW by country'!AC138,'ST1.1 Detailed MSW by country'!AN138)</f>
        <v>2.2000000000000002</v>
      </c>
      <c r="F138" s="21">
        <f>MAX('ST1.1 Detailed MSW by country'!G138,'ST1.1 Detailed MSW by country'!R138,'ST1.1 Detailed MSW by country'!AC138,'ST1.1 Detailed MSW by country'!AN138)</f>
        <v>3.3355582473671754</v>
      </c>
      <c r="G138" s="21">
        <f>AVERAGE('ST1.1 Detailed MSW by country'!H138,'ST1.1 Detailed MSW by country'!S138,'ST1.1 Detailed MSW by country'!AD138,'ST1.1 Detailed MSW by country'!AO138)</f>
        <v>0.99640048452609153</v>
      </c>
      <c r="H138" s="21">
        <f>STDEVA('ST1.1 Detailed MSW by country'!H138,'ST1.1 Detailed MSW by country'!S138,'ST1.1 Detailed MSW by country'!AD138,'ST1.1 Detailed MSW by country'!AO138)</f>
        <v>0.59899166430283246</v>
      </c>
      <c r="I138" s="21">
        <f>MIN('ST1.1 Detailed MSW by country'!H138,'ST1.1 Detailed MSW by country'!S138,'ST1.1 Detailed MSW by country'!AD138,'ST1.1 Detailed MSW by country'!AO138)</f>
        <v>0.79200000000000004</v>
      </c>
      <c r="J138" s="21">
        <f>MAX('ST1.1 Detailed MSW by country'!H138,'ST1.1 Detailed MSW by country'!S138,'ST1.1 Detailed MSW by country'!AD138,'ST1.1 Detailed MSW by country'!AO138)</f>
        <v>1.200800969052183</v>
      </c>
      <c r="K138" s="50">
        <f>AVERAGE('ST1.1 Detailed MSW by country'!AP138,'ST1.1 Detailed MSW by country'!AE138,'ST1.1 Detailed MSW by country'!T138,'ST1.1 Detailed MSW by country'!I138)</f>
        <v>0.10071242123575908</v>
      </c>
      <c r="L138" s="50">
        <f>STDEVA('ST1.1 Detailed MSW by country'!AP138,'ST1.1 Detailed MSW by country'!AE138,'ST1.1 Detailed MSW by country'!T138,'ST1.1 Detailed MSW by country'!I138)</f>
        <v>7.7128851823107344E-2</v>
      </c>
      <c r="M138" s="50">
        <f>MIN('ST1.1 Detailed MSW by country'!AP138,'ST1.1 Detailed MSW by country'!AE138,'ST1.1 Detailed MSW by country'!T138,'ST1.1 Detailed MSW by country'!I138)</f>
        <v>3.8649599999999999E-2</v>
      </c>
      <c r="N138" s="50">
        <f>MAX('ST1.1 Detailed MSW by country'!AP138,'ST1.1 Detailed MSW by country'!AE138,'ST1.1 Detailed MSW by country'!T138,'ST1.1 Detailed MSW by country'!I138)</f>
        <v>0.16277524247151814</v>
      </c>
      <c r="O138" s="50">
        <f>AVERAGE('ST1.1 Detailed MSW by country'!AQ138,'ST1.1 Detailed MSW by country'!AF138,'ST1.1 Detailed MSW by country'!U138,'ST1.1 Detailed MSW by country'!J138)</f>
        <v>0.19255059223967871</v>
      </c>
      <c r="P138" s="50">
        <f>STDEVA('ST1.1 Detailed MSW by country'!AQ138,'ST1.1 Detailed MSW by country'!AF138,'ST1.1 Detailed MSW by country'!U138,'ST1.1 Detailed MSW by country'!J138)</f>
        <v>0.14746151383393269</v>
      </c>
      <c r="Q138" s="50">
        <f>MIN('ST1.1 Detailed MSW by country'!AQ138,'ST1.1 Detailed MSW by country'!AF138,'ST1.1 Detailed MSW by country'!U138,'ST1.1 Detailed MSW by country'!J138)</f>
        <v>7.3893600000000004E-2</v>
      </c>
      <c r="R138" s="50">
        <f>MAX('ST1.1 Detailed MSW by country'!AQ138,'ST1.1 Detailed MSW by country'!AF138,'ST1.1 Detailed MSW by country'!U138,'ST1.1 Detailed MSW by country'!J138)</f>
        <v>0.31120758447935742</v>
      </c>
      <c r="S138" s="50">
        <f>AVERAGE('ST1.1 Detailed MSW by country'!AR138,'ST1.1 Detailed MSW by country'!AG138,'ST1.1 Detailed MSW by country'!V138,'ST1.1 Detailed MSW by country'!K138)</f>
        <v>0.15932374834837298</v>
      </c>
      <c r="T138" s="50">
        <f>STDEVA('ST1.1 Detailed MSW by country'!AR138,'ST1.1 Detailed MSW by country'!AG138,'ST1.1 Detailed MSW by country'!V138,'ST1.1 Detailed MSW by country'!K138)</f>
        <v>0.12201531476934199</v>
      </c>
      <c r="U138" s="50">
        <f>MIN('ST1.1 Detailed MSW by country'!AR138,'ST1.1 Detailed MSW by country'!AG138,'ST1.1 Detailed MSW by country'!V138,'ST1.1 Detailed MSW by country'!K138)</f>
        <v>6.1142400000000006E-2</v>
      </c>
      <c r="V138" s="50">
        <f>MAX('ST1.1 Detailed MSW by country'!AR138,'ST1.1 Detailed MSW by country'!AG138,'ST1.1 Detailed MSW by country'!V138,'ST1.1 Detailed MSW by country'!K138)</f>
        <v>0.25750509669674598</v>
      </c>
      <c r="W138" s="50">
        <f>AVERAGE('ST1.1 Detailed MSW by country'!AS138,'ST1.1 Detailed MSW by country'!AH138,'ST1.1 Detailed MSW by country'!W138,'ST1.1 Detailed MSW by country'!L138)</f>
        <v>0.12238210203443675</v>
      </c>
      <c r="X138" s="50">
        <f>STDEVA('ST1.1 Detailed MSW by country'!AS138,'ST1.1 Detailed MSW by country'!AH138,'ST1.1 Detailed MSW by country'!W138,'ST1.1 Detailed MSW by country'!L138)</f>
        <v>9.3724199039144807E-2</v>
      </c>
      <c r="Y138" s="50">
        <f>MIN('ST1.1 Detailed MSW by country'!AS138,'ST1.1 Detailed MSW by country'!AH138,'ST1.1 Detailed MSW by country'!W138,'ST1.1 Detailed MSW by country'!L138)</f>
        <v>4.6965600000000003E-2</v>
      </c>
      <c r="Z138" s="50">
        <f>MAX('ST1.1 Detailed MSW by country'!AS138,'ST1.1 Detailed MSW by country'!AH138,'ST1.1 Detailed MSW by country'!W138,'ST1.1 Detailed MSW by country'!L138)</f>
        <v>0.19779860406887351</v>
      </c>
      <c r="AA138" s="50">
        <f>AVERAGE('ST1.1 Detailed MSW by country'!AT138,'ST1.1 Detailed MSW by country'!AI138,'ST1.1 Detailed MSW by country'!X138,'ST1.1 Detailed MSW by country'!M138)</f>
        <v>0.32194954329463971</v>
      </c>
      <c r="AB138" s="50">
        <f>STDEVA('ST1.1 Detailed MSW by country'!AT138,'ST1.1 Detailed MSW by country'!AI138,'ST1.1 Detailed MSW by country'!X138,'ST1.1 Detailed MSW by country'!M138)</f>
        <v>0.24655944435255633</v>
      </c>
      <c r="AC138" s="50">
        <f>MIN('ST1.1 Detailed MSW by country'!AT138,'ST1.1 Detailed MSW by country'!AI138,'ST1.1 Detailed MSW by country'!X138,'ST1.1 Detailed MSW by country'!M138)</f>
        <v>0.12355200000000001</v>
      </c>
      <c r="AD138" s="50">
        <f>MAX('ST1.1 Detailed MSW by country'!AT138,'ST1.1 Detailed MSW by country'!AI138,'ST1.1 Detailed MSW by country'!X138,'ST1.1 Detailed MSW by country'!M138)</f>
        <v>0.52034708658927942</v>
      </c>
      <c r="AE138" s="50">
        <f>AVERAGE('ST1.1 Detailed MSW by country'!AU138,'ST1.1 Detailed MSW by country'!AJ138,'ST1.1 Detailed MSW by country'!Y138,'ST1.1 Detailed MSW by country'!N138)</f>
        <v>9.1425415179182928E-2</v>
      </c>
      <c r="AF138" s="50">
        <f>STDEVA('ST1.1 Detailed MSW by country'!AU138,'ST1.1 Detailed MSW by country'!AJ138,'ST1.1 Detailed MSW by country'!Y138,'ST1.1 Detailed MSW by country'!N138)</f>
        <v>7.0016560159091315E-2</v>
      </c>
      <c r="AG138" s="50">
        <f>MIN('ST1.1 Detailed MSW by country'!AU138,'ST1.1 Detailed MSW by country'!AJ138,'ST1.1 Detailed MSW by country'!Y138,'ST1.1 Detailed MSW by country'!N138)</f>
        <v>3.5085600000000002E-2</v>
      </c>
      <c r="AH138" s="50">
        <f>MAX('ST1.1 Detailed MSW by country'!AU138,'ST1.1 Detailed MSW by country'!AJ138,'ST1.1 Detailed MSW by country'!Y138,'ST1.1 Detailed MSW by country'!N138)</f>
        <v>0.14776523035836586</v>
      </c>
      <c r="AI138" s="50">
        <f>AVERAGE('ST1.1 Detailed MSW by country'!I138,'ST1.1 Detailed MSW by country'!L138,'ST1.1 Detailed MSW by country'!T138,'ST1.1 Detailed MSW by country'!W138,'ST1.1 Detailed MSW by country'!AE138,'ST1.1 Detailed MSW by country'!AH138,'ST1.1 Detailed MSW by country'!AP138,'ST1.1 Detailed MSW by country'!AS138)</f>
        <v>0.11154726163509791</v>
      </c>
      <c r="AJ138" s="50">
        <f>STDEVA('ST1.1 Detailed MSW by country'!I138,'ST1.1 Detailed MSW by country'!L138,'ST1.1 Detailed MSW by country'!T138,'ST1.1 Detailed MSW by country'!W138,'ST1.1 Detailed MSW by country'!AE138,'ST1.1 Detailed MSW by country'!AH138,'ST1.1 Detailed MSW by country'!AP138,'ST1.1 Detailed MSW by country'!AS138)</f>
        <v>7.9672582970374564E-2</v>
      </c>
      <c r="AK138" s="50">
        <f>MIN('ST1.1 Detailed MSW by country'!I138,'ST1.1 Detailed MSW by country'!L138,'ST1.1 Detailed MSW by country'!T138,'ST1.1 Detailed MSW by country'!W138,'ST1.1 Detailed MSW by country'!AE138,'ST1.1 Detailed MSW by country'!AH138,'ST1.1 Detailed MSW by country'!AP138,'ST1.1 Detailed MSW by country'!AS138)</f>
        <v>3.8649599999999999E-2</v>
      </c>
      <c r="AL138" s="50">
        <f>MAX('ST1.1 Detailed MSW by country'!I138,'ST1.1 Detailed MSW by country'!L138,'ST1.1 Detailed MSW by country'!T138,'ST1.1 Detailed MSW by country'!W138,'ST1.1 Detailed MSW by country'!AE138,'ST1.1 Detailed MSW by country'!AH138,'ST1.1 Detailed MSW by country'!AP138,'ST1.1 Detailed MSW by country'!AS138)</f>
        <v>0.19779860406887351</v>
      </c>
      <c r="AM138" s="50">
        <f>AVERAGE('ST1.1 Detailed MSW by country'!J138,'ST1.1 Detailed MSW by country'!M138,'ST1.1 Detailed MSW by country'!U138,'ST1.1 Detailed MSW by country'!X138,'ST1.1 Detailed MSW by country'!AF138,'ST1.1 Detailed MSW by country'!AI138,'ST1.1 Detailed MSW by country'!AQ138,'ST1.1 Detailed MSW by country'!AT138)</f>
        <v>0.2572500677671592</v>
      </c>
      <c r="AN138" s="50">
        <f>STDEVA('ST1.1 Detailed MSW by country'!J138,'ST1.1 Detailed MSW by country'!M138,'ST1.1 Detailed MSW by country'!U138,'ST1.1 Detailed MSW by country'!X138,'ST1.1 Detailed MSW by country'!AF138,'ST1.1 Detailed MSW by country'!AI138,'ST1.1 Detailed MSW by country'!AQ138,'ST1.1 Detailed MSW by country'!AT138)</f>
        <v>0.19122963654501562</v>
      </c>
      <c r="AO138" s="50">
        <f>MIN('ST1.1 Detailed MSW by country'!J138,'ST1.1 Detailed MSW by country'!M138,'ST1.1 Detailed MSW by country'!U138,'ST1.1 Detailed MSW by country'!X138,'ST1.1 Detailed MSW by country'!AF138,'ST1.1 Detailed MSW by country'!AI138,'ST1.1 Detailed MSW by country'!AQ138,'ST1.1 Detailed MSW by country'!AT138)</f>
        <v>7.3893600000000004E-2</v>
      </c>
      <c r="AP138" s="50">
        <f>MAX('ST1.1 Detailed MSW by country'!J138,'ST1.1 Detailed MSW by country'!M138,'ST1.1 Detailed MSW by country'!U138,'ST1.1 Detailed MSW by country'!X138,'ST1.1 Detailed MSW by country'!AF138,'ST1.1 Detailed MSW by country'!AI138,'ST1.1 Detailed MSW by country'!AQ138,'ST1.1 Detailed MSW by country'!AT138)</f>
        <v>0.52034708658927942</v>
      </c>
      <c r="AQ138" s="50">
        <f>AVERAGE('ST1.1 Detailed MSW by country'!K138,'ST1.1 Detailed MSW by country'!N138,'ST1.1 Detailed MSW by country'!V138,'ST1.1 Detailed MSW by country'!Y138,'ST1.1 Detailed MSW by country'!AG138,'ST1.1 Detailed MSW by country'!AJ138,'ST1.1 Detailed MSW by country'!AR138,'ST1.1 Detailed MSW by country'!AU138)</f>
        <v>0.12537458176377797</v>
      </c>
      <c r="AR138" s="50">
        <f>STDEVA('ST1.1 Detailed MSW by country'!K138,'ST1.1 Detailed MSW by country'!N138,'ST1.1 Detailed MSW by country'!V138,'ST1.1 Detailed MSW by country'!Y138,'ST1.1 Detailed MSW by country'!AG138,'ST1.1 Detailed MSW by country'!AJ138,'ST1.1 Detailed MSW by country'!AR138,'ST1.1 Detailed MSW by country'!AU138)</f>
        <v>9.3865602271010665E-2</v>
      </c>
      <c r="AS138" s="50">
        <f>MIN('ST1.1 Detailed MSW by country'!K138,'ST1.1 Detailed MSW by country'!N138,'ST1.1 Detailed MSW by country'!V138,'ST1.1 Detailed MSW by country'!Y138,'ST1.1 Detailed MSW by country'!AG138,'ST1.1 Detailed MSW by country'!AJ138,'ST1.1 Detailed MSW by country'!AR138,'ST1.1 Detailed MSW by country'!AU138)</f>
        <v>3.5085600000000002E-2</v>
      </c>
      <c r="AT138" s="50">
        <f>MAX('ST1.1 Detailed MSW by country'!K138,'ST1.1 Detailed MSW by country'!N138,'ST1.1 Detailed MSW by country'!V138,'ST1.1 Detailed MSW by country'!Y138,'ST1.1 Detailed MSW by country'!AG138,'ST1.1 Detailed MSW by country'!AJ138,'ST1.1 Detailed MSW by country'!AR138,'ST1.1 Detailed MSW by country'!AU138)</f>
        <v>0.25750509669674598</v>
      </c>
    </row>
    <row r="139" spans="1:46" x14ac:dyDescent="0.3">
      <c r="A139" s="19" t="s">
        <v>118</v>
      </c>
      <c r="B139" s="19" t="s">
        <v>152</v>
      </c>
      <c r="C139" s="27">
        <f>AVERAGE('ST1.1 Detailed MSW by country'!G139,'ST1.1 Detailed MSW by country'!R139,'ST1.1 Detailed MSW by country'!AC139,'ST1.1 Detailed MSW by country'!AN139)</f>
        <v>1.3406626929214187</v>
      </c>
      <c r="D139" s="21">
        <f>STDEVA('ST1.1 Detailed MSW by country'!G139,'ST1.1 Detailed MSW by country'!R139,'ST1.1 Detailed MSW by country'!AC139,'ST1.1 Detailed MSW by country'!AN139)</f>
        <v>0.69159528531705861</v>
      </c>
      <c r="E139" s="21">
        <f>MIN('ST1.1 Detailed MSW by country'!G139,'ST1.1 Detailed MSW by country'!R139,'ST1.1 Detailed MSW by country'!AC139,'ST1.1 Detailed MSW by country'!AN139)</f>
        <v>1.1000000000000001</v>
      </c>
      <c r="F139" s="21">
        <f>MAX('ST1.1 Detailed MSW by country'!G139,'ST1.1 Detailed MSW by country'!R139,'ST1.1 Detailed MSW by country'!AC139,'ST1.1 Detailed MSW by country'!AN139)</f>
        <v>1.4619880787642556</v>
      </c>
      <c r="G139" s="21">
        <f>AVERAGE('ST1.1 Detailed MSW by country'!H139,'ST1.1 Detailed MSW by country'!S139,'ST1.1 Detailed MSW by country'!AD139,'ST1.1 Detailed MSW by country'!AO139)</f>
        <v>0.56537190278504401</v>
      </c>
      <c r="H139" s="21">
        <f>STDEVA('ST1.1 Detailed MSW by country'!H139,'ST1.1 Detailed MSW by country'!S139,'ST1.1 Detailed MSW by country'!AD139,'ST1.1 Detailed MSW by country'!AO139)</f>
        <v>0.32320712699913584</v>
      </c>
      <c r="I139" s="21">
        <f>MIN('ST1.1 Detailed MSW by country'!H139,'ST1.1 Detailed MSW by country'!S139,'ST1.1 Detailed MSW by country'!AD139,'ST1.1 Detailed MSW by country'!AO139)</f>
        <v>0.39600000000000002</v>
      </c>
      <c r="J139" s="21">
        <f>MAX('ST1.1 Detailed MSW by country'!H139,'ST1.1 Detailed MSW by country'!S139,'ST1.1 Detailed MSW by country'!AD139,'ST1.1 Detailed MSW by country'!AO139)</f>
        <v>0.77380000000000004</v>
      </c>
      <c r="K139" s="50">
        <f>AVERAGE('ST1.1 Detailed MSW by country'!AP139,'ST1.1 Detailed MSW by country'!AE139,'ST1.1 Detailed MSW by country'!T139,'ST1.1 Detailed MSW by country'!I139)</f>
        <v>5.3972606081231889E-2</v>
      </c>
      <c r="L139" s="50">
        <f>STDEVA('ST1.1 Detailed MSW by country'!AP139,'ST1.1 Detailed MSW by country'!AE139,'ST1.1 Detailed MSW by country'!T139,'ST1.1 Detailed MSW by country'!I139)</f>
        <v>3.6448557635081855E-2</v>
      </c>
      <c r="M139" s="50">
        <f>MIN('ST1.1 Detailed MSW by country'!AP139,'ST1.1 Detailed MSW by country'!AE139,'ST1.1 Detailed MSW by country'!T139,'ST1.1 Detailed MSW by country'!I139)</f>
        <v>1.93248E-2</v>
      </c>
      <c r="N139" s="50">
        <f>MAX('ST1.1 Detailed MSW by country'!AP139,'ST1.1 Detailed MSW by country'!AE139,'ST1.1 Detailed MSW by country'!T139,'ST1.1 Detailed MSW by country'!I139)</f>
        <v>7.1345018243695671E-2</v>
      </c>
      <c r="O139" s="50">
        <f>AVERAGE('ST1.1 Detailed MSW by country'!AQ139,'ST1.1 Detailed MSW by country'!AF139,'ST1.1 Detailed MSW by country'!U139,'ST1.1 Detailed MSW by country'!J139)</f>
        <v>0.10318942924956835</v>
      </c>
      <c r="P139" s="50">
        <f>STDEVA('ST1.1 Detailed MSW by country'!AQ139,'ST1.1 Detailed MSW by country'!AF139,'ST1.1 Detailed MSW by country'!U139,'ST1.1 Detailed MSW by country'!J139)</f>
        <v>6.9685459576908526E-2</v>
      </c>
      <c r="Q139" s="50">
        <f>MIN('ST1.1 Detailed MSW by country'!AQ139,'ST1.1 Detailed MSW by country'!AF139,'ST1.1 Detailed MSW by country'!U139,'ST1.1 Detailed MSW by country'!J139)</f>
        <v>3.6946800000000002E-2</v>
      </c>
      <c r="R139" s="50">
        <f>MAX('ST1.1 Detailed MSW by country'!AQ139,'ST1.1 Detailed MSW by country'!AF139,'ST1.1 Detailed MSW by country'!U139,'ST1.1 Detailed MSW by country'!J139)</f>
        <v>0.13640348774870503</v>
      </c>
      <c r="S139" s="50">
        <f>AVERAGE('ST1.1 Detailed MSW by country'!AR139,'ST1.1 Detailed MSW by country'!AG139,'ST1.1 Detailed MSW by country'!V139,'ST1.1 Detailed MSW by country'!K139)</f>
        <v>8.5382893226866832E-2</v>
      </c>
      <c r="T139" s="50">
        <f>STDEVA('ST1.1 Detailed MSW by country'!AR139,'ST1.1 Detailed MSW by country'!AG139,'ST1.1 Detailed MSW by country'!V139,'ST1.1 Detailed MSW by country'!K139)</f>
        <v>5.7660423144022949E-2</v>
      </c>
      <c r="U139" s="50">
        <f>MIN('ST1.1 Detailed MSW by country'!AR139,'ST1.1 Detailed MSW by country'!AG139,'ST1.1 Detailed MSW by country'!V139,'ST1.1 Detailed MSW by country'!K139)</f>
        <v>3.0571200000000003E-2</v>
      </c>
      <c r="V139" s="50">
        <f>MAX('ST1.1 Detailed MSW by country'!AR139,'ST1.1 Detailed MSW by country'!AG139,'ST1.1 Detailed MSW by country'!V139,'ST1.1 Detailed MSW by country'!K139)</f>
        <v>0.11286547968060054</v>
      </c>
      <c r="W139" s="50">
        <f>AVERAGE('ST1.1 Detailed MSW by country'!AS139,'ST1.1 Detailed MSW by country'!AH139,'ST1.1 Detailed MSW by country'!W139,'ST1.1 Detailed MSW by country'!L139)</f>
        <v>6.5585564356906781E-2</v>
      </c>
      <c r="X139" s="50">
        <f>STDEVA('ST1.1 Detailed MSW by country'!AS139,'ST1.1 Detailed MSW by country'!AH139,'ST1.1 Detailed MSW by country'!W139,'ST1.1 Detailed MSW by country'!L139)</f>
        <v>4.4290972700007258E-2</v>
      </c>
      <c r="Y139" s="50">
        <f>MIN('ST1.1 Detailed MSW by country'!AS139,'ST1.1 Detailed MSW by country'!AH139,'ST1.1 Detailed MSW by country'!W139,'ST1.1 Detailed MSW by country'!L139)</f>
        <v>2.3482800000000002E-2</v>
      </c>
      <c r="Z139" s="50">
        <f>MAX('ST1.1 Detailed MSW by country'!AS139,'ST1.1 Detailed MSW by country'!AH139,'ST1.1 Detailed MSW by country'!W139,'ST1.1 Detailed MSW by country'!L139)</f>
        <v>8.6695893070720356E-2</v>
      </c>
      <c r="AA139" s="50">
        <f>AVERAGE('ST1.1 Detailed MSW by country'!AT139,'ST1.1 Detailed MSW by country'!AI139,'ST1.1 Detailed MSW by country'!X139,'ST1.1 Detailed MSW by country'!M139)</f>
        <v>0.17253538009574129</v>
      </c>
      <c r="AB139" s="50">
        <f>STDEVA('ST1.1 Detailed MSW by country'!AT139,'ST1.1 Detailed MSW by country'!AI139,'ST1.1 Detailed MSW by country'!X139,'ST1.1 Detailed MSW by country'!M139)</f>
        <v>0.11651588096460594</v>
      </c>
      <c r="AC139" s="50">
        <f>MIN('ST1.1 Detailed MSW by country'!AT139,'ST1.1 Detailed MSW by country'!AI139,'ST1.1 Detailed MSW by country'!X139,'ST1.1 Detailed MSW by country'!M139)</f>
        <v>6.1776000000000005E-2</v>
      </c>
      <c r="AD139" s="50">
        <f>MAX('ST1.1 Detailed MSW by country'!AT139,'ST1.1 Detailed MSW by country'!AI139,'ST1.1 Detailed MSW by country'!X139,'ST1.1 Detailed MSW by country'!M139)</f>
        <v>0.22807014028722389</v>
      </c>
      <c r="AE139" s="50">
        <f>AVERAGE('ST1.1 Detailed MSW by country'!AU139,'ST1.1 Detailed MSW by country'!AJ139,'ST1.1 Detailed MSW by country'!Y139,'ST1.1 Detailed MSW by country'!N139)</f>
        <v>4.8995623963085509E-2</v>
      </c>
      <c r="AF139" s="50">
        <f>STDEVA('ST1.1 Detailed MSW by country'!AU139,'ST1.1 Detailed MSW by country'!AJ139,'ST1.1 Detailed MSW by country'!Y139,'ST1.1 Detailed MSW by country'!N139)</f>
        <v>3.3087522607256691E-2</v>
      </c>
      <c r="AG139" s="50">
        <f>MIN('ST1.1 Detailed MSW by country'!AU139,'ST1.1 Detailed MSW by country'!AJ139,'ST1.1 Detailed MSW by country'!Y139,'ST1.1 Detailed MSW by country'!N139)</f>
        <v>1.7542800000000001E-2</v>
      </c>
      <c r="AH139" s="50">
        <f>MAX('ST1.1 Detailed MSW by country'!AU139,'ST1.1 Detailed MSW by country'!AJ139,'ST1.1 Detailed MSW by country'!Y139,'ST1.1 Detailed MSW by country'!N139)</f>
        <v>6.4766071889256524E-2</v>
      </c>
      <c r="AI139" s="50">
        <f>AVERAGE('ST1.1 Detailed MSW by country'!I139,'ST1.1 Detailed MSW by country'!L139,'ST1.1 Detailed MSW by country'!T139,'ST1.1 Detailed MSW by country'!W139,'ST1.1 Detailed MSW by country'!AE139,'ST1.1 Detailed MSW by country'!AH139,'ST1.1 Detailed MSW by country'!AP139,'ST1.1 Detailed MSW by country'!AS139)</f>
        <v>5.9779085219069335E-2</v>
      </c>
      <c r="AJ139" s="50">
        <f>STDEVA('ST1.1 Detailed MSW by country'!I139,'ST1.1 Detailed MSW by country'!L139,'ST1.1 Detailed MSW by country'!T139,'ST1.1 Detailed MSW by country'!W139,'ST1.1 Detailed MSW by country'!AE139,'ST1.1 Detailed MSW by country'!AH139,'ST1.1 Detailed MSW by country'!AP139,'ST1.1 Detailed MSW by country'!AS139)</f>
        <v>3.7838531474587898E-2</v>
      </c>
      <c r="AK139" s="50">
        <f>MIN('ST1.1 Detailed MSW by country'!I139,'ST1.1 Detailed MSW by country'!L139,'ST1.1 Detailed MSW by country'!T139,'ST1.1 Detailed MSW by country'!W139,'ST1.1 Detailed MSW by country'!AE139,'ST1.1 Detailed MSW by country'!AH139,'ST1.1 Detailed MSW by country'!AP139,'ST1.1 Detailed MSW by country'!AS139)</f>
        <v>1.93248E-2</v>
      </c>
      <c r="AL139" s="50">
        <f>MAX('ST1.1 Detailed MSW by country'!I139,'ST1.1 Detailed MSW by country'!L139,'ST1.1 Detailed MSW by country'!T139,'ST1.1 Detailed MSW by country'!W139,'ST1.1 Detailed MSW by country'!AE139,'ST1.1 Detailed MSW by country'!AH139,'ST1.1 Detailed MSW by country'!AP139,'ST1.1 Detailed MSW by country'!AS139)</f>
        <v>8.6695893070720356E-2</v>
      </c>
      <c r="AM139" s="50">
        <f>AVERAGE('ST1.1 Detailed MSW by country'!J139,'ST1.1 Detailed MSW by country'!M139,'ST1.1 Detailed MSW by country'!U139,'ST1.1 Detailed MSW by country'!X139,'ST1.1 Detailed MSW by country'!AF139,'ST1.1 Detailed MSW by country'!AI139,'ST1.1 Detailed MSW by country'!AQ139,'ST1.1 Detailed MSW by country'!AT139)</f>
        <v>0.13786240467265484</v>
      </c>
      <c r="AN139" s="50">
        <f>STDEVA('ST1.1 Detailed MSW by country'!J139,'ST1.1 Detailed MSW by country'!M139,'ST1.1 Detailed MSW by country'!U139,'ST1.1 Detailed MSW by country'!X139,'ST1.1 Detailed MSW by country'!AF139,'ST1.1 Detailed MSW by country'!AI139,'ST1.1 Detailed MSW by country'!AQ139,'ST1.1 Detailed MSW by country'!AT139)</f>
        <v>9.3125115448683432E-2</v>
      </c>
      <c r="AO139" s="50">
        <f>MIN('ST1.1 Detailed MSW by country'!J139,'ST1.1 Detailed MSW by country'!M139,'ST1.1 Detailed MSW by country'!U139,'ST1.1 Detailed MSW by country'!X139,'ST1.1 Detailed MSW by country'!AF139,'ST1.1 Detailed MSW by country'!AI139,'ST1.1 Detailed MSW by country'!AQ139,'ST1.1 Detailed MSW by country'!AT139)</f>
        <v>3.6946800000000002E-2</v>
      </c>
      <c r="AP139" s="50">
        <f>MAX('ST1.1 Detailed MSW by country'!J139,'ST1.1 Detailed MSW by country'!M139,'ST1.1 Detailed MSW by country'!U139,'ST1.1 Detailed MSW by country'!X139,'ST1.1 Detailed MSW by country'!AF139,'ST1.1 Detailed MSW by country'!AI139,'ST1.1 Detailed MSW by country'!AQ139,'ST1.1 Detailed MSW by country'!AT139)</f>
        <v>0.22807014028722389</v>
      </c>
      <c r="AQ139" s="50">
        <f>AVERAGE('ST1.1 Detailed MSW by country'!K139,'ST1.1 Detailed MSW by country'!N139,'ST1.1 Detailed MSW by country'!V139,'ST1.1 Detailed MSW by country'!Y139,'ST1.1 Detailed MSW by country'!AG139,'ST1.1 Detailed MSW by country'!AJ139,'ST1.1 Detailed MSW by country'!AR139,'ST1.1 Detailed MSW by country'!AU139)</f>
        <v>6.7189258594976181E-2</v>
      </c>
      <c r="AR139" s="50">
        <f>STDEVA('ST1.1 Detailed MSW by country'!K139,'ST1.1 Detailed MSW by country'!N139,'ST1.1 Detailed MSW by country'!V139,'ST1.1 Detailed MSW by country'!Y139,'ST1.1 Detailed MSW by country'!AG139,'ST1.1 Detailed MSW by country'!AJ139,'ST1.1 Detailed MSW by country'!AR139,'ST1.1 Detailed MSW by country'!AU139)</f>
        <v>4.5900611859187958E-2</v>
      </c>
      <c r="AS139" s="50">
        <f>MIN('ST1.1 Detailed MSW by country'!K139,'ST1.1 Detailed MSW by country'!N139,'ST1.1 Detailed MSW by country'!V139,'ST1.1 Detailed MSW by country'!Y139,'ST1.1 Detailed MSW by country'!AG139,'ST1.1 Detailed MSW by country'!AJ139,'ST1.1 Detailed MSW by country'!AR139,'ST1.1 Detailed MSW by country'!AU139)</f>
        <v>1.7542800000000001E-2</v>
      </c>
      <c r="AT139" s="50">
        <f>MAX('ST1.1 Detailed MSW by country'!K139,'ST1.1 Detailed MSW by country'!N139,'ST1.1 Detailed MSW by country'!V139,'ST1.1 Detailed MSW by country'!Y139,'ST1.1 Detailed MSW by country'!AG139,'ST1.1 Detailed MSW by country'!AJ139,'ST1.1 Detailed MSW by country'!AR139,'ST1.1 Detailed MSW by country'!AU139)</f>
        <v>0.11286547968060054</v>
      </c>
    </row>
    <row r="140" spans="1:46" x14ac:dyDescent="0.3">
      <c r="A140" s="19" t="s">
        <v>118</v>
      </c>
      <c r="B140" s="19" t="s">
        <v>153</v>
      </c>
      <c r="C140" s="27">
        <f>AVERAGE('ST1.1 Detailed MSW by country'!G140,'ST1.1 Detailed MSW by country'!R140,'ST1.1 Detailed MSW by country'!AC140,'ST1.1 Detailed MSW by country'!AN140)</f>
        <v>1.7760680120152477</v>
      </c>
      <c r="D140" s="21">
        <f>STDEVA('ST1.1 Detailed MSW by country'!G140,'ST1.1 Detailed MSW by country'!R140,'ST1.1 Detailed MSW by country'!AC140,'ST1.1 Detailed MSW by country'!AN140)</f>
        <v>1.0631707307267384</v>
      </c>
      <c r="E140" s="21">
        <f>MIN('ST1.1 Detailed MSW by country'!G140,'ST1.1 Detailed MSW by country'!R140,'ST1.1 Detailed MSW by country'!AC140,'ST1.1 Detailed MSW by country'!AN140)</f>
        <v>1.4321360240304952</v>
      </c>
      <c r="F140" s="21">
        <f>MAX('ST1.1 Detailed MSW by country'!G140,'ST1.1 Detailed MSW by country'!R140,'ST1.1 Detailed MSW by country'!AC140,'ST1.1 Detailed MSW by country'!AN140)</f>
        <v>2.12</v>
      </c>
      <c r="G140" s="21">
        <f>AVERAGE('ST1.1 Detailed MSW by country'!H140,'ST1.1 Detailed MSW by country'!S140,'ST1.1 Detailed MSW by country'!AD140,'ST1.1 Detailed MSW by country'!AO140)</f>
        <v>0.63938448432548911</v>
      </c>
      <c r="H140" s="21">
        <f>STDEVA('ST1.1 Detailed MSW by country'!H140,'ST1.1 Detailed MSW by country'!S140,'ST1.1 Detailed MSW by country'!AD140,'ST1.1 Detailed MSW by country'!AO140)</f>
        <v>0.38274146306162588</v>
      </c>
      <c r="I140" s="21">
        <f>MIN('ST1.1 Detailed MSW by country'!H140,'ST1.1 Detailed MSW by country'!S140,'ST1.1 Detailed MSW by country'!AD140,'ST1.1 Detailed MSW by country'!AO140)</f>
        <v>0.51556896865097823</v>
      </c>
      <c r="J140" s="21">
        <f>MAX('ST1.1 Detailed MSW by country'!H140,'ST1.1 Detailed MSW by country'!S140,'ST1.1 Detailed MSW by country'!AD140,'ST1.1 Detailed MSW by country'!AO140)</f>
        <v>0.76319999999999999</v>
      </c>
      <c r="K140" s="50">
        <f>AVERAGE('ST1.1 Detailed MSW by country'!AP140,'ST1.1 Detailed MSW by country'!AE140,'ST1.1 Detailed MSW by country'!T140,'ST1.1 Detailed MSW by country'!I140)</f>
        <v>5.3566198986344078E-2</v>
      </c>
      <c r="L140" s="50">
        <f>STDEVA('ST1.1 Detailed MSW by country'!AP140,'ST1.1 Detailed MSW by country'!AE140,'ST1.1 Detailed MSW by country'!T140,'ST1.1 Detailed MSW by country'!I140)</f>
        <v>3.3675686517070848E-2</v>
      </c>
      <c r="M140" s="50">
        <f>MIN('ST1.1 Detailed MSW by country'!AP140,'ST1.1 Detailed MSW by country'!AE140,'ST1.1 Detailed MSW by country'!T140,'ST1.1 Detailed MSW by country'!I140)</f>
        <v>3.7244159999999998E-2</v>
      </c>
      <c r="N140" s="50">
        <f>MAX('ST1.1 Detailed MSW by country'!AP140,'ST1.1 Detailed MSW by country'!AE140,'ST1.1 Detailed MSW by country'!T140,'ST1.1 Detailed MSW by country'!I140)</f>
        <v>6.9888237972688158E-2</v>
      </c>
      <c r="O140" s="50">
        <f>AVERAGE('ST1.1 Detailed MSW by country'!AQ140,'ST1.1 Detailed MSW by country'!AF140,'ST1.1 Detailed MSW by country'!U140,'ST1.1 Detailed MSW by country'!J140)</f>
        <v>0.10241242552102259</v>
      </c>
      <c r="P140" s="50">
        <f>STDEVA('ST1.1 Detailed MSW by country'!AQ140,'ST1.1 Detailed MSW by country'!AF140,'ST1.1 Detailed MSW by country'!U140,'ST1.1 Detailed MSW by country'!J140)</f>
        <v>6.4384048197596536E-2</v>
      </c>
      <c r="Q140" s="50">
        <f>MIN('ST1.1 Detailed MSW by country'!AQ140,'ST1.1 Detailed MSW by country'!AF140,'ST1.1 Detailed MSW by country'!U140,'ST1.1 Detailed MSW by country'!J140)</f>
        <v>7.1206559999999988E-2</v>
      </c>
      <c r="R140" s="50">
        <f>MAX('ST1.1 Detailed MSW by country'!AQ140,'ST1.1 Detailed MSW by country'!AF140,'ST1.1 Detailed MSW by country'!U140,'ST1.1 Detailed MSW by country'!J140)</f>
        <v>0.1336182910420452</v>
      </c>
      <c r="S140" s="50">
        <f>AVERAGE('ST1.1 Detailed MSW by country'!AR140,'ST1.1 Detailed MSW by country'!AG140,'ST1.1 Detailed MSW by country'!V140,'ST1.1 Detailed MSW by country'!K140)</f>
        <v>8.4739970527577119E-2</v>
      </c>
      <c r="T140" s="50">
        <f>STDEVA('ST1.1 Detailed MSW by country'!AR140,'ST1.1 Detailed MSW by country'!AG140,'ST1.1 Detailed MSW by country'!V140,'ST1.1 Detailed MSW by country'!K140)</f>
        <v>5.3273831949136673E-2</v>
      </c>
      <c r="U140" s="50">
        <f>MIN('ST1.1 Detailed MSW by country'!AR140,'ST1.1 Detailed MSW by country'!AG140,'ST1.1 Detailed MSW by country'!V140,'ST1.1 Detailed MSW by country'!K140)</f>
        <v>5.8919040000000006E-2</v>
      </c>
      <c r="V140" s="50">
        <f>MAX('ST1.1 Detailed MSW by country'!AR140,'ST1.1 Detailed MSW by country'!AG140,'ST1.1 Detailed MSW by country'!V140,'ST1.1 Detailed MSW by country'!K140)</f>
        <v>0.11056090105515423</v>
      </c>
      <c r="W140" s="50">
        <f>AVERAGE('ST1.1 Detailed MSW by country'!AS140,'ST1.1 Detailed MSW by country'!AH140,'ST1.1 Detailed MSW by country'!W140,'ST1.1 Detailed MSW by country'!L140)</f>
        <v>6.5091713112504182E-2</v>
      </c>
      <c r="X140" s="50">
        <f>STDEVA('ST1.1 Detailed MSW by country'!AS140,'ST1.1 Detailed MSW by country'!AH140,'ST1.1 Detailed MSW by country'!W140,'ST1.1 Detailed MSW by country'!L140)</f>
        <v>4.0921479722588153E-2</v>
      </c>
      <c r="Y140" s="50">
        <f>MIN('ST1.1 Detailed MSW by country'!AS140,'ST1.1 Detailed MSW by country'!AH140,'ST1.1 Detailed MSW by country'!W140,'ST1.1 Detailed MSW by country'!L140)</f>
        <v>4.5257760000000001E-2</v>
      </c>
      <c r="Z140" s="50">
        <f>MAX('ST1.1 Detailed MSW by country'!AS140,'ST1.1 Detailed MSW by country'!AH140,'ST1.1 Detailed MSW by country'!W140,'ST1.1 Detailed MSW by country'!L140)</f>
        <v>8.492566622500837E-2</v>
      </c>
      <c r="AA140" s="50">
        <f>AVERAGE('ST1.1 Detailed MSW by country'!AT140,'ST1.1 Detailed MSW by country'!AI140,'ST1.1 Detailed MSW by country'!X140,'ST1.1 Detailed MSW by country'!M140)</f>
        <v>0.17123620987437863</v>
      </c>
      <c r="AB140" s="50">
        <f>STDEVA('ST1.1 Detailed MSW by country'!AT140,'ST1.1 Detailed MSW by country'!AI140,'ST1.1 Detailed MSW by country'!X140,'ST1.1 Detailed MSW by country'!M140)</f>
        <v>0.10765178476768553</v>
      </c>
      <c r="AC140" s="50">
        <f>MIN('ST1.1 Detailed MSW by country'!AT140,'ST1.1 Detailed MSW by country'!AI140,'ST1.1 Detailed MSW by country'!X140,'ST1.1 Detailed MSW by country'!M140)</f>
        <v>0.1190592</v>
      </c>
      <c r="AD140" s="50">
        <f>MAX('ST1.1 Detailed MSW by country'!AT140,'ST1.1 Detailed MSW by country'!AI140,'ST1.1 Detailed MSW by country'!X140,'ST1.1 Detailed MSW by country'!M140)</f>
        <v>0.22341321974875725</v>
      </c>
      <c r="AE140" s="50">
        <f>AVERAGE('ST1.1 Detailed MSW by country'!AU140,'ST1.1 Detailed MSW by country'!AJ140,'ST1.1 Detailed MSW by country'!Y140,'ST1.1 Detailed MSW by country'!N140)</f>
        <v>4.8626692932275464E-2</v>
      </c>
      <c r="AF140" s="50">
        <f>STDEVA('ST1.1 Detailed MSW by country'!AU140,'ST1.1 Detailed MSW by country'!AJ140,'ST1.1 Detailed MSW by country'!Y140,'ST1.1 Detailed MSW by country'!N140)</f>
        <v>3.0570346571849153E-2</v>
      </c>
      <c r="AG140" s="50">
        <f>MIN('ST1.1 Detailed MSW by country'!AU140,'ST1.1 Detailed MSW by country'!AJ140,'ST1.1 Detailed MSW by country'!Y140,'ST1.1 Detailed MSW by country'!N140)</f>
        <v>3.3809760000000001E-2</v>
      </c>
      <c r="AH140" s="50">
        <f>MAX('ST1.1 Detailed MSW by country'!AU140,'ST1.1 Detailed MSW by country'!AJ140,'ST1.1 Detailed MSW by country'!Y140,'ST1.1 Detailed MSW by country'!N140)</f>
        <v>6.3443625864550934E-2</v>
      </c>
      <c r="AI140" s="50">
        <f>AVERAGE('ST1.1 Detailed MSW by country'!I140,'ST1.1 Detailed MSW by country'!L140,'ST1.1 Detailed MSW by country'!T140,'ST1.1 Detailed MSW by country'!W140,'ST1.1 Detailed MSW by country'!AE140,'ST1.1 Detailed MSW by country'!AH140,'ST1.1 Detailed MSW by country'!AP140,'ST1.1 Detailed MSW by country'!AS140)</f>
        <v>5.9328956049424134E-2</v>
      </c>
      <c r="AJ140" s="50">
        <f>STDEVA('ST1.1 Detailed MSW by country'!I140,'ST1.1 Detailed MSW by country'!L140,'ST1.1 Detailed MSW by country'!T140,'ST1.1 Detailed MSW by country'!W140,'ST1.1 Detailed MSW by country'!AE140,'ST1.1 Detailed MSW by country'!AH140,'ST1.1 Detailed MSW by country'!AP140,'ST1.1 Detailed MSW by country'!AS140)</f>
        <v>3.483076807565981E-2</v>
      </c>
      <c r="AK140" s="50">
        <f>MIN('ST1.1 Detailed MSW by country'!I140,'ST1.1 Detailed MSW by country'!L140,'ST1.1 Detailed MSW by country'!T140,'ST1.1 Detailed MSW by country'!W140,'ST1.1 Detailed MSW by country'!AE140,'ST1.1 Detailed MSW by country'!AH140,'ST1.1 Detailed MSW by country'!AP140,'ST1.1 Detailed MSW by country'!AS140)</f>
        <v>3.7244159999999998E-2</v>
      </c>
      <c r="AL140" s="50">
        <f>MAX('ST1.1 Detailed MSW by country'!I140,'ST1.1 Detailed MSW by country'!L140,'ST1.1 Detailed MSW by country'!T140,'ST1.1 Detailed MSW by country'!W140,'ST1.1 Detailed MSW by country'!AE140,'ST1.1 Detailed MSW by country'!AH140,'ST1.1 Detailed MSW by country'!AP140,'ST1.1 Detailed MSW by country'!AS140)</f>
        <v>8.492566622500837E-2</v>
      </c>
      <c r="AM140" s="50">
        <f>AVERAGE('ST1.1 Detailed MSW by country'!J140,'ST1.1 Detailed MSW by country'!M140,'ST1.1 Detailed MSW by country'!U140,'ST1.1 Detailed MSW by country'!X140,'ST1.1 Detailed MSW by country'!AF140,'ST1.1 Detailed MSW by country'!AI140,'ST1.1 Detailed MSW by country'!AQ140,'ST1.1 Detailed MSW by country'!AT140)</f>
        <v>0.13682431769770059</v>
      </c>
      <c r="AN140" s="50">
        <f>STDEVA('ST1.1 Detailed MSW by country'!J140,'ST1.1 Detailed MSW by country'!M140,'ST1.1 Detailed MSW by country'!U140,'ST1.1 Detailed MSW by country'!X140,'ST1.1 Detailed MSW by country'!AF140,'ST1.1 Detailed MSW by country'!AI140,'ST1.1 Detailed MSW by country'!AQ140,'ST1.1 Detailed MSW by country'!AT140)</f>
        <v>8.4152068070924166E-2</v>
      </c>
      <c r="AO140" s="50">
        <f>MIN('ST1.1 Detailed MSW by country'!J140,'ST1.1 Detailed MSW by country'!M140,'ST1.1 Detailed MSW by country'!U140,'ST1.1 Detailed MSW by country'!X140,'ST1.1 Detailed MSW by country'!AF140,'ST1.1 Detailed MSW by country'!AI140,'ST1.1 Detailed MSW by country'!AQ140,'ST1.1 Detailed MSW by country'!AT140)</f>
        <v>7.1206559999999988E-2</v>
      </c>
      <c r="AP140" s="50">
        <f>MAX('ST1.1 Detailed MSW by country'!J140,'ST1.1 Detailed MSW by country'!M140,'ST1.1 Detailed MSW by country'!U140,'ST1.1 Detailed MSW by country'!X140,'ST1.1 Detailed MSW by country'!AF140,'ST1.1 Detailed MSW by country'!AI140,'ST1.1 Detailed MSW by country'!AQ140,'ST1.1 Detailed MSW by country'!AT140)</f>
        <v>0.22341321974875725</v>
      </c>
      <c r="AQ140" s="50">
        <f>AVERAGE('ST1.1 Detailed MSW by country'!K140,'ST1.1 Detailed MSW by country'!N140,'ST1.1 Detailed MSW by country'!V140,'ST1.1 Detailed MSW by country'!Y140,'ST1.1 Detailed MSW by country'!AG140,'ST1.1 Detailed MSW by country'!AJ140,'ST1.1 Detailed MSW by country'!AR140,'ST1.1 Detailed MSW by country'!AU140)</f>
        <v>6.6683331729926298E-2</v>
      </c>
      <c r="AR140" s="50">
        <f>STDEVA('ST1.1 Detailed MSW by country'!K140,'ST1.1 Detailed MSW by country'!N140,'ST1.1 Detailed MSW by country'!V140,'ST1.1 Detailed MSW by country'!Y140,'ST1.1 Detailed MSW by country'!AG140,'ST1.1 Detailed MSW by country'!AJ140,'ST1.1 Detailed MSW by country'!AR140,'ST1.1 Detailed MSW by country'!AU140)</f>
        <v>4.1352191494079468E-2</v>
      </c>
      <c r="AS140" s="50">
        <f>MIN('ST1.1 Detailed MSW by country'!K140,'ST1.1 Detailed MSW by country'!N140,'ST1.1 Detailed MSW by country'!V140,'ST1.1 Detailed MSW by country'!Y140,'ST1.1 Detailed MSW by country'!AG140,'ST1.1 Detailed MSW by country'!AJ140,'ST1.1 Detailed MSW by country'!AR140,'ST1.1 Detailed MSW by country'!AU140)</f>
        <v>3.3809760000000001E-2</v>
      </c>
      <c r="AT140" s="50">
        <f>MAX('ST1.1 Detailed MSW by country'!K140,'ST1.1 Detailed MSW by country'!N140,'ST1.1 Detailed MSW by country'!V140,'ST1.1 Detailed MSW by country'!Y140,'ST1.1 Detailed MSW by country'!AG140,'ST1.1 Detailed MSW by country'!AJ140,'ST1.1 Detailed MSW by country'!AR140,'ST1.1 Detailed MSW by country'!AU140)</f>
        <v>0.11056090105515423</v>
      </c>
    </row>
    <row r="141" spans="1:46" x14ac:dyDescent="0.3">
      <c r="A141" s="19" t="s">
        <v>118</v>
      </c>
      <c r="B141" s="19" t="s">
        <v>154</v>
      </c>
      <c r="C141" s="27">
        <f>AVERAGE('ST1.1 Detailed MSW by country'!G141,'ST1.1 Detailed MSW by country'!R141,'ST1.1 Detailed MSW by country'!AC141,'ST1.1 Detailed MSW by country'!AN141)</f>
        <v>1.5515985518475259</v>
      </c>
      <c r="D141" s="21">
        <f>STDEVA('ST1.1 Detailed MSW by country'!G141,'ST1.1 Detailed MSW by country'!R141,'ST1.1 Detailed MSW by country'!AC141,'ST1.1 Detailed MSW by country'!AN141)</f>
        <v>1.1897860252086645</v>
      </c>
      <c r="E141" s="21">
        <f>MIN('ST1.1 Detailed MSW by country'!G141,'ST1.1 Detailed MSW by country'!R141,'ST1.1 Detailed MSW by country'!AC141,'ST1.1 Detailed MSW by country'!AN141)</f>
        <v>0.7</v>
      </c>
      <c r="F141" s="21">
        <f>MAX('ST1.1 Detailed MSW by country'!G141,'ST1.1 Detailed MSW by country'!R141,'ST1.1 Detailed MSW by country'!AC141,'ST1.1 Detailed MSW by country'!AN141)</f>
        <v>2.8</v>
      </c>
      <c r="G141" s="21">
        <f>AVERAGE('ST1.1 Detailed MSW by country'!H141,'ST1.1 Detailed MSW by country'!S141,'ST1.1 Detailed MSW by country'!AD141,'ST1.1 Detailed MSW by country'!AO141)</f>
        <v>0.598242145331776</v>
      </c>
      <c r="H141" s="21">
        <f>STDEVA('ST1.1 Detailed MSW by country'!H141,'ST1.1 Detailed MSW by country'!S141,'ST1.1 Detailed MSW by country'!AD141,'ST1.1 Detailed MSW by country'!AO141)</f>
        <v>0.41684238610864838</v>
      </c>
      <c r="I141" s="21">
        <f>MIN('ST1.1 Detailed MSW by country'!H141,'ST1.1 Detailed MSW by country'!S141,'ST1.1 Detailed MSW by country'!AD141,'ST1.1 Detailed MSW by country'!AO141)</f>
        <v>0.371</v>
      </c>
      <c r="J141" s="21">
        <f>MAX('ST1.1 Detailed MSW by country'!H141,'ST1.1 Detailed MSW by country'!S141,'ST1.1 Detailed MSW by country'!AD141,'ST1.1 Detailed MSW by country'!AO141)</f>
        <v>1.008</v>
      </c>
      <c r="K141" s="50">
        <f>AVERAGE('ST1.1 Detailed MSW by country'!AP141,'ST1.1 Detailed MSW by country'!AE141,'ST1.1 Detailed MSW by country'!T141,'ST1.1 Detailed MSW by country'!I141)</f>
        <v>4.6568142663492594E-2</v>
      </c>
      <c r="L141" s="50">
        <f>STDEVA('ST1.1 Detailed MSW by country'!AP141,'ST1.1 Detailed MSW by country'!AE141,'ST1.1 Detailed MSW by country'!T141,'ST1.1 Detailed MSW by country'!I141)</f>
        <v>2.5053580734596976E-2</v>
      </c>
      <c r="M141" s="50">
        <f>MIN('ST1.1 Detailed MSW by country'!AP141,'ST1.1 Detailed MSW by country'!AE141,'ST1.1 Detailed MSW by country'!T141,'ST1.1 Detailed MSW by country'!I141)</f>
        <v>3.4159999999999996E-2</v>
      </c>
      <c r="N141" s="50">
        <f>MAX('ST1.1 Detailed MSW by country'!AP141,'ST1.1 Detailed MSW by country'!AE141,'ST1.1 Detailed MSW by country'!T141,'ST1.1 Detailed MSW by country'!I141)</f>
        <v>5.6354027990477791E-2</v>
      </c>
      <c r="O141" s="50">
        <f>AVERAGE('ST1.1 Detailed MSW by country'!AQ141,'ST1.1 Detailed MSW by country'!AF141,'ST1.1 Detailed MSW by country'!U141,'ST1.1 Detailed MSW by country'!J141)</f>
        <v>8.9032944887374163E-2</v>
      </c>
      <c r="P141" s="50">
        <f>STDEVA('ST1.1 Detailed MSW by country'!AQ141,'ST1.1 Detailed MSW by country'!AF141,'ST1.1 Detailed MSW by country'!U141,'ST1.1 Detailed MSW by country'!J141)</f>
        <v>4.7899571363481511E-2</v>
      </c>
      <c r="Q141" s="50">
        <f>MIN('ST1.1 Detailed MSW by country'!AQ141,'ST1.1 Detailed MSW by country'!AF141,'ST1.1 Detailed MSW by country'!U141,'ST1.1 Detailed MSW by country'!J141)</f>
        <v>6.5309999999999993E-2</v>
      </c>
      <c r="R141" s="50">
        <f>MAX('ST1.1 Detailed MSW by country'!AQ141,'ST1.1 Detailed MSW by country'!AF141,'ST1.1 Detailed MSW by country'!U141,'ST1.1 Detailed MSW by country'!J141)</f>
        <v>0.10774243466212251</v>
      </c>
      <c r="S141" s="50">
        <f>AVERAGE('ST1.1 Detailed MSW by country'!AR141,'ST1.1 Detailed MSW by country'!AG141,'ST1.1 Detailed MSW by country'!V141,'ST1.1 Detailed MSW by country'!K141)</f>
        <v>7.3669274869295656E-2</v>
      </c>
      <c r="T141" s="50">
        <f>STDEVA('ST1.1 Detailed MSW by country'!AR141,'ST1.1 Detailed MSW by country'!AG141,'ST1.1 Detailed MSW by country'!V141,'ST1.1 Detailed MSW by country'!K141)</f>
        <v>3.9633943293255876E-2</v>
      </c>
      <c r="U141" s="50">
        <f>MIN('ST1.1 Detailed MSW by country'!AR141,'ST1.1 Detailed MSW by country'!AG141,'ST1.1 Detailed MSW by country'!V141,'ST1.1 Detailed MSW by country'!K141)</f>
        <v>5.4039999999999998E-2</v>
      </c>
      <c r="V141" s="50">
        <f>MAX('ST1.1 Detailed MSW by country'!AR141,'ST1.1 Detailed MSW by country'!AG141,'ST1.1 Detailed MSW by country'!V141,'ST1.1 Detailed MSW by country'!K141)</f>
        <v>8.9150224607887005E-2</v>
      </c>
      <c r="W141" s="50">
        <f>AVERAGE('ST1.1 Detailed MSW by country'!AS141,'ST1.1 Detailed MSW by country'!AH141,'ST1.1 Detailed MSW by country'!W141,'ST1.1 Detailed MSW by country'!L141)</f>
        <v>5.6587927457891617E-2</v>
      </c>
      <c r="X141" s="50">
        <f>STDEVA('ST1.1 Detailed MSW by country'!AS141,'ST1.1 Detailed MSW by country'!AH141,'ST1.1 Detailed MSW by country'!W141,'ST1.1 Detailed MSW by country'!L141)</f>
        <v>3.0444207736918048E-2</v>
      </c>
      <c r="Y141" s="50">
        <f>MIN('ST1.1 Detailed MSW by country'!AS141,'ST1.1 Detailed MSW by country'!AH141,'ST1.1 Detailed MSW by country'!W141,'ST1.1 Detailed MSW by country'!L141)</f>
        <v>4.1509999999999998E-2</v>
      </c>
      <c r="Z141" s="50">
        <f>MAX('ST1.1 Detailed MSW by country'!AS141,'ST1.1 Detailed MSW by country'!AH141,'ST1.1 Detailed MSW by country'!W141,'ST1.1 Detailed MSW by country'!L141)</f>
        <v>6.847938237367486E-2</v>
      </c>
      <c r="AA141" s="50">
        <f>AVERAGE('ST1.1 Detailed MSW by country'!AT141,'ST1.1 Detailed MSW by country'!AI141,'ST1.1 Detailed MSW by country'!X141,'ST1.1 Detailed MSW by country'!M141)</f>
        <v>0.14886537408821407</v>
      </c>
      <c r="AB141" s="50">
        <f>STDEVA('ST1.1 Detailed MSW by country'!AT141,'ST1.1 Detailed MSW by country'!AI141,'ST1.1 Detailed MSW by country'!X141,'ST1.1 Detailed MSW by country'!M141)</f>
        <v>8.0089315463055852E-2</v>
      </c>
      <c r="AC141" s="50">
        <f>MIN('ST1.1 Detailed MSW by country'!AT141,'ST1.1 Detailed MSW by country'!AI141,'ST1.1 Detailed MSW by country'!X141,'ST1.1 Detailed MSW by country'!M141)</f>
        <v>0.10919999999999999</v>
      </c>
      <c r="AD141" s="50">
        <f>MAX('ST1.1 Detailed MSW by country'!AT141,'ST1.1 Detailed MSW by country'!AI141,'ST1.1 Detailed MSW by country'!X141,'ST1.1 Detailed MSW by country'!M141)</f>
        <v>0.18014812226464214</v>
      </c>
      <c r="AE141" s="50">
        <f>AVERAGE('ST1.1 Detailed MSW by country'!AU141,'ST1.1 Detailed MSW by country'!AJ141,'ST1.1 Detailed MSW by country'!Y141,'ST1.1 Detailed MSW by country'!N141)</f>
        <v>4.2273949180178731E-2</v>
      </c>
      <c r="AF141" s="50">
        <f>STDEVA('ST1.1 Detailed MSW by country'!AU141,'ST1.1 Detailed MSW by country'!AJ141,'ST1.1 Detailed MSW by country'!Y141,'ST1.1 Detailed MSW by country'!N141)</f>
        <v>2.2743312019316515E-2</v>
      </c>
      <c r="AG141" s="50">
        <f>MIN('ST1.1 Detailed MSW by country'!AU141,'ST1.1 Detailed MSW by country'!AJ141,'ST1.1 Detailed MSW by country'!Y141,'ST1.1 Detailed MSW by country'!N141)</f>
        <v>3.1009999999999996E-2</v>
      </c>
      <c r="AH141" s="50">
        <f>MAX('ST1.1 Detailed MSW by country'!AU141,'ST1.1 Detailed MSW by country'!AJ141,'ST1.1 Detailed MSW by country'!Y141,'ST1.1 Detailed MSW by country'!N141)</f>
        <v>5.1157447540536194E-2</v>
      </c>
      <c r="AI141" s="50">
        <f>AVERAGE('ST1.1 Detailed MSW by country'!I141,'ST1.1 Detailed MSW by country'!L141,'ST1.1 Detailed MSW by country'!T141,'ST1.1 Detailed MSW by country'!W141,'ST1.1 Detailed MSW by country'!AE141,'ST1.1 Detailed MSW by country'!AH141,'ST1.1 Detailed MSW by country'!AP141,'ST1.1 Detailed MSW by country'!AS141)</f>
        <v>5.1578035060692105E-2</v>
      </c>
      <c r="AJ141" s="50">
        <f>STDEVA('ST1.1 Detailed MSW by country'!I141,'ST1.1 Detailed MSW by country'!L141,'ST1.1 Detailed MSW by country'!T141,'ST1.1 Detailed MSW by country'!W141,'ST1.1 Detailed MSW by country'!AE141,'ST1.1 Detailed MSW by country'!AH141,'ST1.1 Detailed MSW by country'!AP141,'ST1.1 Detailed MSW by country'!AS141)</f>
        <v>2.612207789619074E-2</v>
      </c>
      <c r="AK141" s="50">
        <f>MIN('ST1.1 Detailed MSW by country'!I141,'ST1.1 Detailed MSW by country'!L141,'ST1.1 Detailed MSW by country'!T141,'ST1.1 Detailed MSW by country'!W141,'ST1.1 Detailed MSW by country'!AE141,'ST1.1 Detailed MSW by country'!AH141,'ST1.1 Detailed MSW by country'!AP141,'ST1.1 Detailed MSW by country'!AS141)</f>
        <v>3.4159999999999996E-2</v>
      </c>
      <c r="AL141" s="50">
        <f>MAX('ST1.1 Detailed MSW by country'!I141,'ST1.1 Detailed MSW by country'!L141,'ST1.1 Detailed MSW by country'!T141,'ST1.1 Detailed MSW by country'!W141,'ST1.1 Detailed MSW by country'!AE141,'ST1.1 Detailed MSW by country'!AH141,'ST1.1 Detailed MSW by country'!AP141,'ST1.1 Detailed MSW by country'!AS141)</f>
        <v>6.847938237367486E-2</v>
      </c>
      <c r="AM141" s="50">
        <f>AVERAGE('ST1.1 Detailed MSW by country'!J141,'ST1.1 Detailed MSW by country'!M141,'ST1.1 Detailed MSW by country'!U141,'ST1.1 Detailed MSW by country'!X141,'ST1.1 Detailed MSW by country'!AF141,'ST1.1 Detailed MSW by country'!AI141,'ST1.1 Detailed MSW by country'!AQ141,'ST1.1 Detailed MSW by country'!AT141)</f>
        <v>0.1189491594877941</v>
      </c>
      <c r="AN141" s="50">
        <f>STDEVA('ST1.1 Detailed MSW by country'!J141,'ST1.1 Detailed MSW by country'!M141,'ST1.1 Detailed MSW by country'!U141,'ST1.1 Detailed MSW by country'!X141,'ST1.1 Detailed MSW by country'!AF141,'ST1.1 Detailed MSW by country'!AI141,'ST1.1 Detailed MSW by country'!AQ141,'ST1.1 Detailed MSW by country'!AT141)</f>
        <v>6.5632539508693133E-2</v>
      </c>
      <c r="AO141" s="50">
        <f>MIN('ST1.1 Detailed MSW by country'!J141,'ST1.1 Detailed MSW by country'!M141,'ST1.1 Detailed MSW by country'!U141,'ST1.1 Detailed MSW by country'!X141,'ST1.1 Detailed MSW by country'!AF141,'ST1.1 Detailed MSW by country'!AI141,'ST1.1 Detailed MSW by country'!AQ141,'ST1.1 Detailed MSW by country'!AT141)</f>
        <v>6.5309999999999993E-2</v>
      </c>
      <c r="AP141" s="50">
        <f>MAX('ST1.1 Detailed MSW by country'!J141,'ST1.1 Detailed MSW by country'!M141,'ST1.1 Detailed MSW by country'!U141,'ST1.1 Detailed MSW by country'!X141,'ST1.1 Detailed MSW by country'!AF141,'ST1.1 Detailed MSW by country'!AI141,'ST1.1 Detailed MSW by country'!AQ141,'ST1.1 Detailed MSW by country'!AT141)</f>
        <v>0.18014812226464214</v>
      </c>
      <c r="AQ141" s="50">
        <f>AVERAGE('ST1.1 Detailed MSW by country'!K141,'ST1.1 Detailed MSW by country'!N141,'ST1.1 Detailed MSW by country'!V141,'ST1.1 Detailed MSW by country'!Y141,'ST1.1 Detailed MSW by country'!AG141,'ST1.1 Detailed MSW by country'!AJ141,'ST1.1 Detailed MSW by country'!AR141,'ST1.1 Detailed MSW by country'!AU141)</f>
        <v>5.7971612024737197E-2</v>
      </c>
      <c r="AR141" s="50">
        <f>STDEVA('ST1.1 Detailed MSW by country'!K141,'ST1.1 Detailed MSW by country'!N141,'ST1.1 Detailed MSW by country'!V141,'ST1.1 Detailed MSW by country'!Y141,'ST1.1 Detailed MSW by country'!AG141,'ST1.1 Detailed MSW by country'!AJ141,'ST1.1 Detailed MSW by country'!AR141,'ST1.1 Detailed MSW by country'!AU141)</f>
        <v>3.2454799099801798E-2</v>
      </c>
      <c r="AS141" s="50">
        <f>MIN('ST1.1 Detailed MSW by country'!K141,'ST1.1 Detailed MSW by country'!N141,'ST1.1 Detailed MSW by country'!V141,'ST1.1 Detailed MSW by country'!Y141,'ST1.1 Detailed MSW by country'!AG141,'ST1.1 Detailed MSW by country'!AJ141,'ST1.1 Detailed MSW by country'!AR141,'ST1.1 Detailed MSW by country'!AU141)</f>
        <v>3.1009999999999996E-2</v>
      </c>
      <c r="AT141" s="50">
        <f>MAX('ST1.1 Detailed MSW by country'!K141,'ST1.1 Detailed MSW by country'!N141,'ST1.1 Detailed MSW by country'!V141,'ST1.1 Detailed MSW by country'!Y141,'ST1.1 Detailed MSW by country'!AG141,'ST1.1 Detailed MSW by country'!AJ141,'ST1.1 Detailed MSW by country'!AR141,'ST1.1 Detailed MSW by country'!AU141)</f>
        <v>8.9150224607887005E-2</v>
      </c>
    </row>
    <row r="142" spans="1:46" x14ac:dyDescent="0.3">
      <c r="A142" s="19" t="s">
        <v>118</v>
      </c>
      <c r="B142" s="19" t="s">
        <v>155</v>
      </c>
      <c r="C142" s="27">
        <f>AVERAGE('ST1.1 Detailed MSW by country'!G142,'ST1.1 Detailed MSW by country'!R142,'ST1.1 Detailed MSW by country'!AC142,'ST1.1 Detailed MSW by country'!AN142)</f>
        <v>0.96449376999698766</v>
      </c>
      <c r="D142" s="21">
        <f>STDEVA('ST1.1 Detailed MSW by country'!G142,'ST1.1 Detailed MSW by country'!R142,'ST1.1 Detailed MSW by country'!AC142,'ST1.1 Detailed MSW by country'!AN142)</f>
        <v>0.51900046252015386</v>
      </c>
      <c r="E142" s="21">
        <f>MIN('ST1.1 Detailed MSW by country'!G142,'ST1.1 Detailed MSW by country'!R142,'ST1.1 Detailed MSW by country'!AC142,'ST1.1 Detailed MSW by country'!AN142)</f>
        <v>0.7834813099909631</v>
      </c>
      <c r="F142" s="21">
        <f>MAX('ST1.1 Detailed MSW by country'!G142,'ST1.1 Detailed MSW by country'!R142,'ST1.1 Detailed MSW by country'!AC142,'ST1.1 Detailed MSW by country'!AN142)</f>
        <v>1.23</v>
      </c>
      <c r="G142" s="21">
        <f>AVERAGE('ST1.1 Detailed MSW by country'!H142,'ST1.1 Detailed MSW by country'!S142,'ST1.1 Detailed MSW by country'!AD142,'ST1.1 Detailed MSW by country'!AO142)</f>
        <v>0.41691775719891555</v>
      </c>
      <c r="H142" s="21">
        <f>STDEVA('ST1.1 Detailed MSW by country'!H142,'ST1.1 Detailed MSW by country'!S142,'ST1.1 Detailed MSW by country'!AD142,'ST1.1 Detailed MSW by country'!AO142)</f>
        <v>0.26695440398186415</v>
      </c>
      <c r="I142" s="21">
        <f>MIN('ST1.1 Detailed MSW by country'!H142,'ST1.1 Detailed MSW by country'!S142,'ST1.1 Detailed MSW by country'!AD142,'ST1.1 Detailed MSW by country'!AO142)</f>
        <v>0.2820532715967467</v>
      </c>
      <c r="J142" s="21">
        <f>MAX('ST1.1 Detailed MSW by country'!H142,'ST1.1 Detailed MSW by country'!S142,'ST1.1 Detailed MSW by country'!AD142,'ST1.1 Detailed MSW by country'!AO142)</f>
        <v>0.65190000000000003</v>
      </c>
      <c r="K142" s="50">
        <f>AVERAGE('ST1.1 Detailed MSW by country'!AP142,'ST1.1 Detailed MSW by country'!AE142,'ST1.1 Detailed MSW by country'!T142,'ST1.1 Detailed MSW by country'!I142)</f>
        <v>3.7905909309186331E-2</v>
      </c>
      <c r="L142" s="50">
        <f>STDEVA('ST1.1 Detailed MSW by country'!AP142,'ST1.1 Detailed MSW by country'!AE142,'ST1.1 Detailed MSW by country'!T142,'ST1.1 Detailed MSW by country'!I142)</f>
        <v>2.6272844051295995E-2</v>
      </c>
      <c r="M142" s="50">
        <f>MIN('ST1.1 Detailed MSW by country'!AP142,'ST1.1 Detailed MSW by country'!AE142,'ST1.1 Detailed MSW by country'!T142,'ST1.1 Detailed MSW by country'!I142)</f>
        <v>1.5459839999999997E-2</v>
      </c>
      <c r="N142" s="50">
        <f>MAX('ST1.1 Detailed MSW by country'!AP142,'ST1.1 Detailed MSW by country'!AE142,'ST1.1 Detailed MSW by country'!T142,'ST1.1 Detailed MSW by country'!I142)</f>
        <v>6.0023999999999994E-2</v>
      </c>
      <c r="O142" s="50">
        <f>AVERAGE('ST1.1 Detailed MSW by country'!AQ142,'ST1.1 Detailed MSW by country'!AF142,'ST1.1 Detailed MSW by country'!U142,'ST1.1 Detailed MSW by country'!J142)</f>
        <v>7.2471748740718947E-2</v>
      </c>
      <c r="P142" s="50">
        <f>STDEVA('ST1.1 Detailed MSW by country'!AQ142,'ST1.1 Detailed MSW by country'!AF142,'ST1.1 Detailed MSW by country'!U142,'ST1.1 Detailed MSW by country'!J142)</f>
        <v>5.0230662909547474E-2</v>
      </c>
      <c r="Q142" s="50">
        <f>MIN('ST1.1 Detailed MSW by country'!AQ142,'ST1.1 Detailed MSW by country'!AF142,'ST1.1 Detailed MSW by country'!U142,'ST1.1 Detailed MSW by country'!J142)</f>
        <v>2.9557439999999994E-2</v>
      </c>
      <c r="R142" s="50">
        <f>MAX('ST1.1 Detailed MSW by country'!AQ142,'ST1.1 Detailed MSW by country'!AF142,'ST1.1 Detailed MSW by country'!U142,'ST1.1 Detailed MSW by country'!J142)</f>
        <v>0.11475899999999999</v>
      </c>
      <c r="S142" s="50">
        <f>AVERAGE('ST1.1 Detailed MSW by country'!AR142,'ST1.1 Detailed MSW by country'!AG142,'ST1.1 Detailed MSW by country'!V142,'ST1.1 Detailed MSW by country'!K142)</f>
        <v>5.9965905710434121E-2</v>
      </c>
      <c r="T142" s="50">
        <f>STDEVA('ST1.1 Detailed MSW by country'!AR142,'ST1.1 Detailed MSW by country'!AG142,'ST1.1 Detailed MSW by country'!V142,'ST1.1 Detailed MSW by country'!K142)</f>
        <v>4.1562777884427277E-2</v>
      </c>
      <c r="U142" s="50">
        <f>MIN('ST1.1 Detailed MSW by country'!AR142,'ST1.1 Detailed MSW by country'!AG142,'ST1.1 Detailed MSW by country'!V142,'ST1.1 Detailed MSW by country'!K142)</f>
        <v>2.445696E-2</v>
      </c>
      <c r="V142" s="50">
        <f>MAX('ST1.1 Detailed MSW by country'!AR142,'ST1.1 Detailed MSW by country'!AG142,'ST1.1 Detailed MSW by country'!V142,'ST1.1 Detailed MSW by country'!K142)</f>
        <v>9.4955999999999999E-2</v>
      </c>
      <c r="W142" s="50">
        <f>AVERAGE('ST1.1 Detailed MSW by country'!AS142,'ST1.1 Detailed MSW by country'!AH142,'ST1.1 Detailed MSW by country'!W142,'ST1.1 Detailed MSW by country'!L142)</f>
        <v>4.6061893894154708E-2</v>
      </c>
      <c r="X142" s="50">
        <f>STDEVA('ST1.1 Detailed MSW by country'!AS142,'ST1.1 Detailed MSW by country'!AH142,'ST1.1 Detailed MSW by country'!W142,'ST1.1 Detailed MSW by country'!L142)</f>
        <v>3.1925812545939604E-2</v>
      </c>
      <c r="Y142" s="50">
        <f>MIN('ST1.1 Detailed MSW by country'!AS142,'ST1.1 Detailed MSW by country'!AH142,'ST1.1 Detailed MSW by country'!W142,'ST1.1 Detailed MSW by country'!L142)</f>
        <v>1.8786239999999999E-2</v>
      </c>
      <c r="Z142" s="50">
        <f>MAX('ST1.1 Detailed MSW by country'!AS142,'ST1.1 Detailed MSW by country'!AH142,'ST1.1 Detailed MSW by country'!W142,'ST1.1 Detailed MSW by country'!L142)</f>
        <v>7.2939000000000004E-2</v>
      </c>
      <c r="AA142" s="50">
        <f>AVERAGE('ST1.1 Detailed MSW by country'!AT142,'ST1.1 Detailed MSW by country'!AI142,'ST1.1 Detailed MSW by country'!X142,'ST1.1 Detailed MSW by country'!M142)</f>
        <v>0.12117462811953007</v>
      </c>
      <c r="AB142" s="50">
        <f>STDEVA('ST1.1 Detailed MSW by country'!AT142,'ST1.1 Detailed MSW by country'!AI142,'ST1.1 Detailed MSW by country'!X142,'ST1.1 Detailed MSW by country'!M142)</f>
        <v>8.3986960491847867E-2</v>
      </c>
      <c r="AC142" s="50">
        <f>MIN('ST1.1 Detailed MSW by country'!AT142,'ST1.1 Detailed MSW by country'!AI142,'ST1.1 Detailed MSW by country'!X142,'ST1.1 Detailed MSW by country'!M142)</f>
        <v>4.9420799999999994E-2</v>
      </c>
      <c r="AD142" s="50">
        <f>MAX('ST1.1 Detailed MSW by country'!AT142,'ST1.1 Detailed MSW by country'!AI142,'ST1.1 Detailed MSW by country'!X142,'ST1.1 Detailed MSW by country'!M142)</f>
        <v>0.19188</v>
      </c>
      <c r="AE142" s="50">
        <f>AVERAGE('ST1.1 Detailed MSW by country'!AU142,'ST1.1 Detailed MSW by country'!AJ142,'ST1.1 Detailed MSW by country'!Y142,'ST1.1 Detailed MSW by country'!N142)</f>
        <v>3.4410487344199887E-2</v>
      </c>
      <c r="AF142" s="50">
        <f>STDEVA('ST1.1 Detailed MSW by country'!AU142,'ST1.1 Detailed MSW by country'!AJ142,'ST1.1 Detailed MSW by country'!Y142,'ST1.1 Detailed MSW by country'!N142)</f>
        <v>2.3850143267877304E-2</v>
      </c>
      <c r="AG142" s="50">
        <f>MIN('ST1.1 Detailed MSW by country'!AU142,'ST1.1 Detailed MSW by country'!AJ142,'ST1.1 Detailed MSW by country'!Y142,'ST1.1 Detailed MSW by country'!N142)</f>
        <v>1.4034239999999998E-2</v>
      </c>
      <c r="AH142" s="50">
        <f>MAX('ST1.1 Detailed MSW by country'!AU142,'ST1.1 Detailed MSW by country'!AJ142,'ST1.1 Detailed MSW by country'!Y142,'ST1.1 Detailed MSW by country'!N142)</f>
        <v>5.4488999999999996E-2</v>
      </c>
      <c r="AI142" s="50">
        <f>AVERAGE('ST1.1 Detailed MSW by country'!I142,'ST1.1 Detailed MSW by country'!L142,'ST1.1 Detailed MSW by country'!T142,'ST1.1 Detailed MSW by country'!W142,'ST1.1 Detailed MSW by country'!AE142,'ST1.1 Detailed MSW by country'!AH142,'ST1.1 Detailed MSW by country'!AP142,'ST1.1 Detailed MSW by country'!AS142)</f>
        <v>4.1983901601670516E-2</v>
      </c>
      <c r="AJ142" s="50">
        <f>STDEVA('ST1.1 Detailed MSW by country'!I142,'ST1.1 Detailed MSW by country'!L142,'ST1.1 Detailed MSW by country'!T142,'ST1.1 Detailed MSW by country'!W142,'ST1.1 Detailed MSW by country'!AE142,'ST1.1 Detailed MSW by country'!AH142,'ST1.1 Detailed MSW by country'!AP142,'ST1.1 Detailed MSW by country'!AS142)</f>
        <v>2.7264300622152151E-2</v>
      </c>
      <c r="AK142" s="50">
        <f>MIN('ST1.1 Detailed MSW by country'!I142,'ST1.1 Detailed MSW by country'!L142,'ST1.1 Detailed MSW by country'!T142,'ST1.1 Detailed MSW by country'!W142,'ST1.1 Detailed MSW by country'!AE142,'ST1.1 Detailed MSW by country'!AH142,'ST1.1 Detailed MSW by country'!AP142,'ST1.1 Detailed MSW by country'!AS142)</f>
        <v>1.5459839999999997E-2</v>
      </c>
      <c r="AL142" s="50">
        <f>MAX('ST1.1 Detailed MSW by country'!I142,'ST1.1 Detailed MSW by country'!L142,'ST1.1 Detailed MSW by country'!T142,'ST1.1 Detailed MSW by country'!W142,'ST1.1 Detailed MSW by country'!AE142,'ST1.1 Detailed MSW by country'!AH142,'ST1.1 Detailed MSW by country'!AP142,'ST1.1 Detailed MSW by country'!AS142)</f>
        <v>7.2939000000000004E-2</v>
      </c>
      <c r="AM142" s="50">
        <f>AVERAGE('ST1.1 Detailed MSW by country'!J142,'ST1.1 Detailed MSW by country'!M142,'ST1.1 Detailed MSW by country'!U142,'ST1.1 Detailed MSW by country'!X142,'ST1.1 Detailed MSW by country'!AF142,'ST1.1 Detailed MSW by country'!AI142,'ST1.1 Detailed MSW by country'!AQ142,'ST1.1 Detailed MSW by country'!AT142)</f>
        <v>9.6823188430124538E-2</v>
      </c>
      <c r="AN142" s="50">
        <f>STDEVA('ST1.1 Detailed MSW by country'!J142,'ST1.1 Detailed MSW by country'!M142,'ST1.1 Detailed MSW by country'!U142,'ST1.1 Detailed MSW by country'!X142,'ST1.1 Detailed MSW by country'!AF142,'ST1.1 Detailed MSW by country'!AI142,'ST1.1 Detailed MSW by country'!AQ142,'ST1.1 Detailed MSW by country'!AT142)</f>
        <v>6.6974679495031969E-2</v>
      </c>
      <c r="AO142" s="50">
        <f>MIN('ST1.1 Detailed MSW by country'!J142,'ST1.1 Detailed MSW by country'!M142,'ST1.1 Detailed MSW by country'!U142,'ST1.1 Detailed MSW by country'!X142,'ST1.1 Detailed MSW by country'!AF142,'ST1.1 Detailed MSW by country'!AI142,'ST1.1 Detailed MSW by country'!AQ142,'ST1.1 Detailed MSW by country'!AT142)</f>
        <v>2.9557439999999994E-2</v>
      </c>
      <c r="AP142" s="50">
        <f>MAX('ST1.1 Detailed MSW by country'!J142,'ST1.1 Detailed MSW by country'!M142,'ST1.1 Detailed MSW by country'!U142,'ST1.1 Detailed MSW by country'!X142,'ST1.1 Detailed MSW by country'!AF142,'ST1.1 Detailed MSW by country'!AI142,'ST1.1 Detailed MSW by country'!AQ142,'ST1.1 Detailed MSW by country'!AT142)</f>
        <v>0.19188</v>
      </c>
      <c r="AQ142" s="50">
        <f>AVERAGE('ST1.1 Detailed MSW by country'!K142,'ST1.1 Detailed MSW by country'!N142,'ST1.1 Detailed MSW by country'!V142,'ST1.1 Detailed MSW by country'!Y142,'ST1.1 Detailed MSW by country'!AG142,'ST1.1 Detailed MSW by country'!AJ142,'ST1.1 Detailed MSW by country'!AR142,'ST1.1 Detailed MSW by country'!AU142)</f>
        <v>4.7188196527317004E-2</v>
      </c>
      <c r="AR142" s="50">
        <f>STDEVA('ST1.1 Detailed MSW by country'!K142,'ST1.1 Detailed MSW by country'!N142,'ST1.1 Detailed MSW by country'!V142,'ST1.1 Detailed MSW by country'!Y142,'ST1.1 Detailed MSW by country'!AG142,'ST1.1 Detailed MSW by country'!AJ142,'ST1.1 Detailed MSW by country'!AR142,'ST1.1 Detailed MSW by country'!AU142)</f>
        <v>3.3001289697661702E-2</v>
      </c>
      <c r="AS142" s="50">
        <f>MIN('ST1.1 Detailed MSW by country'!K142,'ST1.1 Detailed MSW by country'!N142,'ST1.1 Detailed MSW by country'!V142,'ST1.1 Detailed MSW by country'!Y142,'ST1.1 Detailed MSW by country'!AG142,'ST1.1 Detailed MSW by country'!AJ142,'ST1.1 Detailed MSW by country'!AR142,'ST1.1 Detailed MSW by country'!AU142)</f>
        <v>1.4034239999999998E-2</v>
      </c>
      <c r="AT142" s="50">
        <f>MAX('ST1.1 Detailed MSW by country'!K142,'ST1.1 Detailed MSW by country'!N142,'ST1.1 Detailed MSW by country'!V142,'ST1.1 Detailed MSW by country'!Y142,'ST1.1 Detailed MSW by country'!AG142,'ST1.1 Detailed MSW by country'!AJ142,'ST1.1 Detailed MSW by country'!AR142,'ST1.1 Detailed MSW by country'!AU142)</f>
        <v>9.4955999999999999E-2</v>
      </c>
    </row>
    <row r="143" spans="1:46" x14ac:dyDescent="0.3">
      <c r="A143" s="19" t="s">
        <v>118</v>
      </c>
      <c r="B143" s="19" t="s">
        <v>156</v>
      </c>
      <c r="C143" s="27">
        <f>AVERAGE('ST1.1 Detailed MSW by country'!G143,'ST1.1 Detailed MSW by country'!R143,'ST1.1 Detailed MSW by country'!AC143,'ST1.1 Detailed MSW by country'!AN143)</f>
        <v>1.7253265392053763</v>
      </c>
      <c r="D143" s="21">
        <f>STDEVA('ST1.1 Detailed MSW by country'!G143,'ST1.1 Detailed MSW by country'!R143,'ST1.1 Detailed MSW by country'!AC143,'ST1.1 Detailed MSW by country'!AN143)</f>
        <v>1.0718470652855403</v>
      </c>
      <c r="E143" s="21">
        <f>MIN('ST1.1 Detailed MSW by country'!G143,'ST1.1 Detailed MSW by country'!R143,'ST1.1 Detailed MSW by country'!AC143,'ST1.1 Detailed MSW by country'!AN143)</f>
        <v>1.2406530784107523</v>
      </c>
      <c r="F143" s="21">
        <f>MAX('ST1.1 Detailed MSW by country'!G143,'ST1.1 Detailed MSW by country'!R143,'ST1.1 Detailed MSW by country'!AC143,'ST1.1 Detailed MSW by country'!AN143)</f>
        <v>2.21</v>
      </c>
      <c r="G143" s="21">
        <f>AVERAGE('ST1.1 Detailed MSW by country'!H143,'ST1.1 Detailed MSW by country'!S143,'ST1.1 Detailed MSW by country'!AD143,'ST1.1 Detailed MSW by country'!AO143)</f>
        <v>0.62111755411393543</v>
      </c>
      <c r="H143" s="21">
        <f>STDEVA('ST1.1 Detailed MSW by country'!H143,'ST1.1 Detailed MSW by country'!S143,'ST1.1 Detailed MSW by country'!AD143,'ST1.1 Detailed MSW by country'!AO143)</f>
        <v>0.38586494350279443</v>
      </c>
      <c r="I143" s="21">
        <f>MIN('ST1.1 Detailed MSW by country'!H143,'ST1.1 Detailed MSW by country'!S143,'ST1.1 Detailed MSW by country'!AD143,'ST1.1 Detailed MSW by country'!AO143)</f>
        <v>0.44663510822787084</v>
      </c>
      <c r="J143" s="21">
        <f>MAX('ST1.1 Detailed MSW by country'!H143,'ST1.1 Detailed MSW by country'!S143,'ST1.1 Detailed MSW by country'!AD143,'ST1.1 Detailed MSW by country'!AO143)</f>
        <v>0.79559999999999997</v>
      </c>
      <c r="K143" s="50">
        <f>AVERAGE('ST1.1 Detailed MSW by country'!AP143,'ST1.1 Detailed MSW by country'!AE143,'ST1.1 Detailed MSW by country'!T143,'ST1.1 Detailed MSW by country'!I143)</f>
        <v>4.9684575113222357E-2</v>
      </c>
      <c r="L143" s="50">
        <f>STDEVA('ST1.1 Detailed MSW by country'!AP143,'ST1.1 Detailed MSW by country'!AE143,'ST1.1 Detailed MSW by country'!T143,'ST1.1 Detailed MSW by country'!I143)</f>
        <v>3.0024465495622862E-2</v>
      </c>
      <c r="M143" s="50">
        <f>MIN('ST1.1 Detailed MSW by country'!AP143,'ST1.1 Detailed MSW by country'!AE143,'ST1.1 Detailed MSW by country'!T143,'ST1.1 Detailed MSW by country'!I143)</f>
        <v>3.8825279999999997E-2</v>
      </c>
      <c r="N143" s="50">
        <f>MAX('ST1.1 Detailed MSW by country'!AP143,'ST1.1 Detailed MSW by country'!AE143,'ST1.1 Detailed MSW by country'!T143,'ST1.1 Detailed MSW by country'!I143)</f>
        <v>6.054387022644471E-2</v>
      </c>
      <c r="O143" s="50">
        <f>AVERAGE('ST1.1 Detailed MSW by country'!AQ143,'ST1.1 Detailed MSW by country'!AF143,'ST1.1 Detailed MSW by country'!U143,'ST1.1 Detailed MSW by country'!J143)</f>
        <v>9.4991206107861589E-2</v>
      </c>
      <c r="P143" s="50">
        <f>STDEVA('ST1.1 Detailed MSW by country'!AQ143,'ST1.1 Detailed MSW by country'!AF143,'ST1.1 Detailed MSW by country'!U143,'ST1.1 Detailed MSW by country'!J143)</f>
        <v>5.7403332597164208E-2</v>
      </c>
      <c r="Q143" s="50">
        <f>MIN('ST1.1 Detailed MSW by country'!AQ143,'ST1.1 Detailed MSW by country'!AF143,'ST1.1 Detailed MSW by country'!U143,'ST1.1 Detailed MSW by country'!J143)</f>
        <v>7.4229479999999987E-2</v>
      </c>
      <c r="R143" s="50">
        <f>MAX('ST1.1 Detailed MSW by country'!AQ143,'ST1.1 Detailed MSW by country'!AF143,'ST1.1 Detailed MSW by country'!U143,'ST1.1 Detailed MSW by country'!J143)</f>
        <v>0.11575293221572319</v>
      </c>
      <c r="S143" s="50">
        <f>AVERAGE('ST1.1 Detailed MSW by country'!AR143,'ST1.1 Detailed MSW by country'!AG143,'ST1.1 Detailed MSW by country'!V143,'ST1.1 Detailed MSW by country'!K143)</f>
        <v>7.8599368826655053E-2</v>
      </c>
      <c r="T143" s="50">
        <f>STDEVA('ST1.1 Detailed MSW by country'!AR143,'ST1.1 Detailed MSW by country'!AG143,'ST1.1 Detailed MSW by country'!V143,'ST1.1 Detailed MSW by country'!K143)</f>
        <v>4.74977200053706E-2</v>
      </c>
      <c r="U143" s="50">
        <f>MIN('ST1.1 Detailed MSW by country'!AR143,'ST1.1 Detailed MSW by country'!AG143,'ST1.1 Detailed MSW by country'!V143,'ST1.1 Detailed MSW by country'!K143)</f>
        <v>6.142032E-2</v>
      </c>
      <c r="V143" s="50">
        <f>MAX('ST1.1 Detailed MSW by country'!AR143,'ST1.1 Detailed MSW by country'!AG143,'ST1.1 Detailed MSW by country'!V143,'ST1.1 Detailed MSW by country'!K143)</f>
        <v>9.5778417653310091E-2</v>
      </c>
      <c r="W143" s="50">
        <f>AVERAGE('ST1.1 Detailed MSW by country'!AS143,'ST1.1 Detailed MSW by country'!AH143,'ST1.1 Detailed MSW by country'!W143,'ST1.1 Detailed MSW by country'!L143)</f>
        <v>6.0374903774878808E-2</v>
      </c>
      <c r="X143" s="50">
        <f>STDEVA('ST1.1 Detailed MSW by country'!AS143,'ST1.1 Detailed MSW by country'!AH143,'ST1.1 Detailed MSW by country'!W143,'ST1.1 Detailed MSW by country'!L143)</f>
        <v>3.6484647620705662E-2</v>
      </c>
      <c r="Y143" s="50">
        <f>MIN('ST1.1 Detailed MSW by country'!AS143,'ST1.1 Detailed MSW by country'!AH143,'ST1.1 Detailed MSW by country'!W143,'ST1.1 Detailed MSW by country'!L143)</f>
        <v>4.7179079999999998E-2</v>
      </c>
      <c r="Z143" s="50">
        <f>MAX('ST1.1 Detailed MSW by country'!AS143,'ST1.1 Detailed MSW by country'!AH143,'ST1.1 Detailed MSW by country'!W143,'ST1.1 Detailed MSW by country'!L143)</f>
        <v>7.3570727549757617E-2</v>
      </c>
      <c r="AA143" s="50">
        <f>AVERAGE('ST1.1 Detailed MSW by country'!AT143,'ST1.1 Detailed MSW by country'!AI143,'ST1.1 Detailed MSW by country'!X143,'ST1.1 Detailed MSW by country'!M143)</f>
        <v>0.15882774011603867</v>
      </c>
      <c r="AB143" s="50">
        <f>STDEVA('ST1.1 Detailed MSW by country'!AT143,'ST1.1 Detailed MSW by country'!AI143,'ST1.1 Detailed MSW by country'!X143,'ST1.1 Detailed MSW by country'!M143)</f>
        <v>9.5979848715515723E-2</v>
      </c>
      <c r="AC143" s="50">
        <f>MIN('ST1.1 Detailed MSW by country'!AT143,'ST1.1 Detailed MSW by country'!AI143,'ST1.1 Detailed MSW by country'!X143,'ST1.1 Detailed MSW by country'!M143)</f>
        <v>0.12411359999999999</v>
      </c>
      <c r="AD143" s="50">
        <f>MAX('ST1.1 Detailed MSW by country'!AT143,'ST1.1 Detailed MSW by country'!AI143,'ST1.1 Detailed MSW by country'!X143,'ST1.1 Detailed MSW by country'!M143)</f>
        <v>0.19354188023207736</v>
      </c>
      <c r="AE143" s="50">
        <f>AVERAGE('ST1.1 Detailed MSW by country'!AU143,'ST1.1 Detailed MSW by country'!AJ143,'ST1.1 Detailed MSW by country'!Y143,'ST1.1 Detailed MSW by country'!N143)</f>
        <v>4.5103005686798162E-2</v>
      </c>
      <c r="AF143" s="50">
        <f>STDEVA('ST1.1 Detailed MSW by country'!AU143,'ST1.1 Detailed MSW by country'!AJ143,'ST1.1 Detailed MSW by country'!Y143,'ST1.1 Detailed MSW by country'!N143)</f>
        <v>2.7255816013444525E-2</v>
      </c>
      <c r="AG143" s="50">
        <f>MIN('ST1.1 Detailed MSW by country'!AU143,'ST1.1 Detailed MSW by country'!AJ143,'ST1.1 Detailed MSW by country'!Y143,'ST1.1 Detailed MSW by country'!N143)</f>
        <v>3.5245079999999998E-2</v>
      </c>
      <c r="AH143" s="50">
        <f>MAX('ST1.1 Detailed MSW by country'!AU143,'ST1.1 Detailed MSW by country'!AJ143,'ST1.1 Detailed MSW by country'!Y143,'ST1.1 Detailed MSW by country'!N143)</f>
        <v>5.4960931373596325E-2</v>
      </c>
      <c r="AI143" s="50">
        <f>AVERAGE('ST1.1 Detailed MSW by country'!I143,'ST1.1 Detailed MSW by country'!L143,'ST1.1 Detailed MSW by country'!T143,'ST1.1 Detailed MSW by country'!W143,'ST1.1 Detailed MSW by country'!AE143,'ST1.1 Detailed MSW by country'!AH143,'ST1.1 Detailed MSW by country'!AP143,'ST1.1 Detailed MSW by country'!AS143)</f>
        <v>5.5029739444050582E-2</v>
      </c>
      <c r="AJ143" s="50">
        <f>STDEVA('ST1.1 Detailed MSW by country'!I143,'ST1.1 Detailed MSW by country'!L143,'ST1.1 Detailed MSW by country'!T143,'ST1.1 Detailed MSW by country'!W143,'ST1.1 Detailed MSW by country'!AE143,'ST1.1 Detailed MSW by country'!AH143,'ST1.1 Detailed MSW by country'!AP143,'ST1.1 Detailed MSW by country'!AS143)</f>
        <v>3.1064301248405587E-2</v>
      </c>
      <c r="AK143" s="50">
        <f>MIN('ST1.1 Detailed MSW by country'!I143,'ST1.1 Detailed MSW by country'!L143,'ST1.1 Detailed MSW by country'!T143,'ST1.1 Detailed MSW by country'!W143,'ST1.1 Detailed MSW by country'!AE143,'ST1.1 Detailed MSW by country'!AH143,'ST1.1 Detailed MSW by country'!AP143,'ST1.1 Detailed MSW by country'!AS143)</f>
        <v>3.8825279999999997E-2</v>
      </c>
      <c r="AL143" s="50">
        <f>MAX('ST1.1 Detailed MSW by country'!I143,'ST1.1 Detailed MSW by country'!L143,'ST1.1 Detailed MSW by country'!T143,'ST1.1 Detailed MSW by country'!W143,'ST1.1 Detailed MSW by country'!AE143,'ST1.1 Detailed MSW by country'!AH143,'ST1.1 Detailed MSW by country'!AP143,'ST1.1 Detailed MSW by country'!AS143)</f>
        <v>7.3570727549757617E-2</v>
      </c>
      <c r="AM143" s="50">
        <f>AVERAGE('ST1.1 Detailed MSW by country'!J143,'ST1.1 Detailed MSW by country'!M143,'ST1.1 Detailed MSW by country'!U143,'ST1.1 Detailed MSW by country'!X143,'ST1.1 Detailed MSW by country'!AF143,'ST1.1 Detailed MSW by country'!AI143,'ST1.1 Detailed MSW by country'!AQ143,'ST1.1 Detailed MSW by country'!AT143)</f>
        <v>0.12690947311195011</v>
      </c>
      <c r="AN143" s="50">
        <f>STDEVA('ST1.1 Detailed MSW by country'!J143,'ST1.1 Detailed MSW by country'!M143,'ST1.1 Detailed MSW by country'!U143,'ST1.1 Detailed MSW by country'!X143,'ST1.1 Detailed MSW by country'!AF143,'ST1.1 Detailed MSW by country'!AI143,'ST1.1 Detailed MSW by country'!AQ143,'ST1.1 Detailed MSW by country'!AT143)</f>
        <v>7.5175388635254067E-2</v>
      </c>
      <c r="AO143" s="50">
        <f>MIN('ST1.1 Detailed MSW by country'!J143,'ST1.1 Detailed MSW by country'!M143,'ST1.1 Detailed MSW by country'!U143,'ST1.1 Detailed MSW by country'!X143,'ST1.1 Detailed MSW by country'!AF143,'ST1.1 Detailed MSW by country'!AI143,'ST1.1 Detailed MSW by country'!AQ143,'ST1.1 Detailed MSW by country'!AT143)</f>
        <v>7.4229479999999987E-2</v>
      </c>
      <c r="AP143" s="50">
        <f>MAX('ST1.1 Detailed MSW by country'!J143,'ST1.1 Detailed MSW by country'!M143,'ST1.1 Detailed MSW by country'!U143,'ST1.1 Detailed MSW by country'!X143,'ST1.1 Detailed MSW by country'!AF143,'ST1.1 Detailed MSW by country'!AI143,'ST1.1 Detailed MSW by country'!AQ143,'ST1.1 Detailed MSW by country'!AT143)</f>
        <v>0.19354188023207736</v>
      </c>
      <c r="AQ143" s="50">
        <f>AVERAGE('ST1.1 Detailed MSW by country'!K143,'ST1.1 Detailed MSW by country'!N143,'ST1.1 Detailed MSW by country'!V143,'ST1.1 Detailed MSW by country'!Y143,'ST1.1 Detailed MSW by country'!AG143,'ST1.1 Detailed MSW by country'!AJ143,'ST1.1 Detailed MSW by country'!AR143,'ST1.1 Detailed MSW by country'!AU143)</f>
        <v>6.18511872567266E-2</v>
      </c>
      <c r="AR143" s="50">
        <f>STDEVA('ST1.1 Detailed MSW by country'!K143,'ST1.1 Detailed MSW by country'!N143,'ST1.1 Detailed MSW by country'!V143,'ST1.1 Detailed MSW by country'!Y143,'ST1.1 Detailed MSW by country'!AG143,'ST1.1 Detailed MSW by country'!AJ143,'ST1.1 Detailed MSW by country'!AR143,'ST1.1 Detailed MSW by country'!AU143)</f>
        <v>3.6951207033446822E-2</v>
      </c>
      <c r="AS143" s="50">
        <f>MIN('ST1.1 Detailed MSW by country'!K143,'ST1.1 Detailed MSW by country'!N143,'ST1.1 Detailed MSW by country'!V143,'ST1.1 Detailed MSW by country'!Y143,'ST1.1 Detailed MSW by country'!AG143,'ST1.1 Detailed MSW by country'!AJ143,'ST1.1 Detailed MSW by country'!AR143,'ST1.1 Detailed MSW by country'!AU143)</f>
        <v>3.5245079999999998E-2</v>
      </c>
      <c r="AT143" s="50">
        <f>MAX('ST1.1 Detailed MSW by country'!K143,'ST1.1 Detailed MSW by country'!N143,'ST1.1 Detailed MSW by country'!V143,'ST1.1 Detailed MSW by country'!Y143,'ST1.1 Detailed MSW by country'!AG143,'ST1.1 Detailed MSW by country'!AJ143,'ST1.1 Detailed MSW by country'!AR143,'ST1.1 Detailed MSW by country'!AU143)</f>
        <v>9.5778417653310091E-2</v>
      </c>
    </row>
    <row r="144" spans="1:46" x14ac:dyDescent="0.3">
      <c r="A144" s="19" t="s">
        <v>118</v>
      </c>
      <c r="B144" s="19" t="s">
        <v>157</v>
      </c>
      <c r="C144" s="27">
        <f>AVERAGE('ST1.1 Detailed MSW by country'!G144,'ST1.1 Detailed MSW by country'!R144,'ST1.1 Detailed MSW by country'!AC144,'ST1.1 Detailed MSW by country'!AN144)</f>
        <v>0.88226399810178024</v>
      </c>
      <c r="D144" s="21">
        <f>STDEVA('ST1.1 Detailed MSW by country'!G144,'ST1.1 Detailed MSW by country'!R144,'ST1.1 Detailed MSW by country'!AC144,'ST1.1 Detailed MSW by country'!AN144)</f>
        <v>0.46660848623376239</v>
      </c>
      <c r="E144" s="21">
        <f>MIN('ST1.1 Detailed MSW by country'!G144,'ST1.1 Detailed MSW by country'!R144,'ST1.1 Detailed MSW by country'!AC144,'ST1.1 Detailed MSW by country'!AN144)</f>
        <v>0.67679199430534076</v>
      </c>
      <c r="F144" s="21">
        <f>MAX('ST1.1 Detailed MSW by country'!G144,'ST1.1 Detailed MSW by country'!R144,'ST1.1 Detailed MSW by country'!AC144,'ST1.1 Detailed MSW by country'!AN144)</f>
        <v>1.04</v>
      </c>
      <c r="G144" s="21">
        <f>AVERAGE('ST1.1 Detailed MSW by country'!H144,'ST1.1 Detailed MSW by country'!S144,'ST1.1 Detailed MSW by country'!AD144,'ST1.1 Detailed MSW by country'!AO144)</f>
        <v>0.37031503931664095</v>
      </c>
      <c r="H144" s="21">
        <f>STDEVA('ST1.1 Detailed MSW by country'!H144,'ST1.1 Detailed MSW by country'!S144,'ST1.1 Detailed MSW by country'!AD144,'ST1.1 Detailed MSW by country'!AO144)</f>
        <v>0.21129675003545748</v>
      </c>
      <c r="I144" s="21">
        <f>MIN('ST1.1 Detailed MSW by country'!H144,'ST1.1 Detailed MSW by country'!S144,'ST1.1 Detailed MSW by country'!AD144,'ST1.1 Detailed MSW by country'!AO144)</f>
        <v>0.24364511794992266</v>
      </c>
      <c r="J144" s="21">
        <f>MAX('ST1.1 Detailed MSW by country'!H144,'ST1.1 Detailed MSW by country'!S144,'ST1.1 Detailed MSW by country'!AD144,'ST1.1 Detailed MSW by country'!AO144)</f>
        <v>0.49290000000000006</v>
      </c>
      <c r="K144" s="50">
        <f>AVERAGE('ST1.1 Detailed MSW by country'!AP144,'ST1.1 Detailed MSW by country'!AE144,'ST1.1 Detailed MSW by country'!T144,'ST1.1 Detailed MSW by country'!I144)</f>
        <v>3.2227389774033541E-2</v>
      </c>
      <c r="L144" s="50">
        <f>STDEVA('ST1.1 Detailed MSW by country'!AP144,'ST1.1 Detailed MSW by country'!AE144,'ST1.1 Detailed MSW by country'!T144,'ST1.1 Detailed MSW by country'!I144)</f>
        <v>1.9557424914300379E-2</v>
      </c>
      <c r="M144" s="50">
        <f>MIN('ST1.1 Detailed MSW by country'!AP144,'ST1.1 Detailed MSW by country'!AE144,'ST1.1 Detailed MSW by country'!T144,'ST1.1 Detailed MSW by country'!I144)</f>
        <v>1.8270720000000001E-2</v>
      </c>
      <c r="N144" s="50">
        <f>MAX('ST1.1 Detailed MSW by country'!AP144,'ST1.1 Detailed MSW by country'!AE144,'ST1.1 Detailed MSW by country'!T144,'ST1.1 Detailed MSW by country'!I144)</f>
        <v>4.5384000000000001E-2</v>
      </c>
      <c r="O144" s="50">
        <f>AVERAGE('ST1.1 Detailed MSW by country'!AQ144,'ST1.1 Detailed MSW by country'!AF144,'ST1.1 Detailed MSW by country'!U144,'ST1.1 Detailed MSW by country'!J144)</f>
        <v>6.1615071022896095E-2</v>
      </c>
      <c r="P144" s="50">
        <f>STDEVA('ST1.1 Detailed MSW by country'!AQ144,'ST1.1 Detailed MSW by country'!AF144,'ST1.1 Detailed MSW by country'!U144,'ST1.1 Detailed MSW by country'!J144)</f>
        <v>3.7391552141480024E-2</v>
      </c>
      <c r="Q144" s="50">
        <f>MIN('ST1.1 Detailed MSW by country'!AQ144,'ST1.1 Detailed MSW by country'!AF144,'ST1.1 Detailed MSW by country'!U144,'ST1.1 Detailed MSW by country'!J144)</f>
        <v>3.4931520000000001E-2</v>
      </c>
      <c r="R144" s="50">
        <f>MAX('ST1.1 Detailed MSW by country'!AQ144,'ST1.1 Detailed MSW by country'!AF144,'ST1.1 Detailed MSW by country'!U144,'ST1.1 Detailed MSW by country'!J144)</f>
        <v>8.6768999999999999E-2</v>
      </c>
      <c r="S144" s="50">
        <f>AVERAGE('ST1.1 Detailed MSW by country'!AR144,'ST1.1 Detailed MSW by country'!AG144,'ST1.1 Detailed MSW by country'!V144,'ST1.1 Detailed MSW by country'!K144)</f>
        <v>5.0982673986790773E-2</v>
      </c>
      <c r="T144" s="50">
        <f>STDEVA('ST1.1 Detailed MSW by country'!AR144,'ST1.1 Detailed MSW by country'!AG144,'ST1.1 Detailed MSW by country'!V144,'ST1.1 Detailed MSW by country'!K144)</f>
        <v>3.0939204987376838E-2</v>
      </c>
      <c r="U144" s="50">
        <f>MIN('ST1.1 Detailed MSW by country'!AR144,'ST1.1 Detailed MSW by country'!AG144,'ST1.1 Detailed MSW by country'!V144,'ST1.1 Detailed MSW by country'!K144)</f>
        <v>2.8903680000000001E-2</v>
      </c>
      <c r="V144" s="50">
        <f>MAX('ST1.1 Detailed MSW by country'!AR144,'ST1.1 Detailed MSW by country'!AG144,'ST1.1 Detailed MSW by country'!V144,'ST1.1 Detailed MSW by country'!K144)</f>
        <v>7.1796000000000013E-2</v>
      </c>
      <c r="W144" s="50">
        <f>AVERAGE('ST1.1 Detailed MSW by country'!AS144,'ST1.1 Detailed MSW by country'!AH144,'ST1.1 Detailed MSW by country'!W144,'ST1.1 Detailed MSW by country'!L144)</f>
        <v>3.9161561754102236E-2</v>
      </c>
      <c r="X144" s="50">
        <f>STDEVA('ST1.1 Detailed MSW by country'!AS144,'ST1.1 Detailed MSW by country'!AH144,'ST1.1 Detailed MSW by country'!W144,'ST1.1 Detailed MSW by country'!L144)</f>
        <v>2.3765477406106815E-2</v>
      </c>
      <c r="Y144" s="50">
        <f>MIN('ST1.1 Detailed MSW by country'!AS144,'ST1.1 Detailed MSW by country'!AH144,'ST1.1 Detailed MSW by country'!W144,'ST1.1 Detailed MSW by country'!L144)</f>
        <v>2.220192E-2</v>
      </c>
      <c r="Z144" s="50">
        <f>MAX('ST1.1 Detailed MSW by country'!AS144,'ST1.1 Detailed MSW by country'!AH144,'ST1.1 Detailed MSW by country'!W144,'ST1.1 Detailed MSW by country'!L144)</f>
        <v>5.5149000000000004E-2</v>
      </c>
      <c r="AA144" s="50">
        <f>AVERAGE('ST1.1 Detailed MSW by country'!AT144,'ST1.1 Detailed MSW by country'!AI144,'ST1.1 Detailed MSW by country'!X144,'ST1.1 Detailed MSW by country'!M144)</f>
        <v>0.10302198370387772</v>
      </c>
      <c r="AB144" s="50">
        <f>STDEVA('ST1.1 Detailed MSW by country'!AT144,'ST1.1 Detailed MSW by country'!AI144,'ST1.1 Detailed MSW by country'!X144,'ST1.1 Detailed MSW by country'!M144)</f>
        <v>6.2519637021124161E-2</v>
      </c>
      <c r="AC144" s="50">
        <f>MIN('ST1.1 Detailed MSW by country'!AT144,'ST1.1 Detailed MSW by country'!AI144,'ST1.1 Detailed MSW by country'!X144,'ST1.1 Detailed MSW by country'!M144)</f>
        <v>5.8406400000000004E-2</v>
      </c>
      <c r="AD144" s="50">
        <f>MAX('ST1.1 Detailed MSW by country'!AT144,'ST1.1 Detailed MSW by country'!AI144,'ST1.1 Detailed MSW by country'!X144,'ST1.1 Detailed MSW by country'!M144)</f>
        <v>0.14508000000000001</v>
      </c>
      <c r="AE144" s="50">
        <f>AVERAGE('ST1.1 Detailed MSW by country'!AU144,'ST1.1 Detailed MSW by country'!AJ144,'ST1.1 Detailed MSW by country'!Y144,'ST1.1 Detailed MSW by country'!N144)</f>
        <v>2.9255601782575535E-2</v>
      </c>
      <c r="AF144" s="50">
        <f>STDEVA('ST1.1 Detailed MSW by country'!AU144,'ST1.1 Detailed MSW by country'!AJ144,'ST1.1 Detailed MSW by country'!Y144,'ST1.1 Detailed MSW by country'!N144)</f>
        <v>1.7753973846383334E-2</v>
      </c>
      <c r="AG144" s="50">
        <f>MIN('ST1.1 Detailed MSW by country'!AU144,'ST1.1 Detailed MSW by country'!AJ144,'ST1.1 Detailed MSW by country'!Y144,'ST1.1 Detailed MSW by country'!N144)</f>
        <v>1.6585920000000001E-2</v>
      </c>
      <c r="AH144" s="50">
        <f>MAX('ST1.1 Detailed MSW by country'!AU144,'ST1.1 Detailed MSW by country'!AJ144,'ST1.1 Detailed MSW by country'!Y144,'ST1.1 Detailed MSW by country'!N144)</f>
        <v>4.1199E-2</v>
      </c>
      <c r="AI144" s="50">
        <f>AVERAGE('ST1.1 Detailed MSW by country'!I144,'ST1.1 Detailed MSW by country'!L144,'ST1.1 Detailed MSW by country'!T144,'ST1.1 Detailed MSW by country'!W144,'ST1.1 Detailed MSW by country'!AE144,'ST1.1 Detailed MSW by country'!AH144,'ST1.1 Detailed MSW by country'!AP144,'ST1.1 Detailed MSW by country'!AS144)</f>
        <v>3.5694475764067889E-2</v>
      </c>
      <c r="AJ144" s="50">
        <f>STDEVA('ST1.1 Detailed MSW by country'!I144,'ST1.1 Detailed MSW by country'!L144,'ST1.1 Detailed MSW by country'!T144,'ST1.1 Detailed MSW by country'!W144,'ST1.1 Detailed MSW by country'!AE144,'ST1.1 Detailed MSW by country'!AH144,'ST1.1 Detailed MSW by country'!AP144,'ST1.1 Detailed MSW by country'!AS144)</f>
        <v>2.0339846328034216E-2</v>
      </c>
      <c r="AK144" s="50">
        <f>MIN('ST1.1 Detailed MSW by country'!I144,'ST1.1 Detailed MSW by country'!L144,'ST1.1 Detailed MSW by country'!T144,'ST1.1 Detailed MSW by country'!W144,'ST1.1 Detailed MSW by country'!AE144,'ST1.1 Detailed MSW by country'!AH144,'ST1.1 Detailed MSW by country'!AP144,'ST1.1 Detailed MSW by country'!AS144)</f>
        <v>1.8270720000000001E-2</v>
      </c>
      <c r="AL144" s="50">
        <f>MAX('ST1.1 Detailed MSW by country'!I144,'ST1.1 Detailed MSW by country'!L144,'ST1.1 Detailed MSW by country'!T144,'ST1.1 Detailed MSW by country'!W144,'ST1.1 Detailed MSW by country'!AE144,'ST1.1 Detailed MSW by country'!AH144,'ST1.1 Detailed MSW by country'!AP144,'ST1.1 Detailed MSW by country'!AS144)</f>
        <v>5.5149000000000004E-2</v>
      </c>
      <c r="AM144" s="50">
        <f>AVERAGE('ST1.1 Detailed MSW by country'!J144,'ST1.1 Detailed MSW by country'!M144,'ST1.1 Detailed MSW by country'!U144,'ST1.1 Detailed MSW by country'!X144,'ST1.1 Detailed MSW by country'!AF144,'ST1.1 Detailed MSW by country'!AI144,'ST1.1 Detailed MSW by country'!AQ144,'ST1.1 Detailed MSW by country'!AT144)</f>
        <v>8.231852736338692E-2</v>
      </c>
      <c r="AN144" s="50">
        <f>STDEVA('ST1.1 Detailed MSW by country'!J144,'ST1.1 Detailed MSW by country'!M144,'ST1.1 Detailed MSW by country'!U144,'ST1.1 Detailed MSW by country'!X144,'ST1.1 Detailed MSW by country'!AF144,'ST1.1 Detailed MSW by country'!AI144,'ST1.1 Detailed MSW by country'!AQ144,'ST1.1 Detailed MSW by country'!AT144)</f>
        <v>5.0496603173449985E-2</v>
      </c>
      <c r="AO144" s="50">
        <f>MIN('ST1.1 Detailed MSW by country'!J144,'ST1.1 Detailed MSW by country'!M144,'ST1.1 Detailed MSW by country'!U144,'ST1.1 Detailed MSW by country'!X144,'ST1.1 Detailed MSW by country'!AF144,'ST1.1 Detailed MSW by country'!AI144,'ST1.1 Detailed MSW by country'!AQ144,'ST1.1 Detailed MSW by country'!AT144)</f>
        <v>3.4931520000000001E-2</v>
      </c>
      <c r="AP144" s="50">
        <f>MAX('ST1.1 Detailed MSW by country'!J144,'ST1.1 Detailed MSW by country'!M144,'ST1.1 Detailed MSW by country'!U144,'ST1.1 Detailed MSW by country'!X144,'ST1.1 Detailed MSW by country'!AF144,'ST1.1 Detailed MSW by country'!AI144,'ST1.1 Detailed MSW by country'!AQ144,'ST1.1 Detailed MSW by country'!AT144)</f>
        <v>0.14508000000000001</v>
      </c>
      <c r="AQ144" s="50">
        <f>AVERAGE('ST1.1 Detailed MSW by country'!K144,'ST1.1 Detailed MSW by country'!N144,'ST1.1 Detailed MSW by country'!V144,'ST1.1 Detailed MSW by country'!Y144,'ST1.1 Detailed MSW by country'!AG144,'ST1.1 Detailed MSW by country'!AJ144,'ST1.1 Detailed MSW by country'!AR144,'ST1.1 Detailed MSW by country'!AU144)</f>
        <v>4.0119137884683152E-2</v>
      </c>
      <c r="AR144" s="50">
        <f>STDEVA('ST1.1 Detailed MSW by country'!K144,'ST1.1 Detailed MSW by country'!N144,'ST1.1 Detailed MSW by country'!V144,'ST1.1 Detailed MSW by country'!Y144,'ST1.1 Detailed MSW by country'!AG144,'ST1.1 Detailed MSW by country'!AJ144,'ST1.1 Detailed MSW by country'!AR144,'ST1.1 Detailed MSW by country'!AU144)</f>
        <v>2.4923849314762873E-2</v>
      </c>
      <c r="AS144" s="50">
        <f>MIN('ST1.1 Detailed MSW by country'!K144,'ST1.1 Detailed MSW by country'!N144,'ST1.1 Detailed MSW by country'!V144,'ST1.1 Detailed MSW by country'!Y144,'ST1.1 Detailed MSW by country'!AG144,'ST1.1 Detailed MSW by country'!AJ144,'ST1.1 Detailed MSW by country'!AR144,'ST1.1 Detailed MSW by country'!AU144)</f>
        <v>1.6585920000000001E-2</v>
      </c>
      <c r="AT144" s="50">
        <f>MAX('ST1.1 Detailed MSW by country'!K144,'ST1.1 Detailed MSW by country'!N144,'ST1.1 Detailed MSW by country'!V144,'ST1.1 Detailed MSW by country'!Y144,'ST1.1 Detailed MSW by country'!AG144,'ST1.1 Detailed MSW by country'!AJ144,'ST1.1 Detailed MSW by country'!AR144,'ST1.1 Detailed MSW by country'!AU144)</f>
        <v>7.1796000000000013E-2</v>
      </c>
    </row>
    <row r="145" spans="1:46" x14ac:dyDescent="0.3">
      <c r="A145" s="19" t="s">
        <v>158</v>
      </c>
      <c r="B145" s="19" t="s">
        <v>159</v>
      </c>
      <c r="C145" s="27">
        <f>AVERAGE('ST1.1 Detailed MSW by country'!G145,'ST1.1 Detailed MSW by country'!R145,'ST1.1 Detailed MSW by country'!AC145,'ST1.1 Detailed MSW by country'!AN145)</f>
        <v>0.86651179870357964</v>
      </c>
      <c r="D145" s="21">
        <f>STDEVA('ST1.1 Detailed MSW by country'!G145,'ST1.1 Detailed MSW by country'!R145,'ST1.1 Detailed MSW by country'!AC145,'ST1.1 Detailed MSW by country'!AN145)</f>
        <v>0.50574550846689648</v>
      </c>
      <c r="E145" s="21">
        <f>MIN('ST1.1 Detailed MSW by country'!G145,'ST1.1 Detailed MSW by country'!R145,'ST1.1 Detailed MSW by country'!AC145,'ST1.1 Detailed MSW by country'!AN145)</f>
        <v>0.52</v>
      </c>
      <c r="F145" s="21">
        <f>MAX('ST1.1 Detailed MSW by country'!G145,'ST1.1 Detailed MSW by country'!R145,'ST1.1 Detailed MSW by country'!AC145,'ST1.1 Detailed MSW by country'!AN145)</f>
        <v>1.1495353961107386</v>
      </c>
      <c r="G145" s="21">
        <f>AVERAGE('ST1.1 Detailed MSW by country'!H145,'ST1.1 Detailed MSW by country'!S145,'ST1.1 Detailed MSW by country'!AD145,'ST1.1 Detailed MSW by country'!AO145)</f>
        <v>0.34141091419995528</v>
      </c>
      <c r="H145" s="21">
        <f>STDEVA('ST1.1 Detailed MSW by country'!H145,'ST1.1 Detailed MSW by country'!S145,'ST1.1 Detailed MSW by country'!AD145,'ST1.1 Detailed MSW by country'!AO145)</f>
        <v>0.17985249613161344</v>
      </c>
      <c r="I145" s="21">
        <f>MIN('ST1.1 Detailed MSW by country'!H145,'ST1.1 Detailed MSW by country'!S145,'ST1.1 Detailed MSW by country'!AD145,'ST1.1 Detailed MSW by country'!AO145)</f>
        <v>0.27560000000000001</v>
      </c>
      <c r="J145" s="21">
        <f>MAX('ST1.1 Detailed MSW by country'!H145,'ST1.1 Detailed MSW by country'!S145,'ST1.1 Detailed MSW by country'!AD145,'ST1.1 Detailed MSW by country'!AO145)</f>
        <v>0.41383274259986591</v>
      </c>
      <c r="K145" s="50">
        <f>AVERAGE('ST1.1 Detailed MSW by country'!AP145,'ST1.1 Detailed MSW by country'!AE145,'ST1.1 Detailed MSW by country'!T145,'ST1.1 Detailed MSW by country'!I145)</f>
        <v>3.2603855776734685E-2</v>
      </c>
      <c r="L145" s="50">
        <f>STDEVA('ST1.1 Detailed MSW by country'!AP145,'ST1.1 Detailed MSW by country'!AE145,'ST1.1 Detailed MSW by country'!T145,'ST1.1 Detailed MSW by country'!I145)</f>
        <v>2.3565609971537602E-2</v>
      </c>
      <c r="M145" s="50">
        <f>MIN('ST1.1 Detailed MSW by country'!AP145,'ST1.1 Detailed MSW by country'!AE145,'ST1.1 Detailed MSW by country'!T145,'ST1.1 Detailed MSW by country'!I145)</f>
        <v>1.6338239999999997E-2</v>
      </c>
      <c r="N145" s="50">
        <f>MAX('ST1.1 Detailed MSW by country'!AP145,'ST1.1 Detailed MSW by country'!AE145,'ST1.1 Detailed MSW by country'!T145,'ST1.1 Detailed MSW by country'!I145)</f>
        <v>5.609732733020404E-2</v>
      </c>
      <c r="O145" s="50">
        <f>AVERAGE('ST1.1 Detailed MSW by country'!AQ145,'ST1.1 Detailed MSW by country'!AF145,'ST1.1 Detailed MSW by country'!U145,'ST1.1 Detailed MSW by country'!J145)</f>
        <v>6.2334830819043972E-2</v>
      </c>
      <c r="P145" s="50">
        <f>STDEVA('ST1.1 Detailed MSW by country'!AQ145,'ST1.1 Detailed MSW by country'!AF145,'ST1.1 Detailed MSW by country'!U145,'ST1.1 Detailed MSW by country'!J145)</f>
        <v>4.5054742015255292E-2</v>
      </c>
      <c r="Q145" s="50">
        <f>MIN('ST1.1 Detailed MSW by country'!AQ145,'ST1.1 Detailed MSW by country'!AF145,'ST1.1 Detailed MSW by country'!U145,'ST1.1 Detailed MSW by country'!J145)</f>
        <v>3.1236839999999998E-2</v>
      </c>
      <c r="R145" s="50">
        <f>MAX('ST1.1 Detailed MSW by country'!AQ145,'ST1.1 Detailed MSW by country'!AF145,'ST1.1 Detailed MSW by country'!U145,'ST1.1 Detailed MSW by country'!J145)</f>
        <v>0.1072516524571319</v>
      </c>
      <c r="S145" s="50">
        <f>AVERAGE('ST1.1 Detailed MSW by country'!AR145,'ST1.1 Detailed MSW by country'!AG145,'ST1.1 Detailed MSW by country'!V145,'ST1.1 Detailed MSW by country'!K145)</f>
        <v>5.1578230859916342E-2</v>
      </c>
      <c r="T145" s="50">
        <f>STDEVA('ST1.1 Detailed MSW by country'!AR145,'ST1.1 Detailed MSW by country'!AG145,'ST1.1 Detailed MSW by country'!V145,'ST1.1 Detailed MSW by country'!K145)</f>
        <v>3.7280022332022614E-2</v>
      </c>
      <c r="U145" s="50">
        <f>MIN('ST1.1 Detailed MSW by country'!AR145,'ST1.1 Detailed MSW by country'!AG145,'ST1.1 Detailed MSW by country'!V145,'ST1.1 Detailed MSW by country'!K145)</f>
        <v>2.5846560000000001E-2</v>
      </c>
      <c r="V145" s="50">
        <f>MAX('ST1.1 Detailed MSW by country'!AR145,'ST1.1 Detailed MSW by country'!AG145,'ST1.1 Detailed MSW by country'!V145,'ST1.1 Detailed MSW by country'!K145)</f>
        <v>8.874413257974903E-2</v>
      </c>
      <c r="W145" s="50">
        <f>AVERAGE('ST1.1 Detailed MSW by country'!AS145,'ST1.1 Detailed MSW by country'!AH145,'ST1.1 Detailed MSW by country'!W145,'ST1.1 Detailed MSW by country'!L145)</f>
        <v>3.9619029663122265E-2</v>
      </c>
      <c r="X145" s="50">
        <f>STDEVA('ST1.1 Detailed MSW by country'!AS145,'ST1.1 Detailed MSW by country'!AH145,'ST1.1 Detailed MSW by country'!W145,'ST1.1 Detailed MSW by country'!L145)</f>
        <v>2.8636079330167624E-2</v>
      </c>
      <c r="Y145" s="50">
        <f>MIN('ST1.1 Detailed MSW by country'!AS145,'ST1.1 Detailed MSW by country'!AH145,'ST1.1 Detailed MSW by country'!W145,'ST1.1 Detailed MSW by country'!L145)</f>
        <v>1.9853639999999999E-2</v>
      </c>
      <c r="Z145" s="50">
        <f>MAX('ST1.1 Detailed MSW by country'!AS145,'ST1.1 Detailed MSW by country'!AH145,'ST1.1 Detailed MSW by country'!W145,'ST1.1 Detailed MSW by country'!L145)</f>
        <v>6.8167448989366802E-2</v>
      </c>
      <c r="AA145" s="50">
        <f>AVERAGE('ST1.1 Detailed MSW by country'!AT145,'ST1.1 Detailed MSW by country'!AI145,'ST1.1 Detailed MSW by country'!X145,'ST1.1 Detailed MSW by country'!M145)</f>
        <v>0.1042254405977584</v>
      </c>
      <c r="AB145" s="50">
        <f>STDEVA('ST1.1 Detailed MSW by country'!AT145,'ST1.1 Detailed MSW by country'!AI145,'ST1.1 Detailed MSW by country'!X145,'ST1.1 Detailed MSW by country'!M145)</f>
        <v>7.5332687613931665E-2</v>
      </c>
      <c r="AC145" s="50">
        <f>MIN('ST1.1 Detailed MSW by country'!AT145,'ST1.1 Detailed MSW by country'!AI145,'ST1.1 Detailed MSW by country'!X145,'ST1.1 Detailed MSW by country'!M145)</f>
        <v>5.2228799999999999E-2</v>
      </c>
      <c r="AD145" s="50">
        <f>MAX('ST1.1 Detailed MSW by country'!AT145,'ST1.1 Detailed MSW by country'!AI145,'ST1.1 Detailed MSW by country'!X145,'ST1.1 Detailed MSW by country'!M145)</f>
        <v>0.17932752179327521</v>
      </c>
      <c r="AE145" s="50">
        <f>AVERAGE('ST1.1 Detailed MSW by country'!AU145,'ST1.1 Detailed MSW by country'!AJ145,'ST1.1 Detailed MSW by country'!Y145,'ST1.1 Detailed MSW by country'!N145)</f>
        <v>2.9597352682568575E-2</v>
      </c>
      <c r="AF145" s="50">
        <f>STDEVA('ST1.1 Detailed MSW by country'!AU145,'ST1.1 Detailed MSW by country'!AJ145,'ST1.1 Detailed MSW by country'!Y145,'ST1.1 Detailed MSW by country'!N145)</f>
        <v>2.1392551674981882E-2</v>
      </c>
      <c r="AG145" s="50">
        <f>MIN('ST1.1 Detailed MSW by country'!AU145,'ST1.1 Detailed MSW by country'!AJ145,'ST1.1 Detailed MSW by country'!Y145,'ST1.1 Detailed MSW by country'!N145)</f>
        <v>1.4831639999999998E-2</v>
      </c>
      <c r="AH145" s="50">
        <f>MAX('ST1.1 Detailed MSW by country'!AU145,'ST1.1 Detailed MSW by country'!AJ145,'ST1.1 Detailed MSW by country'!Y145,'ST1.1 Detailed MSW by country'!N145)</f>
        <v>5.092441804770572E-2</v>
      </c>
      <c r="AI145" s="50">
        <f>AVERAGE('ST1.1 Detailed MSW by country'!I145,'ST1.1 Detailed MSW by country'!L145,'ST1.1 Detailed MSW by country'!T145,'ST1.1 Detailed MSW by country'!W145,'ST1.1 Detailed MSW by country'!AE145,'ST1.1 Detailed MSW by country'!AH145,'ST1.1 Detailed MSW by country'!AP145,'ST1.1 Detailed MSW by country'!AS145)</f>
        <v>3.6111442719928478E-2</v>
      </c>
      <c r="AJ145" s="50">
        <f>STDEVA('ST1.1 Detailed MSW by country'!I145,'ST1.1 Detailed MSW by country'!L145,'ST1.1 Detailed MSW by country'!T145,'ST1.1 Detailed MSW by country'!W145,'ST1.1 Detailed MSW by country'!AE145,'ST1.1 Detailed MSW by country'!AH145,'ST1.1 Detailed MSW by country'!AP145,'ST1.1 Detailed MSW by country'!AS145)</f>
        <v>2.4440754272733962E-2</v>
      </c>
      <c r="AK145" s="50">
        <f>MIN('ST1.1 Detailed MSW by country'!I145,'ST1.1 Detailed MSW by country'!L145,'ST1.1 Detailed MSW by country'!T145,'ST1.1 Detailed MSW by country'!W145,'ST1.1 Detailed MSW by country'!AE145,'ST1.1 Detailed MSW by country'!AH145,'ST1.1 Detailed MSW by country'!AP145,'ST1.1 Detailed MSW by country'!AS145)</f>
        <v>1.6338239999999997E-2</v>
      </c>
      <c r="AL145" s="50">
        <f>MAX('ST1.1 Detailed MSW by country'!I145,'ST1.1 Detailed MSW by country'!L145,'ST1.1 Detailed MSW by country'!T145,'ST1.1 Detailed MSW by country'!W145,'ST1.1 Detailed MSW by country'!AE145,'ST1.1 Detailed MSW by country'!AH145,'ST1.1 Detailed MSW by country'!AP145,'ST1.1 Detailed MSW by country'!AS145)</f>
        <v>6.8167448989366802E-2</v>
      </c>
      <c r="AM145" s="50">
        <f>AVERAGE('ST1.1 Detailed MSW by country'!J145,'ST1.1 Detailed MSW by country'!M145,'ST1.1 Detailed MSW by country'!U145,'ST1.1 Detailed MSW by country'!X145,'ST1.1 Detailed MSW by country'!AF145,'ST1.1 Detailed MSW by country'!AI145,'ST1.1 Detailed MSW by country'!AQ145,'ST1.1 Detailed MSW by country'!AT145)</f>
        <v>8.328013570840119E-2</v>
      </c>
      <c r="AN145" s="50">
        <f>STDEVA('ST1.1 Detailed MSW by country'!J145,'ST1.1 Detailed MSW by country'!M145,'ST1.1 Detailed MSW by country'!U145,'ST1.1 Detailed MSW by country'!X145,'ST1.1 Detailed MSW by country'!AF145,'ST1.1 Detailed MSW by country'!AI145,'ST1.1 Detailed MSW by country'!AQ145,'ST1.1 Detailed MSW by country'!AT145)</f>
        <v>5.9867719527167171E-2</v>
      </c>
      <c r="AO145" s="50">
        <f>MIN('ST1.1 Detailed MSW by country'!J145,'ST1.1 Detailed MSW by country'!M145,'ST1.1 Detailed MSW by country'!U145,'ST1.1 Detailed MSW by country'!X145,'ST1.1 Detailed MSW by country'!AF145,'ST1.1 Detailed MSW by country'!AI145,'ST1.1 Detailed MSW by country'!AQ145,'ST1.1 Detailed MSW by country'!AT145)</f>
        <v>3.1236839999999998E-2</v>
      </c>
      <c r="AP145" s="50">
        <f>MAX('ST1.1 Detailed MSW by country'!J145,'ST1.1 Detailed MSW by country'!M145,'ST1.1 Detailed MSW by country'!U145,'ST1.1 Detailed MSW by country'!X145,'ST1.1 Detailed MSW by country'!AF145,'ST1.1 Detailed MSW by country'!AI145,'ST1.1 Detailed MSW by country'!AQ145,'ST1.1 Detailed MSW by country'!AT145)</f>
        <v>0.17932752179327521</v>
      </c>
      <c r="AQ145" s="50">
        <f>AVERAGE('ST1.1 Detailed MSW by country'!K145,'ST1.1 Detailed MSW by country'!N145,'ST1.1 Detailed MSW by country'!V145,'ST1.1 Detailed MSW by country'!Y145,'ST1.1 Detailed MSW by country'!AG145,'ST1.1 Detailed MSW by country'!AJ145,'ST1.1 Detailed MSW by country'!AR145,'ST1.1 Detailed MSW by country'!AU145)</f>
        <v>4.0587791771242464E-2</v>
      </c>
      <c r="AR145" s="50">
        <f>STDEVA('ST1.1 Detailed MSW by country'!K145,'ST1.1 Detailed MSW by country'!N145,'ST1.1 Detailed MSW by country'!V145,'ST1.1 Detailed MSW by country'!Y145,'ST1.1 Detailed MSW by country'!AG145,'ST1.1 Detailed MSW by country'!AJ145,'ST1.1 Detailed MSW by country'!AR145,'ST1.1 Detailed MSW by country'!AU145)</f>
        <v>2.9485778358526275E-2</v>
      </c>
      <c r="AS145" s="50">
        <f>MIN('ST1.1 Detailed MSW by country'!K145,'ST1.1 Detailed MSW by country'!N145,'ST1.1 Detailed MSW by country'!V145,'ST1.1 Detailed MSW by country'!Y145,'ST1.1 Detailed MSW by country'!AG145,'ST1.1 Detailed MSW by country'!AJ145,'ST1.1 Detailed MSW by country'!AR145,'ST1.1 Detailed MSW by country'!AU145)</f>
        <v>1.4831639999999998E-2</v>
      </c>
      <c r="AT145" s="50">
        <f>MAX('ST1.1 Detailed MSW by country'!K145,'ST1.1 Detailed MSW by country'!N145,'ST1.1 Detailed MSW by country'!V145,'ST1.1 Detailed MSW by country'!Y145,'ST1.1 Detailed MSW by country'!AG145,'ST1.1 Detailed MSW by country'!AJ145,'ST1.1 Detailed MSW by country'!AR145,'ST1.1 Detailed MSW by country'!AU145)</f>
        <v>8.874413257974903E-2</v>
      </c>
    </row>
    <row r="146" spans="1:46" x14ac:dyDescent="0.3">
      <c r="A146" s="19" t="s">
        <v>158</v>
      </c>
      <c r="B146" s="19" t="s">
        <v>160</v>
      </c>
      <c r="C146" s="27">
        <f>AVERAGE('ST1.1 Detailed MSW by country'!G146,'ST1.1 Detailed MSW by country'!R146,'ST1.1 Detailed MSW by country'!AC146,'ST1.1 Detailed MSW by country'!AN146)</f>
        <v>1.3690616763600474</v>
      </c>
      <c r="D146" s="21">
        <f>STDEVA('ST1.1 Detailed MSW by country'!G146,'ST1.1 Detailed MSW by country'!R146,'ST1.1 Detailed MSW by country'!AC146,'ST1.1 Detailed MSW by country'!AN146)</f>
        <v>0.97830996977336215</v>
      </c>
      <c r="E146" s="21">
        <f>MIN('ST1.1 Detailed MSW by country'!G146,'ST1.1 Detailed MSW by country'!R146,'ST1.1 Detailed MSW by country'!AC146,'ST1.1 Detailed MSW by country'!AN146)</f>
        <v>0.49</v>
      </c>
      <c r="F146" s="21">
        <f>MAX('ST1.1 Detailed MSW by country'!G146,'ST1.1 Detailed MSW by country'!R146,'ST1.1 Detailed MSW by country'!AC146,'ST1.1 Detailed MSW by country'!AN146)</f>
        <v>2.2000000000000002</v>
      </c>
      <c r="G146" s="21">
        <f>AVERAGE('ST1.1 Detailed MSW by country'!H146,'ST1.1 Detailed MSW by country'!S146,'ST1.1 Detailed MSW by country'!AD146,'ST1.1 Detailed MSW by country'!AO146)</f>
        <v>0.52062887015628367</v>
      </c>
      <c r="H146" s="21">
        <f>STDEVA('ST1.1 Detailed MSW by country'!H146,'ST1.1 Detailed MSW by country'!S146,'ST1.1 Detailed MSW by country'!AD146,'ST1.1 Detailed MSW by country'!AO146)</f>
        <v>0.33917842969506279</v>
      </c>
      <c r="I146" s="21">
        <f>MIN('ST1.1 Detailed MSW by country'!H146,'ST1.1 Detailed MSW by country'!S146,'ST1.1 Detailed MSW by country'!AD146,'ST1.1 Detailed MSW by country'!AO146)</f>
        <v>0.25969999999999999</v>
      </c>
      <c r="J146" s="21">
        <f>MAX('ST1.1 Detailed MSW by country'!H146,'ST1.1 Detailed MSW by country'!S146,'ST1.1 Detailed MSW by country'!AD146,'ST1.1 Detailed MSW by country'!AO146)</f>
        <v>0.79200000000000004</v>
      </c>
      <c r="K146" s="50">
        <f>AVERAGE('ST1.1 Detailed MSW by country'!AP146,'ST1.1 Detailed MSW by country'!AE146,'ST1.1 Detailed MSW by country'!T146,'ST1.1 Detailed MSW by country'!I146)</f>
        <v>4.3906743139703636E-2</v>
      </c>
      <c r="L146" s="50">
        <f>STDEVA('ST1.1 Detailed MSW by country'!AP146,'ST1.1 Detailed MSW by country'!AE146,'ST1.1 Detailed MSW by country'!T146,'ST1.1 Detailed MSW by country'!I146)</f>
        <v>2.8930587260626146E-2</v>
      </c>
      <c r="M146" s="50">
        <f>MIN('ST1.1 Detailed MSW by country'!AP146,'ST1.1 Detailed MSW by country'!AE146,'ST1.1 Detailed MSW by country'!T146,'ST1.1 Detailed MSW by country'!I146)</f>
        <v>2.3911999999999999E-2</v>
      </c>
      <c r="N146" s="50">
        <f>MAX('ST1.1 Detailed MSW by country'!AP146,'ST1.1 Detailed MSW by country'!AE146,'ST1.1 Detailed MSW by country'!T146,'ST1.1 Detailed MSW by country'!I146)</f>
        <v>6.9158629419110912E-2</v>
      </c>
      <c r="O146" s="50">
        <f>AVERAGE('ST1.1 Detailed MSW by country'!AQ146,'ST1.1 Detailed MSW by country'!AF146,'ST1.1 Detailed MSW by country'!U146,'ST1.1 Detailed MSW by country'!J146)</f>
        <v>8.3944654404392402E-2</v>
      </c>
      <c r="P146" s="50">
        <f>STDEVA('ST1.1 Detailed MSW by country'!AQ146,'ST1.1 Detailed MSW by country'!AF146,'ST1.1 Detailed MSW by country'!U146,'ST1.1 Detailed MSW by country'!J146)</f>
        <v>5.5311962938861051E-2</v>
      </c>
      <c r="Q146" s="50">
        <f>MIN('ST1.1 Detailed MSW by country'!AQ146,'ST1.1 Detailed MSW by country'!AF146,'ST1.1 Detailed MSW by country'!U146,'ST1.1 Detailed MSW by country'!J146)</f>
        <v>4.5716999999999994E-2</v>
      </c>
      <c r="R146" s="50">
        <f>MAX('ST1.1 Detailed MSW by country'!AQ146,'ST1.1 Detailed MSW by country'!AF146,'ST1.1 Detailed MSW by country'!U146,'ST1.1 Detailed MSW by country'!J146)</f>
        <v>0.13222336321317721</v>
      </c>
      <c r="S146" s="50">
        <f>AVERAGE('ST1.1 Detailed MSW by country'!AR146,'ST1.1 Detailed MSW by country'!AG146,'ST1.1 Detailed MSW by country'!V146,'ST1.1 Detailed MSW by country'!K146)</f>
        <v>6.9459028081662322E-2</v>
      </c>
      <c r="T146" s="50">
        <f>STDEVA('ST1.1 Detailed MSW by country'!AR146,'ST1.1 Detailed MSW by country'!AG146,'ST1.1 Detailed MSW by country'!V146,'ST1.1 Detailed MSW by country'!K146)</f>
        <v>4.5767240502465951E-2</v>
      </c>
      <c r="U146" s="50">
        <f>MIN('ST1.1 Detailed MSW by country'!AR146,'ST1.1 Detailed MSW by country'!AG146,'ST1.1 Detailed MSW by country'!V146,'ST1.1 Detailed MSW by country'!K146)</f>
        <v>3.7828000000000001E-2</v>
      </c>
      <c r="V146" s="50">
        <f>MAX('ST1.1 Detailed MSW by country'!AR146,'ST1.1 Detailed MSW by country'!AG146,'ST1.1 Detailed MSW by country'!V146,'ST1.1 Detailed MSW by country'!K146)</f>
        <v>0.10940668424498695</v>
      </c>
      <c r="W146" s="50">
        <f>AVERAGE('ST1.1 Detailed MSW by country'!AS146,'ST1.1 Detailed MSW by country'!AH146,'ST1.1 Detailed MSW by country'!W146,'ST1.1 Detailed MSW by country'!L146)</f>
        <v>5.3353890741484132E-2</v>
      </c>
      <c r="X146" s="50">
        <f>STDEVA('ST1.1 Detailed MSW by country'!AS146,'ST1.1 Detailed MSW by country'!AH146,'ST1.1 Detailed MSW by country'!W146,'ST1.1 Detailed MSW by country'!L146)</f>
        <v>3.5155406240883834E-2</v>
      </c>
      <c r="Y146" s="50">
        <f>MIN('ST1.1 Detailed MSW by country'!AS146,'ST1.1 Detailed MSW by country'!AH146,'ST1.1 Detailed MSW by country'!W146,'ST1.1 Detailed MSW by country'!L146)</f>
        <v>2.9056999999999999E-2</v>
      </c>
      <c r="Z146" s="50">
        <f>MAX('ST1.1 Detailed MSW by country'!AS146,'ST1.1 Detailed MSW by country'!AH146,'ST1.1 Detailed MSW by country'!W146,'ST1.1 Detailed MSW by country'!L146)</f>
        <v>8.4039072224452407E-2</v>
      </c>
      <c r="AA146" s="50">
        <f>AVERAGE('ST1.1 Detailed MSW by country'!AT146,'ST1.1 Detailed MSW by country'!AI146,'ST1.1 Detailed MSW by country'!X146,'ST1.1 Detailed MSW by country'!M146)</f>
        <v>0.14035762151216738</v>
      </c>
      <c r="AB146" s="50">
        <f>STDEVA('ST1.1 Detailed MSW by country'!AT146,'ST1.1 Detailed MSW by country'!AI146,'ST1.1 Detailed MSW by country'!X146,'ST1.1 Detailed MSW by country'!M146)</f>
        <v>9.2483024849542572E-2</v>
      </c>
      <c r="AC146" s="50">
        <f>MIN('ST1.1 Detailed MSW by country'!AT146,'ST1.1 Detailed MSW by country'!AI146,'ST1.1 Detailed MSW by country'!X146,'ST1.1 Detailed MSW by country'!M146)</f>
        <v>7.6439999999999994E-2</v>
      </c>
      <c r="AD146" s="50">
        <f>MAX('ST1.1 Detailed MSW by country'!AT146,'ST1.1 Detailed MSW by country'!AI146,'ST1.1 Detailed MSW by country'!X146,'ST1.1 Detailed MSW by country'!M146)</f>
        <v>0.22108086453650211</v>
      </c>
      <c r="AE146" s="50">
        <f>AVERAGE('ST1.1 Detailed MSW by country'!AU146,'ST1.1 Detailed MSW by country'!AJ146,'ST1.1 Detailed MSW by country'!Y146,'ST1.1 Detailed MSW by country'!N146)</f>
        <v>3.9857965596083428E-2</v>
      </c>
      <c r="AF146" s="50">
        <f>STDEVA('ST1.1 Detailed MSW by country'!AU146,'ST1.1 Detailed MSW by country'!AJ146,'ST1.1 Detailed MSW by country'!Y146,'ST1.1 Detailed MSW by country'!N146)</f>
        <v>2.6262807697658569E-2</v>
      </c>
      <c r="AG146" s="50">
        <f>MIN('ST1.1 Detailed MSW by country'!AU146,'ST1.1 Detailed MSW by country'!AJ146,'ST1.1 Detailed MSW by country'!Y146,'ST1.1 Detailed MSW by country'!N146)</f>
        <v>2.1707000000000001E-2</v>
      </c>
      <c r="AH146" s="50">
        <f>MAX('ST1.1 Detailed MSW by country'!AU146,'ST1.1 Detailed MSW by country'!AJ146,'ST1.1 Detailed MSW by country'!Y146,'ST1.1 Detailed MSW by country'!N146)</f>
        <v>6.2781296788250285E-2</v>
      </c>
      <c r="AI146" s="50">
        <f>AVERAGE('ST1.1 Detailed MSW by country'!I146,'ST1.1 Detailed MSW by country'!L146,'ST1.1 Detailed MSW by country'!T146,'ST1.1 Detailed MSW by country'!W146,'ST1.1 Detailed MSW by country'!AE146,'ST1.1 Detailed MSW by country'!AH146,'ST1.1 Detailed MSW by country'!AP146,'ST1.1 Detailed MSW by country'!AS146)</f>
        <v>4.8630316940593887E-2</v>
      </c>
      <c r="AJ146" s="50">
        <f>STDEVA('ST1.1 Detailed MSW by country'!I146,'ST1.1 Detailed MSW by country'!L146,'ST1.1 Detailed MSW by country'!T146,'ST1.1 Detailed MSW by country'!W146,'ST1.1 Detailed MSW by country'!AE146,'ST1.1 Detailed MSW by country'!AH146,'ST1.1 Detailed MSW by country'!AP146,'ST1.1 Detailed MSW by country'!AS146)</f>
        <v>3.004532070569127E-2</v>
      </c>
      <c r="AK146" s="50">
        <f>MIN('ST1.1 Detailed MSW by country'!I146,'ST1.1 Detailed MSW by country'!L146,'ST1.1 Detailed MSW by country'!T146,'ST1.1 Detailed MSW by country'!W146,'ST1.1 Detailed MSW by country'!AE146,'ST1.1 Detailed MSW by country'!AH146,'ST1.1 Detailed MSW by country'!AP146,'ST1.1 Detailed MSW by country'!AS146)</f>
        <v>2.3911999999999999E-2</v>
      </c>
      <c r="AL146" s="50">
        <f>MAX('ST1.1 Detailed MSW by country'!I146,'ST1.1 Detailed MSW by country'!L146,'ST1.1 Detailed MSW by country'!T146,'ST1.1 Detailed MSW by country'!W146,'ST1.1 Detailed MSW by country'!AE146,'ST1.1 Detailed MSW by country'!AH146,'ST1.1 Detailed MSW by country'!AP146,'ST1.1 Detailed MSW by country'!AS146)</f>
        <v>8.4039072224452407E-2</v>
      </c>
      <c r="AM146" s="50">
        <f>AVERAGE('ST1.1 Detailed MSW by country'!J146,'ST1.1 Detailed MSW by country'!M146,'ST1.1 Detailed MSW by country'!U146,'ST1.1 Detailed MSW by country'!X146,'ST1.1 Detailed MSW by country'!AF146,'ST1.1 Detailed MSW by country'!AI146,'ST1.1 Detailed MSW by country'!AQ146,'ST1.1 Detailed MSW by country'!AT146)</f>
        <v>0.1121511379582799</v>
      </c>
      <c r="AN146" s="50">
        <f>STDEVA('ST1.1 Detailed MSW by country'!J146,'ST1.1 Detailed MSW by country'!M146,'ST1.1 Detailed MSW by country'!U146,'ST1.1 Detailed MSW by country'!X146,'ST1.1 Detailed MSW by country'!AF146,'ST1.1 Detailed MSW by country'!AI146,'ST1.1 Detailed MSW by country'!AQ146,'ST1.1 Detailed MSW by country'!AT146)</f>
        <v>7.408276751961175E-2</v>
      </c>
      <c r="AO146" s="50">
        <f>MIN('ST1.1 Detailed MSW by country'!J146,'ST1.1 Detailed MSW by country'!M146,'ST1.1 Detailed MSW by country'!U146,'ST1.1 Detailed MSW by country'!X146,'ST1.1 Detailed MSW by country'!AF146,'ST1.1 Detailed MSW by country'!AI146,'ST1.1 Detailed MSW by country'!AQ146,'ST1.1 Detailed MSW by country'!AT146)</f>
        <v>4.5716999999999994E-2</v>
      </c>
      <c r="AP146" s="50">
        <f>MAX('ST1.1 Detailed MSW by country'!J146,'ST1.1 Detailed MSW by country'!M146,'ST1.1 Detailed MSW by country'!U146,'ST1.1 Detailed MSW by country'!X146,'ST1.1 Detailed MSW by country'!AF146,'ST1.1 Detailed MSW by country'!AI146,'ST1.1 Detailed MSW by country'!AQ146,'ST1.1 Detailed MSW by country'!AT146)</f>
        <v>0.22108086453650211</v>
      </c>
      <c r="AQ146" s="50">
        <f>AVERAGE('ST1.1 Detailed MSW by country'!K146,'ST1.1 Detailed MSW by country'!N146,'ST1.1 Detailed MSW by country'!V146,'ST1.1 Detailed MSW by country'!Y146,'ST1.1 Detailed MSW by country'!AG146,'ST1.1 Detailed MSW by country'!AJ146,'ST1.1 Detailed MSW by country'!AR146,'ST1.1 Detailed MSW by country'!AU146)</f>
        <v>5.4658496838872868E-2</v>
      </c>
      <c r="AR146" s="50">
        <f>STDEVA('ST1.1 Detailed MSW by country'!K146,'ST1.1 Detailed MSW by country'!N146,'ST1.1 Detailed MSW by country'!V146,'ST1.1 Detailed MSW by country'!Y146,'ST1.1 Detailed MSW by country'!AG146,'ST1.1 Detailed MSW by country'!AJ146,'ST1.1 Detailed MSW by country'!AR146,'ST1.1 Detailed MSW by country'!AU146)</f>
        <v>3.6525679571137351E-2</v>
      </c>
      <c r="AS146" s="50">
        <f>MIN('ST1.1 Detailed MSW by country'!K146,'ST1.1 Detailed MSW by country'!N146,'ST1.1 Detailed MSW by country'!V146,'ST1.1 Detailed MSW by country'!Y146,'ST1.1 Detailed MSW by country'!AG146,'ST1.1 Detailed MSW by country'!AJ146,'ST1.1 Detailed MSW by country'!AR146,'ST1.1 Detailed MSW by country'!AU146)</f>
        <v>2.1707000000000001E-2</v>
      </c>
      <c r="AT146" s="50">
        <f>MAX('ST1.1 Detailed MSW by country'!K146,'ST1.1 Detailed MSW by country'!N146,'ST1.1 Detailed MSW by country'!V146,'ST1.1 Detailed MSW by country'!Y146,'ST1.1 Detailed MSW by country'!AG146,'ST1.1 Detailed MSW by country'!AJ146,'ST1.1 Detailed MSW by country'!AR146,'ST1.1 Detailed MSW by country'!AU146)</f>
        <v>0.10940668424498695</v>
      </c>
    </row>
    <row r="147" spans="1:46" x14ac:dyDescent="0.3">
      <c r="A147" s="19" t="s">
        <v>158</v>
      </c>
      <c r="B147" s="19" t="s">
        <v>161</v>
      </c>
      <c r="C147" s="27">
        <f>AVERAGE('ST1.1 Detailed MSW by country'!G147,'ST1.1 Detailed MSW by country'!R147,'ST1.1 Detailed MSW by country'!AC147,'ST1.1 Detailed MSW by country'!AN147)</f>
        <v>1.4934918383034415</v>
      </c>
      <c r="D147" s="21">
        <f>STDEVA('ST1.1 Detailed MSW by country'!G147,'ST1.1 Detailed MSW by country'!R147,'ST1.1 Detailed MSW by country'!AC147,'ST1.1 Detailed MSW by country'!AN147)</f>
        <v>1.2897816672289095</v>
      </c>
      <c r="E147" s="21">
        <f>MIN('ST1.1 Detailed MSW by country'!G147,'ST1.1 Detailed MSW by country'!R147,'ST1.1 Detailed MSW by country'!AC147,'ST1.1 Detailed MSW by country'!AN147)</f>
        <v>0.7104755149103239</v>
      </c>
      <c r="F147" s="21">
        <f>MAX('ST1.1 Detailed MSW by country'!G147,'ST1.1 Detailed MSW by country'!R147,'ST1.1 Detailed MSW by country'!AC147,'ST1.1 Detailed MSW by country'!AN147)</f>
        <v>2.98</v>
      </c>
      <c r="G147" s="21">
        <f>AVERAGE('ST1.1 Detailed MSW by country'!H147,'ST1.1 Detailed MSW by country'!S147,'ST1.1 Detailed MSW by country'!AD147,'ST1.1 Detailed MSW by country'!AO147)</f>
        <v>0.7065237284559055</v>
      </c>
      <c r="H147" s="21">
        <f>STDEVA('ST1.1 Detailed MSW by country'!H147,'ST1.1 Detailed MSW by country'!S147,'ST1.1 Detailed MSW by country'!AD147,'ST1.1 Detailed MSW by country'!AO147)</f>
        <v>0.7112573647665873</v>
      </c>
      <c r="I147" s="21">
        <f>MIN('ST1.1 Detailed MSW by country'!H147,'ST1.1 Detailed MSW by country'!S147,'ST1.1 Detailed MSW by country'!AD147,'ST1.1 Detailed MSW by country'!AO147)</f>
        <v>0.25577118536771659</v>
      </c>
      <c r="J147" s="21">
        <f>MAX('ST1.1 Detailed MSW by country'!H147,'ST1.1 Detailed MSW by country'!S147,'ST1.1 Detailed MSW by country'!AD147,'ST1.1 Detailed MSW by country'!AO147)</f>
        <v>1.5794000000000001</v>
      </c>
      <c r="K147" s="50">
        <f>AVERAGE('ST1.1 Detailed MSW by country'!AP147,'ST1.1 Detailed MSW by country'!AE147,'ST1.1 Detailed MSW by country'!T147,'ST1.1 Detailed MSW by country'!I147)</f>
        <v>6.4657975042541269E-2</v>
      </c>
      <c r="L147" s="50">
        <f>STDEVA('ST1.1 Detailed MSW by country'!AP147,'ST1.1 Detailed MSW by country'!AE147,'ST1.1 Detailed MSW by country'!T147,'ST1.1 Detailed MSW by country'!I147)</f>
        <v>6.6172451978362107E-2</v>
      </c>
      <c r="M147" s="50">
        <f>MIN('ST1.1 Detailed MSW by country'!AP147,'ST1.1 Detailed MSW by country'!AE147,'ST1.1 Detailed MSW by country'!T147,'ST1.1 Detailed MSW by country'!I147)</f>
        <v>1.3878719999999999E-2</v>
      </c>
      <c r="N147" s="50">
        <f>MAX('ST1.1 Detailed MSW by country'!AP147,'ST1.1 Detailed MSW by country'!AE147,'ST1.1 Detailed MSW by country'!T147,'ST1.1 Detailed MSW by country'!I147)</f>
        <v>0.145424</v>
      </c>
      <c r="O147" s="50">
        <f>AVERAGE('ST1.1 Detailed MSW by country'!AQ147,'ST1.1 Detailed MSW by country'!AF147,'ST1.1 Detailed MSW by country'!U147,'ST1.1 Detailed MSW by country'!J147)</f>
        <v>0.12361862851371108</v>
      </c>
      <c r="P147" s="50">
        <f>STDEVA('ST1.1 Detailed MSW by country'!AQ147,'ST1.1 Detailed MSW by country'!AF147,'ST1.1 Detailed MSW by country'!U147,'ST1.1 Detailed MSW by country'!J147)</f>
        <v>0.12651413462256525</v>
      </c>
      <c r="Q147" s="50">
        <f>MIN('ST1.1 Detailed MSW by country'!AQ147,'ST1.1 Detailed MSW by country'!AF147,'ST1.1 Detailed MSW by country'!U147,'ST1.1 Detailed MSW by country'!J147)</f>
        <v>2.6534519999999995E-2</v>
      </c>
      <c r="R147" s="50">
        <f>MAX('ST1.1 Detailed MSW by country'!AQ147,'ST1.1 Detailed MSW by country'!AF147,'ST1.1 Detailed MSW by country'!U147,'ST1.1 Detailed MSW by country'!J147)</f>
        <v>0.278034</v>
      </c>
      <c r="S147" s="50">
        <f>AVERAGE('ST1.1 Detailed MSW by country'!AR147,'ST1.1 Detailed MSW by country'!AG147,'ST1.1 Detailed MSW by country'!V147,'ST1.1 Detailed MSW by country'!K147)</f>
        <v>0.10228679658369234</v>
      </c>
      <c r="T147" s="50">
        <f>STDEVA('ST1.1 Detailed MSW by country'!AR147,'ST1.1 Detailed MSW by country'!AG147,'ST1.1 Detailed MSW by country'!V147,'ST1.1 Detailed MSW by country'!K147)</f>
        <v>0.10468264944117937</v>
      </c>
      <c r="U147" s="50">
        <f>MIN('ST1.1 Detailed MSW by country'!AR147,'ST1.1 Detailed MSW by country'!AG147,'ST1.1 Detailed MSW by country'!V147,'ST1.1 Detailed MSW by country'!K147)</f>
        <v>2.1955680000000002E-2</v>
      </c>
      <c r="V147" s="50">
        <f>MAX('ST1.1 Detailed MSW by country'!AR147,'ST1.1 Detailed MSW by country'!AG147,'ST1.1 Detailed MSW by country'!V147,'ST1.1 Detailed MSW by country'!K147)</f>
        <v>0.23005600000000001</v>
      </c>
      <c r="W147" s="50">
        <f>AVERAGE('ST1.1 Detailed MSW by country'!AS147,'ST1.1 Detailed MSW by country'!AH147,'ST1.1 Detailed MSW by country'!W147,'ST1.1 Detailed MSW by country'!L147)</f>
        <v>7.8570039344727394E-2</v>
      </c>
      <c r="X147" s="50">
        <f>STDEVA('ST1.1 Detailed MSW by country'!AS147,'ST1.1 Detailed MSW by country'!AH147,'ST1.1 Detailed MSW by country'!W147,'ST1.1 Detailed MSW by country'!L147)</f>
        <v>8.0410377096657215E-2</v>
      </c>
      <c r="Y147" s="50">
        <f>MIN('ST1.1 Detailed MSW by country'!AS147,'ST1.1 Detailed MSW by country'!AH147,'ST1.1 Detailed MSW by country'!W147,'ST1.1 Detailed MSW by country'!L147)</f>
        <v>1.6864919999999999E-2</v>
      </c>
      <c r="Z147" s="50">
        <f>MAX('ST1.1 Detailed MSW by country'!AS147,'ST1.1 Detailed MSW by country'!AH147,'ST1.1 Detailed MSW by country'!W147,'ST1.1 Detailed MSW by country'!L147)</f>
        <v>0.17671399999999998</v>
      </c>
      <c r="AA147" s="50">
        <f>AVERAGE('ST1.1 Detailed MSW by country'!AT147,'ST1.1 Detailed MSW by country'!AI147,'ST1.1 Detailed MSW by country'!X147,'ST1.1 Detailed MSW by country'!M147)</f>
        <v>0.20669352677533684</v>
      </c>
      <c r="AB147" s="50">
        <f>STDEVA('ST1.1 Detailed MSW by country'!AT147,'ST1.1 Detailed MSW by country'!AI147,'ST1.1 Detailed MSW by country'!X147,'ST1.1 Detailed MSW by country'!M147)</f>
        <v>0.21153488747181329</v>
      </c>
      <c r="AC147" s="50">
        <f>MIN('ST1.1 Detailed MSW by country'!AT147,'ST1.1 Detailed MSW by country'!AI147,'ST1.1 Detailed MSW by country'!X147,'ST1.1 Detailed MSW by country'!M147)</f>
        <v>4.43664E-2</v>
      </c>
      <c r="AD147" s="50">
        <f>MAX('ST1.1 Detailed MSW by country'!AT147,'ST1.1 Detailed MSW by country'!AI147,'ST1.1 Detailed MSW by country'!X147,'ST1.1 Detailed MSW by country'!M147)</f>
        <v>0.46488000000000002</v>
      </c>
      <c r="AE147" s="50">
        <f>AVERAGE('ST1.1 Detailed MSW by country'!AU147,'ST1.1 Detailed MSW by country'!AJ147,'ST1.1 Detailed MSW by country'!Y147,'ST1.1 Detailed MSW by country'!N147)</f>
        <v>5.8695661770175774E-2</v>
      </c>
      <c r="AF147" s="50">
        <f>STDEVA('ST1.1 Detailed MSW by country'!AU147,'ST1.1 Detailed MSW by country'!AJ147,'ST1.1 Detailed MSW by country'!Y147,'ST1.1 Detailed MSW by country'!N147)</f>
        <v>6.0070484070521332E-2</v>
      </c>
      <c r="AG147" s="50">
        <f>MIN('ST1.1 Detailed MSW by country'!AU147,'ST1.1 Detailed MSW by country'!AJ147,'ST1.1 Detailed MSW by country'!Y147,'ST1.1 Detailed MSW by country'!N147)</f>
        <v>1.259892E-2</v>
      </c>
      <c r="AH147" s="50">
        <f>MAX('ST1.1 Detailed MSW by country'!AU147,'ST1.1 Detailed MSW by country'!AJ147,'ST1.1 Detailed MSW by country'!Y147,'ST1.1 Detailed MSW by country'!N147)</f>
        <v>0.13201399999999999</v>
      </c>
      <c r="AI147" s="50">
        <f>AVERAGE('ST1.1 Detailed MSW by country'!I147,'ST1.1 Detailed MSW by country'!L147,'ST1.1 Detailed MSW by country'!T147,'ST1.1 Detailed MSW by country'!W147,'ST1.1 Detailed MSW by country'!AE147,'ST1.1 Detailed MSW by country'!AH147,'ST1.1 Detailed MSW by country'!AP147,'ST1.1 Detailed MSW by country'!AS147)</f>
        <v>7.1614007193634338E-2</v>
      </c>
      <c r="AJ147" s="50">
        <f>STDEVA('ST1.1 Detailed MSW by country'!I147,'ST1.1 Detailed MSW by country'!L147,'ST1.1 Detailed MSW by country'!T147,'ST1.1 Detailed MSW by country'!W147,'ST1.1 Detailed MSW by country'!AE147,'ST1.1 Detailed MSW by country'!AH147,'ST1.1 Detailed MSW by country'!AP147,'ST1.1 Detailed MSW by country'!AS147)</f>
        <v>6.8401759753634411E-2</v>
      </c>
      <c r="AK147" s="50">
        <f>MIN('ST1.1 Detailed MSW by country'!I147,'ST1.1 Detailed MSW by country'!L147,'ST1.1 Detailed MSW by country'!T147,'ST1.1 Detailed MSW by country'!W147,'ST1.1 Detailed MSW by country'!AE147,'ST1.1 Detailed MSW by country'!AH147,'ST1.1 Detailed MSW by country'!AP147,'ST1.1 Detailed MSW by country'!AS147)</f>
        <v>1.3878719999999999E-2</v>
      </c>
      <c r="AL147" s="50">
        <f>MAX('ST1.1 Detailed MSW by country'!I147,'ST1.1 Detailed MSW by country'!L147,'ST1.1 Detailed MSW by country'!T147,'ST1.1 Detailed MSW by country'!W147,'ST1.1 Detailed MSW by country'!AE147,'ST1.1 Detailed MSW by country'!AH147,'ST1.1 Detailed MSW by country'!AP147,'ST1.1 Detailed MSW by country'!AS147)</f>
        <v>0.17671399999999998</v>
      </c>
      <c r="AM147" s="50">
        <f>AVERAGE('ST1.1 Detailed MSW by country'!J147,'ST1.1 Detailed MSW by country'!M147,'ST1.1 Detailed MSW by country'!U147,'ST1.1 Detailed MSW by country'!X147,'ST1.1 Detailed MSW by country'!AF147,'ST1.1 Detailed MSW by country'!AI147,'ST1.1 Detailed MSW by country'!AQ147,'ST1.1 Detailed MSW by country'!AT147)</f>
        <v>0.16515607764452397</v>
      </c>
      <c r="AN147" s="50">
        <f>STDEVA('ST1.1 Detailed MSW by country'!J147,'ST1.1 Detailed MSW by country'!M147,'ST1.1 Detailed MSW by country'!U147,'ST1.1 Detailed MSW by country'!X147,'ST1.1 Detailed MSW by country'!AF147,'ST1.1 Detailed MSW by country'!AI147,'ST1.1 Detailed MSW by country'!AQ147,'ST1.1 Detailed MSW by country'!AT147)</f>
        <v>0.16476070231544671</v>
      </c>
      <c r="AO147" s="50">
        <f>MIN('ST1.1 Detailed MSW by country'!J147,'ST1.1 Detailed MSW by country'!M147,'ST1.1 Detailed MSW by country'!U147,'ST1.1 Detailed MSW by country'!X147,'ST1.1 Detailed MSW by country'!AF147,'ST1.1 Detailed MSW by country'!AI147,'ST1.1 Detailed MSW by country'!AQ147,'ST1.1 Detailed MSW by country'!AT147)</f>
        <v>2.6534519999999995E-2</v>
      </c>
      <c r="AP147" s="50">
        <f>MAX('ST1.1 Detailed MSW by country'!J147,'ST1.1 Detailed MSW by country'!M147,'ST1.1 Detailed MSW by country'!U147,'ST1.1 Detailed MSW by country'!X147,'ST1.1 Detailed MSW by country'!AF147,'ST1.1 Detailed MSW by country'!AI147,'ST1.1 Detailed MSW by country'!AQ147,'ST1.1 Detailed MSW by country'!AT147)</f>
        <v>0.46488000000000002</v>
      </c>
      <c r="AQ147" s="50">
        <f>AVERAGE('ST1.1 Detailed MSW by country'!K147,'ST1.1 Detailed MSW by country'!N147,'ST1.1 Detailed MSW by country'!V147,'ST1.1 Detailed MSW by country'!Y147,'ST1.1 Detailed MSW by country'!AG147,'ST1.1 Detailed MSW by country'!AJ147,'ST1.1 Detailed MSW by country'!AR147,'ST1.1 Detailed MSW by country'!AU147)</f>
        <v>8.0491229176934062E-2</v>
      </c>
      <c r="AR147" s="50">
        <f>STDEVA('ST1.1 Detailed MSW by country'!K147,'ST1.1 Detailed MSW by country'!N147,'ST1.1 Detailed MSW by country'!V147,'ST1.1 Detailed MSW by country'!Y147,'ST1.1 Detailed MSW by country'!AG147,'ST1.1 Detailed MSW by country'!AJ147,'ST1.1 Detailed MSW by country'!AR147,'ST1.1 Detailed MSW by country'!AU147)</f>
        <v>8.0921894322414631E-2</v>
      </c>
      <c r="AS147" s="50">
        <f>MIN('ST1.1 Detailed MSW by country'!K147,'ST1.1 Detailed MSW by country'!N147,'ST1.1 Detailed MSW by country'!V147,'ST1.1 Detailed MSW by country'!Y147,'ST1.1 Detailed MSW by country'!AG147,'ST1.1 Detailed MSW by country'!AJ147,'ST1.1 Detailed MSW by country'!AR147,'ST1.1 Detailed MSW by country'!AU147)</f>
        <v>1.259892E-2</v>
      </c>
      <c r="AT147" s="50">
        <f>MAX('ST1.1 Detailed MSW by country'!K147,'ST1.1 Detailed MSW by country'!N147,'ST1.1 Detailed MSW by country'!V147,'ST1.1 Detailed MSW by country'!Y147,'ST1.1 Detailed MSW by country'!AG147,'ST1.1 Detailed MSW by country'!AJ147,'ST1.1 Detailed MSW by country'!AR147,'ST1.1 Detailed MSW by country'!AU147)</f>
        <v>0.23005600000000001</v>
      </c>
    </row>
    <row r="148" spans="1:46" x14ac:dyDescent="0.3">
      <c r="A148" s="19" t="s">
        <v>158</v>
      </c>
      <c r="B148" s="19" t="s">
        <v>162</v>
      </c>
      <c r="C148" s="27">
        <f>AVERAGE('ST1.1 Detailed MSW by country'!G148,'ST1.1 Detailed MSW by country'!R148,'ST1.1 Detailed MSW by country'!AC148,'ST1.1 Detailed MSW by country'!AN148)</f>
        <v>1.0837174632621853</v>
      </c>
      <c r="D148" s="21">
        <f>STDEVA('ST1.1 Detailed MSW by country'!G148,'ST1.1 Detailed MSW by country'!R148,'ST1.1 Detailed MSW by country'!AC148,'ST1.1 Detailed MSW by country'!AN148)</f>
        <v>0.57933227777454055</v>
      </c>
      <c r="E148" s="21">
        <f>MIN('ST1.1 Detailed MSW by country'!G148,'ST1.1 Detailed MSW by country'!R148,'ST1.1 Detailed MSW by country'!AC148,'ST1.1 Detailed MSW by country'!AN148)</f>
        <v>0.90115238978655599</v>
      </c>
      <c r="F148" s="21">
        <f>MAX('ST1.1 Detailed MSW by country'!G148,'ST1.1 Detailed MSW by country'!R148,'ST1.1 Detailed MSW by country'!AC148,'ST1.1 Detailed MSW by country'!AN148)</f>
        <v>1.37</v>
      </c>
      <c r="G148" s="21">
        <f>AVERAGE('ST1.1 Detailed MSW by country'!H148,'ST1.1 Detailed MSW by country'!S148,'ST1.1 Detailed MSW by country'!AD148,'ST1.1 Detailed MSW by country'!AO148)</f>
        <v>0.44567162010772005</v>
      </c>
      <c r="H148" s="21">
        <f>STDEVA('ST1.1 Detailed MSW by country'!H148,'ST1.1 Detailed MSW by country'!S148,'ST1.1 Detailed MSW by country'!AD148,'ST1.1 Detailed MSW by country'!AO148)</f>
        <v>0.23900168578014655</v>
      </c>
      <c r="I148" s="21">
        <f>MIN('ST1.1 Detailed MSW by country'!H148,'ST1.1 Detailed MSW by country'!S148,'ST1.1 Detailed MSW by country'!AD148,'ST1.1 Detailed MSW by country'!AO148)</f>
        <v>0.32441486032316014</v>
      </c>
      <c r="J148" s="21">
        <f>MAX('ST1.1 Detailed MSW by country'!H148,'ST1.1 Detailed MSW by country'!S148,'ST1.1 Detailed MSW by country'!AD148,'ST1.1 Detailed MSW by country'!AO148)</f>
        <v>0.51939999999999997</v>
      </c>
      <c r="K148" s="50">
        <f>AVERAGE('ST1.1 Detailed MSW by country'!AP148,'ST1.1 Detailed MSW by country'!AE148,'ST1.1 Detailed MSW by country'!T148,'ST1.1 Detailed MSW by country'!I148)</f>
        <v>3.862279887386131E-2</v>
      </c>
      <c r="L148" s="50">
        <f>STDEVA('ST1.1 Detailed MSW by country'!AP148,'ST1.1 Detailed MSW by country'!AE148,'ST1.1 Detailed MSW by country'!T148,'ST1.1 Detailed MSW by country'!I148)</f>
        <v>2.1938925492291615E-2</v>
      </c>
      <c r="M148" s="50">
        <f>MIN('ST1.1 Detailed MSW by country'!AP148,'ST1.1 Detailed MSW by country'!AE148,'ST1.1 Detailed MSW by country'!T148,'ST1.1 Detailed MSW by country'!I148)</f>
        <v>2.4068159999999998E-2</v>
      </c>
      <c r="N148" s="50">
        <f>MAX('ST1.1 Detailed MSW by country'!AP148,'ST1.1 Detailed MSW by country'!AE148,'ST1.1 Detailed MSW by country'!T148,'ST1.1 Detailed MSW by country'!I148)</f>
        <v>4.7823999999999998E-2</v>
      </c>
      <c r="O148" s="50">
        <f>AVERAGE('ST1.1 Detailed MSW by country'!AQ148,'ST1.1 Detailed MSW by country'!AF148,'ST1.1 Detailed MSW by country'!U148,'ST1.1 Detailed MSW by country'!J148)</f>
        <v>7.3842359322361883E-2</v>
      </c>
      <c r="P148" s="50">
        <f>STDEVA('ST1.1 Detailed MSW by country'!AQ148,'ST1.1 Detailed MSW by country'!AF148,'ST1.1 Detailed MSW by country'!U148,'ST1.1 Detailed MSW by country'!J148)</f>
        <v>4.1944707959647692E-2</v>
      </c>
      <c r="Q148" s="50">
        <f>MIN('ST1.1 Detailed MSW by country'!AQ148,'ST1.1 Detailed MSW by country'!AF148,'ST1.1 Detailed MSW by country'!U148,'ST1.1 Detailed MSW by country'!J148)</f>
        <v>4.6015559999999997E-2</v>
      </c>
      <c r="R148" s="50">
        <f>MAX('ST1.1 Detailed MSW by country'!AQ148,'ST1.1 Detailed MSW by country'!AF148,'ST1.1 Detailed MSW by country'!U148,'ST1.1 Detailed MSW by country'!J148)</f>
        <v>9.1433999999999988E-2</v>
      </c>
      <c r="S148" s="50">
        <f>AVERAGE('ST1.1 Detailed MSW by country'!AR148,'ST1.1 Detailed MSW by country'!AG148,'ST1.1 Detailed MSW by country'!V148,'ST1.1 Detailed MSW by country'!K148)</f>
        <v>6.1100001497174039E-2</v>
      </c>
      <c r="T148" s="50">
        <f>STDEVA('ST1.1 Detailed MSW by country'!AR148,'ST1.1 Detailed MSW by country'!AG148,'ST1.1 Detailed MSW by country'!V148,'ST1.1 Detailed MSW by country'!K148)</f>
        <v>3.4706660819772805E-2</v>
      </c>
      <c r="U148" s="50">
        <f>MIN('ST1.1 Detailed MSW by country'!AR148,'ST1.1 Detailed MSW by country'!AG148,'ST1.1 Detailed MSW by country'!V148,'ST1.1 Detailed MSW by country'!K148)</f>
        <v>3.8075040000000004E-2</v>
      </c>
      <c r="V148" s="50">
        <f>MAX('ST1.1 Detailed MSW by country'!AR148,'ST1.1 Detailed MSW by country'!AG148,'ST1.1 Detailed MSW by country'!V148,'ST1.1 Detailed MSW by country'!K148)</f>
        <v>7.5656000000000001E-2</v>
      </c>
      <c r="W148" s="50">
        <f>AVERAGE('ST1.1 Detailed MSW by country'!AS148,'ST1.1 Detailed MSW by country'!AH148,'ST1.1 Detailed MSW by country'!W148,'ST1.1 Detailed MSW by country'!L148)</f>
        <v>4.6933032238114257E-2</v>
      </c>
      <c r="X148" s="50">
        <f>STDEVA('ST1.1 Detailed MSW by country'!AS148,'ST1.1 Detailed MSW by country'!AH148,'ST1.1 Detailed MSW by country'!W148,'ST1.1 Detailed MSW by country'!L148)</f>
        <v>2.665939101829699E-2</v>
      </c>
      <c r="Y148" s="50">
        <f>MIN('ST1.1 Detailed MSW by country'!AS148,'ST1.1 Detailed MSW by country'!AH148,'ST1.1 Detailed MSW by country'!W148,'ST1.1 Detailed MSW by country'!L148)</f>
        <v>2.924676E-2</v>
      </c>
      <c r="Z148" s="50">
        <f>MAX('ST1.1 Detailed MSW by country'!AS148,'ST1.1 Detailed MSW by country'!AH148,'ST1.1 Detailed MSW by country'!W148,'ST1.1 Detailed MSW by country'!L148)</f>
        <v>5.8113999999999999E-2</v>
      </c>
      <c r="AA148" s="50">
        <f>AVERAGE('ST1.1 Detailed MSW by country'!AT148,'ST1.1 Detailed MSW by country'!AI148,'ST1.1 Detailed MSW by country'!X148,'ST1.1 Detailed MSW by country'!M148)</f>
        <v>0.12346632426890092</v>
      </c>
      <c r="AB148" s="50">
        <f>STDEVA('ST1.1 Detailed MSW by country'!AT148,'ST1.1 Detailed MSW by country'!AI148,'ST1.1 Detailed MSW by country'!X148,'ST1.1 Detailed MSW by country'!M148)</f>
        <v>7.013263067207974E-2</v>
      </c>
      <c r="AC148" s="50">
        <f>MIN('ST1.1 Detailed MSW by country'!AT148,'ST1.1 Detailed MSW by country'!AI148,'ST1.1 Detailed MSW by country'!X148,'ST1.1 Detailed MSW by country'!M148)</f>
        <v>7.6939199999999999E-2</v>
      </c>
      <c r="AD148" s="50">
        <f>MAX('ST1.1 Detailed MSW by country'!AT148,'ST1.1 Detailed MSW by country'!AI148,'ST1.1 Detailed MSW by country'!X148,'ST1.1 Detailed MSW by country'!M148)</f>
        <v>0.15287999999999999</v>
      </c>
      <c r="AE148" s="50">
        <f>AVERAGE('ST1.1 Detailed MSW by country'!AU148,'ST1.1 Detailed MSW by country'!AJ148,'ST1.1 Detailed MSW by country'!Y148,'ST1.1 Detailed MSW by country'!N148)</f>
        <v>3.5061270289181483E-2</v>
      </c>
      <c r="AF148" s="50">
        <f>STDEVA('ST1.1 Detailed MSW by country'!AU148,'ST1.1 Detailed MSW by country'!AJ148,'ST1.1 Detailed MSW by country'!Y148,'ST1.1 Detailed MSW by country'!N148)</f>
        <v>1.9915868838289316E-2</v>
      </c>
      <c r="AG148" s="50">
        <f>MIN('ST1.1 Detailed MSW by country'!AU148,'ST1.1 Detailed MSW by country'!AJ148,'ST1.1 Detailed MSW by country'!Y148,'ST1.1 Detailed MSW by country'!N148)</f>
        <v>2.1848760000000002E-2</v>
      </c>
      <c r="AH148" s="50">
        <f>MAX('ST1.1 Detailed MSW by country'!AU148,'ST1.1 Detailed MSW by country'!AJ148,'ST1.1 Detailed MSW by country'!Y148,'ST1.1 Detailed MSW by country'!N148)</f>
        <v>4.3414000000000001E-2</v>
      </c>
      <c r="AI148" s="50">
        <f>AVERAGE('ST1.1 Detailed MSW by country'!I148,'ST1.1 Detailed MSW by country'!L148,'ST1.1 Detailed MSW by country'!T148,'ST1.1 Detailed MSW by country'!W148,'ST1.1 Detailed MSW by country'!AE148,'ST1.1 Detailed MSW by country'!AH148,'ST1.1 Detailed MSW by country'!AP148,'ST1.1 Detailed MSW by country'!AS148)</f>
        <v>4.2777915555987783E-2</v>
      </c>
      <c r="AJ148" s="50">
        <f>STDEVA('ST1.1 Detailed MSW by country'!I148,'ST1.1 Detailed MSW by country'!L148,'ST1.1 Detailed MSW by country'!T148,'ST1.1 Detailed MSW by country'!W148,'ST1.1 Detailed MSW by country'!AE148,'ST1.1 Detailed MSW by country'!AH148,'ST1.1 Detailed MSW by country'!AP148,'ST1.1 Detailed MSW by country'!AS148)</f>
        <v>2.2846729117433597E-2</v>
      </c>
      <c r="AK148" s="50">
        <f>MIN('ST1.1 Detailed MSW by country'!I148,'ST1.1 Detailed MSW by country'!L148,'ST1.1 Detailed MSW by country'!T148,'ST1.1 Detailed MSW by country'!W148,'ST1.1 Detailed MSW by country'!AE148,'ST1.1 Detailed MSW by country'!AH148,'ST1.1 Detailed MSW by country'!AP148,'ST1.1 Detailed MSW by country'!AS148)</f>
        <v>2.4068159999999998E-2</v>
      </c>
      <c r="AL148" s="50">
        <f>MAX('ST1.1 Detailed MSW by country'!I148,'ST1.1 Detailed MSW by country'!L148,'ST1.1 Detailed MSW by country'!T148,'ST1.1 Detailed MSW by country'!W148,'ST1.1 Detailed MSW by country'!AE148,'ST1.1 Detailed MSW by country'!AH148,'ST1.1 Detailed MSW by country'!AP148,'ST1.1 Detailed MSW by country'!AS148)</f>
        <v>5.8113999999999999E-2</v>
      </c>
      <c r="AM148" s="50">
        <f>AVERAGE('ST1.1 Detailed MSW by country'!J148,'ST1.1 Detailed MSW by country'!M148,'ST1.1 Detailed MSW by country'!U148,'ST1.1 Detailed MSW by country'!X148,'ST1.1 Detailed MSW by country'!AF148,'ST1.1 Detailed MSW by country'!AI148,'ST1.1 Detailed MSW by country'!AQ148,'ST1.1 Detailed MSW by country'!AT148)</f>
        <v>9.8654341795631387E-2</v>
      </c>
      <c r="AN148" s="50">
        <f>STDEVA('ST1.1 Detailed MSW by country'!J148,'ST1.1 Detailed MSW by country'!M148,'ST1.1 Detailed MSW by country'!U148,'ST1.1 Detailed MSW by country'!X148,'ST1.1 Detailed MSW by country'!AF148,'ST1.1 Detailed MSW by country'!AI148,'ST1.1 Detailed MSW by country'!AQ148,'ST1.1 Detailed MSW by country'!AT148)</f>
        <v>5.7076625646783771E-2</v>
      </c>
      <c r="AO148" s="50">
        <f>MIN('ST1.1 Detailed MSW by country'!J148,'ST1.1 Detailed MSW by country'!M148,'ST1.1 Detailed MSW by country'!U148,'ST1.1 Detailed MSW by country'!X148,'ST1.1 Detailed MSW by country'!AF148,'ST1.1 Detailed MSW by country'!AI148,'ST1.1 Detailed MSW by country'!AQ148,'ST1.1 Detailed MSW by country'!AT148)</f>
        <v>4.6015559999999997E-2</v>
      </c>
      <c r="AP148" s="50">
        <f>MAX('ST1.1 Detailed MSW by country'!J148,'ST1.1 Detailed MSW by country'!M148,'ST1.1 Detailed MSW by country'!U148,'ST1.1 Detailed MSW by country'!X148,'ST1.1 Detailed MSW by country'!AF148,'ST1.1 Detailed MSW by country'!AI148,'ST1.1 Detailed MSW by country'!AQ148,'ST1.1 Detailed MSW by country'!AT148)</f>
        <v>0.15287999999999999</v>
      </c>
      <c r="AQ148" s="50">
        <f>AVERAGE('ST1.1 Detailed MSW by country'!K148,'ST1.1 Detailed MSW by country'!N148,'ST1.1 Detailed MSW by country'!V148,'ST1.1 Detailed MSW by country'!Y148,'ST1.1 Detailed MSW by country'!AG148,'ST1.1 Detailed MSW by country'!AJ148,'ST1.1 Detailed MSW by country'!AR148,'ST1.1 Detailed MSW by country'!AU148)</f>
        <v>4.8080635893177764E-2</v>
      </c>
      <c r="AR148" s="50">
        <f>STDEVA('ST1.1 Detailed MSW by country'!K148,'ST1.1 Detailed MSW by country'!N148,'ST1.1 Detailed MSW by country'!V148,'ST1.1 Detailed MSW by country'!Y148,'ST1.1 Detailed MSW by country'!AG148,'ST1.1 Detailed MSW by country'!AJ148,'ST1.1 Detailed MSW by country'!AR148,'ST1.1 Detailed MSW by country'!AU148)</f>
        <v>2.8199163801724523E-2</v>
      </c>
      <c r="AS148" s="50">
        <f>MIN('ST1.1 Detailed MSW by country'!K148,'ST1.1 Detailed MSW by country'!N148,'ST1.1 Detailed MSW by country'!V148,'ST1.1 Detailed MSW by country'!Y148,'ST1.1 Detailed MSW by country'!AG148,'ST1.1 Detailed MSW by country'!AJ148,'ST1.1 Detailed MSW by country'!AR148,'ST1.1 Detailed MSW by country'!AU148)</f>
        <v>2.1848760000000002E-2</v>
      </c>
      <c r="AT148" s="50">
        <f>MAX('ST1.1 Detailed MSW by country'!K148,'ST1.1 Detailed MSW by country'!N148,'ST1.1 Detailed MSW by country'!V148,'ST1.1 Detailed MSW by country'!Y148,'ST1.1 Detailed MSW by country'!AG148,'ST1.1 Detailed MSW by country'!AJ148,'ST1.1 Detailed MSW by country'!AR148,'ST1.1 Detailed MSW by country'!AU148)</f>
        <v>7.5656000000000001E-2</v>
      </c>
    </row>
    <row r="149" spans="1:46" x14ac:dyDescent="0.3">
      <c r="A149" s="19" t="s">
        <v>158</v>
      </c>
      <c r="B149" s="19" t="s">
        <v>163</v>
      </c>
      <c r="C149" s="27">
        <f>AVERAGE('ST1.1 Detailed MSW by country'!G149,'ST1.1 Detailed MSW by country'!R149,'ST1.1 Detailed MSW by country'!AC149,'ST1.1 Detailed MSW by country'!AN149)</f>
        <v>2.2464797978755611</v>
      </c>
      <c r="D149" s="21">
        <f>STDEVA('ST1.1 Detailed MSW by country'!G149,'ST1.1 Detailed MSW by country'!R149,'ST1.1 Detailed MSW by country'!AC149,'ST1.1 Detailed MSW by country'!AN149)</f>
        <v>1.8358113907760554</v>
      </c>
      <c r="E149" s="21">
        <f>MIN('ST1.1 Detailed MSW by country'!G149,'ST1.1 Detailed MSW by country'!R149,'ST1.1 Detailed MSW by country'!AC149,'ST1.1 Detailed MSW by country'!AN149)</f>
        <v>1.21</v>
      </c>
      <c r="F149" s="21">
        <f>MAX('ST1.1 Detailed MSW by country'!G149,'ST1.1 Detailed MSW by country'!R149,'ST1.1 Detailed MSW by country'!AC149,'ST1.1 Detailed MSW by country'!AN149)</f>
        <v>4.3</v>
      </c>
      <c r="G149" s="21">
        <f>AVERAGE('ST1.1 Detailed MSW by country'!H149,'ST1.1 Detailed MSW by country'!S149,'ST1.1 Detailed MSW by country'!AD149,'ST1.1 Detailed MSW by country'!AO149)</f>
        <v>1.0523993939018685</v>
      </c>
      <c r="H149" s="21">
        <f>STDEVA('ST1.1 Detailed MSW by country'!H149,'ST1.1 Detailed MSW by country'!S149,'ST1.1 Detailed MSW by country'!AD149,'ST1.1 Detailed MSW by country'!AO149)</f>
        <v>1.0144795744301298</v>
      </c>
      <c r="I149" s="21">
        <f>MIN('ST1.1 Detailed MSW by country'!H149,'ST1.1 Detailed MSW by country'!S149,'ST1.1 Detailed MSW by country'!AD149,'ST1.1 Detailed MSW by country'!AO149)</f>
        <v>0.43559999999999999</v>
      </c>
      <c r="J149" s="21">
        <f>MAX('ST1.1 Detailed MSW by country'!H149,'ST1.1 Detailed MSW by country'!S149,'ST1.1 Detailed MSW by country'!AD149,'ST1.1 Detailed MSW by country'!AO149)</f>
        <v>2.2789999999999999</v>
      </c>
      <c r="K149" s="50">
        <f>AVERAGE('ST1.1 Detailed MSW by country'!AP149,'ST1.1 Detailed MSW by country'!AE149,'ST1.1 Detailed MSW by country'!T149,'ST1.1 Detailed MSW by country'!I149)</f>
        <v>9.7031307469660696E-2</v>
      </c>
      <c r="L149" s="50">
        <f>STDEVA('ST1.1 Detailed MSW by country'!AP149,'ST1.1 Detailed MSW by country'!AE149,'ST1.1 Detailed MSW by country'!T149,'ST1.1 Detailed MSW by country'!I149)</f>
        <v>9.469314782934056E-2</v>
      </c>
      <c r="M149" s="50">
        <f>MIN('ST1.1 Detailed MSW by country'!AP149,'ST1.1 Detailed MSW by country'!AE149,'ST1.1 Detailed MSW by country'!T149,'ST1.1 Detailed MSW by country'!I149)</f>
        <v>2.1257279999999996E-2</v>
      </c>
      <c r="N149" s="50">
        <f>MAX('ST1.1 Detailed MSW by country'!AP149,'ST1.1 Detailed MSW by country'!AE149,'ST1.1 Detailed MSW by country'!T149,'ST1.1 Detailed MSW by country'!I149)</f>
        <v>0.20983999999999997</v>
      </c>
      <c r="O149" s="50">
        <f>AVERAGE('ST1.1 Detailed MSW by country'!AQ149,'ST1.1 Detailed MSW by country'!AF149,'ST1.1 Detailed MSW by country'!U149,'ST1.1 Detailed MSW by country'!J149)</f>
        <v>0.18551272514178982</v>
      </c>
      <c r="P149" s="50">
        <f>STDEVA('ST1.1 Detailed MSW by country'!AQ149,'ST1.1 Detailed MSW by country'!AF149,'ST1.1 Detailed MSW by country'!U149,'ST1.1 Detailed MSW by country'!J149)</f>
        <v>0.18104243222289906</v>
      </c>
      <c r="Q149" s="50">
        <f>MIN('ST1.1 Detailed MSW by country'!AQ149,'ST1.1 Detailed MSW by country'!AF149,'ST1.1 Detailed MSW by country'!U149,'ST1.1 Detailed MSW by country'!J149)</f>
        <v>4.0641479999999994E-2</v>
      </c>
      <c r="R149" s="50">
        <f>MAX('ST1.1 Detailed MSW by country'!AQ149,'ST1.1 Detailed MSW by country'!AF149,'ST1.1 Detailed MSW by country'!U149,'ST1.1 Detailed MSW by country'!J149)</f>
        <v>0.40118999999999994</v>
      </c>
      <c r="S149" s="50">
        <f>AVERAGE('ST1.1 Detailed MSW by country'!AR149,'ST1.1 Detailed MSW by country'!AG149,'ST1.1 Detailed MSW by country'!V149,'ST1.1 Detailed MSW by country'!K149)</f>
        <v>0.15350034706266</v>
      </c>
      <c r="T149" s="50">
        <f>STDEVA('ST1.1 Detailed MSW by country'!AR149,'ST1.1 Detailed MSW by country'!AG149,'ST1.1 Detailed MSW by country'!V149,'ST1.1 Detailed MSW by country'!K149)</f>
        <v>0.14980145517264537</v>
      </c>
      <c r="U149" s="50">
        <f>MIN('ST1.1 Detailed MSW by country'!AR149,'ST1.1 Detailed MSW by country'!AG149,'ST1.1 Detailed MSW by country'!V149,'ST1.1 Detailed MSW by country'!K149)</f>
        <v>3.3628320000000003E-2</v>
      </c>
      <c r="V149" s="50">
        <f>MAX('ST1.1 Detailed MSW by country'!AR149,'ST1.1 Detailed MSW by country'!AG149,'ST1.1 Detailed MSW by country'!V149,'ST1.1 Detailed MSW by country'!K149)</f>
        <v>0.33196000000000003</v>
      </c>
      <c r="W149" s="50">
        <f>AVERAGE('ST1.1 Detailed MSW by country'!AS149,'ST1.1 Detailed MSW by country'!AH149,'ST1.1 Detailed MSW by country'!W149,'ST1.1 Detailed MSW by country'!L149)</f>
        <v>0.11790894534735409</v>
      </c>
      <c r="X149" s="50">
        <f>STDEVA('ST1.1 Detailed MSW by country'!AS149,'ST1.1 Detailed MSW by country'!AH149,'ST1.1 Detailed MSW by country'!W149,'ST1.1 Detailed MSW by country'!L149)</f>
        <v>0.11506769807950608</v>
      </c>
      <c r="Y149" s="50">
        <f>MIN('ST1.1 Detailed MSW by country'!AS149,'ST1.1 Detailed MSW by country'!AH149,'ST1.1 Detailed MSW by country'!W149,'ST1.1 Detailed MSW by country'!L149)</f>
        <v>2.5831079999999999E-2</v>
      </c>
      <c r="Z149" s="50">
        <f>MAX('ST1.1 Detailed MSW by country'!AS149,'ST1.1 Detailed MSW by country'!AH149,'ST1.1 Detailed MSW by country'!W149,'ST1.1 Detailed MSW by country'!L149)</f>
        <v>0.25498999999999999</v>
      </c>
      <c r="AA149" s="50">
        <f>AVERAGE('ST1.1 Detailed MSW by country'!AT149,'ST1.1 Detailed MSW by country'!AI149,'ST1.1 Detailed MSW by country'!X149,'ST1.1 Detailed MSW by country'!M149)</f>
        <v>0.31018204846858749</v>
      </c>
      <c r="AB149" s="50">
        <f>STDEVA('ST1.1 Detailed MSW by country'!AT149,'ST1.1 Detailed MSW by country'!AI149,'ST1.1 Detailed MSW by country'!X149,'ST1.1 Detailed MSW by country'!M149)</f>
        <v>0.30270760371674443</v>
      </c>
      <c r="AC149" s="50">
        <f>MIN('ST1.1 Detailed MSW by country'!AT149,'ST1.1 Detailed MSW by country'!AI149,'ST1.1 Detailed MSW by country'!X149,'ST1.1 Detailed MSW by country'!M149)</f>
        <v>6.7953600000000003E-2</v>
      </c>
      <c r="AD149" s="50">
        <f>MAX('ST1.1 Detailed MSW by country'!AT149,'ST1.1 Detailed MSW by country'!AI149,'ST1.1 Detailed MSW by country'!X149,'ST1.1 Detailed MSW by country'!M149)</f>
        <v>0.67079999999999995</v>
      </c>
      <c r="AE149" s="50">
        <f>AVERAGE('ST1.1 Detailed MSW by country'!AU149,'ST1.1 Detailed MSW by country'!AJ149,'ST1.1 Detailed MSW by country'!Y149,'ST1.1 Detailed MSW by country'!N149)</f>
        <v>8.8083748379220686E-2</v>
      </c>
      <c r="AF149" s="50">
        <f>STDEVA('ST1.1 Detailed MSW by country'!AU149,'ST1.1 Detailed MSW by country'!AJ149,'ST1.1 Detailed MSW by country'!Y149,'ST1.1 Detailed MSW by country'!N149)</f>
        <v>8.5961197722126792E-2</v>
      </c>
      <c r="AG149" s="50">
        <f>MIN('ST1.1 Detailed MSW by country'!AU149,'ST1.1 Detailed MSW by country'!AJ149,'ST1.1 Detailed MSW by country'!Y149,'ST1.1 Detailed MSW by country'!N149)</f>
        <v>1.9297079999999998E-2</v>
      </c>
      <c r="AH149" s="50">
        <f>MAX('ST1.1 Detailed MSW by country'!AU149,'ST1.1 Detailed MSW by country'!AJ149,'ST1.1 Detailed MSW by country'!Y149,'ST1.1 Detailed MSW by country'!N149)</f>
        <v>0.19048999999999999</v>
      </c>
      <c r="AI149" s="50">
        <f>AVERAGE('ST1.1 Detailed MSW by country'!I149,'ST1.1 Detailed MSW by country'!L149,'ST1.1 Detailed MSW by country'!T149,'ST1.1 Detailed MSW by country'!W149,'ST1.1 Detailed MSW by country'!AE149,'ST1.1 Detailed MSW by country'!AH149,'ST1.1 Detailed MSW by country'!AP149,'ST1.1 Detailed MSW by country'!AS149)</f>
        <v>0.10747012640850739</v>
      </c>
      <c r="AJ149" s="50">
        <f>STDEVA('ST1.1 Detailed MSW by country'!I149,'ST1.1 Detailed MSW by country'!L149,'ST1.1 Detailed MSW by country'!T149,'ST1.1 Detailed MSW by country'!W149,'ST1.1 Detailed MSW by country'!AE149,'ST1.1 Detailed MSW by country'!AH149,'ST1.1 Detailed MSW by country'!AP149,'ST1.1 Detailed MSW by country'!AS149)</f>
        <v>9.7915752705511547E-2</v>
      </c>
      <c r="AK149" s="50">
        <f>MIN('ST1.1 Detailed MSW by country'!I149,'ST1.1 Detailed MSW by country'!L149,'ST1.1 Detailed MSW by country'!T149,'ST1.1 Detailed MSW by country'!W149,'ST1.1 Detailed MSW by country'!AE149,'ST1.1 Detailed MSW by country'!AH149,'ST1.1 Detailed MSW by country'!AP149,'ST1.1 Detailed MSW by country'!AS149)</f>
        <v>2.1257279999999996E-2</v>
      </c>
      <c r="AL149" s="50">
        <f>MAX('ST1.1 Detailed MSW by country'!I149,'ST1.1 Detailed MSW by country'!L149,'ST1.1 Detailed MSW by country'!T149,'ST1.1 Detailed MSW by country'!W149,'ST1.1 Detailed MSW by country'!AE149,'ST1.1 Detailed MSW by country'!AH149,'ST1.1 Detailed MSW by country'!AP149,'ST1.1 Detailed MSW by country'!AS149)</f>
        <v>0.25498999999999999</v>
      </c>
      <c r="AM149" s="50">
        <f>AVERAGE('ST1.1 Detailed MSW by country'!J149,'ST1.1 Detailed MSW by country'!M149,'ST1.1 Detailed MSW by country'!U149,'ST1.1 Detailed MSW by country'!X149,'ST1.1 Detailed MSW by country'!AF149,'ST1.1 Detailed MSW by country'!AI149,'ST1.1 Detailed MSW by country'!AQ149,'ST1.1 Detailed MSW by country'!AT149)</f>
        <v>0.24784738680518867</v>
      </c>
      <c r="AN149" s="50">
        <f>STDEVA('ST1.1 Detailed MSW by country'!J149,'ST1.1 Detailed MSW by country'!M149,'ST1.1 Detailed MSW by country'!U149,'ST1.1 Detailed MSW by country'!X149,'ST1.1 Detailed MSW by country'!AF149,'ST1.1 Detailed MSW by country'!AI149,'ST1.1 Detailed MSW by country'!AQ149,'ST1.1 Detailed MSW by country'!AT149)</f>
        <v>0.23625349945721336</v>
      </c>
      <c r="AO149" s="50">
        <f>MIN('ST1.1 Detailed MSW by country'!J149,'ST1.1 Detailed MSW by country'!M149,'ST1.1 Detailed MSW by country'!U149,'ST1.1 Detailed MSW by country'!X149,'ST1.1 Detailed MSW by country'!AF149,'ST1.1 Detailed MSW by country'!AI149,'ST1.1 Detailed MSW by country'!AQ149,'ST1.1 Detailed MSW by country'!AT149)</f>
        <v>4.0641479999999994E-2</v>
      </c>
      <c r="AP149" s="50">
        <f>MAX('ST1.1 Detailed MSW by country'!J149,'ST1.1 Detailed MSW by country'!M149,'ST1.1 Detailed MSW by country'!U149,'ST1.1 Detailed MSW by country'!X149,'ST1.1 Detailed MSW by country'!AF149,'ST1.1 Detailed MSW by country'!AI149,'ST1.1 Detailed MSW by country'!AQ149,'ST1.1 Detailed MSW by country'!AT149)</f>
        <v>0.67079999999999995</v>
      </c>
      <c r="AQ149" s="50">
        <f>AVERAGE('ST1.1 Detailed MSW by country'!K149,'ST1.1 Detailed MSW by country'!N149,'ST1.1 Detailed MSW by country'!V149,'ST1.1 Detailed MSW by country'!Y149,'ST1.1 Detailed MSW by country'!AG149,'ST1.1 Detailed MSW by country'!AJ149,'ST1.1 Detailed MSW by country'!AR149,'ST1.1 Detailed MSW by country'!AU149)</f>
        <v>0.12079204772094033</v>
      </c>
      <c r="AR149" s="50">
        <f>STDEVA('ST1.1 Detailed MSW by country'!K149,'ST1.1 Detailed MSW by country'!N149,'ST1.1 Detailed MSW by country'!V149,'ST1.1 Detailed MSW by country'!Y149,'ST1.1 Detailed MSW by country'!AG149,'ST1.1 Detailed MSW by country'!AJ149,'ST1.1 Detailed MSW by country'!AR149,'ST1.1 Detailed MSW by country'!AU149)</f>
        <v>0.11606873472412671</v>
      </c>
      <c r="AS149" s="50">
        <f>MIN('ST1.1 Detailed MSW by country'!K149,'ST1.1 Detailed MSW by country'!N149,'ST1.1 Detailed MSW by country'!V149,'ST1.1 Detailed MSW by country'!Y149,'ST1.1 Detailed MSW by country'!AG149,'ST1.1 Detailed MSW by country'!AJ149,'ST1.1 Detailed MSW by country'!AR149,'ST1.1 Detailed MSW by country'!AU149)</f>
        <v>1.9297079999999998E-2</v>
      </c>
      <c r="AT149" s="50">
        <f>MAX('ST1.1 Detailed MSW by country'!K149,'ST1.1 Detailed MSW by country'!N149,'ST1.1 Detailed MSW by country'!V149,'ST1.1 Detailed MSW by country'!Y149,'ST1.1 Detailed MSW by country'!AG149,'ST1.1 Detailed MSW by country'!AJ149,'ST1.1 Detailed MSW by country'!AR149,'ST1.1 Detailed MSW by country'!AU149)</f>
        <v>0.33196000000000003</v>
      </c>
    </row>
    <row r="150" spans="1:46" x14ac:dyDescent="0.3">
      <c r="A150" s="19" t="s">
        <v>158</v>
      </c>
      <c r="B150" s="19" t="s">
        <v>164</v>
      </c>
      <c r="C150" s="27">
        <f>AVERAGE('ST1.1 Detailed MSW by country'!G150,'ST1.1 Detailed MSW by country'!R150,'ST1.1 Detailed MSW by country'!AC150,'ST1.1 Detailed MSW by country'!AN150)</f>
        <v>1.4028701582203469</v>
      </c>
      <c r="D150" s="21">
        <f>STDEVA('ST1.1 Detailed MSW by country'!G150,'ST1.1 Detailed MSW by country'!R150,'ST1.1 Detailed MSW by country'!AC150,'ST1.1 Detailed MSW by country'!AN150)</f>
        <v>0.87819783811646268</v>
      </c>
      <c r="E150" s="21">
        <f>MIN('ST1.1 Detailed MSW by country'!G150,'ST1.1 Detailed MSW by country'!R150,'ST1.1 Detailed MSW by country'!AC150,'ST1.1 Detailed MSW by country'!AN150)</f>
        <v>0.89</v>
      </c>
      <c r="F150" s="21">
        <f>MAX('ST1.1 Detailed MSW by country'!G150,'ST1.1 Detailed MSW by country'!R150,'ST1.1 Detailed MSW by country'!AC150,'ST1.1 Detailed MSW by country'!AN150)</f>
        <v>2.13</v>
      </c>
      <c r="G150" s="21">
        <f>AVERAGE('ST1.1 Detailed MSW by country'!H150,'ST1.1 Detailed MSW by country'!S150,'ST1.1 Detailed MSW by country'!AD150,'ST1.1 Detailed MSW by country'!AO150)</f>
        <v>0.55546659029265821</v>
      </c>
      <c r="H150" s="21">
        <f>STDEVA('ST1.1 Detailed MSW by country'!H150,'ST1.1 Detailed MSW by country'!S150,'ST1.1 Detailed MSW by country'!AD150,'ST1.1 Detailed MSW by country'!AO150)</f>
        <v>0.31588990425034769</v>
      </c>
      <c r="I150" s="21">
        <f>MIN('ST1.1 Detailed MSW by country'!H150,'ST1.1 Detailed MSW by country'!S150,'ST1.1 Detailed MSW by country'!AD150,'ST1.1 Detailed MSW by country'!AO150)</f>
        <v>0.42789977087797459</v>
      </c>
      <c r="J150" s="21">
        <f>MAX('ST1.1 Detailed MSW by country'!H150,'ST1.1 Detailed MSW by country'!S150,'ST1.1 Detailed MSW by country'!AD150,'ST1.1 Detailed MSW by country'!AO150)</f>
        <v>0.76679999999999993</v>
      </c>
      <c r="K150" s="50">
        <f>AVERAGE('ST1.1 Detailed MSW by country'!AP150,'ST1.1 Detailed MSW by country'!AE150,'ST1.1 Detailed MSW by country'!T150,'ST1.1 Detailed MSW by country'!I150)</f>
        <v>4.6285343721152922E-2</v>
      </c>
      <c r="L150" s="50">
        <f>STDEVA('ST1.1 Detailed MSW by country'!AP150,'ST1.1 Detailed MSW by country'!AE150,'ST1.1 Detailed MSW by country'!T150,'ST1.1 Detailed MSW by country'!I150)</f>
        <v>2.4703710210788248E-2</v>
      </c>
      <c r="M150" s="50">
        <f>MIN('ST1.1 Detailed MSW by country'!AP150,'ST1.1 Detailed MSW by country'!AE150,'ST1.1 Detailed MSW by country'!T150,'ST1.1 Detailed MSW by country'!I150)</f>
        <v>3.7419839999999996E-2</v>
      </c>
      <c r="N150" s="50">
        <f>MAX('ST1.1 Detailed MSW by country'!AP150,'ST1.1 Detailed MSW by country'!AE150,'ST1.1 Detailed MSW by country'!T150,'ST1.1 Detailed MSW by country'!I150)</f>
        <v>5.8004191163458778E-2</v>
      </c>
      <c r="O150" s="50">
        <f>AVERAGE('ST1.1 Detailed MSW by country'!AQ150,'ST1.1 Detailed MSW by country'!AF150,'ST1.1 Detailed MSW by country'!U150,'ST1.1 Detailed MSW by country'!J150)</f>
        <v>8.8492265761958358E-2</v>
      </c>
      <c r="P150" s="50">
        <f>STDEVA('ST1.1 Detailed MSW by country'!AQ150,'ST1.1 Detailed MSW by country'!AF150,'ST1.1 Detailed MSW by country'!U150,'ST1.1 Detailed MSW by country'!J150)</f>
        <v>4.723065907103572E-2</v>
      </c>
      <c r="Q150" s="50">
        <f>MIN('ST1.1 Detailed MSW by country'!AQ150,'ST1.1 Detailed MSW by country'!AF150,'ST1.1 Detailed MSW by country'!U150,'ST1.1 Detailed MSW by country'!J150)</f>
        <v>7.1542439999999985E-2</v>
      </c>
      <c r="R150" s="50">
        <f>MAX('ST1.1 Detailed MSW by country'!AQ150,'ST1.1 Detailed MSW by country'!AF150,'ST1.1 Detailed MSW by country'!U150,'ST1.1 Detailed MSW by country'!J150)</f>
        <v>0.11089735728587509</v>
      </c>
      <c r="S150" s="50">
        <f>AVERAGE('ST1.1 Detailed MSW by country'!AR150,'ST1.1 Detailed MSW by country'!AG150,'ST1.1 Detailed MSW by country'!V150,'ST1.1 Detailed MSW by country'!K150)</f>
        <v>7.3221896214610782E-2</v>
      </c>
      <c r="T150" s="50">
        <f>STDEVA('ST1.1 Detailed MSW by country'!AR150,'ST1.1 Detailed MSW by country'!AG150,'ST1.1 Detailed MSW by country'!V150,'ST1.1 Detailed MSW by country'!K150)</f>
        <v>3.9080459595755186E-2</v>
      </c>
      <c r="U150" s="50">
        <f>MIN('ST1.1 Detailed MSW by country'!AR150,'ST1.1 Detailed MSW by country'!AG150,'ST1.1 Detailed MSW by country'!V150,'ST1.1 Detailed MSW by country'!K150)</f>
        <v>5.919696E-2</v>
      </c>
      <c r="V150" s="50">
        <f>MAX('ST1.1 Detailed MSW by country'!AR150,'ST1.1 Detailed MSW by country'!AG150,'ST1.1 Detailed MSW by country'!V150,'ST1.1 Detailed MSW by country'!K150)</f>
        <v>9.1760728643832348E-2</v>
      </c>
      <c r="W150" s="50">
        <f>AVERAGE('ST1.1 Detailed MSW by country'!AS150,'ST1.1 Detailed MSW by country'!AH150,'ST1.1 Detailed MSW by country'!W150,'ST1.1 Detailed MSW by country'!L150)</f>
        <v>5.6244280382466566E-2</v>
      </c>
      <c r="X150" s="50">
        <f>STDEVA('ST1.1 Detailed MSW by country'!AS150,'ST1.1 Detailed MSW by country'!AH150,'ST1.1 Detailed MSW by country'!W150,'ST1.1 Detailed MSW by country'!L150)</f>
        <v>3.0019057694666874E-2</v>
      </c>
      <c r="Y150" s="50">
        <f>MIN('ST1.1 Detailed MSW by country'!AS150,'ST1.1 Detailed MSW by country'!AH150,'ST1.1 Detailed MSW by country'!W150,'ST1.1 Detailed MSW by country'!L150)</f>
        <v>4.5471239999999996E-2</v>
      </c>
      <c r="Z150" s="50">
        <f>MAX('ST1.1 Detailed MSW by country'!AS150,'ST1.1 Detailed MSW by country'!AH150,'ST1.1 Detailed MSW by country'!W150,'ST1.1 Detailed MSW by country'!L150)</f>
        <v>7.0484601147399711E-2</v>
      </c>
      <c r="AA150" s="50">
        <f>AVERAGE('ST1.1 Detailed MSW by country'!AT150,'ST1.1 Detailed MSW by country'!AI150,'ST1.1 Detailed MSW by country'!X150,'ST1.1 Detailed MSW by country'!M150)</f>
        <v>0.1479613446823741</v>
      </c>
      <c r="AB150" s="50">
        <f>STDEVA('ST1.1 Detailed MSW by country'!AT150,'ST1.1 Detailed MSW by country'!AI150,'ST1.1 Detailed MSW by country'!X150,'ST1.1 Detailed MSW by country'!M150)</f>
        <v>7.8970876903339468E-2</v>
      </c>
      <c r="AC150" s="50">
        <f>MIN('ST1.1 Detailed MSW by country'!AT150,'ST1.1 Detailed MSW by country'!AI150,'ST1.1 Detailed MSW by country'!X150,'ST1.1 Detailed MSW by country'!M150)</f>
        <v>0.11962079999999999</v>
      </c>
      <c r="AD150" s="50">
        <f>MAX('ST1.1 Detailed MSW by country'!AT150,'ST1.1 Detailed MSW by country'!AI150,'ST1.1 Detailed MSW by country'!X150,'ST1.1 Detailed MSW by country'!M150)</f>
        <v>0.18542323404712233</v>
      </c>
      <c r="AE150" s="50">
        <f>AVERAGE('ST1.1 Detailed MSW by country'!AU150,'ST1.1 Detailed MSW by country'!AJ150,'ST1.1 Detailed MSW by country'!Y150,'ST1.1 Detailed MSW by country'!N150)</f>
        <v>4.2017228009161363E-2</v>
      </c>
      <c r="AF150" s="50">
        <f>STDEVA('ST1.1 Detailed MSW by country'!AU150,'ST1.1 Detailed MSW by country'!AJ150,'ST1.1 Detailed MSW by country'!Y150,'ST1.1 Detailed MSW by country'!N150)</f>
        <v>2.2425704146268838E-2</v>
      </c>
      <c r="AG150" s="50">
        <f>MIN('ST1.1 Detailed MSW by country'!AU150,'ST1.1 Detailed MSW by country'!AJ150,'ST1.1 Detailed MSW by country'!Y150,'ST1.1 Detailed MSW by country'!N150)</f>
        <v>3.3969239999999998E-2</v>
      </c>
      <c r="AH150" s="50">
        <f>MAX('ST1.1 Detailed MSW by country'!AU150,'ST1.1 Detailed MSW by country'!AJ150,'ST1.1 Detailed MSW by country'!Y150,'ST1.1 Detailed MSW by country'!N150)</f>
        <v>5.2655444027484101E-2</v>
      </c>
      <c r="AI150" s="50">
        <f>AVERAGE('ST1.1 Detailed MSW by country'!I150,'ST1.1 Detailed MSW by country'!L150,'ST1.1 Detailed MSW by country'!T150,'ST1.1 Detailed MSW by country'!W150,'ST1.1 Detailed MSW by country'!AE150,'ST1.1 Detailed MSW by country'!AH150,'ST1.1 Detailed MSW by country'!AP150,'ST1.1 Detailed MSW by country'!AS150)</f>
        <v>5.1264812051809751E-2</v>
      </c>
      <c r="AJ150" s="50">
        <f>STDEVA('ST1.1 Detailed MSW by country'!I150,'ST1.1 Detailed MSW by country'!L150,'ST1.1 Detailed MSW by country'!T150,'ST1.1 Detailed MSW by country'!W150,'ST1.1 Detailed MSW by country'!AE150,'ST1.1 Detailed MSW by country'!AH150,'ST1.1 Detailed MSW by country'!AP150,'ST1.1 Detailed MSW by country'!AS150)</f>
        <v>2.5762179757530188E-2</v>
      </c>
      <c r="AK150" s="50">
        <f>MIN('ST1.1 Detailed MSW by country'!I150,'ST1.1 Detailed MSW by country'!L150,'ST1.1 Detailed MSW by country'!T150,'ST1.1 Detailed MSW by country'!W150,'ST1.1 Detailed MSW by country'!AE150,'ST1.1 Detailed MSW by country'!AH150,'ST1.1 Detailed MSW by country'!AP150,'ST1.1 Detailed MSW by country'!AS150)</f>
        <v>3.7419839999999996E-2</v>
      </c>
      <c r="AL150" s="50">
        <f>MAX('ST1.1 Detailed MSW by country'!I150,'ST1.1 Detailed MSW by country'!L150,'ST1.1 Detailed MSW by country'!T150,'ST1.1 Detailed MSW by country'!W150,'ST1.1 Detailed MSW by country'!AE150,'ST1.1 Detailed MSW by country'!AH150,'ST1.1 Detailed MSW by country'!AP150,'ST1.1 Detailed MSW by country'!AS150)</f>
        <v>7.0484601147399711E-2</v>
      </c>
      <c r="AM150" s="50">
        <f>AVERAGE('ST1.1 Detailed MSW by country'!J150,'ST1.1 Detailed MSW by country'!M150,'ST1.1 Detailed MSW by country'!U150,'ST1.1 Detailed MSW by country'!X150,'ST1.1 Detailed MSW by country'!AF150,'ST1.1 Detailed MSW by country'!AI150,'ST1.1 Detailed MSW by country'!AQ150,'ST1.1 Detailed MSW by country'!AT150)</f>
        <v>0.11822680522216622</v>
      </c>
      <c r="AN150" s="50">
        <f>STDEVA('ST1.1 Detailed MSW by country'!J150,'ST1.1 Detailed MSW by country'!M150,'ST1.1 Detailed MSW by country'!U150,'ST1.1 Detailed MSW by country'!X150,'ST1.1 Detailed MSW by country'!AF150,'ST1.1 Detailed MSW by country'!AI150,'ST1.1 Detailed MSW by country'!AQ150,'ST1.1 Detailed MSW by country'!AT150)</f>
        <v>6.4785411090988232E-2</v>
      </c>
      <c r="AO150" s="50">
        <f>MIN('ST1.1 Detailed MSW by country'!J150,'ST1.1 Detailed MSW by country'!M150,'ST1.1 Detailed MSW by country'!U150,'ST1.1 Detailed MSW by country'!X150,'ST1.1 Detailed MSW by country'!AF150,'ST1.1 Detailed MSW by country'!AI150,'ST1.1 Detailed MSW by country'!AQ150,'ST1.1 Detailed MSW by country'!AT150)</f>
        <v>7.1542439999999985E-2</v>
      </c>
      <c r="AP150" s="50">
        <f>MAX('ST1.1 Detailed MSW by country'!J150,'ST1.1 Detailed MSW by country'!M150,'ST1.1 Detailed MSW by country'!U150,'ST1.1 Detailed MSW by country'!X150,'ST1.1 Detailed MSW by country'!AF150,'ST1.1 Detailed MSW by country'!AI150,'ST1.1 Detailed MSW by country'!AQ150,'ST1.1 Detailed MSW by country'!AT150)</f>
        <v>0.18542323404712233</v>
      </c>
      <c r="AQ150" s="50">
        <f>AVERAGE('ST1.1 Detailed MSW by country'!K150,'ST1.1 Detailed MSW by country'!N150,'ST1.1 Detailed MSW by country'!V150,'ST1.1 Detailed MSW by country'!Y150,'ST1.1 Detailed MSW by country'!AG150,'ST1.1 Detailed MSW by country'!AJ150,'ST1.1 Detailed MSW by country'!AR150,'ST1.1 Detailed MSW by country'!AU150)</f>
        <v>5.7619562111886076E-2</v>
      </c>
      <c r="AR150" s="50">
        <f>STDEVA('ST1.1 Detailed MSW by country'!K150,'ST1.1 Detailed MSW by country'!N150,'ST1.1 Detailed MSW by country'!V150,'ST1.1 Detailed MSW by country'!Y150,'ST1.1 Detailed MSW by country'!AG150,'ST1.1 Detailed MSW by country'!AJ150,'ST1.1 Detailed MSW by country'!AR150,'ST1.1 Detailed MSW by country'!AU150)</f>
        <v>3.2040223199135631E-2</v>
      </c>
      <c r="AS150" s="50">
        <f>MIN('ST1.1 Detailed MSW by country'!K150,'ST1.1 Detailed MSW by country'!N150,'ST1.1 Detailed MSW by country'!V150,'ST1.1 Detailed MSW by country'!Y150,'ST1.1 Detailed MSW by country'!AG150,'ST1.1 Detailed MSW by country'!AJ150,'ST1.1 Detailed MSW by country'!AR150,'ST1.1 Detailed MSW by country'!AU150)</f>
        <v>3.3969239999999998E-2</v>
      </c>
      <c r="AT150" s="50">
        <f>MAX('ST1.1 Detailed MSW by country'!K150,'ST1.1 Detailed MSW by country'!N150,'ST1.1 Detailed MSW by country'!V150,'ST1.1 Detailed MSW by country'!Y150,'ST1.1 Detailed MSW by country'!AG150,'ST1.1 Detailed MSW by country'!AJ150,'ST1.1 Detailed MSW by country'!AR150,'ST1.1 Detailed MSW by country'!AU150)</f>
        <v>9.1760728643832348E-2</v>
      </c>
    </row>
    <row r="151" spans="1:46" x14ac:dyDescent="0.3">
      <c r="A151" s="19" t="s">
        <v>158</v>
      </c>
      <c r="B151" s="19" t="s">
        <v>165</v>
      </c>
      <c r="C151" s="27">
        <f>AVERAGE('ST1.1 Detailed MSW by country'!G151,'ST1.1 Detailed MSW by country'!R151,'ST1.1 Detailed MSW by country'!AC151,'ST1.1 Detailed MSW by country'!AN151)</f>
        <v>1.5812509168930904</v>
      </c>
      <c r="D151" s="21">
        <f>STDEVA('ST1.1 Detailed MSW by country'!G151,'ST1.1 Detailed MSW by country'!R151,'ST1.1 Detailed MSW by country'!AC151,'ST1.1 Detailed MSW by country'!AN151)</f>
        <v>0.83904176592523183</v>
      </c>
      <c r="E151" s="21">
        <f>MIN('ST1.1 Detailed MSW by country'!G151,'ST1.1 Detailed MSW by country'!R151,'ST1.1 Detailed MSW by country'!AC151,'ST1.1 Detailed MSW by country'!AN151)</f>
        <v>1.2237527506792716</v>
      </c>
      <c r="F151" s="21">
        <f>MAX('ST1.1 Detailed MSW by country'!G151,'ST1.1 Detailed MSW by country'!R151,'ST1.1 Detailed MSW by country'!AC151,'ST1.1 Detailed MSW by country'!AN151)</f>
        <v>1.91</v>
      </c>
      <c r="G151" s="21">
        <f>AVERAGE('ST1.1 Detailed MSW by country'!H151,'ST1.1 Detailed MSW by country'!S151,'ST1.1 Detailed MSW by country'!AD151,'ST1.1 Detailed MSW by country'!AO151)</f>
        <v>0.67748366341484589</v>
      </c>
      <c r="H151" s="21">
        <f>STDEVA('ST1.1 Detailed MSW by country'!H151,'ST1.1 Detailed MSW by country'!S151,'ST1.1 Detailed MSW by country'!AD151,'ST1.1 Detailed MSW by country'!AO151)</f>
        <v>0.41715639276293098</v>
      </c>
      <c r="I151" s="21">
        <f>MIN('ST1.1 Detailed MSW by country'!H151,'ST1.1 Detailed MSW by country'!S151,'ST1.1 Detailed MSW by country'!AD151,'ST1.1 Detailed MSW by country'!AO151)</f>
        <v>0.44055099024453775</v>
      </c>
      <c r="J151" s="21">
        <f>MAX('ST1.1 Detailed MSW by country'!H151,'ST1.1 Detailed MSW by country'!S151,'ST1.1 Detailed MSW by country'!AD151,'ST1.1 Detailed MSW by country'!AO151)</f>
        <v>1.0123</v>
      </c>
      <c r="K151" s="50">
        <f>AVERAGE('ST1.1 Detailed MSW by country'!AP151,'ST1.1 Detailed MSW by country'!AE151,'ST1.1 Detailed MSW by country'!T151,'ST1.1 Detailed MSW by country'!I151)</f>
        <v>6.0403871411049477E-2</v>
      </c>
      <c r="L151" s="50">
        <f>STDEVA('ST1.1 Detailed MSW by country'!AP151,'ST1.1 Detailed MSW by country'!AE151,'ST1.1 Detailed MSW by country'!T151,'ST1.1 Detailed MSW by country'!I151)</f>
        <v>4.0185842379215055E-2</v>
      </c>
      <c r="M151" s="50">
        <f>MIN('ST1.1 Detailed MSW by country'!AP151,'ST1.1 Detailed MSW by country'!AE151,'ST1.1 Detailed MSW by country'!T151,'ST1.1 Detailed MSW by country'!I151)</f>
        <v>2.8284479999999997E-2</v>
      </c>
      <c r="N151" s="50">
        <f>MAX('ST1.1 Detailed MSW by country'!AP151,'ST1.1 Detailed MSW by country'!AE151,'ST1.1 Detailed MSW by country'!T151,'ST1.1 Detailed MSW by country'!I151)</f>
        <v>9.3207999999999985E-2</v>
      </c>
      <c r="O151" s="50">
        <f>AVERAGE('ST1.1 Detailed MSW by country'!AQ151,'ST1.1 Detailed MSW by country'!AF151,'ST1.1 Detailed MSW by country'!U151,'ST1.1 Detailed MSW by country'!J151)</f>
        <v>0.11548527054612534</v>
      </c>
      <c r="P151" s="50">
        <f>STDEVA('ST1.1 Detailed MSW by country'!AQ151,'ST1.1 Detailed MSW by country'!AF151,'ST1.1 Detailed MSW by country'!U151,'ST1.1 Detailed MSW by country'!J151)</f>
        <v>7.6830719138950093E-2</v>
      </c>
      <c r="Q151" s="50">
        <f>MIN('ST1.1 Detailed MSW by country'!AQ151,'ST1.1 Detailed MSW by country'!AF151,'ST1.1 Detailed MSW by country'!U151,'ST1.1 Detailed MSW by country'!J151)</f>
        <v>5.4076679999999995E-2</v>
      </c>
      <c r="R151" s="50">
        <f>MAX('ST1.1 Detailed MSW by country'!AQ151,'ST1.1 Detailed MSW by country'!AF151,'ST1.1 Detailed MSW by country'!U151,'ST1.1 Detailed MSW by country'!J151)</f>
        <v>0.17820299999999997</v>
      </c>
      <c r="S151" s="50">
        <f>AVERAGE('ST1.1 Detailed MSW by country'!AR151,'ST1.1 Detailed MSW by country'!AG151,'ST1.1 Detailed MSW by country'!V151,'ST1.1 Detailed MSW by country'!K151)</f>
        <v>9.5556944117479933E-2</v>
      </c>
      <c r="T151" s="50">
        <f>STDEVA('ST1.1 Detailed MSW by country'!AR151,'ST1.1 Detailed MSW by country'!AG151,'ST1.1 Detailed MSW by country'!V151,'ST1.1 Detailed MSW by country'!K151)</f>
        <v>6.3572685075315619E-2</v>
      </c>
      <c r="U151" s="50">
        <f>MIN('ST1.1 Detailed MSW by country'!AR151,'ST1.1 Detailed MSW by country'!AG151,'ST1.1 Detailed MSW by country'!V151,'ST1.1 Detailed MSW by country'!K151)</f>
        <v>4.4745120000000006E-2</v>
      </c>
      <c r="V151" s="50">
        <f>MAX('ST1.1 Detailed MSW by country'!AR151,'ST1.1 Detailed MSW by country'!AG151,'ST1.1 Detailed MSW by country'!V151,'ST1.1 Detailed MSW by country'!K151)</f>
        <v>0.147452</v>
      </c>
      <c r="W151" s="50">
        <f>AVERAGE('ST1.1 Detailed MSW by country'!AS151,'ST1.1 Detailed MSW by country'!AH151,'ST1.1 Detailed MSW by country'!W151,'ST1.1 Detailed MSW by country'!L151)</f>
        <v>7.3400606038426922E-2</v>
      </c>
      <c r="X151" s="50">
        <f>STDEVA('ST1.1 Detailed MSW by country'!AS151,'ST1.1 Detailed MSW by country'!AH151,'ST1.1 Detailed MSW by country'!W151,'ST1.1 Detailed MSW by country'!L151)</f>
        <v>4.8832386333759283E-2</v>
      </c>
      <c r="Y151" s="50">
        <f>MIN('ST1.1 Detailed MSW by country'!AS151,'ST1.1 Detailed MSW by country'!AH151,'ST1.1 Detailed MSW by country'!W151,'ST1.1 Detailed MSW by country'!L151)</f>
        <v>3.4370279999999996E-2</v>
      </c>
      <c r="Z151" s="50">
        <f>MAX('ST1.1 Detailed MSW by country'!AS151,'ST1.1 Detailed MSW by country'!AH151,'ST1.1 Detailed MSW by country'!W151,'ST1.1 Detailed MSW by country'!L151)</f>
        <v>0.11326299999999999</v>
      </c>
      <c r="AA151" s="50">
        <f>AVERAGE('ST1.1 Detailed MSW by country'!AT151,'ST1.1 Detailed MSW by country'!AI151,'ST1.1 Detailed MSW by country'!X151,'ST1.1 Detailed MSW by country'!M151)</f>
        <v>0.19309434303532211</v>
      </c>
      <c r="AB151" s="50">
        <f>STDEVA('ST1.1 Detailed MSW by country'!AT151,'ST1.1 Detailed MSW by country'!AI151,'ST1.1 Detailed MSW by country'!X151,'ST1.1 Detailed MSW by country'!M151)</f>
        <v>0.12846293875322851</v>
      </c>
      <c r="AC151" s="50">
        <f>MIN('ST1.1 Detailed MSW by country'!AT151,'ST1.1 Detailed MSW by country'!AI151,'ST1.1 Detailed MSW by country'!X151,'ST1.1 Detailed MSW by country'!M151)</f>
        <v>9.0417600000000001E-2</v>
      </c>
      <c r="AD151" s="50">
        <f>MAX('ST1.1 Detailed MSW by country'!AT151,'ST1.1 Detailed MSW by country'!AI151,'ST1.1 Detailed MSW by country'!X151,'ST1.1 Detailed MSW by country'!M151)</f>
        <v>0.29796</v>
      </c>
      <c r="AE151" s="50">
        <f>AVERAGE('ST1.1 Detailed MSW by country'!AU151,'ST1.1 Detailed MSW by country'!AJ151,'ST1.1 Detailed MSW by country'!Y151,'ST1.1 Detailed MSW by country'!N151)</f>
        <v>5.4833842285030576E-2</v>
      </c>
      <c r="AF151" s="50">
        <f>STDEVA('ST1.1 Detailed MSW by country'!AU151,'ST1.1 Detailed MSW by country'!AJ151,'ST1.1 Detailed MSW by country'!Y151,'ST1.1 Detailed MSW by country'!N151)</f>
        <v>3.648018068441039E-2</v>
      </c>
      <c r="AG151" s="50">
        <f>MIN('ST1.1 Detailed MSW by country'!AU151,'ST1.1 Detailed MSW by country'!AJ151,'ST1.1 Detailed MSW by country'!Y151,'ST1.1 Detailed MSW by country'!N151)</f>
        <v>2.5676279999999999E-2</v>
      </c>
      <c r="AH151" s="50">
        <f>MAX('ST1.1 Detailed MSW by country'!AU151,'ST1.1 Detailed MSW by country'!AJ151,'ST1.1 Detailed MSW by country'!Y151,'ST1.1 Detailed MSW by country'!N151)</f>
        <v>8.4612999999999994E-2</v>
      </c>
      <c r="AI151" s="50">
        <f>AVERAGE('ST1.1 Detailed MSW by country'!I151,'ST1.1 Detailed MSW by country'!L151,'ST1.1 Detailed MSW by country'!T151,'ST1.1 Detailed MSW by country'!W151,'ST1.1 Detailed MSW by country'!AE151,'ST1.1 Detailed MSW by country'!AH151,'ST1.1 Detailed MSW by country'!AP151,'ST1.1 Detailed MSW by country'!AS151)</f>
        <v>6.6902238724738203E-2</v>
      </c>
      <c r="AJ151" s="50">
        <f>STDEVA('ST1.1 Detailed MSW by country'!I151,'ST1.1 Detailed MSW by country'!L151,'ST1.1 Detailed MSW by country'!T151,'ST1.1 Detailed MSW by country'!W151,'ST1.1 Detailed MSW by country'!AE151,'ST1.1 Detailed MSW by country'!AH151,'ST1.1 Detailed MSW by country'!AP151,'ST1.1 Detailed MSW by country'!AS151)</f>
        <v>4.1727930262896708E-2</v>
      </c>
      <c r="AK151" s="50">
        <f>MIN('ST1.1 Detailed MSW by country'!I151,'ST1.1 Detailed MSW by country'!L151,'ST1.1 Detailed MSW by country'!T151,'ST1.1 Detailed MSW by country'!W151,'ST1.1 Detailed MSW by country'!AE151,'ST1.1 Detailed MSW by country'!AH151,'ST1.1 Detailed MSW by country'!AP151,'ST1.1 Detailed MSW by country'!AS151)</f>
        <v>2.8284479999999997E-2</v>
      </c>
      <c r="AL151" s="50">
        <f>MAX('ST1.1 Detailed MSW by country'!I151,'ST1.1 Detailed MSW by country'!L151,'ST1.1 Detailed MSW by country'!T151,'ST1.1 Detailed MSW by country'!W151,'ST1.1 Detailed MSW by country'!AE151,'ST1.1 Detailed MSW by country'!AH151,'ST1.1 Detailed MSW by country'!AP151,'ST1.1 Detailed MSW by country'!AS151)</f>
        <v>0.11326299999999999</v>
      </c>
      <c r="AM151" s="50">
        <f>AVERAGE('ST1.1 Detailed MSW by country'!J151,'ST1.1 Detailed MSW by country'!M151,'ST1.1 Detailed MSW by country'!U151,'ST1.1 Detailed MSW by country'!X151,'ST1.1 Detailed MSW by country'!AF151,'ST1.1 Detailed MSW by country'!AI151,'ST1.1 Detailed MSW by country'!AQ151,'ST1.1 Detailed MSW by country'!AT151)</f>
        <v>0.15428980679072371</v>
      </c>
      <c r="AN151" s="50">
        <f>STDEVA('ST1.1 Detailed MSW by country'!J151,'ST1.1 Detailed MSW by country'!M151,'ST1.1 Detailed MSW by country'!U151,'ST1.1 Detailed MSW by country'!X151,'ST1.1 Detailed MSW by country'!AF151,'ST1.1 Detailed MSW by country'!AI151,'ST1.1 Detailed MSW by country'!AQ151,'ST1.1 Detailed MSW by country'!AT151)</f>
        <v>0.10281267449575079</v>
      </c>
      <c r="AO151" s="50">
        <f>MIN('ST1.1 Detailed MSW by country'!J151,'ST1.1 Detailed MSW by country'!M151,'ST1.1 Detailed MSW by country'!U151,'ST1.1 Detailed MSW by country'!X151,'ST1.1 Detailed MSW by country'!AF151,'ST1.1 Detailed MSW by country'!AI151,'ST1.1 Detailed MSW by country'!AQ151,'ST1.1 Detailed MSW by country'!AT151)</f>
        <v>5.4076679999999995E-2</v>
      </c>
      <c r="AP151" s="50">
        <f>MAX('ST1.1 Detailed MSW by country'!J151,'ST1.1 Detailed MSW by country'!M151,'ST1.1 Detailed MSW by country'!U151,'ST1.1 Detailed MSW by country'!X151,'ST1.1 Detailed MSW by country'!AF151,'ST1.1 Detailed MSW by country'!AI151,'ST1.1 Detailed MSW by country'!AQ151,'ST1.1 Detailed MSW by country'!AT151)</f>
        <v>0.29796</v>
      </c>
      <c r="AQ151" s="50">
        <f>AVERAGE('ST1.1 Detailed MSW by country'!K151,'ST1.1 Detailed MSW by country'!N151,'ST1.1 Detailed MSW by country'!V151,'ST1.1 Detailed MSW by country'!Y151,'ST1.1 Detailed MSW by country'!AG151,'ST1.1 Detailed MSW by country'!AJ151,'ST1.1 Detailed MSW by country'!AR151,'ST1.1 Detailed MSW by country'!AU151)</f>
        <v>7.5195393201255248E-2</v>
      </c>
      <c r="AR151" s="50">
        <f>STDEVA('ST1.1 Detailed MSW by country'!K151,'ST1.1 Detailed MSW by country'!N151,'ST1.1 Detailed MSW by country'!V151,'ST1.1 Detailed MSW by country'!Y151,'ST1.1 Detailed MSW by country'!AG151,'ST1.1 Detailed MSW by country'!AJ151,'ST1.1 Detailed MSW by country'!AR151,'ST1.1 Detailed MSW by country'!AU151)</f>
        <v>5.0684651117149995E-2</v>
      </c>
      <c r="AS151" s="50">
        <f>MIN('ST1.1 Detailed MSW by country'!K151,'ST1.1 Detailed MSW by country'!N151,'ST1.1 Detailed MSW by country'!V151,'ST1.1 Detailed MSW by country'!Y151,'ST1.1 Detailed MSW by country'!AG151,'ST1.1 Detailed MSW by country'!AJ151,'ST1.1 Detailed MSW by country'!AR151,'ST1.1 Detailed MSW by country'!AU151)</f>
        <v>2.5676279999999999E-2</v>
      </c>
      <c r="AT151" s="50">
        <f>MAX('ST1.1 Detailed MSW by country'!K151,'ST1.1 Detailed MSW by country'!N151,'ST1.1 Detailed MSW by country'!V151,'ST1.1 Detailed MSW by country'!Y151,'ST1.1 Detailed MSW by country'!AG151,'ST1.1 Detailed MSW by country'!AJ151,'ST1.1 Detailed MSW by country'!AR151,'ST1.1 Detailed MSW by country'!AU151)</f>
        <v>0.147452</v>
      </c>
    </row>
    <row r="152" spans="1:46" x14ac:dyDescent="0.3">
      <c r="A152" s="19" t="s">
        <v>158</v>
      </c>
      <c r="B152" s="19" t="s">
        <v>166</v>
      </c>
      <c r="C152" s="27">
        <f>AVERAGE('ST1.1 Detailed MSW by country'!G152,'ST1.1 Detailed MSW by country'!R152,'ST1.1 Detailed MSW by country'!AC152,'ST1.1 Detailed MSW by country'!AN152)</f>
        <v>1.9872649548503378</v>
      </c>
      <c r="D152" s="21">
        <f>STDEVA('ST1.1 Detailed MSW by country'!G152,'ST1.1 Detailed MSW by country'!R152,'ST1.1 Detailed MSW by country'!AC152,'ST1.1 Detailed MSW by country'!AN152)</f>
        <v>1.1151623773265875</v>
      </c>
      <c r="E152" s="21">
        <f>MIN('ST1.1 Detailed MSW by country'!G152,'ST1.1 Detailed MSW by country'!R152,'ST1.1 Detailed MSW by country'!AC152,'ST1.1 Detailed MSW by country'!AN152)</f>
        <v>1.37</v>
      </c>
      <c r="F152" s="21">
        <f>MAX('ST1.1 Detailed MSW by country'!G152,'ST1.1 Detailed MSW by country'!R152,'ST1.1 Detailed MSW by country'!AC152,'ST1.1 Detailed MSW by country'!AN152)</f>
        <v>2.61</v>
      </c>
      <c r="G152" s="21">
        <f>AVERAGE('ST1.1 Detailed MSW by country'!H152,'ST1.1 Detailed MSW by country'!S152,'ST1.1 Detailed MSW by country'!AD152,'ST1.1 Detailed MSW by country'!AO152)</f>
        <v>0.79304871707945501</v>
      </c>
      <c r="H152" s="21">
        <f>STDEVA('ST1.1 Detailed MSW by country'!H152,'ST1.1 Detailed MSW by country'!S152,'ST1.1 Detailed MSW by country'!AD152,'ST1.1 Detailed MSW by country'!AO152)</f>
        <v>0.4098742402569982</v>
      </c>
      <c r="I152" s="21">
        <f>MIN('ST1.1 Detailed MSW by country'!H152,'ST1.1 Detailed MSW by country'!S152,'ST1.1 Detailed MSW by country'!AD152,'ST1.1 Detailed MSW by country'!AO152)</f>
        <v>0.71344615123836475</v>
      </c>
      <c r="J152" s="21">
        <f>MAX('ST1.1 Detailed MSW by country'!H152,'ST1.1 Detailed MSW by country'!S152,'ST1.1 Detailed MSW by country'!AD152,'ST1.1 Detailed MSW by country'!AO152)</f>
        <v>0.93959999999999988</v>
      </c>
      <c r="K152" s="50">
        <f>AVERAGE('ST1.1 Detailed MSW by country'!AP152,'ST1.1 Detailed MSW by country'!AE152,'ST1.1 Detailed MSW by country'!T152,'ST1.1 Detailed MSW by country'!I152)</f>
        <v>6.9806689796696478E-2</v>
      </c>
      <c r="L152" s="50">
        <f>STDEVA('ST1.1 Detailed MSW by country'!AP152,'ST1.1 Detailed MSW by country'!AE152,'ST1.1 Detailed MSW by country'!T152,'ST1.1 Detailed MSW by country'!I152)</f>
        <v>4.0665771088513707E-2</v>
      </c>
      <c r="M152" s="50">
        <f>MIN('ST1.1 Detailed MSW by country'!AP152,'ST1.1 Detailed MSW by country'!AE152,'ST1.1 Detailed MSW by country'!T152,'ST1.1 Detailed MSW by country'!I152)</f>
        <v>4.5852479999999987E-2</v>
      </c>
      <c r="N152" s="50">
        <f>MAX('ST1.1 Detailed MSW by country'!AP152,'ST1.1 Detailed MSW by country'!AE152,'ST1.1 Detailed MSW by country'!T152,'ST1.1 Detailed MSW by country'!I152)</f>
        <v>9.6711589390089434E-2</v>
      </c>
      <c r="O152" s="50">
        <f>AVERAGE('ST1.1 Detailed MSW by country'!AQ152,'ST1.1 Detailed MSW by country'!AF152,'ST1.1 Detailed MSW by country'!U152,'ST1.1 Detailed MSW by country'!J152)</f>
        <v>0.13346238028753651</v>
      </c>
      <c r="P152" s="50">
        <f>STDEVA('ST1.1 Detailed MSW by country'!AQ152,'ST1.1 Detailed MSW by country'!AF152,'ST1.1 Detailed MSW by country'!U152,'ST1.1 Detailed MSW by country'!J152)</f>
        <v>7.7748287757342799E-2</v>
      </c>
      <c r="Q152" s="50">
        <f>MIN('ST1.1 Detailed MSW by country'!AQ152,'ST1.1 Detailed MSW by country'!AF152,'ST1.1 Detailed MSW by country'!U152,'ST1.1 Detailed MSW by country'!J152)</f>
        <v>8.7664679999999981E-2</v>
      </c>
      <c r="R152" s="50">
        <f>MAX('ST1.1 Detailed MSW by country'!AQ152,'ST1.1 Detailed MSW by country'!AF152,'ST1.1 Detailed MSW by country'!U152,'ST1.1 Detailed MSW by country'!J152)</f>
        <v>0.18490146086260953</v>
      </c>
      <c r="S152" s="50">
        <f>AVERAGE('ST1.1 Detailed MSW by country'!AR152,'ST1.1 Detailed MSW by country'!AG152,'ST1.1 Detailed MSW by country'!V152,'ST1.1 Detailed MSW by country'!K152)</f>
        <v>0.11043189451444609</v>
      </c>
      <c r="T152" s="50">
        <f>STDEVA('ST1.1 Detailed MSW by country'!AR152,'ST1.1 Detailed MSW by country'!AG152,'ST1.1 Detailed MSW by country'!V152,'ST1.1 Detailed MSW by country'!K152)</f>
        <v>6.4331916558058547E-2</v>
      </c>
      <c r="U152" s="50">
        <f>MIN('ST1.1 Detailed MSW by country'!AR152,'ST1.1 Detailed MSW by country'!AG152,'ST1.1 Detailed MSW by country'!V152,'ST1.1 Detailed MSW by country'!K152)</f>
        <v>7.2537119999999997E-2</v>
      </c>
      <c r="V152" s="50">
        <f>MAX('ST1.1 Detailed MSW by country'!AR152,'ST1.1 Detailed MSW by country'!AG152,'ST1.1 Detailed MSW by country'!V152,'ST1.1 Detailed MSW by country'!K152)</f>
        <v>0.15299456354333824</v>
      </c>
      <c r="W152" s="50">
        <f>AVERAGE('ST1.1 Detailed MSW by country'!AS152,'ST1.1 Detailed MSW by country'!AH152,'ST1.1 Detailed MSW by country'!W152,'ST1.1 Detailed MSW by country'!L152)</f>
        <v>8.4826571822625027E-2</v>
      </c>
      <c r="X152" s="50">
        <f>STDEVA('ST1.1 Detailed MSW by country'!AS152,'ST1.1 Detailed MSW by country'!AH152,'ST1.1 Detailed MSW by country'!W152,'ST1.1 Detailed MSW by country'!L152)</f>
        <v>4.9415578392394743E-2</v>
      </c>
      <c r="Y152" s="50">
        <f>MIN('ST1.1 Detailed MSW by country'!AS152,'ST1.1 Detailed MSW by country'!AH152,'ST1.1 Detailed MSW by country'!W152,'ST1.1 Detailed MSW by country'!L152)</f>
        <v>5.5718279999999988E-2</v>
      </c>
      <c r="Z152" s="50">
        <f>MAX('ST1.1 Detailed MSW by country'!AS152,'ST1.1 Detailed MSW by country'!AH152,'ST1.1 Detailed MSW by country'!W152,'ST1.1 Detailed MSW by country'!L152)</f>
        <v>0.11752043546787508</v>
      </c>
      <c r="AA152" s="50">
        <f>AVERAGE('ST1.1 Detailed MSW by country'!AT152,'ST1.1 Detailed MSW by country'!AI152,'ST1.1 Detailed MSW by country'!X152,'ST1.1 Detailed MSW by country'!M152)</f>
        <v>0.22315253295665269</v>
      </c>
      <c r="AB152" s="50">
        <f>STDEVA('ST1.1 Detailed MSW by country'!AT152,'ST1.1 Detailed MSW by country'!AI152,'ST1.1 Detailed MSW by country'!X152,'ST1.1 Detailed MSW by country'!M152)</f>
        <v>0.12999713708623237</v>
      </c>
      <c r="AC152" s="50">
        <f>MIN('ST1.1 Detailed MSW by country'!AT152,'ST1.1 Detailed MSW by country'!AI152,'ST1.1 Detailed MSW by country'!X152,'ST1.1 Detailed MSW by country'!M152)</f>
        <v>0.14657759999999997</v>
      </c>
      <c r="AD152" s="50">
        <f>MAX('ST1.1 Detailed MSW by country'!AT152,'ST1.1 Detailed MSW by country'!AI152,'ST1.1 Detailed MSW by country'!X152,'ST1.1 Detailed MSW by country'!M152)</f>
        <v>0.3091599988699581</v>
      </c>
      <c r="AE152" s="50">
        <f>AVERAGE('ST1.1 Detailed MSW by country'!AU152,'ST1.1 Detailed MSW by country'!AJ152,'ST1.1 Detailed MSW by country'!Y152,'ST1.1 Detailed MSW by country'!N152)</f>
        <v>6.3369597499869965E-2</v>
      </c>
      <c r="AF152" s="50">
        <f>STDEVA('ST1.1 Detailed MSW by country'!AU152,'ST1.1 Detailed MSW by country'!AJ152,'ST1.1 Detailed MSW by country'!Y152,'ST1.1 Detailed MSW by country'!N152)</f>
        <v>3.6915853672564697E-2</v>
      </c>
      <c r="AG152" s="50">
        <f>MIN('ST1.1 Detailed MSW by country'!AU152,'ST1.1 Detailed MSW by country'!AJ152,'ST1.1 Detailed MSW by country'!Y152,'ST1.1 Detailed MSW by country'!N152)</f>
        <v>4.1624279999999993E-2</v>
      </c>
      <c r="AH152" s="50">
        <f>MAX('ST1.1 Detailed MSW by country'!AU152,'ST1.1 Detailed MSW by country'!AJ152,'ST1.1 Detailed MSW by country'!Y152,'ST1.1 Detailed MSW by country'!N152)</f>
        <v>8.7793512499609885E-2</v>
      </c>
      <c r="AI152" s="50">
        <f>AVERAGE('ST1.1 Detailed MSW by country'!I152,'ST1.1 Detailed MSW by country'!L152,'ST1.1 Detailed MSW by country'!T152,'ST1.1 Detailed MSW by country'!W152,'ST1.1 Detailed MSW by country'!AE152,'ST1.1 Detailed MSW by country'!AH152,'ST1.1 Detailed MSW by country'!AP152,'ST1.1 Detailed MSW by country'!AS152)</f>
        <v>7.7316630809660739E-2</v>
      </c>
      <c r="AJ152" s="50">
        <f>STDEVA('ST1.1 Detailed MSW by country'!I152,'ST1.1 Detailed MSW by country'!L152,'ST1.1 Detailed MSW by country'!T152,'ST1.1 Detailed MSW by country'!W152,'ST1.1 Detailed MSW by country'!AE152,'ST1.1 Detailed MSW by country'!AH152,'ST1.1 Detailed MSW by country'!AP152,'ST1.1 Detailed MSW by country'!AS152)</f>
        <v>4.2326299560365939E-2</v>
      </c>
      <c r="AK152" s="50">
        <f>MIN('ST1.1 Detailed MSW by country'!I152,'ST1.1 Detailed MSW by country'!L152,'ST1.1 Detailed MSW by country'!T152,'ST1.1 Detailed MSW by country'!W152,'ST1.1 Detailed MSW by country'!AE152,'ST1.1 Detailed MSW by country'!AH152,'ST1.1 Detailed MSW by country'!AP152,'ST1.1 Detailed MSW by country'!AS152)</f>
        <v>4.5852479999999987E-2</v>
      </c>
      <c r="AL152" s="50">
        <f>MAX('ST1.1 Detailed MSW by country'!I152,'ST1.1 Detailed MSW by country'!L152,'ST1.1 Detailed MSW by country'!T152,'ST1.1 Detailed MSW by country'!W152,'ST1.1 Detailed MSW by country'!AE152,'ST1.1 Detailed MSW by country'!AH152,'ST1.1 Detailed MSW by country'!AP152,'ST1.1 Detailed MSW by country'!AS152)</f>
        <v>0.11752043546787508</v>
      </c>
      <c r="AM152" s="50">
        <f>AVERAGE('ST1.1 Detailed MSW by country'!J152,'ST1.1 Detailed MSW by country'!M152,'ST1.1 Detailed MSW by country'!U152,'ST1.1 Detailed MSW by country'!X152,'ST1.1 Detailed MSW by country'!AF152,'ST1.1 Detailed MSW by country'!AI152,'ST1.1 Detailed MSW by country'!AQ152,'ST1.1 Detailed MSW by country'!AT152)</f>
        <v>0.17830745662209457</v>
      </c>
      <c r="AN152" s="50">
        <f>STDEVA('ST1.1 Detailed MSW by country'!J152,'ST1.1 Detailed MSW by country'!M152,'ST1.1 Detailed MSW by country'!U152,'ST1.1 Detailed MSW by country'!X152,'ST1.1 Detailed MSW by country'!AF152,'ST1.1 Detailed MSW by country'!AI152,'ST1.1 Detailed MSW by country'!AQ152,'ST1.1 Detailed MSW by country'!AT152)</f>
        <v>0.1054798691836378</v>
      </c>
      <c r="AO152" s="50">
        <f>MIN('ST1.1 Detailed MSW by country'!J152,'ST1.1 Detailed MSW by country'!M152,'ST1.1 Detailed MSW by country'!U152,'ST1.1 Detailed MSW by country'!X152,'ST1.1 Detailed MSW by country'!AF152,'ST1.1 Detailed MSW by country'!AI152,'ST1.1 Detailed MSW by country'!AQ152,'ST1.1 Detailed MSW by country'!AT152)</f>
        <v>8.7664679999999981E-2</v>
      </c>
      <c r="AP152" s="50">
        <f>MAX('ST1.1 Detailed MSW by country'!J152,'ST1.1 Detailed MSW by country'!M152,'ST1.1 Detailed MSW by country'!U152,'ST1.1 Detailed MSW by country'!X152,'ST1.1 Detailed MSW by country'!AF152,'ST1.1 Detailed MSW by country'!AI152,'ST1.1 Detailed MSW by country'!AQ152,'ST1.1 Detailed MSW by country'!AT152)</f>
        <v>0.3091599988699581</v>
      </c>
      <c r="AQ152" s="50">
        <f>AVERAGE('ST1.1 Detailed MSW by country'!K152,'ST1.1 Detailed MSW by country'!N152,'ST1.1 Detailed MSW by country'!V152,'ST1.1 Detailed MSW by country'!Y152,'ST1.1 Detailed MSW by country'!AG152,'ST1.1 Detailed MSW by country'!AJ152,'ST1.1 Detailed MSW by country'!AR152,'ST1.1 Detailed MSW by country'!AU152)</f>
        <v>8.6900746007158025E-2</v>
      </c>
      <c r="AR152" s="50">
        <f>STDEVA('ST1.1 Detailed MSW by country'!K152,'ST1.1 Detailed MSW by country'!N152,'ST1.1 Detailed MSW by country'!V152,'ST1.1 Detailed MSW by country'!Y152,'ST1.1 Detailed MSW by country'!AG152,'ST1.1 Detailed MSW by country'!AJ152,'ST1.1 Detailed MSW by country'!AR152,'ST1.1 Detailed MSW by country'!AU152)</f>
        <v>5.2093109630114445E-2</v>
      </c>
      <c r="AS152" s="50">
        <f>MIN('ST1.1 Detailed MSW by country'!K152,'ST1.1 Detailed MSW by country'!N152,'ST1.1 Detailed MSW by country'!V152,'ST1.1 Detailed MSW by country'!Y152,'ST1.1 Detailed MSW by country'!AG152,'ST1.1 Detailed MSW by country'!AJ152,'ST1.1 Detailed MSW by country'!AR152,'ST1.1 Detailed MSW by country'!AU152)</f>
        <v>4.1624279999999993E-2</v>
      </c>
      <c r="AT152" s="50">
        <f>MAX('ST1.1 Detailed MSW by country'!K152,'ST1.1 Detailed MSW by country'!N152,'ST1.1 Detailed MSW by country'!V152,'ST1.1 Detailed MSW by country'!Y152,'ST1.1 Detailed MSW by country'!AG152,'ST1.1 Detailed MSW by country'!AJ152,'ST1.1 Detailed MSW by country'!AR152,'ST1.1 Detailed MSW by country'!AU152)</f>
        <v>0.15299456354333824</v>
      </c>
    </row>
    <row r="153" spans="1:46" x14ac:dyDescent="0.3">
      <c r="A153" s="19" t="s">
        <v>158</v>
      </c>
      <c r="B153" s="19" t="s">
        <v>167</v>
      </c>
      <c r="C153" s="27">
        <f>AVERAGE('ST1.1 Detailed MSW by country'!G153,'ST1.1 Detailed MSW by country'!R153,'ST1.1 Detailed MSW by country'!AC153,'ST1.1 Detailed MSW by country'!AN153)</f>
        <v>1.2292937969902125</v>
      </c>
      <c r="D153" s="21">
        <f>STDEVA('ST1.1 Detailed MSW by country'!G153,'ST1.1 Detailed MSW by country'!R153,'ST1.1 Detailed MSW by country'!AC153,'ST1.1 Detailed MSW by country'!AN153)</f>
        <v>0.68955217043206729</v>
      </c>
      <c r="E153" s="21">
        <f>MIN('ST1.1 Detailed MSW by country'!G153,'ST1.1 Detailed MSW by country'!R153,'ST1.1 Detailed MSW by country'!AC153,'ST1.1 Detailed MSW by country'!AN153)</f>
        <v>0.92788139097063704</v>
      </c>
      <c r="F153" s="21">
        <f>MAX('ST1.1 Detailed MSW by country'!G153,'ST1.1 Detailed MSW by country'!R153,'ST1.1 Detailed MSW by country'!AC153,'ST1.1 Detailed MSW by country'!AN153)</f>
        <v>1.66</v>
      </c>
      <c r="G153" s="21">
        <f>AVERAGE('ST1.1 Detailed MSW by country'!H153,'ST1.1 Detailed MSW by country'!S153,'ST1.1 Detailed MSW by country'!AD153,'ST1.1 Detailed MSW by country'!AO153)</f>
        <v>0.53661243358314314</v>
      </c>
      <c r="H153" s="21">
        <f>STDEVA('ST1.1 Detailed MSW by country'!H153,'ST1.1 Detailed MSW by country'!S153,'ST1.1 Detailed MSW by country'!AD153,'ST1.1 Detailed MSW by country'!AO153)</f>
        <v>0.36265269178233162</v>
      </c>
      <c r="I153" s="21">
        <f>MIN('ST1.1 Detailed MSW by country'!H153,'ST1.1 Detailed MSW by country'!S153,'ST1.1 Detailed MSW by country'!AD153,'ST1.1 Detailed MSW by country'!AO153)</f>
        <v>0.33403730074942933</v>
      </c>
      <c r="J153" s="21">
        <f>MAX('ST1.1 Detailed MSW by country'!H153,'ST1.1 Detailed MSW by country'!S153,'ST1.1 Detailed MSW by country'!AD153,'ST1.1 Detailed MSW by country'!AO153)</f>
        <v>0.87980000000000003</v>
      </c>
      <c r="K153" s="50">
        <f>AVERAGE('ST1.1 Detailed MSW by country'!AP153,'ST1.1 Detailed MSW by country'!AE153,'ST1.1 Detailed MSW by country'!T153,'ST1.1 Detailed MSW by country'!I153)</f>
        <v>4.8537803959789023E-2</v>
      </c>
      <c r="L153" s="50">
        <f>STDEVA('ST1.1 Detailed MSW by country'!AP153,'ST1.1 Detailed MSW by country'!AE153,'ST1.1 Detailed MSW by country'!T153,'ST1.1 Detailed MSW by country'!I153)</f>
        <v>3.5048829468910594E-2</v>
      </c>
      <c r="M153" s="50">
        <f>MIN('ST1.1 Detailed MSW by country'!AP153,'ST1.1 Detailed MSW by country'!AE153,'ST1.1 Detailed MSW by country'!T153,'ST1.1 Detailed MSW by country'!I153)</f>
        <v>1.93248E-2</v>
      </c>
      <c r="N153" s="50">
        <f>MAX('ST1.1 Detailed MSW by country'!AP153,'ST1.1 Detailed MSW by country'!AE153,'ST1.1 Detailed MSW by country'!T153,'ST1.1 Detailed MSW by country'!I153)</f>
        <v>8.1007999999999983E-2</v>
      </c>
      <c r="O153" s="50">
        <f>AVERAGE('ST1.1 Detailed MSW by country'!AQ153,'ST1.1 Detailed MSW by country'!AF153,'ST1.1 Detailed MSW by country'!U153,'ST1.1 Detailed MSW by country'!J153)</f>
        <v>9.2798711259186817E-2</v>
      </c>
      <c r="P153" s="50">
        <f>STDEVA('ST1.1 Detailed MSW by country'!AQ153,'ST1.1 Detailed MSW by country'!AF153,'ST1.1 Detailed MSW by country'!U153,'ST1.1 Detailed MSW by country'!J153)</f>
        <v>6.7009339947732754E-2</v>
      </c>
      <c r="Q153" s="50">
        <f>MIN('ST1.1 Detailed MSW by country'!AQ153,'ST1.1 Detailed MSW by country'!AF153,'ST1.1 Detailed MSW by country'!U153,'ST1.1 Detailed MSW by country'!J153)</f>
        <v>3.6946800000000002E-2</v>
      </c>
      <c r="R153" s="50">
        <f>MAX('ST1.1 Detailed MSW by country'!AQ153,'ST1.1 Detailed MSW by country'!AF153,'ST1.1 Detailed MSW by country'!U153,'ST1.1 Detailed MSW by country'!J153)</f>
        <v>0.15487799999999999</v>
      </c>
      <c r="S153" s="50">
        <f>AVERAGE('ST1.1 Detailed MSW by country'!AR153,'ST1.1 Detailed MSW by country'!AG153,'ST1.1 Detailed MSW by country'!V153,'ST1.1 Detailed MSW by country'!K153)</f>
        <v>7.6785214460977733E-2</v>
      </c>
      <c r="T153" s="50">
        <f>STDEVA('ST1.1 Detailed MSW by country'!AR153,'ST1.1 Detailed MSW by country'!AG153,'ST1.1 Detailed MSW by country'!V153,'ST1.1 Detailed MSW by country'!K153)</f>
        <v>5.5446099077866767E-2</v>
      </c>
      <c r="U153" s="50">
        <f>MIN('ST1.1 Detailed MSW by country'!AR153,'ST1.1 Detailed MSW by country'!AG153,'ST1.1 Detailed MSW by country'!V153,'ST1.1 Detailed MSW by country'!K153)</f>
        <v>3.0571200000000003E-2</v>
      </c>
      <c r="V153" s="50">
        <f>MAX('ST1.1 Detailed MSW by country'!AR153,'ST1.1 Detailed MSW by country'!AG153,'ST1.1 Detailed MSW by country'!V153,'ST1.1 Detailed MSW by country'!K153)</f>
        <v>0.12815199999999999</v>
      </c>
      <c r="W153" s="50">
        <f>AVERAGE('ST1.1 Detailed MSW by country'!AS153,'ST1.1 Detailed MSW by country'!AH153,'ST1.1 Detailed MSW by country'!W153,'ST1.1 Detailed MSW by country'!L153)</f>
        <v>5.8981388828186258E-2</v>
      </c>
      <c r="X153" s="50">
        <f>STDEVA('ST1.1 Detailed MSW by country'!AS153,'ST1.1 Detailed MSW by country'!AH153,'ST1.1 Detailed MSW by country'!W153,'ST1.1 Detailed MSW by country'!L153)</f>
        <v>4.2590073514475385E-2</v>
      </c>
      <c r="Y153" s="50">
        <f>MIN('ST1.1 Detailed MSW by country'!AS153,'ST1.1 Detailed MSW by country'!AH153,'ST1.1 Detailed MSW by country'!W153,'ST1.1 Detailed MSW by country'!L153)</f>
        <v>2.3482800000000002E-2</v>
      </c>
      <c r="Z153" s="50">
        <f>MAX('ST1.1 Detailed MSW by country'!AS153,'ST1.1 Detailed MSW by country'!AH153,'ST1.1 Detailed MSW by country'!W153,'ST1.1 Detailed MSW by country'!L153)</f>
        <v>9.8437999999999998E-2</v>
      </c>
      <c r="AA153" s="50">
        <f>AVERAGE('ST1.1 Detailed MSW by country'!AT153,'ST1.1 Detailed MSW by country'!AI153,'ST1.1 Detailed MSW by country'!X153,'ST1.1 Detailed MSW by country'!M153)</f>
        <v>0.15516183233047312</v>
      </c>
      <c r="AB153" s="50">
        <f>STDEVA('ST1.1 Detailed MSW by country'!AT153,'ST1.1 Detailed MSW by country'!AI153,'ST1.1 Detailed MSW by country'!X153,'ST1.1 Detailed MSW by country'!M153)</f>
        <v>0.11204134010553388</v>
      </c>
      <c r="AC153" s="50">
        <f>MIN('ST1.1 Detailed MSW by country'!AT153,'ST1.1 Detailed MSW by country'!AI153,'ST1.1 Detailed MSW by country'!X153,'ST1.1 Detailed MSW by country'!M153)</f>
        <v>6.1776000000000005E-2</v>
      </c>
      <c r="AD153" s="50">
        <f>MAX('ST1.1 Detailed MSW by country'!AT153,'ST1.1 Detailed MSW by country'!AI153,'ST1.1 Detailed MSW by country'!X153,'ST1.1 Detailed MSW by country'!M153)</f>
        <v>0.25895999999999997</v>
      </c>
      <c r="AE153" s="50">
        <f>AVERAGE('ST1.1 Detailed MSW by country'!AU153,'ST1.1 Detailed MSW by country'!AJ153,'ST1.1 Detailed MSW by country'!Y153,'ST1.1 Detailed MSW by country'!N153)</f>
        <v>4.4061981873333073E-2</v>
      </c>
      <c r="AF153" s="50">
        <f>STDEVA('ST1.1 Detailed MSW by country'!AU153,'ST1.1 Detailed MSW by country'!AJ153,'ST1.1 Detailed MSW by country'!Y153,'ST1.1 Detailed MSW by country'!N153)</f>
        <v>3.1816867735097121E-2</v>
      </c>
      <c r="AG153" s="50">
        <f>MIN('ST1.1 Detailed MSW by country'!AU153,'ST1.1 Detailed MSW by country'!AJ153,'ST1.1 Detailed MSW by country'!Y153,'ST1.1 Detailed MSW by country'!N153)</f>
        <v>1.7542800000000001E-2</v>
      </c>
      <c r="AH153" s="50">
        <f>MAX('ST1.1 Detailed MSW by country'!AU153,'ST1.1 Detailed MSW by country'!AJ153,'ST1.1 Detailed MSW by country'!Y153,'ST1.1 Detailed MSW by country'!N153)</f>
        <v>7.3537999999999992E-2</v>
      </c>
      <c r="AI153" s="50">
        <f>AVERAGE('ST1.1 Detailed MSW by country'!I153,'ST1.1 Detailed MSW by country'!L153,'ST1.1 Detailed MSW by country'!T153,'ST1.1 Detailed MSW by country'!W153,'ST1.1 Detailed MSW by country'!AE153,'ST1.1 Detailed MSW by country'!AH153,'ST1.1 Detailed MSW by country'!AP153,'ST1.1 Detailed MSW by country'!AS153)</f>
        <v>5.3759596393987634E-2</v>
      </c>
      <c r="AJ153" s="50">
        <f>STDEVA('ST1.1 Detailed MSW by country'!I153,'ST1.1 Detailed MSW by country'!L153,'ST1.1 Detailed MSW by country'!T153,'ST1.1 Detailed MSW by country'!W153,'ST1.1 Detailed MSW by country'!AE153,'ST1.1 Detailed MSW by country'!AH153,'ST1.1 Detailed MSW by country'!AP153,'ST1.1 Detailed MSW by country'!AS153)</f>
        <v>3.6350882186866086E-2</v>
      </c>
      <c r="AK153" s="50">
        <f>MIN('ST1.1 Detailed MSW by country'!I153,'ST1.1 Detailed MSW by country'!L153,'ST1.1 Detailed MSW by country'!T153,'ST1.1 Detailed MSW by country'!W153,'ST1.1 Detailed MSW by country'!AE153,'ST1.1 Detailed MSW by country'!AH153,'ST1.1 Detailed MSW by country'!AP153,'ST1.1 Detailed MSW by country'!AS153)</f>
        <v>1.93248E-2</v>
      </c>
      <c r="AL153" s="50">
        <f>MAX('ST1.1 Detailed MSW by country'!I153,'ST1.1 Detailed MSW by country'!L153,'ST1.1 Detailed MSW by country'!T153,'ST1.1 Detailed MSW by country'!W153,'ST1.1 Detailed MSW by country'!AE153,'ST1.1 Detailed MSW by country'!AH153,'ST1.1 Detailed MSW by country'!AP153,'ST1.1 Detailed MSW by country'!AS153)</f>
        <v>9.8437999999999998E-2</v>
      </c>
      <c r="AM153" s="50">
        <f>AVERAGE('ST1.1 Detailed MSW by country'!J153,'ST1.1 Detailed MSW by country'!M153,'ST1.1 Detailed MSW by country'!U153,'ST1.1 Detailed MSW by country'!X153,'ST1.1 Detailed MSW by country'!AF153,'ST1.1 Detailed MSW by country'!AI153,'ST1.1 Detailed MSW by country'!AQ153,'ST1.1 Detailed MSW by country'!AT153)</f>
        <v>0.12398027179482995</v>
      </c>
      <c r="AN153" s="50">
        <f>STDEVA('ST1.1 Detailed MSW by country'!J153,'ST1.1 Detailed MSW by country'!M153,'ST1.1 Detailed MSW by country'!U153,'ST1.1 Detailed MSW by country'!X153,'ST1.1 Detailed MSW by country'!AF153,'ST1.1 Detailed MSW by country'!AI153,'ST1.1 Detailed MSW by country'!AQ153,'ST1.1 Detailed MSW by country'!AT153)</f>
        <v>8.9047214063339208E-2</v>
      </c>
      <c r="AO153" s="50">
        <f>MIN('ST1.1 Detailed MSW by country'!J153,'ST1.1 Detailed MSW by country'!M153,'ST1.1 Detailed MSW by country'!U153,'ST1.1 Detailed MSW by country'!X153,'ST1.1 Detailed MSW by country'!AF153,'ST1.1 Detailed MSW by country'!AI153,'ST1.1 Detailed MSW by country'!AQ153,'ST1.1 Detailed MSW by country'!AT153)</f>
        <v>3.6946800000000002E-2</v>
      </c>
      <c r="AP153" s="50">
        <f>MAX('ST1.1 Detailed MSW by country'!J153,'ST1.1 Detailed MSW by country'!M153,'ST1.1 Detailed MSW by country'!U153,'ST1.1 Detailed MSW by country'!X153,'ST1.1 Detailed MSW by country'!AF153,'ST1.1 Detailed MSW by country'!AI153,'ST1.1 Detailed MSW by country'!AQ153,'ST1.1 Detailed MSW by country'!AT153)</f>
        <v>0.25895999999999997</v>
      </c>
      <c r="AQ153" s="50">
        <f>AVERAGE('ST1.1 Detailed MSW by country'!K153,'ST1.1 Detailed MSW by country'!N153,'ST1.1 Detailed MSW by country'!V153,'ST1.1 Detailed MSW by country'!Y153,'ST1.1 Detailed MSW by country'!AG153,'ST1.1 Detailed MSW by country'!AJ153,'ST1.1 Detailed MSW by country'!AR153,'ST1.1 Detailed MSW by country'!AU153)</f>
        <v>6.0423598167155403E-2</v>
      </c>
      <c r="AR153" s="50">
        <f>STDEVA('ST1.1 Detailed MSW by country'!K153,'ST1.1 Detailed MSW by country'!N153,'ST1.1 Detailed MSW by country'!V153,'ST1.1 Detailed MSW by country'!Y153,'ST1.1 Detailed MSW by country'!AG153,'ST1.1 Detailed MSW by country'!AJ153,'ST1.1 Detailed MSW by country'!AR153,'ST1.1 Detailed MSW by country'!AU153)</f>
        <v>4.3857578138356078E-2</v>
      </c>
      <c r="AS153" s="50">
        <f>MIN('ST1.1 Detailed MSW by country'!K153,'ST1.1 Detailed MSW by country'!N153,'ST1.1 Detailed MSW by country'!V153,'ST1.1 Detailed MSW by country'!Y153,'ST1.1 Detailed MSW by country'!AG153,'ST1.1 Detailed MSW by country'!AJ153,'ST1.1 Detailed MSW by country'!AR153,'ST1.1 Detailed MSW by country'!AU153)</f>
        <v>1.7542800000000001E-2</v>
      </c>
      <c r="AT153" s="50">
        <f>MAX('ST1.1 Detailed MSW by country'!K153,'ST1.1 Detailed MSW by country'!N153,'ST1.1 Detailed MSW by country'!V153,'ST1.1 Detailed MSW by country'!Y153,'ST1.1 Detailed MSW by country'!AG153,'ST1.1 Detailed MSW by country'!AJ153,'ST1.1 Detailed MSW by country'!AR153,'ST1.1 Detailed MSW by country'!AU153)</f>
        <v>0.12815199999999999</v>
      </c>
    </row>
    <row r="154" spans="1:46" x14ac:dyDescent="0.3">
      <c r="A154" s="19" t="s">
        <v>158</v>
      </c>
      <c r="B154" s="19" t="s">
        <v>168</v>
      </c>
      <c r="C154" s="27">
        <f>AVERAGE('ST1.1 Detailed MSW by country'!G154,'ST1.1 Detailed MSW by country'!R154,'ST1.1 Detailed MSW by country'!AC154,'ST1.1 Detailed MSW by country'!AN154)</f>
        <v>1.3826349556809092</v>
      </c>
      <c r="D154" s="21">
        <f>STDEVA('ST1.1 Detailed MSW by country'!G154,'ST1.1 Detailed MSW by country'!R154,'ST1.1 Detailed MSW by country'!AC154,'ST1.1 Detailed MSW by country'!AN154)</f>
        <v>0.75873856705424303</v>
      </c>
      <c r="E154" s="21">
        <f>MIN('ST1.1 Detailed MSW by country'!G154,'ST1.1 Detailed MSW by country'!R154,'ST1.1 Detailed MSW by country'!AC154,'ST1.1 Detailed MSW by country'!AN154)</f>
        <v>1.03</v>
      </c>
      <c r="F154" s="21">
        <f>MAX('ST1.1 Detailed MSW by country'!G154,'ST1.1 Detailed MSW by country'!R154,'ST1.1 Detailed MSW by country'!AC154,'ST1.1 Detailed MSW by country'!AN154)</f>
        <v>1.79</v>
      </c>
      <c r="G154" s="21">
        <f>AVERAGE('ST1.1 Detailed MSW by country'!H154,'ST1.1 Detailed MSW by country'!S154,'ST1.1 Detailed MSW by country'!AD154,'ST1.1 Detailed MSW by country'!AO154)</f>
        <v>0.55611525071179402</v>
      </c>
      <c r="H154" s="21">
        <f>STDEVA('ST1.1 Detailed MSW by country'!H154,'ST1.1 Detailed MSW by country'!S154,'ST1.1 Detailed MSW by country'!AD154,'ST1.1 Detailed MSW by country'!AO154)</f>
        <v>0.28632238471557425</v>
      </c>
      <c r="I154" s="21">
        <f>MIN('ST1.1 Detailed MSW by country'!H154,'ST1.1 Detailed MSW by country'!S154,'ST1.1 Detailed MSW by country'!AD154,'ST1.1 Detailed MSW by country'!AO154)</f>
        <v>0.47804575213538208</v>
      </c>
      <c r="J154" s="21">
        <f>MAX('ST1.1 Detailed MSW by country'!H154,'ST1.1 Detailed MSW by country'!S154,'ST1.1 Detailed MSW by country'!AD154,'ST1.1 Detailed MSW by country'!AO154)</f>
        <v>0.64439999999999997</v>
      </c>
      <c r="K154" s="50">
        <f>AVERAGE('ST1.1 Detailed MSW by country'!AP154,'ST1.1 Detailed MSW by country'!AE154,'ST1.1 Detailed MSW by country'!T154,'ST1.1 Detailed MSW by country'!I154)</f>
        <v>4.883749250389504E-2</v>
      </c>
      <c r="L154" s="50">
        <f>STDEVA('ST1.1 Detailed MSW by country'!AP154,'ST1.1 Detailed MSW by country'!AE154,'ST1.1 Detailed MSW by country'!T154,'ST1.1 Detailed MSW by country'!I154)</f>
        <v>2.7977116569967382E-2</v>
      </c>
      <c r="M154" s="50">
        <f>MIN('ST1.1 Detailed MSW by country'!AP154,'ST1.1 Detailed MSW by country'!AE154,'ST1.1 Detailed MSW by country'!T154,'ST1.1 Detailed MSW by country'!I154)</f>
        <v>3.1446719999999997E-2</v>
      </c>
      <c r="N154" s="50">
        <f>MAX('ST1.1 Detailed MSW by country'!AP154,'ST1.1 Detailed MSW by country'!AE154,'ST1.1 Detailed MSW by country'!T154,'ST1.1 Detailed MSW by country'!I154)</f>
        <v>6.4801757511685126E-2</v>
      </c>
      <c r="O154" s="50">
        <f>AVERAGE('ST1.1 Detailed MSW by country'!AQ154,'ST1.1 Detailed MSW by country'!AF154,'ST1.1 Detailed MSW by country'!U154,'ST1.1 Detailed MSW by country'!J154)</f>
        <v>9.3371681365028825E-2</v>
      </c>
      <c r="P154" s="50">
        <f>STDEVA('ST1.1 Detailed MSW by country'!AQ154,'ST1.1 Detailed MSW by country'!AF154,'ST1.1 Detailed MSW by country'!U154,'ST1.1 Detailed MSW by country'!J154)</f>
        <v>5.3489036392990921E-2</v>
      </c>
      <c r="Q154" s="50">
        <f>MIN('ST1.1 Detailed MSW by country'!AQ154,'ST1.1 Detailed MSW by country'!AF154,'ST1.1 Detailed MSW by country'!U154,'ST1.1 Detailed MSW by country'!J154)</f>
        <v>6.0122519999999992E-2</v>
      </c>
      <c r="R154" s="50">
        <f>MAX('ST1.1 Detailed MSW by country'!AQ154,'ST1.1 Detailed MSW by country'!AF154,'ST1.1 Detailed MSW by country'!U154,'ST1.1 Detailed MSW by country'!J154)</f>
        <v>0.12389352409508651</v>
      </c>
      <c r="S154" s="50">
        <f>AVERAGE('ST1.1 Detailed MSW by country'!AR154,'ST1.1 Detailed MSW by country'!AG154,'ST1.1 Detailed MSW by country'!V154,'ST1.1 Detailed MSW by country'!K154)</f>
        <v>7.7259311911899539E-2</v>
      </c>
      <c r="T154" s="50">
        <f>STDEVA('ST1.1 Detailed MSW by country'!AR154,'ST1.1 Detailed MSW by country'!AG154,'ST1.1 Detailed MSW by country'!V154,'ST1.1 Detailed MSW by country'!K154)</f>
        <v>4.4258881131177902E-2</v>
      </c>
      <c r="U154" s="50">
        <f>MIN('ST1.1 Detailed MSW by country'!AR154,'ST1.1 Detailed MSW by country'!AG154,'ST1.1 Detailed MSW by country'!V154,'ST1.1 Detailed MSW by country'!K154)</f>
        <v>4.9747680000000002E-2</v>
      </c>
      <c r="V154" s="50">
        <f>MAX('ST1.1 Detailed MSW by country'!AR154,'ST1.1 Detailed MSW by country'!AG154,'ST1.1 Detailed MSW by country'!V154,'ST1.1 Detailed MSW by country'!K154)</f>
        <v>0.10251425573569861</v>
      </c>
      <c r="W154" s="50">
        <f>AVERAGE('ST1.1 Detailed MSW by country'!AS154,'ST1.1 Detailed MSW by country'!AH154,'ST1.1 Detailed MSW by country'!W154,'ST1.1 Detailed MSW by country'!L154)</f>
        <v>5.934555953854459E-2</v>
      </c>
      <c r="X154" s="50">
        <f>STDEVA('ST1.1 Detailed MSW by country'!AS154,'ST1.1 Detailed MSW by country'!AH154,'ST1.1 Detailed MSW by country'!W154,'ST1.1 Detailed MSW by country'!L154)</f>
        <v>3.3996783045062803E-2</v>
      </c>
      <c r="Y154" s="50">
        <f>MIN('ST1.1 Detailed MSW by country'!AS154,'ST1.1 Detailed MSW by country'!AH154,'ST1.1 Detailed MSW by country'!W154,'ST1.1 Detailed MSW by country'!L154)</f>
        <v>3.8212919999999997E-2</v>
      </c>
      <c r="Z154" s="50">
        <f>MAX('ST1.1 Detailed MSW by country'!AS154,'ST1.1 Detailed MSW by country'!AH154,'ST1.1 Detailed MSW by country'!W154,'ST1.1 Detailed MSW by country'!L154)</f>
        <v>7.8744758615633764E-2</v>
      </c>
      <c r="AA154" s="50">
        <f>AVERAGE('ST1.1 Detailed MSW by country'!AT154,'ST1.1 Detailed MSW by country'!AI154,'ST1.1 Detailed MSW by country'!X154,'ST1.1 Detailed MSW by country'!M154)</f>
        <v>0.15611985308622187</v>
      </c>
      <c r="AB154" s="50">
        <f>STDEVA('ST1.1 Detailed MSW by country'!AT154,'ST1.1 Detailed MSW by country'!AI154,'ST1.1 Detailed MSW by country'!X154,'ST1.1 Detailed MSW by country'!M154)</f>
        <v>8.9435044772846542E-2</v>
      </c>
      <c r="AC154" s="50">
        <f>MIN('ST1.1 Detailed MSW by country'!AT154,'ST1.1 Detailed MSW by country'!AI154,'ST1.1 Detailed MSW by country'!X154,'ST1.1 Detailed MSW by country'!M154)</f>
        <v>0.1005264</v>
      </c>
      <c r="AD154" s="50">
        <f>MAX('ST1.1 Detailed MSW by country'!AT154,'ST1.1 Detailed MSW by country'!AI154,'ST1.1 Detailed MSW by country'!X154,'ST1.1 Detailed MSW by country'!M154)</f>
        <v>0.20715315925866556</v>
      </c>
      <c r="AE154" s="50">
        <f>AVERAGE('ST1.1 Detailed MSW by country'!AU154,'ST1.1 Detailed MSW by country'!AJ154,'ST1.1 Detailed MSW by country'!Y154,'ST1.1 Detailed MSW by country'!N154)</f>
        <v>4.4334035203330957E-2</v>
      </c>
      <c r="AF154" s="50">
        <f>STDEVA('ST1.1 Detailed MSW by country'!AU154,'ST1.1 Detailed MSW by country'!AJ154,'ST1.1 Detailed MSW by country'!Y154,'ST1.1 Detailed MSW by country'!N154)</f>
        <v>2.5397259509212181E-2</v>
      </c>
      <c r="AG154" s="50">
        <f>MIN('ST1.1 Detailed MSW by country'!AU154,'ST1.1 Detailed MSW by country'!AJ154,'ST1.1 Detailed MSW by country'!Y154,'ST1.1 Detailed MSW by country'!N154)</f>
        <v>2.854692E-2</v>
      </c>
      <c r="AH154" s="50">
        <f>MAX('ST1.1 Detailed MSW by country'!AU154,'ST1.1 Detailed MSW by country'!AJ154,'ST1.1 Detailed MSW by country'!Y154,'ST1.1 Detailed MSW by country'!N154)</f>
        <v>5.8826185609992851E-2</v>
      </c>
      <c r="AI154" s="50">
        <f>AVERAGE('ST1.1 Detailed MSW by country'!I154,'ST1.1 Detailed MSW by country'!L154,'ST1.1 Detailed MSW by country'!T154,'ST1.1 Detailed MSW by country'!W154,'ST1.1 Detailed MSW by country'!AE154,'ST1.1 Detailed MSW by country'!AH154,'ST1.1 Detailed MSW by country'!AP154,'ST1.1 Detailed MSW by country'!AS154)</f>
        <v>5.4091526021219812E-2</v>
      </c>
      <c r="AJ154" s="50">
        <f>STDEVA('ST1.1 Detailed MSW by country'!I154,'ST1.1 Detailed MSW by country'!L154,'ST1.1 Detailed MSW by country'!T154,'ST1.1 Detailed MSW by country'!W154,'ST1.1 Detailed MSW by country'!AE154,'ST1.1 Detailed MSW by country'!AH154,'ST1.1 Detailed MSW by country'!AP154,'ST1.1 Detailed MSW by country'!AS154)</f>
        <v>2.9129569742919099E-2</v>
      </c>
      <c r="AK154" s="50">
        <f>MIN('ST1.1 Detailed MSW by country'!I154,'ST1.1 Detailed MSW by country'!L154,'ST1.1 Detailed MSW by country'!T154,'ST1.1 Detailed MSW by country'!W154,'ST1.1 Detailed MSW by country'!AE154,'ST1.1 Detailed MSW by country'!AH154,'ST1.1 Detailed MSW by country'!AP154,'ST1.1 Detailed MSW by country'!AS154)</f>
        <v>3.1446719999999997E-2</v>
      </c>
      <c r="AL154" s="50">
        <f>MAX('ST1.1 Detailed MSW by country'!I154,'ST1.1 Detailed MSW by country'!L154,'ST1.1 Detailed MSW by country'!T154,'ST1.1 Detailed MSW by country'!W154,'ST1.1 Detailed MSW by country'!AE154,'ST1.1 Detailed MSW by country'!AH154,'ST1.1 Detailed MSW by country'!AP154,'ST1.1 Detailed MSW by country'!AS154)</f>
        <v>7.8744758615633764E-2</v>
      </c>
      <c r="AM154" s="50">
        <f>AVERAGE('ST1.1 Detailed MSW by country'!J154,'ST1.1 Detailed MSW by country'!M154,'ST1.1 Detailed MSW by country'!U154,'ST1.1 Detailed MSW by country'!X154,'ST1.1 Detailed MSW by country'!AF154,'ST1.1 Detailed MSW by country'!AI154,'ST1.1 Detailed MSW by country'!AQ154,'ST1.1 Detailed MSW by country'!AT154)</f>
        <v>0.12474576722562535</v>
      </c>
      <c r="AN154" s="50">
        <f>STDEVA('ST1.1 Detailed MSW by country'!J154,'ST1.1 Detailed MSW by country'!M154,'ST1.1 Detailed MSW by country'!U154,'ST1.1 Detailed MSW by country'!X154,'ST1.1 Detailed MSW by country'!AF154,'ST1.1 Detailed MSW by country'!AI154,'ST1.1 Detailed MSW by country'!AQ154,'ST1.1 Detailed MSW by country'!AT154)</f>
        <v>7.2711378977297916E-2</v>
      </c>
      <c r="AO154" s="50">
        <f>MIN('ST1.1 Detailed MSW by country'!J154,'ST1.1 Detailed MSW by country'!M154,'ST1.1 Detailed MSW by country'!U154,'ST1.1 Detailed MSW by country'!X154,'ST1.1 Detailed MSW by country'!AF154,'ST1.1 Detailed MSW by country'!AI154,'ST1.1 Detailed MSW by country'!AQ154,'ST1.1 Detailed MSW by country'!AT154)</f>
        <v>6.0122519999999992E-2</v>
      </c>
      <c r="AP154" s="50">
        <f>MAX('ST1.1 Detailed MSW by country'!J154,'ST1.1 Detailed MSW by country'!M154,'ST1.1 Detailed MSW by country'!U154,'ST1.1 Detailed MSW by country'!X154,'ST1.1 Detailed MSW by country'!AF154,'ST1.1 Detailed MSW by country'!AI154,'ST1.1 Detailed MSW by country'!AQ154,'ST1.1 Detailed MSW by country'!AT154)</f>
        <v>0.20715315925866556</v>
      </c>
      <c r="AQ154" s="50">
        <f>AVERAGE('ST1.1 Detailed MSW by country'!K154,'ST1.1 Detailed MSW by country'!N154,'ST1.1 Detailed MSW by country'!V154,'ST1.1 Detailed MSW by country'!Y154,'ST1.1 Detailed MSW by country'!AG154,'ST1.1 Detailed MSW by country'!AJ154,'ST1.1 Detailed MSW by country'!AR154,'ST1.1 Detailed MSW by country'!AU154)</f>
        <v>6.0796673557615248E-2</v>
      </c>
      <c r="AR154" s="50">
        <f>STDEVA('ST1.1 Detailed MSW by country'!K154,'ST1.1 Detailed MSW by country'!N154,'ST1.1 Detailed MSW by country'!V154,'ST1.1 Detailed MSW by country'!Y154,'ST1.1 Detailed MSW by country'!AG154,'ST1.1 Detailed MSW by country'!AJ154,'ST1.1 Detailed MSW by country'!AR154,'ST1.1 Detailed MSW by country'!AU154)</f>
        <v>3.5918938748667709E-2</v>
      </c>
      <c r="AS154" s="50">
        <f>MIN('ST1.1 Detailed MSW by country'!K154,'ST1.1 Detailed MSW by country'!N154,'ST1.1 Detailed MSW by country'!V154,'ST1.1 Detailed MSW by country'!Y154,'ST1.1 Detailed MSW by country'!AG154,'ST1.1 Detailed MSW by country'!AJ154,'ST1.1 Detailed MSW by country'!AR154,'ST1.1 Detailed MSW by country'!AU154)</f>
        <v>2.854692E-2</v>
      </c>
      <c r="AT154" s="50">
        <f>MAX('ST1.1 Detailed MSW by country'!K154,'ST1.1 Detailed MSW by country'!N154,'ST1.1 Detailed MSW by country'!V154,'ST1.1 Detailed MSW by country'!Y154,'ST1.1 Detailed MSW by country'!AG154,'ST1.1 Detailed MSW by country'!AJ154,'ST1.1 Detailed MSW by country'!AR154,'ST1.1 Detailed MSW by country'!AU154)</f>
        <v>0.10251425573569861</v>
      </c>
    </row>
    <row r="155" spans="1:46" x14ac:dyDescent="0.3">
      <c r="A155" s="19" t="s">
        <v>169</v>
      </c>
      <c r="B155" s="19" t="s">
        <v>170</v>
      </c>
      <c r="C155" s="27">
        <f>AVERAGE('ST1.1 Detailed MSW by country'!G155,'ST1.1 Detailed MSW by country'!R155,'ST1.1 Detailed MSW by country'!AC155,'ST1.1 Detailed MSW by country'!AN155)</f>
        <v>1.1705511896606404</v>
      </c>
      <c r="D155" s="21">
        <f>STDEVA('ST1.1 Detailed MSW by country'!G155,'ST1.1 Detailed MSW by country'!R155,'ST1.1 Detailed MSW by country'!AC155,'ST1.1 Detailed MSW by country'!AN155)</f>
        <v>0.58632902436353762</v>
      </c>
      <c r="E155" s="21">
        <f>MIN('ST1.1 Detailed MSW by country'!G155,'ST1.1 Detailed MSW by country'!R155,'ST1.1 Detailed MSW by country'!AC155,'ST1.1 Detailed MSW by country'!AN155)</f>
        <v>1.1416535689819216</v>
      </c>
      <c r="F155" s="21">
        <f>MAX('ST1.1 Detailed MSW by country'!G155,'ST1.1 Detailed MSW by country'!R155,'ST1.1 Detailed MSW by country'!AC155,'ST1.1 Detailed MSW by country'!AN155)</f>
        <v>1.22</v>
      </c>
      <c r="G155" s="21">
        <f>AVERAGE('ST1.1 Detailed MSW by country'!H155,'ST1.1 Detailed MSW by country'!S155,'ST1.1 Detailed MSW by country'!AD155,'ST1.1 Detailed MSW by country'!AO155)</f>
        <v>0.54735328529019966</v>
      </c>
      <c r="H155" s="21">
        <f>STDEVA('ST1.1 Detailed MSW by country'!H155,'ST1.1 Detailed MSW by country'!S155,'ST1.1 Detailed MSW by country'!AD155,'ST1.1 Detailed MSW by country'!AO155)</f>
        <v>0.28994323691995155</v>
      </c>
      <c r="I155" s="21">
        <f>MIN('ST1.1 Detailed MSW by country'!H155,'ST1.1 Detailed MSW by country'!S155,'ST1.1 Detailed MSW by country'!AD155,'ST1.1 Detailed MSW by country'!AO155)</f>
        <v>0.41399999999999998</v>
      </c>
      <c r="J155" s="21">
        <f>MAX('ST1.1 Detailed MSW by country'!H155,'ST1.1 Detailed MSW by country'!S155,'ST1.1 Detailed MSW by country'!AD155,'ST1.1 Detailed MSW by country'!AO155)</f>
        <v>0.63439999999999996</v>
      </c>
      <c r="K155" s="50">
        <f>AVERAGE('ST1.1 Detailed MSW by country'!AP155,'ST1.1 Detailed MSW by country'!AE155,'ST1.1 Detailed MSW by country'!T155,'ST1.1 Detailed MSW by country'!I155)</f>
        <v>4.7597138055439248E-2</v>
      </c>
      <c r="L155" s="50">
        <f>STDEVA('ST1.1 Detailed MSW by country'!AP155,'ST1.1 Detailed MSW by country'!AE155,'ST1.1 Detailed MSW by country'!T155,'ST1.1 Detailed MSW by country'!I155)</f>
        <v>2.6548408900245072E-2</v>
      </c>
      <c r="M155" s="50">
        <f>MIN('ST1.1 Detailed MSW by country'!AP155,'ST1.1 Detailed MSW by country'!AE155,'ST1.1 Detailed MSW by country'!T155,'ST1.1 Detailed MSW by country'!I155)</f>
        <v>3.0958719999999995E-2</v>
      </c>
      <c r="N155" s="50">
        <f>MAX('ST1.1 Detailed MSW by country'!AP155,'ST1.1 Detailed MSW by country'!AE155,'ST1.1 Detailed MSW by country'!T155,'ST1.1 Detailed MSW by country'!I155)</f>
        <v>5.6119999999999989E-2</v>
      </c>
      <c r="O155" s="50">
        <f>AVERAGE('ST1.1 Detailed MSW by country'!AQ155,'ST1.1 Detailed MSW by country'!AF155,'ST1.1 Detailed MSW by country'!U155,'ST1.1 Detailed MSW by country'!J155)</f>
        <v>9.100026599533774E-2</v>
      </c>
      <c r="P155" s="50">
        <f>STDEVA('ST1.1 Detailed MSW by country'!AQ155,'ST1.1 Detailed MSW by country'!AF155,'ST1.1 Detailed MSW by country'!U155,'ST1.1 Detailed MSW by country'!J155)</f>
        <v>5.0757511278542319E-2</v>
      </c>
      <c r="Q155" s="50">
        <f>MIN('ST1.1 Detailed MSW by country'!AQ155,'ST1.1 Detailed MSW by country'!AF155,'ST1.1 Detailed MSW by country'!U155,'ST1.1 Detailed MSW by country'!J155)</f>
        <v>5.9189519999999995E-2</v>
      </c>
      <c r="R155" s="50">
        <f>MAX('ST1.1 Detailed MSW by country'!AQ155,'ST1.1 Detailed MSW by country'!AF155,'ST1.1 Detailed MSW by country'!U155,'ST1.1 Detailed MSW by country'!J155)</f>
        <v>0.10729499999999999</v>
      </c>
      <c r="S155" s="50">
        <f>AVERAGE('ST1.1 Detailed MSW by country'!AR155,'ST1.1 Detailed MSW by country'!AG155,'ST1.1 Detailed MSW by country'!V155,'ST1.1 Detailed MSW by country'!K155)</f>
        <v>7.5297111841801448E-2</v>
      </c>
      <c r="T155" s="50">
        <f>STDEVA('ST1.1 Detailed MSW by country'!AR155,'ST1.1 Detailed MSW by country'!AG155,'ST1.1 Detailed MSW by country'!V155,'ST1.1 Detailed MSW by country'!K155)</f>
        <v>4.199871244055163E-2</v>
      </c>
      <c r="U155" s="50">
        <f>MIN('ST1.1 Detailed MSW by country'!AR155,'ST1.1 Detailed MSW by country'!AG155,'ST1.1 Detailed MSW by country'!V155,'ST1.1 Detailed MSW by country'!K155)</f>
        <v>4.8975680000000001E-2</v>
      </c>
      <c r="V155" s="50">
        <f>MAX('ST1.1 Detailed MSW by country'!AR155,'ST1.1 Detailed MSW by country'!AG155,'ST1.1 Detailed MSW by country'!V155,'ST1.1 Detailed MSW by country'!K155)</f>
        <v>8.8779999999999998E-2</v>
      </c>
      <c r="W155" s="50">
        <f>AVERAGE('ST1.1 Detailed MSW by country'!AS155,'ST1.1 Detailed MSW by country'!AH155,'ST1.1 Detailed MSW by country'!W155,'ST1.1 Detailed MSW by country'!L155)</f>
        <v>5.7838325546875978E-2</v>
      </c>
      <c r="X155" s="50">
        <f>STDEVA('ST1.1 Detailed MSW by country'!AS155,'ST1.1 Detailed MSW by country'!AH155,'ST1.1 Detailed MSW by country'!W155,'ST1.1 Detailed MSW by country'!L155)</f>
        <v>3.2260669011978126E-2</v>
      </c>
      <c r="Y155" s="50">
        <f>MIN('ST1.1 Detailed MSW by country'!AS155,'ST1.1 Detailed MSW by country'!AH155,'ST1.1 Detailed MSW by country'!W155,'ST1.1 Detailed MSW by country'!L155)</f>
        <v>3.7619919999999994E-2</v>
      </c>
      <c r="Z155" s="50">
        <f>MAX('ST1.1 Detailed MSW by country'!AS155,'ST1.1 Detailed MSW by country'!AH155,'ST1.1 Detailed MSW by country'!W155,'ST1.1 Detailed MSW by country'!L155)</f>
        <v>6.8194999999999992E-2</v>
      </c>
      <c r="AA155" s="50">
        <f>AVERAGE('ST1.1 Detailed MSW by country'!AT155,'ST1.1 Detailed MSW by country'!AI155,'ST1.1 Detailed MSW by country'!X155,'ST1.1 Detailed MSW by country'!M155)</f>
        <v>0.15215478558705989</v>
      </c>
      <c r="AB155" s="50">
        <f>STDEVA('ST1.1 Detailed MSW by country'!AT155,'ST1.1 Detailed MSW by country'!AI155,'ST1.1 Detailed MSW by country'!X155,'ST1.1 Detailed MSW by country'!M155)</f>
        <v>8.4867864517176858E-2</v>
      </c>
      <c r="AC155" s="50">
        <f>MIN('ST1.1 Detailed MSW by country'!AT155,'ST1.1 Detailed MSW by country'!AI155,'ST1.1 Detailed MSW by country'!X155,'ST1.1 Detailed MSW by country'!M155)</f>
        <v>9.8966399999999996E-2</v>
      </c>
      <c r="AD155" s="50">
        <f>MAX('ST1.1 Detailed MSW by country'!AT155,'ST1.1 Detailed MSW by country'!AI155,'ST1.1 Detailed MSW by country'!X155,'ST1.1 Detailed MSW by country'!M155)</f>
        <v>0.17939999999999998</v>
      </c>
      <c r="AE155" s="50">
        <f>AVERAGE('ST1.1 Detailed MSW by country'!AU155,'ST1.1 Detailed MSW by country'!AJ155,'ST1.1 Detailed MSW by country'!Y155,'ST1.1 Detailed MSW by country'!N155)</f>
        <v>4.3208057701966375E-2</v>
      </c>
      <c r="AF155" s="50">
        <f>STDEVA('ST1.1 Detailed MSW by country'!AU155,'ST1.1 Detailed MSW by country'!AJ155,'ST1.1 Detailed MSW by country'!Y155,'ST1.1 Detailed MSW by country'!N155)</f>
        <v>2.4100297423788032E-2</v>
      </c>
      <c r="AG155" s="50">
        <f>MIN('ST1.1 Detailed MSW by country'!AU155,'ST1.1 Detailed MSW by country'!AJ155,'ST1.1 Detailed MSW by country'!Y155,'ST1.1 Detailed MSW by country'!N155)</f>
        <v>2.8103919999999998E-2</v>
      </c>
      <c r="AH155" s="50">
        <f>MAX('ST1.1 Detailed MSW by country'!AU155,'ST1.1 Detailed MSW by country'!AJ155,'ST1.1 Detailed MSW by country'!Y155,'ST1.1 Detailed MSW by country'!N155)</f>
        <v>5.0944999999999997E-2</v>
      </c>
      <c r="AI155" s="50">
        <f>AVERAGE('ST1.1 Detailed MSW by country'!I155,'ST1.1 Detailed MSW by country'!L155,'ST1.1 Detailed MSW by country'!T155,'ST1.1 Detailed MSW by country'!W155,'ST1.1 Detailed MSW by country'!AE155,'ST1.1 Detailed MSW by country'!AH155,'ST1.1 Detailed MSW by country'!AP155,'ST1.1 Detailed MSW by country'!AS155)</f>
        <v>5.2717731801157609E-2</v>
      </c>
      <c r="AJ155" s="50">
        <f>STDEVA('ST1.1 Detailed MSW by country'!I155,'ST1.1 Detailed MSW by country'!L155,'ST1.1 Detailed MSW by country'!T155,'ST1.1 Detailed MSW by country'!W155,'ST1.1 Detailed MSW by country'!AE155,'ST1.1 Detailed MSW by country'!AH155,'ST1.1 Detailed MSW by country'!AP155,'ST1.1 Detailed MSW by country'!AS155)</f>
        <v>2.7657854740933789E-2</v>
      </c>
      <c r="AK155" s="50">
        <f>MIN('ST1.1 Detailed MSW by country'!I155,'ST1.1 Detailed MSW by country'!L155,'ST1.1 Detailed MSW by country'!T155,'ST1.1 Detailed MSW by country'!W155,'ST1.1 Detailed MSW by country'!AE155,'ST1.1 Detailed MSW by country'!AH155,'ST1.1 Detailed MSW by country'!AP155,'ST1.1 Detailed MSW by country'!AS155)</f>
        <v>3.0958719999999995E-2</v>
      </c>
      <c r="AL155" s="50">
        <f>MAX('ST1.1 Detailed MSW by country'!I155,'ST1.1 Detailed MSW by country'!L155,'ST1.1 Detailed MSW by country'!T155,'ST1.1 Detailed MSW by country'!W155,'ST1.1 Detailed MSW by country'!AE155,'ST1.1 Detailed MSW by country'!AH155,'ST1.1 Detailed MSW by country'!AP155,'ST1.1 Detailed MSW by country'!AS155)</f>
        <v>6.8194999999999992E-2</v>
      </c>
      <c r="AM155" s="50">
        <f>AVERAGE('ST1.1 Detailed MSW by country'!J155,'ST1.1 Detailed MSW by country'!M155,'ST1.1 Detailed MSW by country'!U155,'ST1.1 Detailed MSW by country'!X155,'ST1.1 Detailed MSW by country'!AF155,'ST1.1 Detailed MSW by country'!AI155,'ST1.1 Detailed MSW by country'!AQ155,'ST1.1 Detailed MSW by country'!AT155)</f>
        <v>0.12157752579119883</v>
      </c>
      <c r="AN155" s="50">
        <f>STDEVA('ST1.1 Detailed MSW by country'!J155,'ST1.1 Detailed MSW by country'!M155,'ST1.1 Detailed MSW by country'!U155,'ST1.1 Detailed MSW by country'!X155,'ST1.1 Detailed MSW by country'!AF155,'ST1.1 Detailed MSW by country'!AI155,'ST1.1 Detailed MSW by country'!AQ155,'ST1.1 Detailed MSW by country'!AT155)</f>
        <v>6.9224270941316751E-2</v>
      </c>
      <c r="AO155" s="50">
        <f>MIN('ST1.1 Detailed MSW by country'!J155,'ST1.1 Detailed MSW by country'!M155,'ST1.1 Detailed MSW by country'!U155,'ST1.1 Detailed MSW by country'!X155,'ST1.1 Detailed MSW by country'!AF155,'ST1.1 Detailed MSW by country'!AI155,'ST1.1 Detailed MSW by country'!AQ155,'ST1.1 Detailed MSW by country'!AT155)</f>
        <v>5.9189519999999995E-2</v>
      </c>
      <c r="AP155" s="50">
        <f>MAX('ST1.1 Detailed MSW by country'!J155,'ST1.1 Detailed MSW by country'!M155,'ST1.1 Detailed MSW by country'!U155,'ST1.1 Detailed MSW by country'!X155,'ST1.1 Detailed MSW by country'!AF155,'ST1.1 Detailed MSW by country'!AI155,'ST1.1 Detailed MSW by country'!AQ155,'ST1.1 Detailed MSW by country'!AT155)</f>
        <v>0.17939999999999998</v>
      </c>
      <c r="AQ155" s="50">
        <f>AVERAGE('ST1.1 Detailed MSW by country'!K155,'ST1.1 Detailed MSW by country'!N155,'ST1.1 Detailed MSW by country'!V155,'ST1.1 Detailed MSW by country'!Y155,'ST1.1 Detailed MSW by country'!AG155,'ST1.1 Detailed MSW by country'!AJ155,'ST1.1 Detailed MSW by country'!AR155,'ST1.1 Detailed MSW by country'!AU155)</f>
        <v>5.9252584771883915E-2</v>
      </c>
      <c r="AR155" s="50">
        <f>STDEVA('ST1.1 Detailed MSW by country'!K155,'ST1.1 Detailed MSW by country'!N155,'ST1.1 Detailed MSW by country'!V155,'ST1.1 Detailed MSW by country'!Y155,'ST1.1 Detailed MSW by country'!AG155,'ST1.1 Detailed MSW by country'!AJ155,'ST1.1 Detailed MSW by country'!AR155,'ST1.1 Detailed MSW by country'!AU155)</f>
        <v>3.4210627771781049E-2</v>
      </c>
      <c r="AS155" s="50">
        <f>MIN('ST1.1 Detailed MSW by country'!K155,'ST1.1 Detailed MSW by country'!N155,'ST1.1 Detailed MSW by country'!V155,'ST1.1 Detailed MSW by country'!Y155,'ST1.1 Detailed MSW by country'!AG155,'ST1.1 Detailed MSW by country'!AJ155,'ST1.1 Detailed MSW by country'!AR155,'ST1.1 Detailed MSW by country'!AU155)</f>
        <v>2.8103919999999998E-2</v>
      </c>
      <c r="AT155" s="50">
        <f>MAX('ST1.1 Detailed MSW by country'!K155,'ST1.1 Detailed MSW by country'!N155,'ST1.1 Detailed MSW by country'!V155,'ST1.1 Detailed MSW by country'!Y155,'ST1.1 Detailed MSW by country'!AG155,'ST1.1 Detailed MSW by country'!AJ155,'ST1.1 Detailed MSW by country'!AR155,'ST1.1 Detailed MSW by country'!AU155)</f>
        <v>8.8779999999999998E-2</v>
      </c>
    </row>
    <row r="156" spans="1:46" x14ac:dyDescent="0.3">
      <c r="A156" s="19" t="s">
        <v>169</v>
      </c>
      <c r="B156" s="19" t="s">
        <v>171</v>
      </c>
      <c r="C156" s="27">
        <f>AVERAGE('ST1.1 Detailed MSW by country'!G156,'ST1.1 Detailed MSW by country'!R156,'ST1.1 Detailed MSW by country'!AC156,'ST1.1 Detailed MSW by country'!AN156)</f>
        <v>2.1710195395073097</v>
      </c>
      <c r="D156" s="21">
        <f>STDEVA('ST1.1 Detailed MSW by country'!G156,'ST1.1 Detailed MSW by country'!R156,'ST1.1 Detailed MSW by country'!AC156,'ST1.1 Detailed MSW by country'!AN156)</f>
        <v>1.4681549061770625</v>
      </c>
      <c r="E156" s="21">
        <f>MIN('ST1.1 Detailed MSW by country'!G156,'ST1.1 Detailed MSW by country'!R156,'ST1.1 Detailed MSW by country'!AC156,'ST1.1 Detailed MSW by country'!AN156)</f>
        <v>0.77305861852192903</v>
      </c>
      <c r="F156" s="21">
        <f>MAX('ST1.1 Detailed MSW by country'!G156,'ST1.1 Detailed MSW by country'!R156,'ST1.1 Detailed MSW by country'!AC156,'ST1.1 Detailed MSW by country'!AN156)</f>
        <v>2.87</v>
      </c>
      <c r="G156" s="21">
        <f>AVERAGE('ST1.1 Detailed MSW by country'!H156,'ST1.1 Detailed MSW by country'!S156,'ST1.1 Detailed MSW by country'!AD156,'ST1.1 Detailed MSW by country'!AO156)</f>
        <v>0.97586349387713434</v>
      </c>
      <c r="H156" s="21">
        <f>STDEVA('ST1.1 Detailed MSW by country'!H156,'ST1.1 Detailed MSW by country'!S156,'ST1.1 Detailed MSW by country'!AD156,'ST1.1 Detailed MSW by country'!AO156)</f>
        <v>0.66173001551175192</v>
      </c>
      <c r="I156" s="21">
        <f>MIN('ST1.1 Detailed MSW by country'!H156,'ST1.1 Detailed MSW by country'!S156,'ST1.1 Detailed MSW by country'!AD156,'ST1.1 Detailed MSW by country'!AO156)</f>
        <v>0.40199048163140311</v>
      </c>
      <c r="J156" s="21">
        <f>MAX('ST1.1 Detailed MSW by country'!H156,'ST1.1 Detailed MSW by country'!S156,'ST1.1 Detailed MSW by country'!AD156,'ST1.1 Detailed MSW by country'!AO156)</f>
        <v>1.4924000000000002</v>
      </c>
      <c r="K156" s="50">
        <f>AVERAGE('ST1.1 Detailed MSW by country'!AP156,'ST1.1 Detailed MSW by country'!AE156,'ST1.1 Detailed MSW by country'!T156,'ST1.1 Detailed MSW by country'!I156)</f>
        <v>8.3536793527956718E-2</v>
      </c>
      <c r="L156" s="50">
        <f>STDEVA('ST1.1 Detailed MSW by country'!AP156,'ST1.1 Detailed MSW by country'!AE156,'ST1.1 Detailed MSW by country'!T156,'ST1.1 Detailed MSW by country'!I156)</f>
        <v>5.9558286375609247E-2</v>
      </c>
      <c r="M156" s="50">
        <f>MIN('ST1.1 Detailed MSW by country'!AP156,'ST1.1 Detailed MSW by country'!AE156,'ST1.1 Detailed MSW by country'!T156,'ST1.1 Detailed MSW by country'!I156)</f>
        <v>3.7725260583870136E-2</v>
      </c>
      <c r="N156" s="50">
        <f>MAX('ST1.1 Detailed MSW by country'!AP156,'ST1.1 Detailed MSW by country'!AE156,'ST1.1 Detailed MSW by country'!T156,'ST1.1 Detailed MSW by country'!I156)</f>
        <v>0.14005599999999999</v>
      </c>
      <c r="O156" s="50">
        <f>AVERAGE('ST1.1 Detailed MSW by country'!AQ156,'ST1.1 Detailed MSW by country'!AF156,'ST1.1 Detailed MSW by country'!U156,'ST1.1 Detailed MSW by country'!J156)</f>
        <v>0.15971276303603199</v>
      </c>
      <c r="P156" s="50">
        <f>STDEVA('ST1.1 Detailed MSW by country'!AQ156,'ST1.1 Detailed MSW by country'!AF156,'ST1.1 Detailed MSW by country'!U156,'ST1.1 Detailed MSW by country'!J156)</f>
        <v>0.11386860899271195</v>
      </c>
      <c r="Q156" s="50">
        <f>MIN('ST1.1 Detailed MSW by country'!AQ156,'ST1.1 Detailed MSW by country'!AF156,'ST1.1 Detailed MSW by country'!U156,'ST1.1 Detailed MSW by country'!J156)</f>
        <v>7.2126369108095972E-2</v>
      </c>
      <c r="R156" s="50">
        <f>MAX('ST1.1 Detailed MSW by country'!AQ156,'ST1.1 Detailed MSW by country'!AF156,'ST1.1 Detailed MSW by country'!U156,'ST1.1 Detailed MSW by country'!J156)</f>
        <v>0.26777099999999998</v>
      </c>
      <c r="S156" s="50">
        <f>AVERAGE('ST1.1 Detailed MSW by country'!AR156,'ST1.1 Detailed MSW by country'!AG156,'ST1.1 Detailed MSW by country'!V156,'ST1.1 Detailed MSW by country'!K156)</f>
        <v>0.13215246844996431</v>
      </c>
      <c r="T156" s="50">
        <f>STDEVA('ST1.1 Detailed MSW by country'!AR156,'ST1.1 Detailed MSW by country'!AG156,'ST1.1 Detailed MSW by country'!V156,'ST1.1 Detailed MSW by country'!K156)</f>
        <v>9.4219256315513006E-2</v>
      </c>
      <c r="U156" s="50">
        <f>MIN('ST1.1 Detailed MSW by country'!AR156,'ST1.1 Detailed MSW by country'!AG156,'ST1.1 Detailed MSW by country'!V156,'ST1.1 Detailed MSW by country'!K156)</f>
        <v>5.9680125349892928E-2</v>
      </c>
      <c r="V156" s="50">
        <f>MAX('ST1.1 Detailed MSW by country'!AR156,'ST1.1 Detailed MSW by country'!AG156,'ST1.1 Detailed MSW by country'!V156,'ST1.1 Detailed MSW by country'!K156)</f>
        <v>0.22156400000000001</v>
      </c>
      <c r="W156" s="50">
        <f>AVERAGE('ST1.1 Detailed MSW by country'!AS156,'ST1.1 Detailed MSW by country'!AH156,'ST1.1 Detailed MSW by country'!W156,'ST1.1 Detailed MSW by country'!L156)</f>
        <v>0.10151089869278347</v>
      </c>
      <c r="X156" s="50">
        <f>STDEVA('ST1.1 Detailed MSW by country'!AS156,'ST1.1 Detailed MSW by country'!AH156,'ST1.1 Detailed MSW by country'!W156,'ST1.1 Detailed MSW by country'!L156)</f>
        <v>7.2373081599869424E-2</v>
      </c>
      <c r="Y156" s="50">
        <f>MIN('ST1.1 Detailed MSW by country'!AS156,'ST1.1 Detailed MSW by country'!AH156,'ST1.1 Detailed MSW by country'!W156,'ST1.1 Detailed MSW by country'!L156)</f>
        <v>4.5842376078350393E-2</v>
      </c>
      <c r="Z156" s="50">
        <f>MAX('ST1.1 Detailed MSW by country'!AS156,'ST1.1 Detailed MSW by country'!AH156,'ST1.1 Detailed MSW by country'!W156,'ST1.1 Detailed MSW by country'!L156)</f>
        <v>0.17019100000000001</v>
      </c>
      <c r="AA156" s="50">
        <f>AVERAGE('ST1.1 Detailed MSW by country'!AT156,'ST1.1 Detailed MSW by country'!AI156,'ST1.1 Detailed MSW by country'!X156,'ST1.1 Detailed MSW by country'!M156)</f>
        <v>0.26704384816314031</v>
      </c>
      <c r="AB156" s="50">
        <f>STDEVA('ST1.1 Detailed MSW by country'!AT156,'ST1.1 Detailed MSW by country'!AI156,'ST1.1 Detailed MSW by country'!X156,'ST1.1 Detailed MSW by country'!M156)</f>
        <v>0.19039124333186563</v>
      </c>
      <c r="AC156" s="50">
        <f>MIN('ST1.1 Detailed MSW by country'!AT156,'ST1.1 Detailed MSW by country'!AI156,'ST1.1 Detailed MSW by country'!X156,'ST1.1 Detailed MSW by country'!M156)</f>
        <v>0.12059714448942092</v>
      </c>
      <c r="AD156" s="50">
        <f>MAX('ST1.1 Detailed MSW by country'!AT156,'ST1.1 Detailed MSW by country'!AI156,'ST1.1 Detailed MSW by country'!X156,'ST1.1 Detailed MSW by country'!M156)</f>
        <v>0.44772000000000001</v>
      </c>
      <c r="AE156" s="50">
        <f>AVERAGE('ST1.1 Detailed MSW by country'!AU156,'ST1.1 Detailed MSW by country'!AJ156,'ST1.1 Detailed MSW by country'!Y156,'ST1.1 Detailed MSW by country'!N156)</f>
        <v>7.5833605600173826E-2</v>
      </c>
      <c r="AF156" s="50">
        <f>STDEVA('ST1.1 Detailed MSW by country'!AU156,'ST1.1 Detailed MSW by country'!AJ156,'ST1.1 Detailed MSW by country'!Y156,'ST1.1 Detailed MSW by country'!N156)</f>
        <v>5.4066231279497737E-2</v>
      </c>
      <c r="AG156" s="50">
        <f>MIN('ST1.1 Detailed MSW by country'!AU156,'ST1.1 Detailed MSW by country'!AJ156,'ST1.1 Detailed MSW by country'!Y156,'ST1.1 Detailed MSW by country'!N156)</f>
        <v>3.4246496800521456E-2</v>
      </c>
      <c r="AH156" s="50">
        <f>MAX('ST1.1 Detailed MSW by country'!AU156,'ST1.1 Detailed MSW by country'!AJ156,'ST1.1 Detailed MSW by country'!Y156,'ST1.1 Detailed MSW by country'!N156)</f>
        <v>0.127141</v>
      </c>
      <c r="AI156" s="50">
        <f>AVERAGE('ST1.1 Detailed MSW by country'!I156,'ST1.1 Detailed MSW by country'!L156,'ST1.1 Detailed MSW by country'!T156,'ST1.1 Detailed MSW by country'!W156,'ST1.1 Detailed MSW by country'!AE156,'ST1.1 Detailed MSW by country'!AH156,'ST1.1 Detailed MSW by country'!AP156,'ST1.1 Detailed MSW by country'!AS156)</f>
        <v>9.2523846110370081E-2</v>
      </c>
      <c r="AJ156" s="50">
        <f>STDEVA('ST1.1 Detailed MSW by country'!I156,'ST1.1 Detailed MSW by country'!L156,'ST1.1 Detailed MSW by country'!T156,'ST1.1 Detailed MSW by country'!W156,'ST1.1 Detailed MSW by country'!AE156,'ST1.1 Detailed MSW by country'!AH156,'ST1.1 Detailed MSW by country'!AP156,'ST1.1 Detailed MSW by country'!AS156)</f>
        <v>6.1781422614982061E-2</v>
      </c>
      <c r="AK156" s="50">
        <f>MIN('ST1.1 Detailed MSW by country'!I156,'ST1.1 Detailed MSW by country'!L156,'ST1.1 Detailed MSW by country'!T156,'ST1.1 Detailed MSW by country'!W156,'ST1.1 Detailed MSW by country'!AE156,'ST1.1 Detailed MSW by country'!AH156,'ST1.1 Detailed MSW by country'!AP156,'ST1.1 Detailed MSW by country'!AS156)</f>
        <v>3.7725260583870136E-2</v>
      </c>
      <c r="AL156" s="50">
        <f>MAX('ST1.1 Detailed MSW by country'!I156,'ST1.1 Detailed MSW by country'!L156,'ST1.1 Detailed MSW by country'!T156,'ST1.1 Detailed MSW by country'!W156,'ST1.1 Detailed MSW by country'!AE156,'ST1.1 Detailed MSW by country'!AH156,'ST1.1 Detailed MSW by country'!AP156,'ST1.1 Detailed MSW by country'!AS156)</f>
        <v>0.17019100000000001</v>
      </c>
      <c r="AM156" s="50">
        <f>AVERAGE('ST1.1 Detailed MSW by country'!J156,'ST1.1 Detailed MSW by country'!M156,'ST1.1 Detailed MSW by country'!U156,'ST1.1 Detailed MSW by country'!X156,'ST1.1 Detailed MSW by country'!AF156,'ST1.1 Detailed MSW by country'!AI156,'ST1.1 Detailed MSW by country'!AQ156,'ST1.1 Detailed MSW by country'!AT156)</f>
        <v>0.21337830559958615</v>
      </c>
      <c r="AN156" s="50">
        <f>STDEVA('ST1.1 Detailed MSW by country'!J156,'ST1.1 Detailed MSW by country'!M156,'ST1.1 Detailed MSW by country'!U156,'ST1.1 Detailed MSW by country'!X156,'ST1.1 Detailed MSW by country'!AF156,'ST1.1 Detailed MSW by country'!AI156,'ST1.1 Detailed MSW by country'!AQ156,'ST1.1 Detailed MSW by country'!AT156)</f>
        <v>0.15147117312641623</v>
      </c>
      <c r="AO156" s="50">
        <f>MIN('ST1.1 Detailed MSW by country'!J156,'ST1.1 Detailed MSW by country'!M156,'ST1.1 Detailed MSW by country'!U156,'ST1.1 Detailed MSW by country'!X156,'ST1.1 Detailed MSW by country'!AF156,'ST1.1 Detailed MSW by country'!AI156,'ST1.1 Detailed MSW by country'!AQ156,'ST1.1 Detailed MSW by country'!AT156)</f>
        <v>7.2126369108095972E-2</v>
      </c>
      <c r="AP156" s="50">
        <f>MAX('ST1.1 Detailed MSW by country'!J156,'ST1.1 Detailed MSW by country'!M156,'ST1.1 Detailed MSW by country'!U156,'ST1.1 Detailed MSW by country'!X156,'ST1.1 Detailed MSW by country'!AF156,'ST1.1 Detailed MSW by country'!AI156,'ST1.1 Detailed MSW by country'!AQ156,'ST1.1 Detailed MSW by country'!AT156)</f>
        <v>0.44772000000000001</v>
      </c>
      <c r="AQ156" s="50">
        <f>AVERAGE('ST1.1 Detailed MSW by country'!K156,'ST1.1 Detailed MSW by country'!N156,'ST1.1 Detailed MSW by country'!V156,'ST1.1 Detailed MSW by country'!Y156,'ST1.1 Detailed MSW by country'!AG156,'ST1.1 Detailed MSW by country'!AJ156,'ST1.1 Detailed MSW by country'!AR156,'ST1.1 Detailed MSW by country'!AU156)</f>
        <v>0.10399303702506907</v>
      </c>
      <c r="AR156" s="50">
        <f>STDEVA('ST1.1 Detailed MSW by country'!K156,'ST1.1 Detailed MSW by country'!N156,'ST1.1 Detailed MSW by country'!V156,'ST1.1 Detailed MSW by country'!Y156,'ST1.1 Detailed MSW by country'!AG156,'ST1.1 Detailed MSW by country'!AJ156,'ST1.1 Detailed MSW by country'!AR156,'ST1.1 Detailed MSW by country'!AU156)</f>
        <v>7.4612875160514472E-2</v>
      </c>
      <c r="AS156" s="50">
        <f>MIN('ST1.1 Detailed MSW by country'!K156,'ST1.1 Detailed MSW by country'!N156,'ST1.1 Detailed MSW by country'!V156,'ST1.1 Detailed MSW by country'!Y156,'ST1.1 Detailed MSW by country'!AG156,'ST1.1 Detailed MSW by country'!AJ156,'ST1.1 Detailed MSW by country'!AR156,'ST1.1 Detailed MSW by country'!AU156)</f>
        <v>3.4246496800521456E-2</v>
      </c>
      <c r="AT156" s="50">
        <f>MAX('ST1.1 Detailed MSW by country'!K156,'ST1.1 Detailed MSW by country'!N156,'ST1.1 Detailed MSW by country'!V156,'ST1.1 Detailed MSW by country'!Y156,'ST1.1 Detailed MSW by country'!AG156,'ST1.1 Detailed MSW by country'!AJ156,'ST1.1 Detailed MSW by country'!AR156,'ST1.1 Detailed MSW by country'!AU156)</f>
        <v>0.22156400000000001</v>
      </c>
    </row>
    <row r="157" spans="1:46" x14ac:dyDescent="0.3">
      <c r="A157" s="19" t="s">
        <v>169</v>
      </c>
      <c r="B157" s="19" t="s">
        <v>172</v>
      </c>
      <c r="C157" s="27">
        <f>AVERAGE('ST1.1 Detailed MSW by country'!G157,'ST1.1 Detailed MSW by country'!R157,'ST1.1 Detailed MSW by country'!AC157,'ST1.1 Detailed MSW by country'!AN157)</f>
        <v>0.46229251746467453</v>
      </c>
      <c r="D157" s="21">
        <f>STDEVA('ST1.1 Detailed MSW by country'!G157,'ST1.1 Detailed MSW by country'!R157,'ST1.1 Detailed MSW by country'!AC157,'ST1.1 Detailed MSW by country'!AN157)</f>
        <v>0.25132503726889172</v>
      </c>
      <c r="E157" s="21">
        <f>MIN('ST1.1 Detailed MSW by country'!G157,'ST1.1 Detailed MSW by country'!R157,'ST1.1 Detailed MSW by country'!AC157,'ST1.1 Detailed MSW by country'!AN157)</f>
        <v>0.33</v>
      </c>
      <c r="F157" s="21">
        <f>MAX('ST1.1 Detailed MSW by country'!G157,'ST1.1 Detailed MSW by country'!R157,'ST1.1 Detailed MSW by country'!AC157,'ST1.1 Detailed MSW by country'!AN157)</f>
        <v>0.56687755239402349</v>
      </c>
      <c r="G157" s="21">
        <f>AVERAGE('ST1.1 Detailed MSW by country'!H157,'ST1.1 Detailed MSW by country'!S157,'ST1.1 Detailed MSW by country'!AD157,'ST1.1 Detailed MSW by country'!AO157)</f>
        <v>0.21425877574829741</v>
      </c>
      <c r="H157" s="21">
        <f>STDEVA('ST1.1 Detailed MSW by country'!H157,'ST1.1 Detailed MSW by country'!S157,'ST1.1 Detailed MSW by country'!AD157,'ST1.1 Detailed MSW by country'!AO157)</f>
        <v>0.1213345943900304</v>
      </c>
      <c r="I157" s="21">
        <f>MIN('ST1.1 Detailed MSW by country'!H157,'ST1.1 Detailed MSW by country'!S157,'ST1.1 Detailed MSW by country'!AD157,'ST1.1 Detailed MSW by country'!AO157)</f>
        <v>0.1716</v>
      </c>
      <c r="J157" s="21">
        <f>MAX('ST1.1 Detailed MSW by country'!H157,'ST1.1 Detailed MSW by country'!S157,'ST1.1 Detailed MSW by country'!AD157,'ST1.1 Detailed MSW by country'!AO157)</f>
        <v>0.29477632724489222</v>
      </c>
      <c r="K157" s="50">
        <f>AVERAGE('ST1.1 Detailed MSW by country'!AP157,'ST1.1 Detailed MSW by country'!AE157,'ST1.1 Detailed MSW by country'!T157,'ST1.1 Detailed MSW by country'!I157)</f>
        <v>1.9983234852276113E-2</v>
      </c>
      <c r="L157" s="50">
        <f>STDEVA('ST1.1 Detailed MSW by country'!AP157,'ST1.1 Detailed MSW by country'!AE157,'ST1.1 Detailed MSW by country'!T157,'ST1.1 Detailed MSW by country'!I157)</f>
        <v>1.302169106215734E-2</v>
      </c>
      <c r="M157" s="50">
        <f>MIN('ST1.1 Detailed MSW by country'!AP157,'ST1.1 Detailed MSW by country'!AE157,'ST1.1 Detailed MSW by country'!T157,'ST1.1 Detailed MSW by country'!I157)</f>
        <v>8.374079999999999E-3</v>
      </c>
      <c r="N157" s="50">
        <f>MAX('ST1.1 Detailed MSW by country'!AP157,'ST1.1 Detailed MSW by country'!AE157,'ST1.1 Detailed MSW by country'!T157,'ST1.1 Detailed MSW by country'!I157)</f>
        <v>2.7663624556828345E-2</v>
      </c>
      <c r="O157" s="50">
        <f>AVERAGE('ST1.1 Detailed MSW by country'!AQ157,'ST1.1 Detailed MSW by country'!AF157,'ST1.1 Detailed MSW by country'!U157,'ST1.1 Detailed MSW by country'!J157)</f>
        <v>3.8205651879454128E-2</v>
      </c>
      <c r="P157" s="50">
        <f>STDEVA('ST1.1 Detailed MSW by country'!AQ157,'ST1.1 Detailed MSW by country'!AF157,'ST1.1 Detailed MSW by country'!U157,'ST1.1 Detailed MSW by country'!J157)</f>
        <v>2.4895979018427855E-2</v>
      </c>
      <c r="Q157" s="50">
        <f>MIN('ST1.1 Detailed MSW by country'!AQ157,'ST1.1 Detailed MSW by country'!AF157,'ST1.1 Detailed MSW by country'!U157,'ST1.1 Detailed MSW by country'!J157)</f>
        <v>1.6010279999999998E-2</v>
      </c>
      <c r="R157" s="50">
        <f>MAX('ST1.1 Detailed MSW by country'!AQ157,'ST1.1 Detailed MSW by country'!AF157,'ST1.1 Detailed MSW by country'!U157,'ST1.1 Detailed MSW by country'!J157)</f>
        <v>5.2889675638362388E-2</v>
      </c>
      <c r="S157" s="50">
        <f>AVERAGE('ST1.1 Detailed MSW by country'!AR157,'ST1.1 Detailed MSW by country'!AG157,'ST1.1 Detailed MSW by country'!V157,'ST1.1 Detailed MSW by country'!K157)</f>
        <v>3.1612822348272875E-2</v>
      </c>
      <c r="T157" s="50">
        <f>STDEVA('ST1.1 Detailed MSW by country'!AR157,'ST1.1 Detailed MSW by country'!AG157,'ST1.1 Detailed MSW by country'!V157,'ST1.1 Detailed MSW by country'!K157)</f>
        <v>2.0599888319642351E-2</v>
      </c>
      <c r="U157" s="50">
        <f>MIN('ST1.1 Detailed MSW by country'!AR157,'ST1.1 Detailed MSW by country'!AG157,'ST1.1 Detailed MSW by country'!V157,'ST1.1 Detailed MSW by country'!K157)</f>
        <v>1.324752E-2</v>
      </c>
      <c r="V157" s="50">
        <f>MAX('ST1.1 Detailed MSW by country'!AR157,'ST1.1 Detailed MSW by country'!AG157,'ST1.1 Detailed MSW by country'!V157,'ST1.1 Detailed MSW by country'!K157)</f>
        <v>4.3762947044818618E-2</v>
      </c>
      <c r="W157" s="50">
        <f>AVERAGE('ST1.1 Detailed MSW by country'!AS157,'ST1.1 Detailed MSW by country'!AH157,'ST1.1 Detailed MSW by country'!W157,'ST1.1 Detailed MSW by country'!L157)</f>
        <v>2.4282906285655197E-2</v>
      </c>
      <c r="X157" s="50">
        <f>STDEVA('ST1.1 Detailed MSW by country'!AS157,'ST1.1 Detailed MSW by country'!AH157,'ST1.1 Detailed MSW by country'!W157,'ST1.1 Detailed MSW by country'!L157)</f>
        <v>1.5823489343973981E-2</v>
      </c>
      <c r="Y157" s="50">
        <f>MIN('ST1.1 Detailed MSW by country'!AS157,'ST1.1 Detailed MSW by country'!AH157,'ST1.1 Detailed MSW by country'!W157,'ST1.1 Detailed MSW by country'!L157)</f>
        <v>1.017588E-2</v>
      </c>
      <c r="Z157" s="50">
        <f>MAX('ST1.1 Detailed MSW by country'!AS157,'ST1.1 Detailed MSW by country'!AH157,'ST1.1 Detailed MSW by country'!W157,'ST1.1 Detailed MSW by country'!L157)</f>
        <v>3.3615838856965591E-2</v>
      </c>
      <c r="AA157" s="50">
        <f>AVERAGE('ST1.1 Detailed MSW by country'!AT157,'ST1.1 Detailed MSW by country'!AI157,'ST1.1 Detailed MSW by country'!X157,'ST1.1 Detailed MSW by country'!M157)</f>
        <v>6.3880832724489231E-2</v>
      </c>
      <c r="AB157" s="50">
        <f>STDEVA('ST1.1 Detailed MSW by country'!AT157,'ST1.1 Detailed MSW by country'!AI157,'ST1.1 Detailed MSW by country'!X157,'ST1.1 Detailed MSW by country'!M157)</f>
        <v>4.1626717329847227E-2</v>
      </c>
      <c r="AC157" s="50">
        <f>MIN('ST1.1 Detailed MSW by country'!AT157,'ST1.1 Detailed MSW by country'!AI157,'ST1.1 Detailed MSW by country'!X157,'ST1.1 Detailed MSW by country'!M157)</f>
        <v>2.6769600000000001E-2</v>
      </c>
      <c r="AD157" s="50">
        <f>MAX('ST1.1 Detailed MSW by country'!AT157,'ST1.1 Detailed MSW by country'!AI157,'ST1.1 Detailed MSW by country'!X157,'ST1.1 Detailed MSW by country'!M157)</f>
        <v>8.8432898173467667E-2</v>
      </c>
      <c r="AE157" s="50">
        <f>AVERAGE('ST1.1 Detailed MSW by country'!AU157,'ST1.1 Detailed MSW by country'!AJ157,'ST1.1 Detailed MSW by country'!Y157,'ST1.1 Detailed MSW by country'!N157)</f>
        <v>1.8140518523685079E-2</v>
      </c>
      <c r="AF157" s="50">
        <f>STDEVA('ST1.1 Detailed MSW by country'!AU157,'ST1.1 Detailed MSW by country'!AJ157,'ST1.1 Detailed MSW by country'!Y157,'ST1.1 Detailed MSW by country'!N157)</f>
        <v>1.1820920369950206E-2</v>
      </c>
      <c r="AG157" s="50">
        <f>MIN('ST1.1 Detailed MSW by country'!AU157,'ST1.1 Detailed MSW by country'!AJ157,'ST1.1 Detailed MSW by country'!Y157,'ST1.1 Detailed MSW by country'!N157)</f>
        <v>7.6018800000000001E-3</v>
      </c>
      <c r="AH157" s="50">
        <f>MAX('ST1.1 Detailed MSW by country'!AU157,'ST1.1 Detailed MSW by country'!AJ157,'ST1.1 Detailed MSW by country'!Y157,'ST1.1 Detailed MSW by country'!N157)</f>
        <v>2.5112675571055239E-2</v>
      </c>
      <c r="AI157" s="50">
        <f>AVERAGE('ST1.1 Detailed MSW by country'!I157,'ST1.1 Detailed MSW by country'!L157,'ST1.1 Detailed MSW by country'!T157,'ST1.1 Detailed MSW by country'!W157,'ST1.1 Detailed MSW by country'!AE157,'ST1.1 Detailed MSW by country'!AH157,'ST1.1 Detailed MSW by country'!AP157,'ST1.1 Detailed MSW by country'!AS157)</f>
        <v>2.2133070568965657E-2</v>
      </c>
      <c r="AJ157" s="50">
        <f>STDEVA('ST1.1 Detailed MSW by country'!I157,'ST1.1 Detailed MSW by country'!L157,'ST1.1 Detailed MSW by country'!T157,'ST1.1 Detailed MSW by country'!W157,'ST1.1 Detailed MSW by country'!AE157,'ST1.1 Detailed MSW by country'!AH157,'ST1.1 Detailed MSW by country'!AP157,'ST1.1 Detailed MSW by country'!AS157)</f>
        <v>1.3525847375888305E-2</v>
      </c>
      <c r="AK157" s="50">
        <f>MIN('ST1.1 Detailed MSW by country'!I157,'ST1.1 Detailed MSW by country'!L157,'ST1.1 Detailed MSW by country'!T157,'ST1.1 Detailed MSW by country'!W157,'ST1.1 Detailed MSW by country'!AE157,'ST1.1 Detailed MSW by country'!AH157,'ST1.1 Detailed MSW by country'!AP157,'ST1.1 Detailed MSW by country'!AS157)</f>
        <v>8.374079999999999E-3</v>
      </c>
      <c r="AL157" s="50">
        <f>MAX('ST1.1 Detailed MSW by country'!I157,'ST1.1 Detailed MSW by country'!L157,'ST1.1 Detailed MSW by country'!T157,'ST1.1 Detailed MSW by country'!W157,'ST1.1 Detailed MSW by country'!AE157,'ST1.1 Detailed MSW by country'!AH157,'ST1.1 Detailed MSW by country'!AP157,'ST1.1 Detailed MSW by country'!AS157)</f>
        <v>3.3615838856965591E-2</v>
      </c>
      <c r="AM157" s="50">
        <f>AVERAGE('ST1.1 Detailed MSW by country'!J157,'ST1.1 Detailed MSW by country'!M157,'ST1.1 Detailed MSW by country'!U157,'ST1.1 Detailed MSW by country'!X157,'ST1.1 Detailed MSW by country'!AF157,'ST1.1 Detailed MSW by country'!AI157,'ST1.1 Detailed MSW by country'!AQ157,'ST1.1 Detailed MSW by country'!AT157)</f>
        <v>5.1043242301971679E-2</v>
      </c>
      <c r="AN157" s="50">
        <f>STDEVA('ST1.1 Detailed MSW by country'!J157,'ST1.1 Detailed MSW by country'!M157,'ST1.1 Detailed MSW by country'!U157,'ST1.1 Detailed MSW by country'!X157,'ST1.1 Detailed MSW by country'!AF157,'ST1.1 Detailed MSW by country'!AI157,'ST1.1 Detailed MSW by country'!AQ157,'ST1.1 Detailed MSW by country'!AT157)</f>
        <v>3.3379627825085217E-2</v>
      </c>
      <c r="AO157" s="50">
        <f>MIN('ST1.1 Detailed MSW by country'!J157,'ST1.1 Detailed MSW by country'!M157,'ST1.1 Detailed MSW by country'!U157,'ST1.1 Detailed MSW by country'!X157,'ST1.1 Detailed MSW by country'!AF157,'ST1.1 Detailed MSW by country'!AI157,'ST1.1 Detailed MSW by country'!AQ157,'ST1.1 Detailed MSW by country'!AT157)</f>
        <v>1.6010279999999998E-2</v>
      </c>
      <c r="AP157" s="50">
        <f>MAX('ST1.1 Detailed MSW by country'!J157,'ST1.1 Detailed MSW by country'!M157,'ST1.1 Detailed MSW by country'!U157,'ST1.1 Detailed MSW by country'!X157,'ST1.1 Detailed MSW by country'!AF157,'ST1.1 Detailed MSW by country'!AI157,'ST1.1 Detailed MSW by country'!AQ157,'ST1.1 Detailed MSW by country'!AT157)</f>
        <v>8.8432898173467667E-2</v>
      </c>
      <c r="AQ157" s="50">
        <f>AVERAGE('ST1.1 Detailed MSW by country'!K157,'ST1.1 Detailed MSW by country'!N157,'ST1.1 Detailed MSW by country'!V157,'ST1.1 Detailed MSW by country'!Y157,'ST1.1 Detailed MSW by country'!AG157,'ST1.1 Detailed MSW by country'!AJ157,'ST1.1 Detailed MSW by country'!AR157,'ST1.1 Detailed MSW by country'!AU157)</f>
        <v>2.4876670435978979E-2</v>
      </c>
      <c r="AR157" s="50">
        <f>STDEVA('ST1.1 Detailed MSW by country'!K157,'ST1.1 Detailed MSW by country'!N157,'ST1.1 Detailed MSW by country'!V157,'ST1.1 Detailed MSW by country'!Y157,'ST1.1 Detailed MSW by country'!AG157,'ST1.1 Detailed MSW by country'!AJ157,'ST1.1 Detailed MSW by country'!AR157,'ST1.1 Detailed MSW by country'!AU157)</f>
        <v>1.6459732306268252E-2</v>
      </c>
      <c r="AS157" s="50">
        <f>MIN('ST1.1 Detailed MSW by country'!K157,'ST1.1 Detailed MSW by country'!N157,'ST1.1 Detailed MSW by country'!V157,'ST1.1 Detailed MSW by country'!Y157,'ST1.1 Detailed MSW by country'!AG157,'ST1.1 Detailed MSW by country'!AJ157,'ST1.1 Detailed MSW by country'!AR157,'ST1.1 Detailed MSW by country'!AU157)</f>
        <v>7.6018800000000001E-3</v>
      </c>
      <c r="AT157" s="50">
        <f>MAX('ST1.1 Detailed MSW by country'!K157,'ST1.1 Detailed MSW by country'!N157,'ST1.1 Detailed MSW by country'!V157,'ST1.1 Detailed MSW by country'!Y157,'ST1.1 Detailed MSW by country'!AG157,'ST1.1 Detailed MSW by country'!AJ157,'ST1.1 Detailed MSW by country'!AR157,'ST1.1 Detailed MSW by country'!AU157)</f>
        <v>4.3762947044818618E-2</v>
      </c>
    </row>
    <row r="158" spans="1:46" x14ac:dyDescent="0.3">
      <c r="A158" s="19" t="s">
        <v>169</v>
      </c>
      <c r="B158" s="19" t="s">
        <v>173</v>
      </c>
      <c r="C158" s="27">
        <f>AVERAGE('ST1.1 Detailed MSW by country'!G158,'ST1.1 Detailed MSW by country'!R158,'ST1.1 Detailed MSW by country'!AC158,'ST1.1 Detailed MSW by country'!AN158)</f>
        <v>1.0308317152103561</v>
      </c>
      <c r="D158" s="21">
        <f>STDEVA('ST1.1 Detailed MSW by country'!G158,'ST1.1 Detailed MSW by country'!R158,'ST1.1 Detailed MSW by country'!AC158,'ST1.1 Detailed MSW by country'!AN158)</f>
        <v>0.51604727756658542</v>
      </c>
      <c r="E158" s="21">
        <f>MIN('ST1.1 Detailed MSW by country'!G158,'ST1.1 Detailed MSW by country'!R158,'ST1.1 Detailed MSW by country'!AC158,'ST1.1 Detailed MSW by country'!AN158)</f>
        <v>1</v>
      </c>
      <c r="F158" s="21">
        <f>MAX('ST1.1 Detailed MSW by country'!G158,'ST1.1 Detailed MSW by country'!R158,'ST1.1 Detailed MSW by country'!AC158,'ST1.1 Detailed MSW by country'!AN158)</f>
        <v>1.0624951456310681</v>
      </c>
      <c r="G158" s="21">
        <f>AVERAGE('ST1.1 Detailed MSW by country'!H158,'ST1.1 Detailed MSW by country'!S158,'ST1.1 Detailed MSW by country'!AD158,'ST1.1 Detailed MSW by country'!AO158)</f>
        <v>0.48269915857605183</v>
      </c>
      <c r="H158" s="21">
        <f>STDEVA('ST1.1 Detailed MSW by country'!H158,'ST1.1 Detailed MSW by country'!S158,'ST1.1 Detailed MSW by country'!AD158,'ST1.1 Detailed MSW by country'!AO158)</f>
        <v>0.25656334233051803</v>
      </c>
      <c r="I158" s="21">
        <f>MIN('ST1.1 Detailed MSW by country'!H158,'ST1.1 Detailed MSW by country'!S158,'ST1.1 Detailed MSW by country'!AD158,'ST1.1 Detailed MSW by country'!AO158)</f>
        <v>0.36</v>
      </c>
      <c r="J158" s="21">
        <f>MAX('ST1.1 Detailed MSW by country'!H158,'ST1.1 Detailed MSW by country'!S158,'ST1.1 Detailed MSW by country'!AD158,'ST1.1 Detailed MSW by country'!AO158)</f>
        <v>0.55249747572815544</v>
      </c>
      <c r="K158" s="50">
        <f>AVERAGE('ST1.1 Detailed MSW by country'!AP158,'ST1.1 Detailed MSW by country'!AE158,'ST1.1 Detailed MSW by country'!T158,'ST1.1 Detailed MSW by country'!I158)</f>
        <v>4.226234770226537E-2</v>
      </c>
      <c r="L158" s="50">
        <f>STDEVA('ST1.1 Detailed MSW by country'!AP158,'ST1.1 Detailed MSW by country'!AE158,'ST1.1 Detailed MSW by country'!T158,'ST1.1 Detailed MSW by country'!I158)</f>
        <v>2.4043410497737432E-2</v>
      </c>
      <c r="M158" s="50">
        <f>MIN('ST1.1 Detailed MSW by country'!AP158,'ST1.1 Detailed MSW by country'!AE158,'ST1.1 Detailed MSW by country'!T158,'ST1.1 Detailed MSW by country'!I158)</f>
        <v>2.6137280000000002E-2</v>
      </c>
      <c r="N158" s="50">
        <f>MAX('ST1.1 Detailed MSW by country'!AP158,'ST1.1 Detailed MSW by country'!AE158,'ST1.1 Detailed MSW by country'!T158,'ST1.1 Detailed MSW by country'!I158)</f>
        <v>5.1849763106796121E-2</v>
      </c>
      <c r="O158" s="50">
        <f>AVERAGE('ST1.1 Detailed MSW by country'!AQ158,'ST1.1 Detailed MSW by country'!AF158,'ST1.1 Detailed MSW by country'!U158,'ST1.1 Detailed MSW by country'!J158)</f>
        <v>8.0800759029126215E-2</v>
      </c>
      <c r="P158" s="50">
        <f>STDEVA('ST1.1 Detailed MSW by country'!AQ158,'ST1.1 Detailed MSW by country'!AF158,'ST1.1 Detailed MSW by country'!U158,'ST1.1 Detailed MSW by country'!J158)</f>
        <v>4.596824179178078E-2</v>
      </c>
      <c r="Q158" s="50">
        <f>MIN('ST1.1 Detailed MSW by country'!AQ158,'ST1.1 Detailed MSW by country'!AF158,'ST1.1 Detailed MSW by country'!U158,'ST1.1 Detailed MSW by country'!J158)</f>
        <v>4.9971480000000006E-2</v>
      </c>
      <c r="R158" s="50">
        <f>MAX('ST1.1 Detailed MSW by country'!AQ158,'ST1.1 Detailed MSW by country'!AF158,'ST1.1 Detailed MSW by country'!U158,'ST1.1 Detailed MSW by country'!J158)</f>
        <v>9.9130797087378639E-2</v>
      </c>
      <c r="S158" s="50">
        <f>AVERAGE('ST1.1 Detailed MSW by country'!AR158,'ST1.1 Detailed MSW by country'!AG158,'ST1.1 Detailed MSW by country'!V158,'ST1.1 Detailed MSW by country'!K158)</f>
        <v>6.6857648414239482E-2</v>
      </c>
      <c r="T158" s="50">
        <f>STDEVA('ST1.1 Detailed MSW by country'!AR158,'ST1.1 Detailed MSW by country'!AG158,'ST1.1 Detailed MSW by country'!V158,'ST1.1 Detailed MSW by country'!K158)</f>
        <v>3.8035887098879714E-2</v>
      </c>
      <c r="U158" s="50">
        <f>MIN('ST1.1 Detailed MSW by country'!AR158,'ST1.1 Detailed MSW by country'!AG158,'ST1.1 Detailed MSW by country'!V158,'ST1.1 Detailed MSW by country'!K158)</f>
        <v>4.1348320000000008E-2</v>
      </c>
      <c r="V158" s="50">
        <f>MAX('ST1.1 Detailed MSW by country'!AR158,'ST1.1 Detailed MSW by country'!AG158,'ST1.1 Detailed MSW by country'!V158,'ST1.1 Detailed MSW by country'!K158)</f>
        <v>8.202462524271846E-2</v>
      </c>
      <c r="W158" s="50">
        <f>AVERAGE('ST1.1 Detailed MSW by country'!AS158,'ST1.1 Detailed MSW by country'!AH158,'ST1.1 Detailed MSW by country'!W158,'ST1.1 Detailed MSW by country'!L158)</f>
        <v>5.1355680711974105E-2</v>
      </c>
      <c r="X158" s="50">
        <f>STDEVA('ST1.1 Detailed MSW by country'!AS158,'ST1.1 Detailed MSW by country'!AH158,'ST1.1 Detailed MSW by country'!W158,'ST1.1 Detailed MSW by country'!L158)</f>
        <v>2.9216685297455528E-2</v>
      </c>
      <c r="Y158" s="50">
        <f>MIN('ST1.1 Detailed MSW by country'!AS158,'ST1.1 Detailed MSW by country'!AH158,'ST1.1 Detailed MSW by country'!W158,'ST1.1 Detailed MSW by country'!L158)</f>
        <v>3.1761080000000004E-2</v>
      </c>
      <c r="Z158" s="50">
        <f>MAX('ST1.1 Detailed MSW by country'!AS158,'ST1.1 Detailed MSW by country'!AH158,'ST1.1 Detailed MSW by country'!W158,'ST1.1 Detailed MSW by country'!L158)</f>
        <v>6.3005962135922328E-2</v>
      </c>
      <c r="AA158" s="50">
        <f>AVERAGE('ST1.1 Detailed MSW by country'!AT158,'ST1.1 Detailed MSW by country'!AI158,'ST1.1 Detailed MSW by country'!X158,'ST1.1 Detailed MSW by country'!M158)</f>
        <v>0.13510094757281554</v>
      </c>
      <c r="AB158" s="50">
        <f>STDEVA('ST1.1 Detailed MSW by country'!AT158,'ST1.1 Detailed MSW by country'!AI158,'ST1.1 Detailed MSW by country'!X158,'ST1.1 Detailed MSW by country'!M158)</f>
        <v>7.6860082738668858E-2</v>
      </c>
      <c r="AC158" s="50">
        <f>MIN('ST1.1 Detailed MSW by country'!AT158,'ST1.1 Detailed MSW by country'!AI158,'ST1.1 Detailed MSW by country'!X158,'ST1.1 Detailed MSW by country'!M158)</f>
        <v>8.3553600000000006E-2</v>
      </c>
      <c r="AD158" s="50">
        <f>MAX('ST1.1 Detailed MSW by country'!AT158,'ST1.1 Detailed MSW by country'!AI158,'ST1.1 Detailed MSW by country'!X158,'ST1.1 Detailed MSW by country'!M158)</f>
        <v>0.16574924271844663</v>
      </c>
      <c r="AE158" s="50">
        <f>AVERAGE('ST1.1 Detailed MSW by country'!AU158,'ST1.1 Detailed MSW by country'!AJ158,'ST1.1 Detailed MSW by country'!Y158,'ST1.1 Detailed MSW by country'!N158)</f>
        <v>3.8365204983818769E-2</v>
      </c>
      <c r="AF158" s="50">
        <f>STDEVA('ST1.1 Detailed MSW by country'!AU158,'ST1.1 Detailed MSW by country'!AJ158,'ST1.1 Detailed MSW by country'!Y158,'ST1.1 Detailed MSW by country'!N158)</f>
        <v>2.1826292726429681E-2</v>
      </c>
      <c r="AG158" s="50">
        <f>MIN('ST1.1 Detailed MSW by country'!AU158,'ST1.1 Detailed MSW by country'!AJ158,'ST1.1 Detailed MSW by country'!Y158,'ST1.1 Detailed MSW by country'!N158)</f>
        <v>2.3727080000000005E-2</v>
      </c>
      <c r="AH158" s="50">
        <f>MAX('ST1.1 Detailed MSW by country'!AU158,'ST1.1 Detailed MSW by country'!AJ158,'ST1.1 Detailed MSW by country'!Y158,'ST1.1 Detailed MSW by country'!N158)</f>
        <v>4.7068534951456312E-2</v>
      </c>
      <c r="AI158" s="50">
        <f>AVERAGE('ST1.1 Detailed MSW by country'!I158,'ST1.1 Detailed MSW by country'!L158,'ST1.1 Detailed MSW by country'!T158,'ST1.1 Detailed MSW by country'!W158,'ST1.1 Detailed MSW by country'!AE158,'ST1.1 Detailed MSW by country'!AH158,'ST1.1 Detailed MSW by country'!AP158,'ST1.1 Detailed MSW by country'!AS158)</f>
        <v>4.6809014207119741E-2</v>
      </c>
      <c r="AJ158" s="50">
        <f>STDEVA('ST1.1 Detailed MSW by country'!I158,'ST1.1 Detailed MSW by country'!L158,'ST1.1 Detailed MSW by country'!T158,'ST1.1 Detailed MSW by country'!W158,'ST1.1 Detailed MSW by country'!AE158,'ST1.1 Detailed MSW by country'!AH158,'ST1.1 Detailed MSW by country'!AP158,'ST1.1 Detailed MSW by country'!AS158)</f>
        <v>2.5037473793662734E-2</v>
      </c>
      <c r="AK158" s="50">
        <f>MIN('ST1.1 Detailed MSW by country'!I158,'ST1.1 Detailed MSW by country'!L158,'ST1.1 Detailed MSW by country'!T158,'ST1.1 Detailed MSW by country'!W158,'ST1.1 Detailed MSW by country'!AE158,'ST1.1 Detailed MSW by country'!AH158,'ST1.1 Detailed MSW by country'!AP158,'ST1.1 Detailed MSW by country'!AS158)</f>
        <v>2.6137280000000002E-2</v>
      </c>
      <c r="AL158" s="50">
        <f>MAX('ST1.1 Detailed MSW by country'!I158,'ST1.1 Detailed MSW by country'!L158,'ST1.1 Detailed MSW by country'!T158,'ST1.1 Detailed MSW by country'!W158,'ST1.1 Detailed MSW by country'!AE158,'ST1.1 Detailed MSW by country'!AH158,'ST1.1 Detailed MSW by country'!AP158,'ST1.1 Detailed MSW by country'!AS158)</f>
        <v>6.3005962135922328E-2</v>
      </c>
      <c r="AM158" s="50">
        <f>AVERAGE('ST1.1 Detailed MSW by country'!J158,'ST1.1 Detailed MSW by country'!M158,'ST1.1 Detailed MSW by country'!U158,'ST1.1 Detailed MSW by country'!X158,'ST1.1 Detailed MSW by country'!AF158,'ST1.1 Detailed MSW by country'!AI158,'ST1.1 Detailed MSW by country'!AQ158,'ST1.1 Detailed MSW by country'!AT158)</f>
        <v>0.10795085330097087</v>
      </c>
      <c r="AN158" s="50">
        <f>STDEVA('ST1.1 Detailed MSW by country'!J158,'ST1.1 Detailed MSW by country'!M158,'ST1.1 Detailed MSW by country'!U158,'ST1.1 Detailed MSW by country'!X158,'ST1.1 Detailed MSW by country'!AF158,'ST1.1 Detailed MSW by country'!AI158,'ST1.1 Detailed MSW by country'!AQ158,'ST1.1 Detailed MSW by country'!AT158)</f>
        <v>6.2539963225162989E-2</v>
      </c>
      <c r="AO158" s="50">
        <f>MIN('ST1.1 Detailed MSW by country'!J158,'ST1.1 Detailed MSW by country'!M158,'ST1.1 Detailed MSW by country'!U158,'ST1.1 Detailed MSW by country'!X158,'ST1.1 Detailed MSW by country'!AF158,'ST1.1 Detailed MSW by country'!AI158,'ST1.1 Detailed MSW by country'!AQ158,'ST1.1 Detailed MSW by country'!AT158)</f>
        <v>4.9971480000000006E-2</v>
      </c>
      <c r="AP158" s="50">
        <f>MAX('ST1.1 Detailed MSW by country'!J158,'ST1.1 Detailed MSW by country'!M158,'ST1.1 Detailed MSW by country'!U158,'ST1.1 Detailed MSW by country'!X158,'ST1.1 Detailed MSW by country'!AF158,'ST1.1 Detailed MSW by country'!AI158,'ST1.1 Detailed MSW by country'!AQ158,'ST1.1 Detailed MSW by country'!AT158)</f>
        <v>0.16574924271844663</v>
      </c>
      <c r="AQ158" s="50">
        <f>AVERAGE('ST1.1 Detailed MSW by country'!K158,'ST1.1 Detailed MSW by country'!N158,'ST1.1 Detailed MSW by country'!V158,'ST1.1 Detailed MSW by country'!Y158,'ST1.1 Detailed MSW by country'!AG158,'ST1.1 Detailed MSW by country'!AJ158,'ST1.1 Detailed MSW by country'!AR158,'ST1.1 Detailed MSW by country'!AU158)</f>
        <v>5.2611426699029129E-2</v>
      </c>
      <c r="AR158" s="50">
        <f>STDEVA('ST1.1 Detailed MSW by country'!K158,'ST1.1 Detailed MSW by country'!N158,'ST1.1 Detailed MSW by country'!V158,'ST1.1 Detailed MSW by country'!Y158,'ST1.1 Detailed MSW by country'!AG158,'ST1.1 Detailed MSW by country'!AJ158,'ST1.1 Detailed MSW by country'!AR158,'ST1.1 Detailed MSW by country'!AU158)</f>
        <v>3.0897628281496562E-2</v>
      </c>
      <c r="AS158" s="50">
        <f>MIN('ST1.1 Detailed MSW by country'!K158,'ST1.1 Detailed MSW by country'!N158,'ST1.1 Detailed MSW by country'!V158,'ST1.1 Detailed MSW by country'!Y158,'ST1.1 Detailed MSW by country'!AG158,'ST1.1 Detailed MSW by country'!AJ158,'ST1.1 Detailed MSW by country'!AR158,'ST1.1 Detailed MSW by country'!AU158)</f>
        <v>2.3727080000000005E-2</v>
      </c>
      <c r="AT158" s="50">
        <f>MAX('ST1.1 Detailed MSW by country'!K158,'ST1.1 Detailed MSW by country'!N158,'ST1.1 Detailed MSW by country'!V158,'ST1.1 Detailed MSW by country'!Y158,'ST1.1 Detailed MSW by country'!AG158,'ST1.1 Detailed MSW by country'!AJ158,'ST1.1 Detailed MSW by country'!AR158,'ST1.1 Detailed MSW by country'!AU158)</f>
        <v>8.202462524271846E-2</v>
      </c>
    </row>
    <row r="159" spans="1:46" x14ac:dyDescent="0.3">
      <c r="A159" s="19" t="s">
        <v>169</v>
      </c>
      <c r="B159" s="19" t="s">
        <v>174</v>
      </c>
      <c r="C159" s="27">
        <f>AVERAGE('ST1.1 Detailed MSW by country'!G159,'ST1.1 Detailed MSW by country'!R159,'ST1.1 Detailed MSW by country'!AC159,'ST1.1 Detailed MSW by country'!AN159)</f>
        <v>1.0906708580956532</v>
      </c>
      <c r="D159" s="21">
        <f>STDEVA('ST1.1 Detailed MSW by country'!G159,'ST1.1 Detailed MSW by country'!R159,'ST1.1 Detailed MSW by country'!AC159,'ST1.1 Detailed MSW by country'!AN159)</f>
        <v>0.54730137941913792</v>
      </c>
      <c r="E159" s="21">
        <f>MIN('ST1.1 Detailed MSW by country'!G159,'ST1.1 Detailed MSW by country'!R159,'ST1.1 Detailed MSW by country'!AC159,'ST1.1 Detailed MSW by country'!AN159)</f>
        <v>1.04</v>
      </c>
      <c r="F159" s="21">
        <f>MAX('ST1.1 Detailed MSW by country'!G159,'ST1.1 Detailed MSW by country'!R159,'ST1.1 Detailed MSW by country'!AC159,'ST1.1 Detailed MSW by country'!AN159)</f>
        <v>1.1520125742869598</v>
      </c>
      <c r="G159" s="21">
        <f>AVERAGE('ST1.1 Detailed MSW by country'!H159,'ST1.1 Detailed MSW by country'!S159,'ST1.1 Detailed MSW by country'!AD159,'ST1.1 Detailed MSW by country'!AO159)</f>
        <v>0.51168217954307305</v>
      </c>
      <c r="H159" s="21">
        <f>STDEVA('ST1.1 Detailed MSW by country'!H159,'ST1.1 Detailed MSW by country'!S159,'ST1.1 Detailed MSW by country'!AD159,'ST1.1 Detailed MSW by country'!AO159)</f>
        <v>0.27406489894686253</v>
      </c>
      <c r="I159" s="21">
        <f>MIN('ST1.1 Detailed MSW by country'!H159,'ST1.1 Detailed MSW by country'!S159,'ST1.1 Detailed MSW by country'!AD159,'ST1.1 Detailed MSW by country'!AO159)</f>
        <v>0.37440000000000001</v>
      </c>
      <c r="J159" s="21">
        <f>MAX('ST1.1 Detailed MSW by country'!H159,'ST1.1 Detailed MSW by country'!S159,'ST1.1 Detailed MSW by country'!AD159,'ST1.1 Detailed MSW by country'!AO159)</f>
        <v>0.59904653862921908</v>
      </c>
      <c r="K159" s="50">
        <f>AVERAGE('ST1.1 Detailed MSW by country'!AP159,'ST1.1 Detailed MSW by country'!AE159,'ST1.1 Detailed MSW by country'!T159,'ST1.1 Detailed MSW by country'!I159)</f>
        <v>4.4792097875067882E-2</v>
      </c>
      <c r="L159" s="50">
        <f>STDEVA('ST1.1 Detailed MSW by country'!AP159,'ST1.1 Detailed MSW by country'!AE159,'ST1.1 Detailed MSW by country'!T159,'ST1.1 Detailed MSW by country'!I159)</f>
        <v>2.5645657176629956E-2</v>
      </c>
      <c r="M159" s="50">
        <f>MIN('ST1.1 Detailed MSW by country'!AP159,'ST1.1 Detailed MSW by country'!AE159,'ST1.1 Detailed MSW by country'!T159,'ST1.1 Detailed MSW by country'!I159)</f>
        <v>2.7406080000000003E-2</v>
      </c>
      <c r="N159" s="50">
        <f>MAX('ST1.1 Detailed MSW by country'!AP159,'ST1.1 Detailed MSW by country'!AE159,'ST1.1 Detailed MSW by country'!T159,'ST1.1 Detailed MSW by country'!I159)</f>
        <v>5.6218213625203635E-2</v>
      </c>
      <c r="O159" s="50">
        <f>AVERAGE('ST1.1 Detailed MSW by country'!AQ159,'ST1.1 Detailed MSW by country'!AF159,'ST1.1 Detailed MSW by country'!U159,'ST1.1 Detailed MSW by country'!J159)</f>
        <v>8.563735106032444E-2</v>
      </c>
      <c r="P159" s="50">
        <f>STDEVA('ST1.1 Detailed MSW by country'!AQ159,'ST1.1 Detailed MSW by country'!AF159,'ST1.1 Detailed MSW by country'!U159,'ST1.1 Detailed MSW by country'!J159)</f>
        <v>4.9031553577450329E-2</v>
      </c>
      <c r="Q159" s="50">
        <f>MIN('ST1.1 Detailed MSW by country'!AQ159,'ST1.1 Detailed MSW by country'!AF159,'ST1.1 Detailed MSW by country'!U159,'ST1.1 Detailed MSW by country'!J159)</f>
        <v>5.2397280000000004E-2</v>
      </c>
      <c r="R159" s="50">
        <f>MAX('ST1.1 Detailed MSW by country'!AQ159,'ST1.1 Detailed MSW by country'!AF159,'ST1.1 Detailed MSW by country'!U159,'ST1.1 Detailed MSW by country'!J159)</f>
        <v>0.10748277318097334</v>
      </c>
      <c r="S159" s="50">
        <f>AVERAGE('ST1.1 Detailed MSW by country'!AR159,'ST1.1 Detailed MSW by country'!AG159,'ST1.1 Detailed MSW by country'!V159,'ST1.1 Detailed MSW by country'!K159)</f>
        <v>7.0859630244984442E-2</v>
      </c>
      <c r="T159" s="50">
        <f>STDEVA('ST1.1 Detailed MSW by country'!AR159,'ST1.1 Detailed MSW by country'!AG159,'ST1.1 Detailed MSW by country'!V159,'ST1.1 Detailed MSW by country'!K159)</f>
        <v>4.05705888122097E-2</v>
      </c>
      <c r="U159" s="50">
        <f>MIN('ST1.1 Detailed MSW by country'!AR159,'ST1.1 Detailed MSW by country'!AG159,'ST1.1 Detailed MSW by country'!V159,'ST1.1 Detailed MSW by country'!K159)</f>
        <v>4.3355520000000008E-2</v>
      </c>
      <c r="V159" s="50">
        <f>MAX('ST1.1 Detailed MSW by country'!AR159,'ST1.1 Detailed MSW by country'!AG159,'ST1.1 Detailed MSW by country'!V159,'ST1.1 Detailed MSW by country'!K159)</f>
        <v>8.8935370734953306E-2</v>
      </c>
      <c r="W159" s="50">
        <f>AVERAGE('ST1.1 Detailed MSW by country'!AS159,'ST1.1 Detailed MSW by country'!AH159,'ST1.1 Detailed MSW by country'!W159,'ST1.1 Detailed MSW by country'!L159)</f>
        <v>5.4429741885072241E-2</v>
      </c>
      <c r="X159" s="50">
        <f>STDEVA('ST1.1 Detailed MSW by country'!AS159,'ST1.1 Detailed MSW by country'!AH159,'ST1.1 Detailed MSW by country'!W159,'ST1.1 Detailed MSW by country'!L159)</f>
        <v>3.1163677675699927E-2</v>
      </c>
      <c r="Y159" s="50">
        <f>MIN('ST1.1 Detailed MSW by country'!AS159,'ST1.1 Detailed MSW by country'!AH159,'ST1.1 Detailed MSW by country'!W159,'ST1.1 Detailed MSW by country'!L159)</f>
        <v>3.3302880000000007E-2</v>
      </c>
      <c r="Z159" s="50">
        <f>MAX('ST1.1 Detailed MSW by country'!AS159,'ST1.1 Detailed MSW by country'!AH159,'ST1.1 Detailed MSW by country'!W159,'ST1.1 Detailed MSW by country'!L159)</f>
        <v>6.8314345655216713E-2</v>
      </c>
      <c r="AA159" s="50">
        <f>AVERAGE('ST1.1 Detailed MSW by country'!AT159,'ST1.1 Detailed MSW by country'!AI159,'ST1.1 Detailed MSW by country'!X159,'ST1.1 Detailed MSW by country'!M159)</f>
        <v>0.1431878538629219</v>
      </c>
      <c r="AB159" s="50">
        <f>STDEVA('ST1.1 Detailed MSW by country'!AT159,'ST1.1 Detailed MSW by country'!AI159,'ST1.1 Detailed MSW by country'!X159,'ST1.1 Detailed MSW by country'!M159)</f>
        <v>8.1982018843325316E-2</v>
      </c>
      <c r="AC159" s="50">
        <f>MIN('ST1.1 Detailed MSW by country'!AT159,'ST1.1 Detailed MSW by country'!AI159,'ST1.1 Detailed MSW by country'!X159,'ST1.1 Detailed MSW by country'!M159)</f>
        <v>8.760960000000001E-2</v>
      </c>
      <c r="AD159" s="50">
        <f>MAX('ST1.1 Detailed MSW by country'!AT159,'ST1.1 Detailed MSW by country'!AI159,'ST1.1 Detailed MSW by country'!X159,'ST1.1 Detailed MSW by country'!M159)</f>
        <v>0.17971396158876574</v>
      </c>
      <c r="AE159" s="50">
        <f>AVERAGE('ST1.1 Detailed MSW by country'!AU159,'ST1.1 Detailed MSW by country'!AJ159,'ST1.1 Detailed MSW by country'!Y159,'ST1.1 Detailed MSW by country'!N159)</f>
        <v>4.0661679013637438E-2</v>
      </c>
      <c r="AF159" s="50">
        <f>STDEVA('ST1.1 Detailed MSW by country'!AU159,'ST1.1 Detailed MSW by country'!AJ159,'ST1.1 Detailed MSW by country'!Y159,'ST1.1 Detailed MSW by country'!N159)</f>
        <v>2.3280791248457122E-2</v>
      </c>
      <c r="AG159" s="50">
        <f>MIN('ST1.1 Detailed MSW by country'!AU159,'ST1.1 Detailed MSW by country'!AJ159,'ST1.1 Detailed MSW by country'!Y159,'ST1.1 Detailed MSW by country'!N159)</f>
        <v>2.4878880000000003E-2</v>
      </c>
      <c r="AH159" s="50">
        <f>MAX('ST1.1 Detailed MSW by country'!AU159,'ST1.1 Detailed MSW by country'!AJ159,'ST1.1 Detailed MSW by country'!Y159,'ST1.1 Detailed MSW by country'!N159)</f>
        <v>5.1034157040912319E-2</v>
      </c>
      <c r="AI159" s="50">
        <f>AVERAGE('ST1.1 Detailed MSW by country'!I159,'ST1.1 Detailed MSW by country'!L159,'ST1.1 Detailed MSW by country'!T159,'ST1.1 Detailed MSW by country'!W159,'ST1.1 Detailed MSW by country'!AE159,'ST1.1 Detailed MSW by country'!AH159,'ST1.1 Detailed MSW by country'!AP159,'ST1.1 Detailed MSW by country'!AS159)</f>
        <v>4.9610919880070069E-2</v>
      </c>
      <c r="AJ159" s="50">
        <f>STDEVA('ST1.1 Detailed MSW by country'!I159,'ST1.1 Detailed MSW by country'!L159,'ST1.1 Detailed MSW by country'!T159,'ST1.1 Detailed MSW by country'!W159,'ST1.1 Detailed MSW by country'!AE159,'ST1.1 Detailed MSW by country'!AH159,'ST1.1 Detailed MSW by country'!AP159,'ST1.1 Detailed MSW by country'!AS159)</f>
        <v>2.6702376351473101E-2</v>
      </c>
      <c r="AK159" s="50">
        <f>MIN('ST1.1 Detailed MSW by country'!I159,'ST1.1 Detailed MSW by country'!L159,'ST1.1 Detailed MSW by country'!T159,'ST1.1 Detailed MSW by country'!W159,'ST1.1 Detailed MSW by country'!AE159,'ST1.1 Detailed MSW by country'!AH159,'ST1.1 Detailed MSW by country'!AP159,'ST1.1 Detailed MSW by country'!AS159)</f>
        <v>2.7406080000000003E-2</v>
      </c>
      <c r="AL159" s="50">
        <f>MAX('ST1.1 Detailed MSW by country'!I159,'ST1.1 Detailed MSW by country'!L159,'ST1.1 Detailed MSW by country'!T159,'ST1.1 Detailed MSW by country'!W159,'ST1.1 Detailed MSW by country'!AE159,'ST1.1 Detailed MSW by country'!AH159,'ST1.1 Detailed MSW by country'!AP159,'ST1.1 Detailed MSW by country'!AS159)</f>
        <v>6.8314345655216713E-2</v>
      </c>
      <c r="AM159" s="50">
        <f>AVERAGE('ST1.1 Detailed MSW by country'!J159,'ST1.1 Detailed MSW by country'!M159,'ST1.1 Detailed MSW by country'!U159,'ST1.1 Detailed MSW by country'!X159,'ST1.1 Detailed MSW by country'!AF159,'ST1.1 Detailed MSW by country'!AI159,'ST1.1 Detailed MSW by country'!AQ159,'ST1.1 Detailed MSW by country'!AT159)</f>
        <v>0.11441260246162317</v>
      </c>
      <c r="AN159" s="50">
        <f>STDEVA('ST1.1 Detailed MSW by country'!J159,'ST1.1 Detailed MSW by country'!M159,'ST1.1 Detailed MSW by country'!U159,'ST1.1 Detailed MSW by country'!X159,'ST1.1 Detailed MSW by country'!AF159,'ST1.1 Detailed MSW by country'!AI159,'ST1.1 Detailed MSW by country'!AQ159,'ST1.1 Detailed MSW by country'!AT159)</f>
        <v>6.6656370287117156E-2</v>
      </c>
      <c r="AO159" s="50">
        <f>MIN('ST1.1 Detailed MSW by country'!J159,'ST1.1 Detailed MSW by country'!M159,'ST1.1 Detailed MSW by country'!U159,'ST1.1 Detailed MSW by country'!X159,'ST1.1 Detailed MSW by country'!AF159,'ST1.1 Detailed MSW by country'!AI159,'ST1.1 Detailed MSW by country'!AQ159,'ST1.1 Detailed MSW by country'!AT159)</f>
        <v>5.2397280000000004E-2</v>
      </c>
      <c r="AP159" s="50">
        <f>MAX('ST1.1 Detailed MSW by country'!J159,'ST1.1 Detailed MSW by country'!M159,'ST1.1 Detailed MSW by country'!U159,'ST1.1 Detailed MSW by country'!X159,'ST1.1 Detailed MSW by country'!AF159,'ST1.1 Detailed MSW by country'!AI159,'ST1.1 Detailed MSW by country'!AQ159,'ST1.1 Detailed MSW by country'!AT159)</f>
        <v>0.17971396158876574</v>
      </c>
      <c r="AQ159" s="50">
        <f>AVERAGE('ST1.1 Detailed MSW by country'!K159,'ST1.1 Detailed MSW by country'!N159,'ST1.1 Detailed MSW by country'!V159,'ST1.1 Detailed MSW by country'!Y159,'ST1.1 Detailed MSW by country'!AG159,'ST1.1 Detailed MSW by country'!AJ159,'ST1.1 Detailed MSW by country'!AR159,'ST1.1 Detailed MSW by country'!AU159)</f>
        <v>5.576065462931095E-2</v>
      </c>
      <c r="AR159" s="50">
        <f>STDEVA('ST1.1 Detailed MSW by country'!K159,'ST1.1 Detailed MSW by country'!N159,'ST1.1 Detailed MSW by country'!V159,'ST1.1 Detailed MSW by country'!Y159,'ST1.1 Detailed MSW by country'!AG159,'ST1.1 Detailed MSW by country'!AJ159,'ST1.1 Detailed MSW by country'!AR159,'ST1.1 Detailed MSW by country'!AU159)</f>
        <v>3.2928080817058294E-2</v>
      </c>
      <c r="AS159" s="50">
        <f>MIN('ST1.1 Detailed MSW by country'!K159,'ST1.1 Detailed MSW by country'!N159,'ST1.1 Detailed MSW by country'!V159,'ST1.1 Detailed MSW by country'!Y159,'ST1.1 Detailed MSW by country'!AG159,'ST1.1 Detailed MSW by country'!AJ159,'ST1.1 Detailed MSW by country'!AR159,'ST1.1 Detailed MSW by country'!AU159)</f>
        <v>2.4878880000000003E-2</v>
      </c>
      <c r="AT159" s="50">
        <f>MAX('ST1.1 Detailed MSW by country'!K159,'ST1.1 Detailed MSW by country'!N159,'ST1.1 Detailed MSW by country'!V159,'ST1.1 Detailed MSW by country'!Y159,'ST1.1 Detailed MSW by country'!AG159,'ST1.1 Detailed MSW by country'!AJ159,'ST1.1 Detailed MSW by country'!AR159,'ST1.1 Detailed MSW by country'!AU159)</f>
        <v>8.8935370734953306E-2</v>
      </c>
    </row>
    <row r="160" spans="1:46" x14ac:dyDescent="0.3">
      <c r="A160" s="19" t="s">
        <v>169</v>
      </c>
      <c r="B160" s="19" t="s">
        <v>175</v>
      </c>
      <c r="C160" s="27">
        <f>AVERAGE('ST1.1 Detailed MSW by country'!G160,'ST1.1 Detailed MSW by country'!R160,'ST1.1 Detailed MSW by country'!AC160,'ST1.1 Detailed MSW by country'!AN160)</f>
        <v>0.77627058621359879</v>
      </c>
      <c r="D160" s="21">
        <f>STDEVA('ST1.1 Detailed MSW by country'!G160,'ST1.1 Detailed MSW by country'!R160,'ST1.1 Detailed MSW by country'!AC160,'ST1.1 Detailed MSW by country'!AN160)</f>
        <v>0.41103699478904537</v>
      </c>
      <c r="E160" s="21">
        <f>MIN('ST1.1 Detailed MSW by country'!G160,'ST1.1 Detailed MSW by country'!R160,'ST1.1 Detailed MSW by country'!AC160,'ST1.1 Detailed MSW by country'!AN160)</f>
        <v>0.62</v>
      </c>
      <c r="F160" s="21">
        <f>MAX('ST1.1 Detailed MSW by country'!G160,'ST1.1 Detailed MSW by country'!R160,'ST1.1 Detailed MSW by country'!AC160,'ST1.1 Detailed MSW by country'!AN160)</f>
        <v>0.95</v>
      </c>
      <c r="G160" s="21">
        <f>AVERAGE('ST1.1 Detailed MSW by country'!H160,'ST1.1 Detailed MSW by country'!S160,'ST1.1 Detailed MSW by country'!AD160,'ST1.1 Detailed MSW by country'!AO160)</f>
        <v>0.37059403816440478</v>
      </c>
      <c r="H160" s="21">
        <f>STDEVA('ST1.1 Detailed MSW by country'!H160,'ST1.1 Detailed MSW by country'!S160,'ST1.1 Detailed MSW by country'!AD160,'ST1.1 Detailed MSW by country'!AO160)</f>
        <v>0.2164366093118148</v>
      </c>
      <c r="I160" s="21">
        <f>MIN('ST1.1 Detailed MSW by country'!H160,'ST1.1 Detailed MSW by country'!S160,'ST1.1 Detailed MSW by country'!AD160,'ST1.1 Detailed MSW by country'!AO160)</f>
        <v>0.22319999999999998</v>
      </c>
      <c r="J160" s="21">
        <f>MAX('ST1.1 Detailed MSW by country'!H160,'ST1.1 Detailed MSW by country'!S160,'ST1.1 Detailed MSW by country'!AD160,'ST1.1 Detailed MSW by country'!AO160)</f>
        <v>0.49399999999999999</v>
      </c>
      <c r="K160" s="50">
        <f>AVERAGE('ST1.1 Detailed MSW by country'!AP160,'ST1.1 Detailed MSW by country'!AE160,'ST1.1 Detailed MSW by country'!T160,'ST1.1 Detailed MSW by country'!I160)</f>
        <v>3.0464404607223623E-2</v>
      </c>
      <c r="L160" s="50">
        <f>STDEVA('ST1.1 Detailed MSW by country'!AP160,'ST1.1 Detailed MSW by country'!AE160,'ST1.1 Detailed MSW by country'!T160,'ST1.1 Detailed MSW by country'!I160)</f>
        <v>1.6120635515902416E-2</v>
      </c>
      <c r="M160" s="50">
        <f>MIN('ST1.1 Detailed MSW by country'!AP160,'ST1.1 Detailed MSW by country'!AE160,'ST1.1 Detailed MSW by country'!T160,'ST1.1 Detailed MSW by country'!I160)</f>
        <v>2.4107199999999999E-2</v>
      </c>
      <c r="N160" s="50">
        <f>MAX('ST1.1 Detailed MSW by country'!AP160,'ST1.1 Detailed MSW by country'!AE160,'ST1.1 Detailed MSW by country'!T160,'ST1.1 Detailed MSW by country'!I160)</f>
        <v>3.7030013821670878E-2</v>
      </c>
      <c r="O160" s="50">
        <f>AVERAGE('ST1.1 Detailed MSW by country'!AQ160,'ST1.1 Detailed MSW by country'!AF160,'ST1.1 Detailed MSW by country'!U160,'ST1.1 Detailed MSW by country'!J160)</f>
        <v>5.8244445693728775E-2</v>
      </c>
      <c r="P160" s="50">
        <f>STDEVA('ST1.1 Detailed MSW by country'!AQ160,'ST1.1 Detailed MSW by country'!AF160,'ST1.1 Detailed MSW by country'!U160,'ST1.1 Detailed MSW by country'!J160)</f>
        <v>3.0820805197411798E-2</v>
      </c>
      <c r="Q160" s="50">
        <f>MIN('ST1.1 Detailed MSW by country'!AQ160,'ST1.1 Detailed MSW by country'!AF160,'ST1.1 Detailed MSW by country'!U160,'ST1.1 Detailed MSW by country'!J160)</f>
        <v>4.6090199999999998E-2</v>
      </c>
      <c r="R160" s="50">
        <f>MAX('ST1.1 Detailed MSW by country'!AQ160,'ST1.1 Detailed MSW by country'!AF160,'ST1.1 Detailed MSW by country'!U160,'ST1.1 Detailed MSW by country'!J160)</f>
        <v>7.0797137081186332E-2</v>
      </c>
      <c r="S160" s="50">
        <f>AVERAGE('ST1.1 Detailed MSW by country'!AR160,'ST1.1 Detailed MSW by country'!AG160,'ST1.1 Detailed MSW by country'!V160,'ST1.1 Detailed MSW by country'!K160)</f>
        <v>4.8193689255689842E-2</v>
      </c>
      <c r="T160" s="50">
        <f>STDEVA('ST1.1 Detailed MSW by country'!AR160,'ST1.1 Detailed MSW by country'!AG160,'ST1.1 Detailed MSW by country'!V160,'ST1.1 Detailed MSW by country'!K160)</f>
        <v>2.5502316840730871E-2</v>
      </c>
      <c r="U160" s="50">
        <f>MIN('ST1.1 Detailed MSW by country'!AR160,'ST1.1 Detailed MSW by country'!AG160,'ST1.1 Detailed MSW by country'!V160,'ST1.1 Detailed MSW by country'!K160)</f>
        <v>3.8136799999999998E-2</v>
      </c>
      <c r="V160" s="50">
        <f>MAX('ST1.1 Detailed MSW by country'!AR160,'ST1.1 Detailed MSW by country'!AG160,'ST1.1 Detailed MSW by country'!V160,'ST1.1 Detailed MSW by country'!K160)</f>
        <v>5.858026776706951E-2</v>
      </c>
      <c r="W160" s="50">
        <f>AVERAGE('ST1.1 Detailed MSW by country'!AS160,'ST1.1 Detailed MSW by country'!AH160,'ST1.1 Detailed MSW by country'!W160,'ST1.1 Detailed MSW by country'!L160)</f>
        <v>3.7019245762466416E-2</v>
      </c>
      <c r="X160" s="50">
        <f>STDEVA('ST1.1 Detailed MSW by country'!AS160,'ST1.1 Detailed MSW by country'!AH160,'ST1.1 Detailed MSW by country'!W160,'ST1.1 Detailed MSW by country'!L160)</f>
        <v>1.9589214878955184E-2</v>
      </c>
      <c r="Y160" s="50">
        <f>MIN('ST1.1 Detailed MSW by country'!AS160,'ST1.1 Detailed MSW by country'!AH160,'ST1.1 Detailed MSW by country'!W160,'ST1.1 Detailed MSW by country'!L160)</f>
        <v>2.9294199999999999E-2</v>
      </c>
      <c r="Z160" s="50">
        <f>MAX('ST1.1 Detailed MSW by country'!AS160,'ST1.1 Detailed MSW by country'!AH160,'ST1.1 Detailed MSW by country'!W160,'ST1.1 Detailed MSW by country'!L160)</f>
        <v>4.4997537287399247E-2</v>
      </c>
      <c r="AA160" s="50">
        <f>AVERAGE('ST1.1 Detailed MSW by country'!AT160,'ST1.1 Detailed MSW by country'!AI160,'ST1.1 Detailed MSW by country'!X160,'ST1.1 Detailed MSW by country'!M160)</f>
        <v>9.7386211449321428E-2</v>
      </c>
      <c r="AB160" s="50">
        <f>STDEVA('ST1.1 Detailed MSW by country'!AT160,'ST1.1 Detailed MSW by country'!AI160,'ST1.1 Detailed MSW by country'!X160,'ST1.1 Detailed MSW by country'!M160)</f>
        <v>5.1533179108212639E-2</v>
      </c>
      <c r="AC160" s="50">
        <f>MIN('ST1.1 Detailed MSW by country'!AT160,'ST1.1 Detailed MSW by country'!AI160,'ST1.1 Detailed MSW by country'!X160,'ST1.1 Detailed MSW by country'!M160)</f>
        <v>7.7063999999999994E-2</v>
      </c>
      <c r="AD160" s="50">
        <f>MAX('ST1.1 Detailed MSW by country'!AT160,'ST1.1 Detailed MSW by country'!AI160,'ST1.1 Detailed MSW by country'!X160,'ST1.1 Detailed MSW by country'!M160)</f>
        <v>0.11837463434796429</v>
      </c>
      <c r="AE160" s="50">
        <f>AVERAGE('ST1.1 Detailed MSW by country'!AU160,'ST1.1 Detailed MSW by country'!AJ160,'ST1.1 Detailed MSW by country'!Y160,'ST1.1 Detailed MSW by country'!N160)</f>
        <v>2.7655186969262429E-2</v>
      </c>
      <c r="AF160" s="50">
        <f>STDEVA('ST1.1 Detailed MSW by country'!AU160,'ST1.1 Detailed MSW by country'!AJ160,'ST1.1 Detailed MSW by country'!Y160,'ST1.1 Detailed MSW by country'!N160)</f>
        <v>1.4634101503165518E-2</v>
      </c>
      <c r="AG160" s="50">
        <f>MIN('ST1.1 Detailed MSW by country'!AU160,'ST1.1 Detailed MSW by country'!AJ160,'ST1.1 Detailed MSW by country'!Y160,'ST1.1 Detailed MSW by country'!N160)</f>
        <v>2.1884199999999999E-2</v>
      </c>
      <c r="AH160" s="50">
        <f>MAX('ST1.1 Detailed MSW by country'!AU160,'ST1.1 Detailed MSW by country'!AJ160,'ST1.1 Detailed MSW by country'!Y160,'ST1.1 Detailed MSW by country'!N160)</f>
        <v>3.3615360907787294E-2</v>
      </c>
      <c r="AI160" s="50">
        <f>AVERAGE('ST1.1 Detailed MSW by country'!I160,'ST1.1 Detailed MSW by country'!L160,'ST1.1 Detailed MSW by country'!T160,'ST1.1 Detailed MSW by country'!W160,'ST1.1 Detailed MSW by country'!AE160,'ST1.1 Detailed MSW by country'!AH160,'ST1.1 Detailed MSW by country'!AP160,'ST1.1 Detailed MSW by country'!AS160)</f>
        <v>3.3741825184845017E-2</v>
      </c>
      <c r="AJ160" s="50">
        <f>STDEVA('ST1.1 Detailed MSW by country'!I160,'ST1.1 Detailed MSW by country'!L160,'ST1.1 Detailed MSW by country'!T160,'ST1.1 Detailed MSW by country'!W160,'ST1.1 Detailed MSW by country'!AE160,'ST1.1 Detailed MSW by country'!AH160,'ST1.1 Detailed MSW by country'!AP160,'ST1.1 Detailed MSW by country'!AS160)</f>
        <v>1.681484621408429E-2</v>
      </c>
      <c r="AK160" s="50">
        <f>MIN('ST1.1 Detailed MSW by country'!I160,'ST1.1 Detailed MSW by country'!L160,'ST1.1 Detailed MSW by country'!T160,'ST1.1 Detailed MSW by country'!W160,'ST1.1 Detailed MSW by country'!AE160,'ST1.1 Detailed MSW by country'!AH160,'ST1.1 Detailed MSW by country'!AP160,'ST1.1 Detailed MSW by country'!AS160)</f>
        <v>2.4107199999999999E-2</v>
      </c>
      <c r="AL160" s="50">
        <f>MAX('ST1.1 Detailed MSW by country'!I160,'ST1.1 Detailed MSW by country'!L160,'ST1.1 Detailed MSW by country'!T160,'ST1.1 Detailed MSW by country'!W160,'ST1.1 Detailed MSW by country'!AE160,'ST1.1 Detailed MSW by country'!AH160,'ST1.1 Detailed MSW by country'!AP160,'ST1.1 Detailed MSW by country'!AS160)</f>
        <v>4.4997537287399247E-2</v>
      </c>
      <c r="AM160" s="50">
        <f>AVERAGE('ST1.1 Detailed MSW by country'!J160,'ST1.1 Detailed MSW by country'!M160,'ST1.1 Detailed MSW by country'!U160,'ST1.1 Detailed MSW by country'!X160,'ST1.1 Detailed MSW by country'!AF160,'ST1.1 Detailed MSW by country'!AI160,'ST1.1 Detailed MSW by country'!AQ160,'ST1.1 Detailed MSW by country'!AT160)</f>
        <v>7.7815328571525108E-2</v>
      </c>
      <c r="AN160" s="50">
        <f>STDEVA('ST1.1 Detailed MSW by country'!J160,'ST1.1 Detailed MSW by country'!M160,'ST1.1 Detailed MSW by country'!U160,'ST1.1 Detailed MSW by country'!X160,'ST1.1 Detailed MSW by country'!AF160,'ST1.1 Detailed MSW by country'!AI160,'ST1.1 Detailed MSW by country'!AQ160,'ST1.1 Detailed MSW by country'!AT160)</f>
        <v>4.2325877428795053E-2</v>
      </c>
      <c r="AO160" s="50">
        <f>MIN('ST1.1 Detailed MSW by country'!J160,'ST1.1 Detailed MSW by country'!M160,'ST1.1 Detailed MSW by country'!U160,'ST1.1 Detailed MSW by country'!X160,'ST1.1 Detailed MSW by country'!AF160,'ST1.1 Detailed MSW by country'!AI160,'ST1.1 Detailed MSW by country'!AQ160,'ST1.1 Detailed MSW by country'!AT160)</f>
        <v>4.6090199999999998E-2</v>
      </c>
      <c r="AP160" s="50">
        <f>MAX('ST1.1 Detailed MSW by country'!J160,'ST1.1 Detailed MSW by country'!M160,'ST1.1 Detailed MSW by country'!U160,'ST1.1 Detailed MSW by country'!X160,'ST1.1 Detailed MSW by country'!AF160,'ST1.1 Detailed MSW by country'!AI160,'ST1.1 Detailed MSW by country'!AQ160,'ST1.1 Detailed MSW by country'!AT160)</f>
        <v>0.11837463434796429</v>
      </c>
      <c r="AQ160" s="50">
        <f>AVERAGE('ST1.1 Detailed MSW by country'!K160,'ST1.1 Detailed MSW by country'!N160,'ST1.1 Detailed MSW by country'!V160,'ST1.1 Detailed MSW by country'!Y160,'ST1.1 Detailed MSW by country'!AG160,'ST1.1 Detailed MSW by country'!AJ160,'ST1.1 Detailed MSW by country'!AR160,'ST1.1 Detailed MSW by country'!AU160)</f>
        <v>3.7924438112476137E-2</v>
      </c>
      <c r="AR160" s="50">
        <f>STDEVA('ST1.1 Detailed MSW by country'!K160,'ST1.1 Detailed MSW by country'!N160,'ST1.1 Detailed MSW by country'!V160,'ST1.1 Detailed MSW by country'!Y160,'ST1.1 Detailed MSW by country'!AG160,'ST1.1 Detailed MSW by country'!AJ160,'ST1.1 Detailed MSW by country'!AR160,'ST1.1 Detailed MSW by country'!AU160)</f>
        <v>2.0935731959774662E-2</v>
      </c>
      <c r="AS160" s="50">
        <f>MIN('ST1.1 Detailed MSW by country'!K160,'ST1.1 Detailed MSW by country'!N160,'ST1.1 Detailed MSW by country'!V160,'ST1.1 Detailed MSW by country'!Y160,'ST1.1 Detailed MSW by country'!AG160,'ST1.1 Detailed MSW by country'!AJ160,'ST1.1 Detailed MSW by country'!AR160,'ST1.1 Detailed MSW by country'!AU160)</f>
        <v>2.1884199999999999E-2</v>
      </c>
      <c r="AT160" s="50">
        <f>MAX('ST1.1 Detailed MSW by country'!K160,'ST1.1 Detailed MSW by country'!N160,'ST1.1 Detailed MSW by country'!V160,'ST1.1 Detailed MSW by country'!Y160,'ST1.1 Detailed MSW by country'!AG160,'ST1.1 Detailed MSW by country'!AJ160,'ST1.1 Detailed MSW by country'!AR160,'ST1.1 Detailed MSW by country'!AU160)</f>
        <v>5.858026776706951E-2</v>
      </c>
    </row>
    <row r="161" spans="1:46" x14ac:dyDescent="0.3">
      <c r="A161" s="19" t="s">
        <v>169</v>
      </c>
      <c r="B161" s="19" t="s">
        <v>176</v>
      </c>
      <c r="C161" s="27">
        <f>AVERAGE('ST1.1 Detailed MSW by country'!G161,'ST1.1 Detailed MSW by country'!R161,'ST1.1 Detailed MSW by country'!AC161,'ST1.1 Detailed MSW by country'!AN161)</f>
        <v>1.0335746870048046</v>
      </c>
      <c r="D161" s="21">
        <f>STDEVA('ST1.1 Detailed MSW by country'!G161,'ST1.1 Detailed MSW by country'!R161,'ST1.1 Detailed MSW by country'!AC161,'ST1.1 Detailed MSW by country'!AN161)</f>
        <v>0.56604578247426696</v>
      </c>
      <c r="E161" s="21">
        <f>MIN('ST1.1 Detailed MSW by country'!G161,'ST1.1 Detailed MSW by country'!R161,'ST1.1 Detailed MSW by country'!AC161,'ST1.1 Detailed MSW by country'!AN161)</f>
        <v>0.8607240610144139</v>
      </c>
      <c r="F161" s="21">
        <f>MAX('ST1.1 Detailed MSW by country'!G161,'ST1.1 Detailed MSW by country'!R161,'ST1.1 Detailed MSW by country'!AC161,'ST1.1 Detailed MSW by country'!AN161)</f>
        <v>1.36</v>
      </c>
      <c r="G161" s="21">
        <f>AVERAGE('ST1.1 Detailed MSW by country'!H161,'ST1.1 Detailed MSW by country'!S161,'ST1.1 Detailed MSW by country'!AD161,'ST1.1 Detailed MSW by country'!AO161)</f>
        <v>0.49052550390916511</v>
      </c>
      <c r="H161" s="21">
        <f>STDEVA('ST1.1 Detailed MSW by country'!H161,'ST1.1 Detailed MSW by country'!S161,'ST1.1 Detailed MSW by country'!AD161,'ST1.1 Detailed MSW by country'!AO161)</f>
        <v>0.29407167855424693</v>
      </c>
      <c r="I161" s="21">
        <f>MIN('ST1.1 Detailed MSW by country'!H161,'ST1.1 Detailed MSW by country'!S161,'ST1.1 Detailed MSW by country'!AD161,'ST1.1 Detailed MSW by country'!AO161)</f>
        <v>0.31679999999999997</v>
      </c>
      <c r="J161" s="21">
        <f>MAX('ST1.1 Detailed MSW by country'!H161,'ST1.1 Detailed MSW by country'!S161,'ST1.1 Detailed MSW by country'!AD161,'ST1.1 Detailed MSW by country'!AO161)</f>
        <v>0.70720000000000005</v>
      </c>
      <c r="K161" s="50">
        <f>AVERAGE('ST1.1 Detailed MSW by country'!AP161,'ST1.1 Detailed MSW by country'!AE161,'ST1.1 Detailed MSW by country'!T161,'ST1.1 Detailed MSW by country'!I161)</f>
        <v>3.9819564725834471E-2</v>
      </c>
      <c r="L161" s="50">
        <f>STDEVA('ST1.1 Detailed MSW by country'!AP161,'ST1.1 Detailed MSW by country'!AE161,'ST1.1 Detailed MSW by country'!T161,'ST1.1 Detailed MSW by country'!I161)</f>
        <v>2.0264141427885636E-2</v>
      </c>
      <c r="M161" s="50">
        <f>MIN('ST1.1 Detailed MSW by country'!AP161,'ST1.1 Detailed MSW by country'!AE161,'ST1.1 Detailed MSW by country'!T161,'ST1.1 Detailed MSW by country'!I161)</f>
        <v>3.4511359999999998E-2</v>
      </c>
      <c r="N161" s="50">
        <f>MAX('ST1.1 Detailed MSW by country'!AP161,'ST1.1 Detailed MSW by country'!AE161,'ST1.1 Detailed MSW by country'!T161,'ST1.1 Detailed MSW by country'!I161)</f>
        <v>4.2943999999999996E-2</v>
      </c>
      <c r="O161" s="50">
        <f>AVERAGE('ST1.1 Detailed MSW by country'!AQ161,'ST1.1 Detailed MSW by country'!AF161,'ST1.1 Detailed MSW by country'!U161,'ST1.1 Detailed MSW by country'!J161)</f>
        <v>7.6130438297548272E-2</v>
      </c>
      <c r="P161" s="50">
        <f>STDEVA('ST1.1 Detailed MSW by country'!AQ161,'ST1.1 Detailed MSW by country'!AF161,'ST1.1 Detailed MSW by country'!U161,'ST1.1 Detailed MSW by country'!J161)</f>
        <v>3.8742713016838744E-2</v>
      </c>
      <c r="Q161" s="50">
        <f>MIN('ST1.1 Detailed MSW by country'!AQ161,'ST1.1 Detailed MSW by country'!AF161,'ST1.1 Detailed MSW by country'!U161,'ST1.1 Detailed MSW by country'!J161)</f>
        <v>6.598176E-2</v>
      </c>
      <c r="R161" s="50">
        <f>MAX('ST1.1 Detailed MSW by country'!AQ161,'ST1.1 Detailed MSW by country'!AF161,'ST1.1 Detailed MSW by country'!U161,'ST1.1 Detailed MSW by country'!J161)</f>
        <v>8.2103999999999996E-2</v>
      </c>
      <c r="S161" s="50">
        <f>AVERAGE('ST1.1 Detailed MSW by country'!AR161,'ST1.1 Detailed MSW by country'!AG161,'ST1.1 Detailed MSW by country'!V161,'ST1.1 Detailed MSW by country'!K161)</f>
        <v>6.299324583677092E-2</v>
      </c>
      <c r="T161" s="50">
        <f>STDEVA('ST1.1 Detailed MSW by country'!AR161,'ST1.1 Detailed MSW by country'!AG161,'ST1.1 Detailed MSW by country'!V161,'ST1.1 Detailed MSW by country'!K161)</f>
        <v>3.2057207340835503E-2</v>
      </c>
      <c r="U161" s="50">
        <f>MIN('ST1.1 Detailed MSW by country'!AR161,'ST1.1 Detailed MSW by country'!AG161,'ST1.1 Detailed MSW by country'!V161,'ST1.1 Detailed MSW by country'!K161)</f>
        <v>5.4595840000000007E-2</v>
      </c>
      <c r="V161" s="50">
        <f>MAX('ST1.1 Detailed MSW by country'!AR161,'ST1.1 Detailed MSW by country'!AG161,'ST1.1 Detailed MSW by country'!V161,'ST1.1 Detailed MSW by country'!K161)</f>
        <v>6.793600000000001E-2</v>
      </c>
      <c r="W161" s="50">
        <f>AVERAGE('ST1.1 Detailed MSW by country'!AS161,'ST1.1 Detailed MSW by country'!AH161,'ST1.1 Detailed MSW by country'!W161,'ST1.1 Detailed MSW by country'!L161)</f>
        <v>4.8387298939384919E-2</v>
      </c>
      <c r="X161" s="50">
        <f>STDEVA('ST1.1 Detailed MSW by country'!AS161,'ST1.1 Detailed MSW by country'!AH161,'ST1.1 Detailed MSW by country'!W161,'ST1.1 Detailed MSW by country'!L161)</f>
        <v>2.4624253825279073E-2</v>
      </c>
      <c r="Y161" s="50">
        <f>MIN('ST1.1 Detailed MSW by country'!AS161,'ST1.1 Detailed MSW by country'!AH161,'ST1.1 Detailed MSW by country'!W161,'ST1.1 Detailed MSW by country'!L161)</f>
        <v>4.1936960000000002E-2</v>
      </c>
      <c r="Z161" s="50">
        <f>MAX('ST1.1 Detailed MSW by country'!AS161,'ST1.1 Detailed MSW by country'!AH161,'ST1.1 Detailed MSW by country'!W161,'ST1.1 Detailed MSW by country'!L161)</f>
        <v>5.2184000000000001E-2</v>
      </c>
      <c r="AA161" s="50">
        <f>AVERAGE('ST1.1 Detailed MSW by country'!AT161,'ST1.1 Detailed MSW by country'!AI161,'ST1.1 Detailed MSW by country'!X161,'ST1.1 Detailed MSW by country'!M161)</f>
        <v>0.12729205117274953</v>
      </c>
      <c r="AB161" s="50">
        <f>STDEVA('ST1.1 Detailed MSW by country'!AT161,'ST1.1 Detailed MSW by country'!AI161,'ST1.1 Detailed MSW by country'!X161,'ST1.1 Detailed MSW by country'!M161)</f>
        <v>6.4778812761273785E-2</v>
      </c>
      <c r="AC161" s="50">
        <f>MIN('ST1.1 Detailed MSW by country'!AT161,'ST1.1 Detailed MSW by country'!AI161,'ST1.1 Detailed MSW by country'!X161,'ST1.1 Detailed MSW by country'!M161)</f>
        <v>0.11032320000000001</v>
      </c>
      <c r="AD161" s="50">
        <f>MAX('ST1.1 Detailed MSW by country'!AT161,'ST1.1 Detailed MSW by country'!AI161,'ST1.1 Detailed MSW by country'!X161,'ST1.1 Detailed MSW by country'!M161)</f>
        <v>0.13728000000000001</v>
      </c>
      <c r="AE161" s="50">
        <f>AVERAGE('ST1.1 Detailed MSW by country'!AU161,'ST1.1 Detailed MSW by country'!AJ161,'ST1.1 Detailed MSW by country'!Y161,'ST1.1 Detailed MSW by country'!N161)</f>
        <v>3.6147678634312848E-2</v>
      </c>
      <c r="AF161" s="50">
        <f>STDEVA('ST1.1 Detailed MSW by country'!AU161,'ST1.1 Detailed MSW by country'!AJ161,'ST1.1 Detailed MSW by country'!Y161,'ST1.1 Detailed MSW by country'!N161)</f>
        <v>1.8395521829002739E-2</v>
      </c>
      <c r="AG161" s="50">
        <f>MIN('ST1.1 Detailed MSW by country'!AU161,'ST1.1 Detailed MSW by country'!AJ161,'ST1.1 Detailed MSW by country'!Y161,'ST1.1 Detailed MSW by country'!N161)</f>
        <v>3.1328960000000003E-2</v>
      </c>
      <c r="AH161" s="50">
        <f>MAX('ST1.1 Detailed MSW by country'!AU161,'ST1.1 Detailed MSW by country'!AJ161,'ST1.1 Detailed MSW by country'!Y161,'ST1.1 Detailed MSW by country'!N161)</f>
        <v>3.8983999999999998E-2</v>
      </c>
      <c r="AI161" s="50">
        <f>AVERAGE('ST1.1 Detailed MSW by country'!I161,'ST1.1 Detailed MSW by country'!L161,'ST1.1 Detailed MSW by country'!T161,'ST1.1 Detailed MSW by country'!W161,'ST1.1 Detailed MSW by country'!AE161,'ST1.1 Detailed MSW by country'!AH161,'ST1.1 Detailed MSW by country'!AP161,'ST1.1 Detailed MSW by country'!AS161)</f>
        <v>4.4103431832609695E-2</v>
      </c>
      <c r="AJ161" s="50">
        <f>STDEVA('ST1.1 Detailed MSW by country'!I161,'ST1.1 Detailed MSW by country'!L161,'ST1.1 Detailed MSW by country'!T161,'ST1.1 Detailed MSW by country'!W161,'ST1.1 Detailed MSW by country'!AE161,'ST1.1 Detailed MSW by country'!AH161,'ST1.1 Detailed MSW by country'!AP161,'ST1.1 Detailed MSW by country'!AS161)</f>
        <v>2.1157740025922508E-2</v>
      </c>
      <c r="AK161" s="50">
        <f>MIN('ST1.1 Detailed MSW by country'!I161,'ST1.1 Detailed MSW by country'!L161,'ST1.1 Detailed MSW by country'!T161,'ST1.1 Detailed MSW by country'!W161,'ST1.1 Detailed MSW by country'!AE161,'ST1.1 Detailed MSW by country'!AH161,'ST1.1 Detailed MSW by country'!AP161,'ST1.1 Detailed MSW by country'!AS161)</f>
        <v>3.4511359999999998E-2</v>
      </c>
      <c r="AL161" s="50">
        <f>MAX('ST1.1 Detailed MSW by country'!I161,'ST1.1 Detailed MSW by country'!L161,'ST1.1 Detailed MSW by country'!T161,'ST1.1 Detailed MSW by country'!W161,'ST1.1 Detailed MSW by country'!AE161,'ST1.1 Detailed MSW by country'!AH161,'ST1.1 Detailed MSW by country'!AP161,'ST1.1 Detailed MSW by country'!AS161)</f>
        <v>5.2184000000000001E-2</v>
      </c>
      <c r="AM161" s="50">
        <f>AVERAGE('ST1.1 Detailed MSW by country'!J161,'ST1.1 Detailed MSW by country'!M161,'ST1.1 Detailed MSW by country'!U161,'ST1.1 Detailed MSW by country'!X161,'ST1.1 Detailed MSW by country'!AF161,'ST1.1 Detailed MSW by country'!AI161,'ST1.1 Detailed MSW by country'!AQ161,'ST1.1 Detailed MSW by country'!AT161)</f>
        <v>0.10171124473514891</v>
      </c>
      <c r="AN161" s="50">
        <f>STDEVA('ST1.1 Detailed MSW by country'!J161,'ST1.1 Detailed MSW by country'!M161,'ST1.1 Detailed MSW by country'!U161,'ST1.1 Detailed MSW by country'!X161,'ST1.1 Detailed MSW by country'!AF161,'ST1.1 Detailed MSW by country'!AI161,'ST1.1 Detailed MSW by country'!AQ161,'ST1.1 Detailed MSW by country'!AT161)</f>
        <v>5.3501103653485274E-2</v>
      </c>
      <c r="AO161" s="50">
        <f>MIN('ST1.1 Detailed MSW by country'!J161,'ST1.1 Detailed MSW by country'!M161,'ST1.1 Detailed MSW by country'!U161,'ST1.1 Detailed MSW by country'!X161,'ST1.1 Detailed MSW by country'!AF161,'ST1.1 Detailed MSW by country'!AI161,'ST1.1 Detailed MSW by country'!AQ161,'ST1.1 Detailed MSW by country'!AT161)</f>
        <v>6.598176E-2</v>
      </c>
      <c r="AP161" s="50">
        <f>MAX('ST1.1 Detailed MSW by country'!J161,'ST1.1 Detailed MSW by country'!M161,'ST1.1 Detailed MSW by country'!U161,'ST1.1 Detailed MSW by country'!X161,'ST1.1 Detailed MSW by country'!AF161,'ST1.1 Detailed MSW by country'!AI161,'ST1.1 Detailed MSW by country'!AQ161,'ST1.1 Detailed MSW by country'!AT161)</f>
        <v>0.13728000000000001</v>
      </c>
      <c r="AQ161" s="50">
        <f>AVERAGE('ST1.1 Detailed MSW by country'!K161,'ST1.1 Detailed MSW by country'!N161,'ST1.1 Detailed MSW by country'!V161,'ST1.1 Detailed MSW by country'!Y161,'ST1.1 Detailed MSW by country'!AG161,'ST1.1 Detailed MSW by country'!AJ161,'ST1.1 Detailed MSW by country'!AR161,'ST1.1 Detailed MSW by country'!AU161)</f>
        <v>4.9570462235541894E-2</v>
      </c>
      <c r="AR161" s="50">
        <f>STDEVA('ST1.1 Detailed MSW by country'!K161,'ST1.1 Detailed MSW by country'!N161,'ST1.1 Detailed MSW by country'!V161,'ST1.1 Detailed MSW by country'!Y161,'ST1.1 Detailed MSW by country'!AG161,'ST1.1 Detailed MSW by country'!AJ161,'ST1.1 Detailed MSW by country'!AR161,'ST1.1 Detailed MSW by country'!AU161)</f>
        <v>2.6481663024462528E-2</v>
      </c>
      <c r="AS161" s="50">
        <f>MIN('ST1.1 Detailed MSW by country'!K161,'ST1.1 Detailed MSW by country'!N161,'ST1.1 Detailed MSW by country'!V161,'ST1.1 Detailed MSW by country'!Y161,'ST1.1 Detailed MSW by country'!AG161,'ST1.1 Detailed MSW by country'!AJ161,'ST1.1 Detailed MSW by country'!AR161,'ST1.1 Detailed MSW by country'!AU161)</f>
        <v>3.1328960000000003E-2</v>
      </c>
      <c r="AT161" s="50">
        <f>MAX('ST1.1 Detailed MSW by country'!K161,'ST1.1 Detailed MSW by country'!N161,'ST1.1 Detailed MSW by country'!V161,'ST1.1 Detailed MSW by country'!Y161,'ST1.1 Detailed MSW by country'!AG161,'ST1.1 Detailed MSW by country'!AJ161,'ST1.1 Detailed MSW by country'!AR161,'ST1.1 Detailed MSW by country'!AU161)</f>
        <v>6.793600000000001E-2</v>
      </c>
    </row>
    <row r="162" spans="1:46" x14ac:dyDescent="0.3">
      <c r="A162" s="19" t="s">
        <v>169</v>
      </c>
      <c r="B162" s="19" t="s">
        <v>177</v>
      </c>
      <c r="C162" s="27">
        <f>AVERAGE('ST1.1 Detailed MSW by country'!G162,'ST1.1 Detailed MSW by country'!R162,'ST1.1 Detailed MSW by country'!AC162,'ST1.1 Detailed MSW by country'!AN162)</f>
        <v>1.0429818309665857</v>
      </c>
      <c r="D162" s="21">
        <f>STDEVA('ST1.1 Detailed MSW by country'!G162,'ST1.1 Detailed MSW by country'!R162,'ST1.1 Detailed MSW by country'!AC162,'ST1.1 Detailed MSW by country'!AN162)</f>
        <v>0.5314847206396941</v>
      </c>
      <c r="E162" s="21">
        <f>MIN('ST1.1 Detailed MSW by country'!G162,'ST1.1 Detailed MSW by country'!R162,'ST1.1 Detailed MSW by country'!AC162,'ST1.1 Detailed MSW by country'!AN162)</f>
        <v>0.89894549289975734</v>
      </c>
      <c r="F162" s="21">
        <f>MAX('ST1.1 Detailed MSW by country'!G162,'ST1.1 Detailed MSW by country'!R162,'ST1.1 Detailed MSW by country'!AC162,'ST1.1 Detailed MSW by country'!AN162)</f>
        <v>1.1299999999999999</v>
      </c>
      <c r="G162" s="21">
        <f>AVERAGE('ST1.1 Detailed MSW by country'!H162,'ST1.1 Detailed MSW by country'!S162,'ST1.1 Detailed MSW by country'!AD162,'ST1.1 Detailed MSW by country'!AO162)</f>
        <v>0.48368388543595797</v>
      </c>
      <c r="H162" s="21">
        <f>STDEVA('ST1.1 Detailed MSW by country'!H162,'ST1.1 Detailed MSW by country'!S162,'ST1.1 Detailed MSW by country'!AD162,'ST1.1 Detailed MSW by country'!AO162)</f>
        <v>0.25443603234507922</v>
      </c>
      <c r="I162" s="21">
        <f>MIN('ST1.1 Detailed MSW by country'!H162,'ST1.1 Detailed MSW by country'!S162,'ST1.1 Detailed MSW by country'!AD162,'ST1.1 Detailed MSW by country'!AO162)</f>
        <v>0.39600000000000002</v>
      </c>
      <c r="J162" s="21">
        <f>MAX('ST1.1 Detailed MSW by country'!H162,'ST1.1 Detailed MSW by country'!S162,'ST1.1 Detailed MSW by country'!AD162,'ST1.1 Detailed MSW by country'!AO162)</f>
        <v>0.58760000000000001</v>
      </c>
      <c r="K162" s="50">
        <f>AVERAGE('ST1.1 Detailed MSW by country'!AP162,'ST1.1 Detailed MSW by country'!AE162,'ST1.1 Detailed MSW by country'!T162,'ST1.1 Detailed MSW by country'!I162)</f>
        <v>4.2074473351169379E-2</v>
      </c>
      <c r="L162" s="50">
        <f>STDEVA('ST1.1 Detailed MSW by country'!AP162,'ST1.1 Detailed MSW by country'!AE162,'ST1.1 Detailed MSW by country'!T162,'ST1.1 Detailed MSW by country'!I162)</f>
        <v>2.3417600268028874E-2</v>
      </c>
      <c r="M162" s="50">
        <f>MIN('ST1.1 Detailed MSW by country'!AP162,'ST1.1 Detailed MSW by country'!AE162,'ST1.1 Detailed MSW by country'!T162,'ST1.1 Detailed MSW by country'!I162)</f>
        <v>2.867488E-2</v>
      </c>
      <c r="N162" s="50">
        <f>MAX('ST1.1 Detailed MSW by country'!AP162,'ST1.1 Detailed MSW by country'!AE162,'ST1.1 Detailed MSW by country'!T162,'ST1.1 Detailed MSW by country'!I162)</f>
        <v>5.3679999999999999E-2</v>
      </c>
      <c r="O162" s="50">
        <f>AVERAGE('ST1.1 Detailed MSW by country'!AQ162,'ST1.1 Detailed MSW by country'!AF162,'ST1.1 Detailed MSW by country'!U162,'ST1.1 Detailed MSW by country'!J162)</f>
        <v>8.0441564829182452E-2</v>
      </c>
      <c r="P162" s="50">
        <f>STDEVA('ST1.1 Detailed MSW by country'!AQ162,'ST1.1 Detailed MSW by country'!AF162,'ST1.1 Detailed MSW by country'!U162,'ST1.1 Detailed MSW by country'!J162)</f>
        <v>4.4771764446866681E-2</v>
      </c>
      <c r="Q162" s="50">
        <f>MIN('ST1.1 Detailed MSW by country'!AQ162,'ST1.1 Detailed MSW by country'!AF162,'ST1.1 Detailed MSW by country'!U162,'ST1.1 Detailed MSW by country'!J162)</f>
        <v>5.4823079999999996E-2</v>
      </c>
      <c r="R162" s="50">
        <f>MAX('ST1.1 Detailed MSW by country'!AQ162,'ST1.1 Detailed MSW by country'!AF162,'ST1.1 Detailed MSW by country'!U162,'ST1.1 Detailed MSW by country'!J162)</f>
        <v>0.10263</v>
      </c>
      <c r="S162" s="50">
        <f>AVERAGE('ST1.1 Detailed MSW by country'!AR162,'ST1.1 Detailed MSW by country'!AG162,'ST1.1 Detailed MSW by country'!V162,'ST1.1 Detailed MSW by country'!K162)</f>
        <v>6.6560437350620436E-2</v>
      </c>
      <c r="T162" s="50">
        <f>STDEVA('ST1.1 Detailed MSW by country'!AR162,'ST1.1 Detailed MSW by country'!AG162,'ST1.1 Detailed MSW by country'!V162,'ST1.1 Detailed MSW by country'!K162)</f>
        <v>3.7045875833848961E-2</v>
      </c>
      <c r="U162" s="50">
        <f>MIN('ST1.1 Detailed MSW by country'!AR162,'ST1.1 Detailed MSW by country'!AG162,'ST1.1 Detailed MSW by country'!V162,'ST1.1 Detailed MSW by country'!K162)</f>
        <v>4.5362720000000002E-2</v>
      </c>
      <c r="V162" s="50">
        <f>MAX('ST1.1 Detailed MSW by country'!AR162,'ST1.1 Detailed MSW by country'!AG162,'ST1.1 Detailed MSW by country'!V162,'ST1.1 Detailed MSW by country'!K162)</f>
        <v>8.4920000000000009E-2</v>
      </c>
      <c r="W162" s="50">
        <f>AVERAGE('ST1.1 Detailed MSW by country'!AS162,'ST1.1 Detailed MSW by country'!AH162,'ST1.1 Detailed MSW by country'!W162,'ST1.1 Detailed MSW by country'!L162)</f>
        <v>5.112738257631854E-2</v>
      </c>
      <c r="X162" s="50">
        <f>STDEVA('ST1.1 Detailed MSW by country'!AS162,'ST1.1 Detailed MSW by country'!AH162,'ST1.1 Detailed MSW by country'!W162,'ST1.1 Detailed MSW by country'!L162)</f>
        <v>2.8456223276518696E-2</v>
      </c>
      <c r="Y162" s="50">
        <f>MIN('ST1.1 Detailed MSW by country'!AS162,'ST1.1 Detailed MSW by country'!AH162,'ST1.1 Detailed MSW by country'!W162,'ST1.1 Detailed MSW by country'!L162)</f>
        <v>3.4844680000000003E-2</v>
      </c>
      <c r="Z162" s="50">
        <f>MAX('ST1.1 Detailed MSW by country'!AS162,'ST1.1 Detailed MSW by country'!AH162,'ST1.1 Detailed MSW by country'!W162,'ST1.1 Detailed MSW by country'!L162)</f>
        <v>6.523000000000001E-2</v>
      </c>
      <c r="AA162" s="50">
        <f>AVERAGE('ST1.1 Detailed MSW by country'!AT162,'ST1.1 Detailed MSW by country'!AI162,'ST1.1 Detailed MSW by country'!X162,'ST1.1 Detailed MSW by country'!M162)</f>
        <v>0.13450036563078738</v>
      </c>
      <c r="AB162" s="50">
        <f>STDEVA('ST1.1 Detailed MSW by country'!AT162,'ST1.1 Detailed MSW by country'!AI162,'ST1.1 Detailed MSW by country'!X162,'ST1.1 Detailed MSW by country'!M162)</f>
        <v>7.4859541840420166E-2</v>
      </c>
      <c r="AC162" s="50">
        <f>MIN('ST1.1 Detailed MSW by country'!AT162,'ST1.1 Detailed MSW by country'!AI162,'ST1.1 Detailed MSW by country'!X162,'ST1.1 Detailed MSW by country'!M162)</f>
        <v>9.16656E-2</v>
      </c>
      <c r="AD162" s="50">
        <f>MAX('ST1.1 Detailed MSW by country'!AT162,'ST1.1 Detailed MSW by country'!AI162,'ST1.1 Detailed MSW by country'!X162,'ST1.1 Detailed MSW by country'!M162)</f>
        <v>0.1716</v>
      </c>
      <c r="AE162" s="50">
        <f>AVERAGE('ST1.1 Detailed MSW by country'!AU162,'ST1.1 Detailed MSW by country'!AJ162,'ST1.1 Detailed MSW by country'!Y162,'ST1.1 Detailed MSW by country'!N162)</f>
        <v>3.8194655111819749E-2</v>
      </c>
      <c r="AF162" s="50">
        <f>STDEVA('ST1.1 Detailed MSW by country'!AU162,'ST1.1 Detailed MSW by country'!AJ162,'ST1.1 Detailed MSW by country'!Y162,'ST1.1 Detailed MSW by country'!N162)</f>
        <v>2.125819040724752E-2</v>
      </c>
      <c r="AG162" s="50">
        <f>MIN('ST1.1 Detailed MSW by country'!AU162,'ST1.1 Detailed MSW by country'!AJ162,'ST1.1 Detailed MSW by country'!Y162,'ST1.1 Detailed MSW by country'!N162)</f>
        <v>2.603068E-2</v>
      </c>
      <c r="AH162" s="50">
        <f>MAX('ST1.1 Detailed MSW by country'!AU162,'ST1.1 Detailed MSW by country'!AJ162,'ST1.1 Detailed MSW by country'!Y162,'ST1.1 Detailed MSW by country'!N162)</f>
        <v>4.8730000000000002E-2</v>
      </c>
      <c r="AI162" s="50">
        <f>AVERAGE('ST1.1 Detailed MSW by country'!I162,'ST1.1 Detailed MSW by country'!L162,'ST1.1 Detailed MSW by country'!T162,'ST1.1 Detailed MSW by country'!W162,'ST1.1 Detailed MSW by country'!AE162,'ST1.1 Detailed MSW by country'!AH162,'ST1.1 Detailed MSW by country'!AP162,'ST1.1 Detailed MSW by country'!AS162)</f>
        <v>4.6600927963743967E-2</v>
      </c>
      <c r="AJ162" s="50">
        <f>STDEVA('ST1.1 Detailed MSW by country'!I162,'ST1.1 Detailed MSW by country'!L162,'ST1.1 Detailed MSW by country'!T162,'ST1.1 Detailed MSW by country'!W162,'ST1.1 Detailed MSW by country'!AE162,'ST1.1 Detailed MSW by country'!AH162,'ST1.1 Detailed MSW by country'!AP162,'ST1.1 Detailed MSW by country'!AS162)</f>
        <v>2.4397369581714706E-2</v>
      </c>
      <c r="AK162" s="50">
        <f>MIN('ST1.1 Detailed MSW by country'!I162,'ST1.1 Detailed MSW by country'!L162,'ST1.1 Detailed MSW by country'!T162,'ST1.1 Detailed MSW by country'!W162,'ST1.1 Detailed MSW by country'!AE162,'ST1.1 Detailed MSW by country'!AH162,'ST1.1 Detailed MSW by country'!AP162,'ST1.1 Detailed MSW by country'!AS162)</f>
        <v>2.867488E-2</v>
      </c>
      <c r="AL162" s="50">
        <f>MAX('ST1.1 Detailed MSW by country'!I162,'ST1.1 Detailed MSW by country'!L162,'ST1.1 Detailed MSW by country'!T162,'ST1.1 Detailed MSW by country'!W162,'ST1.1 Detailed MSW by country'!AE162,'ST1.1 Detailed MSW by country'!AH162,'ST1.1 Detailed MSW by country'!AP162,'ST1.1 Detailed MSW by country'!AS162)</f>
        <v>6.523000000000001E-2</v>
      </c>
      <c r="AM162" s="50">
        <f>AVERAGE('ST1.1 Detailed MSW by country'!J162,'ST1.1 Detailed MSW by country'!M162,'ST1.1 Detailed MSW by country'!U162,'ST1.1 Detailed MSW by country'!X162,'ST1.1 Detailed MSW by country'!AF162,'ST1.1 Detailed MSW by country'!AI162,'ST1.1 Detailed MSW by country'!AQ162,'ST1.1 Detailed MSW by country'!AT162)</f>
        <v>0.10747096522998494</v>
      </c>
      <c r="AN162" s="50">
        <f>STDEVA('ST1.1 Detailed MSW by country'!J162,'ST1.1 Detailed MSW by country'!M162,'ST1.1 Detailed MSW by country'!U162,'ST1.1 Detailed MSW by country'!X162,'ST1.1 Detailed MSW by country'!AF162,'ST1.1 Detailed MSW by country'!AI162,'ST1.1 Detailed MSW by country'!AQ162,'ST1.1 Detailed MSW by country'!AT162)</f>
        <v>6.1077274094673416E-2</v>
      </c>
      <c r="AO162" s="50">
        <f>MIN('ST1.1 Detailed MSW by country'!J162,'ST1.1 Detailed MSW by country'!M162,'ST1.1 Detailed MSW by country'!U162,'ST1.1 Detailed MSW by country'!X162,'ST1.1 Detailed MSW by country'!AF162,'ST1.1 Detailed MSW by country'!AI162,'ST1.1 Detailed MSW by country'!AQ162,'ST1.1 Detailed MSW by country'!AT162)</f>
        <v>5.4823079999999996E-2</v>
      </c>
      <c r="AP162" s="50">
        <f>MAX('ST1.1 Detailed MSW by country'!J162,'ST1.1 Detailed MSW by country'!M162,'ST1.1 Detailed MSW by country'!U162,'ST1.1 Detailed MSW by country'!X162,'ST1.1 Detailed MSW by country'!AF162,'ST1.1 Detailed MSW by country'!AI162,'ST1.1 Detailed MSW by country'!AQ162,'ST1.1 Detailed MSW by country'!AT162)</f>
        <v>0.1716</v>
      </c>
      <c r="AQ162" s="50">
        <f>AVERAGE('ST1.1 Detailed MSW by country'!K162,'ST1.1 Detailed MSW by country'!N162,'ST1.1 Detailed MSW by country'!V162,'ST1.1 Detailed MSW by country'!Y162,'ST1.1 Detailed MSW by country'!AG162,'ST1.1 Detailed MSW by country'!AJ162,'ST1.1 Detailed MSW by country'!AR162,'ST1.1 Detailed MSW by country'!AU162)</f>
        <v>5.2377546231220096E-2</v>
      </c>
      <c r="AR162" s="50">
        <f>STDEVA('ST1.1 Detailed MSW by country'!K162,'ST1.1 Detailed MSW by country'!N162,'ST1.1 Detailed MSW by country'!V162,'ST1.1 Detailed MSW by country'!Y162,'ST1.1 Detailed MSW by country'!AG162,'ST1.1 Detailed MSW by country'!AJ162,'ST1.1 Detailed MSW by country'!AR162,'ST1.1 Detailed MSW by country'!AU162)</f>
        <v>3.0185421101051595E-2</v>
      </c>
      <c r="AS162" s="50">
        <f>MIN('ST1.1 Detailed MSW by country'!K162,'ST1.1 Detailed MSW by country'!N162,'ST1.1 Detailed MSW by country'!V162,'ST1.1 Detailed MSW by country'!Y162,'ST1.1 Detailed MSW by country'!AG162,'ST1.1 Detailed MSW by country'!AJ162,'ST1.1 Detailed MSW by country'!AR162,'ST1.1 Detailed MSW by country'!AU162)</f>
        <v>2.603068E-2</v>
      </c>
      <c r="AT162" s="50">
        <f>MAX('ST1.1 Detailed MSW by country'!K162,'ST1.1 Detailed MSW by country'!N162,'ST1.1 Detailed MSW by country'!V162,'ST1.1 Detailed MSW by country'!Y162,'ST1.1 Detailed MSW by country'!AG162,'ST1.1 Detailed MSW by country'!AJ162,'ST1.1 Detailed MSW by country'!AR162,'ST1.1 Detailed MSW by country'!AU162)</f>
        <v>8.4920000000000009E-2</v>
      </c>
    </row>
    <row r="163" spans="1:46" x14ac:dyDescent="0.3">
      <c r="A163" s="19" t="s">
        <v>169</v>
      </c>
      <c r="B163" s="19" t="s">
        <v>178</v>
      </c>
      <c r="C163" s="27">
        <f>AVERAGE('ST1.1 Detailed MSW by country'!G163,'ST1.1 Detailed MSW by country'!R163,'ST1.1 Detailed MSW by country'!AC163,'ST1.1 Detailed MSW by country'!AN163)</f>
        <v>1.0776194295363024</v>
      </c>
      <c r="D163" s="21">
        <f>STDEVA('ST1.1 Detailed MSW by country'!G163,'ST1.1 Detailed MSW by country'!R163,'ST1.1 Detailed MSW by country'!AC163,'ST1.1 Detailed MSW by country'!AN163)</f>
        <v>0.59945477800691171</v>
      </c>
      <c r="E163" s="21">
        <f>MIN('ST1.1 Detailed MSW by country'!G163,'ST1.1 Detailed MSW by country'!R163,'ST1.1 Detailed MSW by country'!AC163,'ST1.1 Detailed MSW by country'!AN163)</f>
        <v>0.73285828860890712</v>
      </c>
      <c r="F163" s="21">
        <f>MAX('ST1.1 Detailed MSW by country'!G163,'ST1.1 Detailed MSW by country'!R163,'ST1.1 Detailed MSW by country'!AC163,'ST1.1 Detailed MSW by country'!AN163)</f>
        <v>1.37</v>
      </c>
      <c r="G163" s="21">
        <f>AVERAGE('ST1.1 Detailed MSW by country'!H163,'ST1.1 Detailed MSW by country'!S163,'ST1.1 Detailed MSW by country'!AD163,'ST1.1 Detailed MSW by country'!AO163)</f>
        <v>0.48729543669221059</v>
      </c>
      <c r="H163" s="21">
        <f>STDEVA('ST1.1 Detailed MSW by country'!H163,'ST1.1 Detailed MSW by country'!S163,'ST1.1 Detailed MSW by country'!AD163,'ST1.1 Detailed MSW by country'!AO163)</f>
        <v>0.25785582523990386</v>
      </c>
      <c r="I163" s="21">
        <f>MIN('ST1.1 Detailed MSW by country'!H163,'ST1.1 Detailed MSW by country'!S163,'ST1.1 Detailed MSW by country'!AD163,'ST1.1 Detailed MSW by country'!AO163)</f>
        <v>0.38108631007663174</v>
      </c>
      <c r="J163" s="21">
        <f>MAX('ST1.1 Detailed MSW by country'!H163,'ST1.1 Detailed MSW by country'!S163,'ST1.1 Detailed MSW by country'!AD163,'ST1.1 Detailed MSW by country'!AO163)</f>
        <v>0.58760000000000001</v>
      </c>
      <c r="K163" s="50">
        <f>AVERAGE('ST1.1 Detailed MSW by country'!AP163,'ST1.1 Detailed MSW by country'!AE163,'ST1.1 Detailed MSW by country'!T163,'ST1.1 Detailed MSW by country'!I163)</f>
        <v>4.3764788161371554E-2</v>
      </c>
      <c r="L163" s="50">
        <f>STDEVA('ST1.1 Detailed MSW by country'!AP163,'ST1.1 Detailed MSW by country'!AE163,'ST1.1 Detailed MSW by country'!T163,'ST1.1 Detailed MSW by country'!I163)</f>
        <v>2.7455708362973889E-2</v>
      </c>
      <c r="M163" s="50">
        <f>MIN('ST1.1 Detailed MSW by country'!AP163,'ST1.1 Detailed MSW by country'!AE163,'ST1.1 Detailed MSW by country'!T163,'ST1.1 Detailed MSW by country'!I163)</f>
        <v>2.867488E-2</v>
      </c>
      <c r="N163" s="50">
        <f>MAX('ST1.1 Detailed MSW by country'!AP163,'ST1.1 Detailed MSW by country'!AE163,'ST1.1 Detailed MSW by country'!T163,'ST1.1 Detailed MSW by country'!I163)</f>
        <v>6.6855999999999999E-2</v>
      </c>
      <c r="O163" s="50">
        <f>AVERAGE('ST1.1 Detailed MSW by country'!AQ163,'ST1.1 Detailed MSW by country'!AF163,'ST1.1 Detailed MSW by country'!U163,'ST1.1 Detailed MSW by country'!J163)</f>
        <v>8.3673252775737006E-2</v>
      </c>
      <c r="P163" s="50">
        <f>STDEVA('ST1.1 Detailed MSW by country'!AQ163,'ST1.1 Detailed MSW by country'!AF163,'ST1.1 Detailed MSW by country'!U163,'ST1.1 Detailed MSW by country'!J163)</f>
        <v>5.2492163734948027E-2</v>
      </c>
      <c r="Q163" s="50">
        <f>MIN('ST1.1 Detailed MSW by country'!AQ163,'ST1.1 Detailed MSW by country'!AF163,'ST1.1 Detailed MSW by country'!U163,'ST1.1 Detailed MSW by country'!J163)</f>
        <v>5.4823079999999996E-2</v>
      </c>
      <c r="R163" s="50">
        <f>MAX('ST1.1 Detailed MSW by country'!AQ163,'ST1.1 Detailed MSW by country'!AF163,'ST1.1 Detailed MSW by country'!U163,'ST1.1 Detailed MSW by country'!J163)</f>
        <v>0.12782099999999999</v>
      </c>
      <c r="S163" s="50">
        <f>AVERAGE('ST1.1 Detailed MSW by country'!AR163,'ST1.1 Detailed MSW by country'!AG163,'ST1.1 Detailed MSW by country'!V163,'ST1.1 Detailed MSW by country'!K163)</f>
        <v>6.9234459960202555E-2</v>
      </c>
      <c r="T163" s="50">
        <f>STDEVA('ST1.1 Detailed MSW by country'!AR163,'ST1.1 Detailed MSW by country'!AG163,'ST1.1 Detailed MSW by country'!V163,'ST1.1 Detailed MSW by country'!K163)</f>
        <v>4.343403044306525E-2</v>
      </c>
      <c r="U163" s="50">
        <f>MIN('ST1.1 Detailed MSW by country'!AR163,'ST1.1 Detailed MSW by country'!AG163,'ST1.1 Detailed MSW by country'!V163,'ST1.1 Detailed MSW by country'!K163)</f>
        <v>4.5362720000000002E-2</v>
      </c>
      <c r="V163" s="50">
        <f>MAX('ST1.1 Detailed MSW by country'!AR163,'ST1.1 Detailed MSW by country'!AG163,'ST1.1 Detailed MSW by country'!V163,'ST1.1 Detailed MSW by country'!K163)</f>
        <v>0.10576400000000001</v>
      </c>
      <c r="W163" s="50">
        <f>AVERAGE('ST1.1 Detailed MSW by country'!AS163,'ST1.1 Detailed MSW by country'!AH163,'ST1.1 Detailed MSW by country'!W163,'ST1.1 Detailed MSW by country'!L163)</f>
        <v>5.318139217150273E-2</v>
      </c>
      <c r="X163" s="50">
        <f>STDEVA('ST1.1 Detailed MSW by country'!AS163,'ST1.1 Detailed MSW by country'!AH163,'ST1.1 Detailed MSW by country'!W163,'ST1.1 Detailed MSW by country'!L163)</f>
        <v>3.3363186596810493E-2</v>
      </c>
      <c r="Y163" s="50">
        <f>MIN('ST1.1 Detailed MSW by country'!AS163,'ST1.1 Detailed MSW by country'!AH163,'ST1.1 Detailed MSW by country'!W163,'ST1.1 Detailed MSW by country'!L163)</f>
        <v>3.4844680000000003E-2</v>
      </c>
      <c r="Z163" s="50">
        <f>MAX('ST1.1 Detailed MSW by country'!AS163,'ST1.1 Detailed MSW by country'!AH163,'ST1.1 Detailed MSW by country'!W163,'ST1.1 Detailed MSW by country'!L163)</f>
        <v>8.1241000000000008E-2</v>
      </c>
      <c r="AA163" s="50">
        <f>AVERAGE('ST1.1 Detailed MSW by country'!AT163,'ST1.1 Detailed MSW by country'!AI163,'ST1.1 Detailed MSW by country'!X163,'ST1.1 Detailed MSW by country'!M163)</f>
        <v>0.13990383100766318</v>
      </c>
      <c r="AB163" s="50">
        <f>STDEVA('ST1.1 Detailed MSW by country'!AT163,'ST1.1 Detailed MSW by country'!AI163,'ST1.1 Detailed MSW by country'!X163,'ST1.1 Detailed MSW by country'!M163)</f>
        <v>8.7768248045572261E-2</v>
      </c>
      <c r="AC163" s="50">
        <f>MIN('ST1.1 Detailed MSW by country'!AT163,'ST1.1 Detailed MSW by country'!AI163,'ST1.1 Detailed MSW by country'!X163,'ST1.1 Detailed MSW by country'!M163)</f>
        <v>9.16656E-2</v>
      </c>
      <c r="AD163" s="50">
        <f>MAX('ST1.1 Detailed MSW by country'!AT163,'ST1.1 Detailed MSW by country'!AI163,'ST1.1 Detailed MSW by country'!X163,'ST1.1 Detailed MSW by country'!M163)</f>
        <v>0.21372000000000002</v>
      </c>
      <c r="AE163" s="50">
        <f>AVERAGE('ST1.1 Detailed MSW by country'!AU163,'ST1.1 Detailed MSW by country'!AJ163,'ST1.1 Detailed MSW by country'!Y163,'ST1.1 Detailed MSW by country'!N163)</f>
        <v>3.9729100728458193E-2</v>
      </c>
      <c r="AF163" s="50">
        <f>STDEVA('ST1.1 Detailed MSW by country'!AU163,'ST1.1 Detailed MSW by country'!AJ163,'ST1.1 Detailed MSW by country'!Y163,'ST1.1 Detailed MSW by country'!N163)</f>
        <v>2.4923931977043925E-2</v>
      </c>
      <c r="AG163" s="50">
        <f>MIN('ST1.1 Detailed MSW by country'!AU163,'ST1.1 Detailed MSW by country'!AJ163,'ST1.1 Detailed MSW by country'!Y163,'ST1.1 Detailed MSW by country'!N163)</f>
        <v>2.603068E-2</v>
      </c>
      <c r="AH163" s="50">
        <f>MAX('ST1.1 Detailed MSW by country'!AU163,'ST1.1 Detailed MSW by country'!AJ163,'ST1.1 Detailed MSW by country'!Y163,'ST1.1 Detailed MSW by country'!N163)</f>
        <v>6.0691000000000002E-2</v>
      </c>
      <c r="AI163" s="50">
        <f>AVERAGE('ST1.1 Detailed MSW by country'!I163,'ST1.1 Detailed MSW by country'!L163,'ST1.1 Detailed MSW by country'!T163,'ST1.1 Detailed MSW by country'!W163,'ST1.1 Detailed MSW by country'!AE163,'ST1.1 Detailed MSW by country'!AH163,'ST1.1 Detailed MSW by country'!AP163,'ST1.1 Detailed MSW by country'!AS163)</f>
        <v>4.8473090166437145E-2</v>
      </c>
      <c r="AJ163" s="50">
        <f>STDEVA('ST1.1 Detailed MSW by country'!I163,'ST1.1 Detailed MSW by country'!L163,'ST1.1 Detailed MSW by country'!T163,'ST1.1 Detailed MSW by country'!W163,'ST1.1 Detailed MSW by country'!AE163,'ST1.1 Detailed MSW by country'!AH163,'ST1.1 Detailed MSW by country'!AP163,'ST1.1 Detailed MSW by country'!AS163)</f>
        <v>2.8536970781746759E-2</v>
      </c>
      <c r="AK163" s="50">
        <f>MIN('ST1.1 Detailed MSW by country'!I163,'ST1.1 Detailed MSW by country'!L163,'ST1.1 Detailed MSW by country'!T163,'ST1.1 Detailed MSW by country'!W163,'ST1.1 Detailed MSW by country'!AE163,'ST1.1 Detailed MSW by country'!AH163,'ST1.1 Detailed MSW by country'!AP163,'ST1.1 Detailed MSW by country'!AS163)</f>
        <v>2.867488E-2</v>
      </c>
      <c r="AL163" s="50">
        <f>MAX('ST1.1 Detailed MSW by country'!I163,'ST1.1 Detailed MSW by country'!L163,'ST1.1 Detailed MSW by country'!T163,'ST1.1 Detailed MSW by country'!W163,'ST1.1 Detailed MSW by country'!AE163,'ST1.1 Detailed MSW by country'!AH163,'ST1.1 Detailed MSW by country'!AP163,'ST1.1 Detailed MSW by country'!AS163)</f>
        <v>8.1241000000000008E-2</v>
      </c>
      <c r="AM163" s="50">
        <f>AVERAGE('ST1.1 Detailed MSW by country'!J163,'ST1.1 Detailed MSW by country'!M163,'ST1.1 Detailed MSW by country'!U163,'ST1.1 Detailed MSW by country'!X163,'ST1.1 Detailed MSW by country'!AF163,'ST1.1 Detailed MSW by country'!AI163,'ST1.1 Detailed MSW by country'!AQ163,'ST1.1 Detailed MSW by country'!AT163)</f>
        <v>0.11178854189170011</v>
      </c>
      <c r="AN163" s="50">
        <f>STDEVA('ST1.1 Detailed MSW by country'!J163,'ST1.1 Detailed MSW by country'!M163,'ST1.1 Detailed MSW by country'!U163,'ST1.1 Detailed MSW by country'!X163,'ST1.1 Detailed MSW by country'!AF163,'ST1.1 Detailed MSW by country'!AI163,'ST1.1 Detailed MSW by country'!AQ163,'ST1.1 Detailed MSW by country'!AT163)</f>
        <v>7.0643158120869243E-2</v>
      </c>
      <c r="AO163" s="50">
        <f>MIN('ST1.1 Detailed MSW by country'!J163,'ST1.1 Detailed MSW by country'!M163,'ST1.1 Detailed MSW by country'!U163,'ST1.1 Detailed MSW by country'!X163,'ST1.1 Detailed MSW by country'!AF163,'ST1.1 Detailed MSW by country'!AI163,'ST1.1 Detailed MSW by country'!AQ163,'ST1.1 Detailed MSW by country'!AT163)</f>
        <v>5.4823079999999996E-2</v>
      </c>
      <c r="AP163" s="50">
        <f>MAX('ST1.1 Detailed MSW by country'!J163,'ST1.1 Detailed MSW by country'!M163,'ST1.1 Detailed MSW by country'!U163,'ST1.1 Detailed MSW by country'!X163,'ST1.1 Detailed MSW by country'!AF163,'ST1.1 Detailed MSW by country'!AI163,'ST1.1 Detailed MSW by country'!AQ163,'ST1.1 Detailed MSW by country'!AT163)</f>
        <v>0.21372000000000002</v>
      </c>
      <c r="AQ163" s="50">
        <f>AVERAGE('ST1.1 Detailed MSW by country'!K163,'ST1.1 Detailed MSW by country'!N163,'ST1.1 Detailed MSW by country'!V163,'ST1.1 Detailed MSW by country'!Y163,'ST1.1 Detailed MSW by country'!AG163,'ST1.1 Detailed MSW by country'!AJ163,'ST1.1 Detailed MSW by country'!AR163,'ST1.1 Detailed MSW by country'!AU163)</f>
        <v>5.4481780344330377E-2</v>
      </c>
      <c r="AR163" s="50">
        <f>STDEVA('ST1.1 Detailed MSW by country'!K163,'ST1.1 Detailed MSW by country'!N163,'ST1.1 Detailed MSW by country'!V163,'ST1.1 Detailed MSW by country'!Y163,'ST1.1 Detailed MSW by country'!AG163,'ST1.1 Detailed MSW by country'!AJ163,'ST1.1 Detailed MSW by country'!AR163,'ST1.1 Detailed MSW by country'!AU163)</f>
        <v>3.4851807000692965E-2</v>
      </c>
      <c r="AS163" s="50">
        <f>MIN('ST1.1 Detailed MSW by country'!K163,'ST1.1 Detailed MSW by country'!N163,'ST1.1 Detailed MSW by country'!V163,'ST1.1 Detailed MSW by country'!Y163,'ST1.1 Detailed MSW by country'!AG163,'ST1.1 Detailed MSW by country'!AJ163,'ST1.1 Detailed MSW by country'!AR163,'ST1.1 Detailed MSW by country'!AU163)</f>
        <v>2.603068E-2</v>
      </c>
      <c r="AT163" s="50">
        <f>MAX('ST1.1 Detailed MSW by country'!K163,'ST1.1 Detailed MSW by country'!N163,'ST1.1 Detailed MSW by country'!V163,'ST1.1 Detailed MSW by country'!Y163,'ST1.1 Detailed MSW by country'!AG163,'ST1.1 Detailed MSW by country'!AJ163,'ST1.1 Detailed MSW by country'!AR163,'ST1.1 Detailed MSW by country'!AU163)</f>
        <v>0.10576400000000001</v>
      </c>
    </row>
    <row r="164" spans="1:46" x14ac:dyDescent="0.3">
      <c r="A164" s="19" t="s">
        <v>169</v>
      </c>
      <c r="B164" s="19" t="s">
        <v>179</v>
      </c>
      <c r="C164" s="27">
        <f>AVERAGE('ST1.1 Detailed MSW by country'!G164,'ST1.1 Detailed MSW by country'!R164,'ST1.1 Detailed MSW by country'!AC164,'ST1.1 Detailed MSW by country'!AN164)</f>
        <v>1.2323565009418946</v>
      </c>
      <c r="D164" s="21">
        <f>STDEVA('ST1.1 Detailed MSW by country'!G164,'ST1.1 Detailed MSW by country'!R164,'ST1.1 Detailed MSW by country'!AC164,'ST1.1 Detailed MSW by country'!AN164)</f>
        <v>0.94820103858237659</v>
      </c>
      <c r="E164" s="21">
        <f>MIN('ST1.1 Detailed MSW by country'!G164,'ST1.1 Detailed MSW by country'!R164,'ST1.1 Detailed MSW by country'!AC164,'ST1.1 Detailed MSW by country'!AN164)</f>
        <v>0.46471300188378922</v>
      </c>
      <c r="F164" s="21">
        <f>MAX('ST1.1 Detailed MSW by country'!G164,'ST1.1 Detailed MSW by country'!R164,'ST1.1 Detailed MSW by country'!AC164,'ST1.1 Detailed MSW by country'!AN164)</f>
        <v>2</v>
      </c>
      <c r="G164" s="21">
        <f>AVERAGE('ST1.1 Detailed MSW by country'!H164,'ST1.1 Detailed MSW by country'!S164,'ST1.1 Detailed MSW by country'!AD164,'ST1.1 Detailed MSW by country'!AO164)</f>
        <v>0.64082538048978521</v>
      </c>
      <c r="H164" s="21">
        <f>STDEVA('ST1.1 Detailed MSW by country'!H164,'ST1.1 Detailed MSW by country'!S164,'ST1.1 Detailed MSW by country'!AD164,'ST1.1 Detailed MSW by country'!AO164)</f>
        <v>0.49306454006283584</v>
      </c>
      <c r="I164" s="21">
        <f>MIN('ST1.1 Detailed MSW by country'!H164,'ST1.1 Detailed MSW by country'!S164,'ST1.1 Detailed MSW by country'!AD164,'ST1.1 Detailed MSW by country'!AO164)</f>
        <v>0.24165076097957042</v>
      </c>
      <c r="J164" s="21">
        <f>MAX('ST1.1 Detailed MSW by country'!H164,'ST1.1 Detailed MSW by country'!S164,'ST1.1 Detailed MSW by country'!AD164,'ST1.1 Detailed MSW by country'!AO164)</f>
        <v>1.04</v>
      </c>
      <c r="K164" s="50">
        <f>AVERAGE('ST1.1 Detailed MSW by country'!AP164,'ST1.1 Detailed MSW by country'!AE164,'ST1.1 Detailed MSW by country'!T164,'ST1.1 Detailed MSW by country'!I164)</f>
        <v>3.6714997245964456E-2</v>
      </c>
      <c r="L164" s="50">
        <f>STDEVA('ST1.1 Detailed MSW by country'!AP164,'ST1.1 Detailed MSW by country'!AE164,'ST1.1 Detailed MSW by country'!T164,'ST1.1 Detailed MSW by country'!I164)</f>
        <v>2.4097481994354932E-2</v>
      </c>
      <c r="M164" s="50">
        <f>MIN('ST1.1 Detailed MSW by country'!AP164,'ST1.1 Detailed MSW by country'!AE164,'ST1.1 Detailed MSW by country'!T164,'ST1.1 Detailed MSW by country'!I164)</f>
        <v>2.2677994491928911E-2</v>
      </c>
      <c r="N164" s="50">
        <f>MAX('ST1.1 Detailed MSW by country'!AP164,'ST1.1 Detailed MSW by country'!AE164,'ST1.1 Detailed MSW by country'!T164,'ST1.1 Detailed MSW by country'!I164)</f>
        <v>5.0751999999999999E-2</v>
      </c>
      <c r="O164" s="50">
        <f>AVERAGE('ST1.1 Detailed MSW by country'!AQ164,'ST1.1 Detailed MSW by country'!AF164,'ST1.1 Detailed MSW by country'!U164,'ST1.1 Detailed MSW by country'!J164)</f>
        <v>7.0194861537878767E-2</v>
      </c>
      <c r="P164" s="50">
        <f>STDEVA('ST1.1 Detailed MSW by country'!AQ164,'ST1.1 Detailed MSW by country'!AF164,'ST1.1 Detailed MSW by country'!U164,'ST1.1 Detailed MSW by country'!J164)</f>
        <v>4.6071620288387599E-2</v>
      </c>
      <c r="Q164" s="50">
        <f>MIN('ST1.1 Detailed MSW by country'!AQ164,'ST1.1 Detailed MSW by country'!AF164,'ST1.1 Detailed MSW by country'!U164,'ST1.1 Detailed MSW by country'!J164)</f>
        <v>4.3357723075757533E-2</v>
      </c>
      <c r="R164" s="50">
        <f>MAX('ST1.1 Detailed MSW by country'!AQ164,'ST1.1 Detailed MSW by country'!AF164,'ST1.1 Detailed MSW by country'!U164,'ST1.1 Detailed MSW by country'!J164)</f>
        <v>9.7031999999999993E-2</v>
      </c>
      <c r="S164" s="50">
        <f>AVERAGE('ST1.1 Detailed MSW by country'!AR164,'ST1.1 Detailed MSW by country'!AG164,'ST1.1 Detailed MSW by country'!V164,'ST1.1 Detailed MSW by country'!K164)</f>
        <v>5.8081921872714271E-2</v>
      </c>
      <c r="T164" s="50">
        <f>STDEVA('ST1.1 Detailed MSW by country'!AR164,'ST1.1 Detailed MSW by country'!AG164,'ST1.1 Detailed MSW by country'!V164,'ST1.1 Detailed MSW by country'!K164)</f>
        <v>3.8121426433692651E-2</v>
      </c>
      <c r="U164" s="50">
        <f>MIN('ST1.1 Detailed MSW by country'!AR164,'ST1.1 Detailed MSW by country'!AG164,'ST1.1 Detailed MSW by country'!V164,'ST1.1 Detailed MSW by country'!K164)</f>
        <v>3.5875843745428529E-2</v>
      </c>
      <c r="V164" s="50">
        <f>MAX('ST1.1 Detailed MSW by country'!AR164,'ST1.1 Detailed MSW by country'!AG164,'ST1.1 Detailed MSW by country'!V164,'ST1.1 Detailed MSW by country'!K164)</f>
        <v>8.0288000000000012E-2</v>
      </c>
      <c r="W164" s="50">
        <f>AVERAGE('ST1.1 Detailed MSW by country'!AS164,'ST1.1 Detailed MSW by country'!AH164,'ST1.1 Detailed MSW by country'!W164,'ST1.1 Detailed MSW by country'!L164)</f>
        <v>4.4614740505854351E-2</v>
      </c>
      <c r="X164" s="50">
        <f>STDEVA('ST1.1 Detailed MSW by country'!AS164,'ST1.1 Detailed MSW by country'!AH164,'ST1.1 Detailed MSW by country'!W164,'ST1.1 Detailed MSW by country'!L164)</f>
        <v>2.928239103002556E-2</v>
      </c>
      <c r="Y164" s="50">
        <f>MIN('ST1.1 Detailed MSW by country'!AS164,'ST1.1 Detailed MSW by country'!AH164,'ST1.1 Detailed MSW by country'!W164,'ST1.1 Detailed MSW by country'!L164)</f>
        <v>2.7557481011708702E-2</v>
      </c>
      <c r="Z164" s="50">
        <f>MAX('ST1.1 Detailed MSW by country'!AS164,'ST1.1 Detailed MSW by country'!AH164,'ST1.1 Detailed MSW by country'!W164,'ST1.1 Detailed MSW by country'!L164)</f>
        <v>6.1671999999999998E-2</v>
      </c>
      <c r="AA164" s="50">
        <f>AVERAGE('ST1.1 Detailed MSW by country'!AT164,'ST1.1 Detailed MSW by country'!AI164,'ST1.1 Detailed MSW by country'!X164,'ST1.1 Detailed MSW by country'!M164)</f>
        <v>0.11736761414693556</v>
      </c>
      <c r="AB164" s="50">
        <f>STDEVA('ST1.1 Detailed MSW by country'!AT164,'ST1.1 Detailed MSW by country'!AI164,'ST1.1 Detailed MSW by country'!X164,'ST1.1 Detailed MSW by country'!M164)</f>
        <v>7.7032934244249368E-2</v>
      </c>
      <c r="AC164" s="50">
        <f>MIN('ST1.1 Detailed MSW by country'!AT164,'ST1.1 Detailed MSW by country'!AI164,'ST1.1 Detailed MSW by country'!X164,'ST1.1 Detailed MSW by country'!M164)</f>
        <v>7.2495228293871117E-2</v>
      </c>
      <c r="AD164" s="50">
        <f>MAX('ST1.1 Detailed MSW by country'!AT164,'ST1.1 Detailed MSW by country'!AI164,'ST1.1 Detailed MSW by country'!X164,'ST1.1 Detailed MSW by country'!M164)</f>
        <v>0.16224</v>
      </c>
      <c r="AE164" s="50">
        <f>AVERAGE('ST1.1 Detailed MSW by country'!AU164,'ST1.1 Detailed MSW by country'!AJ164,'ST1.1 Detailed MSW by country'!Y164,'ST1.1 Detailed MSW by country'!N164)</f>
        <v>3.332939299172593E-2</v>
      </c>
      <c r="AF164" s="50">
        <f>STDEVA('ST1.1 Detailed MSW by country'!AU164,'ST1.1 Detailed MSW by country'!AJ164,'ST1.1 Detailed MSW by country'!Y164,'ST1.1 Detailed MSW by country'!N164)</f>
        <v>2.1875378121924662E-2</v>
      </c>
      <c r="AG164" s="50">
        <f>MIN('ST1.1 Detailed MSW by country'!AU164,'ST1.1 Detailed MSW by country'!AJ164,'ST1.1 Detailed MSW by country'!Y164,'ST1.1 Detailed MSW by country'!N164)</f>
        <v>2.0586785983451861E-2</v>
      </c>
      <c r="AH164" s="50">
        <f>MAX('ST1.1 Detailed MSW by country'!AU164,'ST1.1 Detailed MSW by country'!AJ164,'ST1.1 Detailed MSW by country'!Y164,'ST1.1 Detailed MSW by country'!N164)</f>
        <v>4.6072000000000002E-2</v>
      </c>
      <c r="AI164" s="50">
        <f>AVERAGE('ST1.1 Detailed MSW by country'!I164,'ST1.1 Detailed MSW by country'!L164,'ST1.1 Detailed MSW by country'!T164,'ST1.1 Detailed MSW by country'!W164,'ST1.1 Detailed MSW by country'!AE164,'ST1.1 Detailed MSW by country'!AH164,'ST1.1 Detailed MSW by country'!AP164,'ST1.1 Detailed MSW by country'!AS164)</f>
        <v>4.06648688759094E-2</v>
      </c>
      <c r="AJ164" s="50">
        <f>STDEVA('ST1.1 Detailed MSW by country'!I164,'ST1.1 Detailed MSW by country'!L164,'ST1.1 Detailed MSW by country'!T164,'ST1.1 Detailed MSW by country'!W164,'ST1.1 Detailed MSW by country'!AE164,'ST1.1 Detailed MSW by country'!AH164,'ST1.1 Detailed MSW by country'!AP164,'ST1.1 Detailed MSW by country'!AS164)</f>
        <v>2.4915985002451835E-2</v>
      </c>
      <c r="AK164" s="50">
        <f>MIN('ST1.1 Detailed MSW by country'!I164,'ST1.1 Detailed MSW by country'!L164,'ST1.1 Detailed MSW by country'!T164,'ST1.1 Detailed MSW by country'!W164,'ST1.1 Detailed MSW by country'!AE164,'ST1.1 Detailed MSW by country'!AH164,'ST1.1 Detailed MSW by country'!AP164,'ST1.1 Detailed MSW by country'!AS164)</f>
        <v>2.2677994491928911E-2</v>
      </c>
      <c r="AL164" s="50">
        <f>MAX('ST1.1 Detailed MSW by country'!I164,'ST1.1 Detailed MSW by country'!L164,'ST1.1 Detailed MSW by country'!T164,'ST1.1 Detailed MSW by country'!W164,'ST1.1 Detailed MSW by country'!AE164,'ST1.1 Detailed MSW by country'!AH164,'ST1.1 Detailed MSW by country'!AP164,'ST1.1 Detailed MSW by country'!AS164)</f>
        <v>6.1671999999999998E-2</v>
      </c>
      <c r="AM164" s="50">
        <f>AVERAGE('ST1.1 Detailed MSW by country'!J164,'ST1.1 Detailed MSW by country'!M164,'ST1.1 Detailed MSW by country'!U164,'ST1.1 Detailed MSW by country'!X164,'ST1.1 Detailed MSW by country'!AF164,'ST1.1 Detailed MSW by country'!AI164,'ST1.1 Detailed MSW by country'!AQ164,'ST1.1 Detailed MSW by country'!AT164)</f>
        <v>9.3781237842407161E-2</v>
      </c>
      <c r="AN164" s="50">
        <f>STDEVA('ST1.1 Detailed MSW by country'!J164,'ST1.1 Detailed MSW by country'!M164,'ST1.1 Detailed MSW by country'!U164,'ST1.1 Detailed MSW by country'!X164,'ST1.1 Detailed MSW by country'!AF164,'ST1.1 Detailed MSW by country'!AI164,'ST1.1 Detailed MSW by country'!AQ164,'ST1.1 Detailed MSW by country'!AT164)</f>
        <v>6.0098295384889817E-2</v>
      </c>
      <c r="AO164" s="50">
        <f>MIN('ST1.1 Detailed MSW by country'!J164,'ST1.1 Detailed MSW by country'!M164,'ST1.1 Detailed MSW by country'!U164,'ST1.1 Detailed MSW by country'!X164,'ST1.1 Detailed MSW by country'!AF164,'ST1.1 Detailed MSW by country'!AI164,'ST1.1 Detailed MSW by country'!AQ164,'ST1.1 Detailed MSW by country'!AT164)</f>
        <v>4.3357723075757533E-2</v>
      </c>
      <c r="AP164" s="50">
        <f>MAX('ST1.1 Detailed MSW by country'!J164,'ST1.1 Detailed MSW by country'!M164,'ST1.1 Detailed MSW by country'!U164,'ST1.1 Detailed MSW by country'!X164,'ST1.1 Detailed MSW by country'!AF164,'ST1.1 Detailed MSW by country'!AI164,'ST1.1 Detailed MSW by country'!AQ164,'ST1.1 Detailed MSW by country'!AT164)</f>
        <v>0.16224</v>
      </c>
      <c r="AQ164" s="50">
        <f>AVERAGE('ST1.1 Detailed MSW by country'!K164,'ST1.1 Detailed MSW by country'!N164,'ST1.1 Detailed MSW by country'!V164,'ST1.1 Detailed MSW by country'!Y164,'ST1.1 Detailed MSW by country'!AG164,'ST1.1 Detailed MSW by country'!AJ164,'ST1.1 Detailed MSW by country'!AR164,'ST1.1 Detailed MSW by country'!AU164)</f>
        <v>4.5705657432220104E-2</v>
      </c>
      <c r="AR164" s="50">
        <f>STDEVA('ST1.1 Detailed MSW by country'!K164,'ST1.1 Detailed MSW by country'!N164,'ST1.1 Detailed MSW by country'!V164,'ST1.1 Detailed MSW by country'!Y164,'ST1.1 Detailed MSW by country'!AG164,'ST1.1 Detailed MSW by country'!AJ164,'ST1.1 Detailed MSW by country'!AR164,'ST1.1 Detailed MSW by country'!AU164)</f>
        <v>2.9524009132887909E-2</v>
      </c>
      <c r="AS164" s="50">
        <f>MIN('ST1.1 Detailed MSW by country'!K164,'ST1.1 Detailed MSW by country'!N164,'ST1.1 Detailed MSW by country'!V164,'ST1.1 Detailed MSW by country'!Y164,'ST1.1 Detailed MSW by country'!AG164,'ST1.1 Detailed MSW by country'!AJ164,'ST1.1 Detailed MSW by country'!AR164,'ST1.1 Detailed MSW by country'!AU164)</f>
        <v>2.0586785983451861E-2</v>
      </c>
      <c r="AT164" s="50">
        <f>MAX('ST1.1 Detailed MSW by country'!K164,'ST1.1 Detailed MSW by country'!N164,'ST1.1 Detailed MSW by country'!V164,'ST1.1 Detailed MSW by country'!Y164,'ST1.1 Detailed MSW by country'!AG164,'ST1.1 Detailed MSW by country'!AJ164,'ST1.1 Detailed MSW by country'!AR164,'ST1.1 Detailed MSW by country'!AU164)</f>
        <v>8.0288000000000012E-2</v>
      </c>
    </row>
    <row r="165" spans="1:46" x14ac:dyDescent="0.3">
      <c r="A165" s="19" t="s">
        <v>169</v>
      </c>
      <c r="B165" s="19" t="s">
        <v>180</v>
      </c>
      <c r="C165" s="27">
        <f>AVERAGE('ST1.1 Detailed MSW by country'!G165,'ST1.1 Detailed MSW by country'!R165,'ST1.1 Detailed MSW by country'!AC165,'ST1.1 Detailed MSW by country'!AN165)</f>
        <v>2.9939112738113511</v>
      </c>
      <c r="D165" s="21">
        <f>STDEVA('ST1.1 Detailed MSW by country'!G165,'ST1.1 Detailed MSW by country'!R165,'ST1.1 Detailed MSW by country'!AC165,'ST1.1 Detailed MSW by country'!AN165)</f>
        <v>2.5741099295812337</v>
      </c>
      <c r="E165" s="21">
        <f>MIN('ST1.1 Detailed MSW by country'!G165,'ST1.1 Detailed MSW by country'!R165,'ST1.1 Detailed MSW by country'!AC165,'ST1.1 Detailed MSW by country'!AN165)</f>
        <v>0.65782254762270176</v>
      </c>
      <c r="F165" s="21">
        <f>MAX('ST1.1 Detailed MSW by country'!G165,'ST1.1 Detailed MSW by country'!R165,'ST1.1 Detailed MSW by country'!AC165,'ST1.1 Detailed MSW by country'!AN165)</f>
        <v>5.33</v>
      </c>
      <c r="G165" s="21">
        <f>AVERAGE('ST1.1 Detailed MSW by country'!H165,'ST1.1 Detailed MSW by country'!S165,'ST1.1 Detailed MSW by country'!AD165,'ST1.1 Detailed MSW by country'!AO165)</f>
        <v>1.5568338623819027</v>
      </c>
      <c r="H165" s="21">
        <f>STDEVA('ST1.1 Detailed MSW by country'!H165,'ST1.1 Detailed MSW by country'!S165,'ST1.1 Detailed MSW by country'!AD165,'ST1.1 Detailed MSW by country'!AO165)</f>
        <v>1.3385371633822416</v>
      </c>
      <c r="I165" s="21">
        <f>MIN('ST1.1 Detailed MSW by country'!H165,'ST1.1 Detailed MSW by country'!S165,'ST1.1 Detailed MSW by country'!AD165,'ST1.1 Detailed MSW by country'!AO165)</f>
        <v>0.34206772476380493</v>
      </c>
      <c r="J165" s="21">
        <f>MAX('ST1.1 Detailed MSW by country'!H165,'ST1.1 Detailed MSW by country'!S165,'ST1.1 Detailed MSW by country'!AD165,'ST1.1 Detailed MSW by country'!AO165)</f>
        <v>2.7716000000000003</v>
      </c>
      <c r="K165" s="50">
        <f>AVERAGE('ST1.1 Detailed MSW by country'!AP165,'ST1.1 Detailed MSW by country'!AE165,'ST1.1 Detailed MSW by country'!T165,'ST1.1 Detailed MSW by country'!I165)</f>
        <v>8.3677910161993913E-2</v>
      </c>
      <c r="L165" s="50">
        <f>STDEVA('ST1.1 Detailed MSW by country'!AP165,'ST1.1 Detailed MSW by country'!AE165,'ST1.1 Detailed MSW by country'!T165,'ST1.1 Detailed MSW by country'!I165)</f>
        <v>6.4088988236140385E-2</v>
      </c>
      <c r="M165" s="50">
        <f>MIN('ST1.1 Detailed MSW by country'!AP165,'ST1.1 Detailed MSW by country'!AE165,'ST1.1 Detailed MSW by country'!T165,'ST1.1 Detailed MSW by country'!I165)</f>
        <v>3.210174032398784E-2</v>
      </c>
      <c r="N165" s="50">
        <f>MAX('ST1.1 Detailed MSW by country'!AP165,'ST1.1 Detailed MSW by country'!AE165,'ST1.1 Detailed MSW by country'!T165,'ST1.1 Detailed MSW by country'!I165)</f>
        <v>0.13525408</v>
      </c>
      <c r="O165" s="50">
        <f>AVERAGE('ST1.1 Detailed MSW by country'!AQ165,'ST1.1 Detailed MSW by country'!AF165,'ST1.1 Detailed MSW by country'!U165,'ST1.1 Detailed MSW by country'!J165)</f>
        <v>0.15998256184659904</v>
      </c>
      <c r="P165" s="50">
        <f>STDEVA('ST1.1 Detailed MSW by country'!AQ165,'ST1.1 Detailed MSW by country'!AF165,'ST1.1 Detailed MSW by country'!U165,'ST1.1 Detailed MSW by country'!J165)</f>
        <v>0.12253079103344053</v>
      </c>
      <c r="Q165" s="50">
        <f>MIN('ST1.1 Detailed MSW by country'!AQ165,'ST1.1 Detailed MSW by country'!AF165,'ST1.1 Detailed MSW by country'!U165,'ST1.1 Detailed MSW by country'!J165)</f>
        <v>6.1374843693198067E-2</v>
      </c>
      <c r="R165" s="50">
        <f>MAX('ST1.1 Detailed MSW by country'!AQ165,'ST1.1 Detailed MSW by country'!AF165,'ST1.1 Detailed MSW by country'!U165,'ST1.1 Detailed MSW by country'!J165)</f>
        <v>0.25859028000000001</v>
      </c>
      <c r="S165" s="50">
        <f>AVERAGE('ST1.1 Detailed MSW by country'!AR165,'ST1.1 Detailed MSW by country'!AG165,'ST1.1 Detailed MSW by country'!V165,'ST1.1 Detailed MSW by country'!K165)</f>
        <v>0.13237571033823631</v>
      </c>
      <c r="T165" s="50">
        <f>STDEVA('ST1.1 Detailed MSW by country'!AR165,'ST1.1 Detailed MSW by country'!AG165,'ST1.1 Detailed MSW by country'!V165,'ST1.1 Detailed MSW by country'!K165)</f>
        <v>0.10138667811127126</v>
      </c>
      <c r="U165" s="50">
        <f>MIN('ST1.1 Detailed MSW by country'!AR165,'ST1.1 Detailed MSW by country'!AG165,'ST1.1 Detailed MSW by country'!V165,'ST1.1 Detailed MSW by country'!K165)</f>
        <v>5.0783900676472579E-2</v>
      </c>
      <c r="V165" s="50">
        <f>MAX('ST1.1 Detailed MSW by country'!AR165,'ST1.1 Detailed MSW by country'!AG165,'ST1.1 Detailed MSW by country'!V165,'ST1.1 Detailed MSW by country'!K165)</f>
        <v>0.21396752000000002</v>
      </c>
      <c r="W165" s="50">
        <f>AVERAGE('ST1.1 Detailed MSW by country'!AS165,'ST1.1 Detailed MSW by country'!AH165,'ST1.1 Detailed MSW by country'!W165,'ST1.1 Detailed MSW by country'!L165)</f>
        <v>0.10168237853701312</v>
      </c>
      <c r="X165" s="50">
        <f>STDEVA('ST1.1 Detailed MSW by country'!AS165,'ST1.1 Detailed MSW by country'!AH165,'ST1.1 Detailed MSW by country'!W165,'ST1.1 Detailed MSW by country'!L165)</f>
        <v>7.7878627098424691E-2</v>
      </c>
      <c r="Y165" s="50">
        <f>MIN('ST1.1 Detailed MSW by country'!AS165,'ST1.1 Detailed MSW by country'!AH165,'ST1.1 Detailed MSW by country'!W165,'ST1.1 Detailed MSW by country'!L165)</f>
        <v>3.9008877074026213E-2</v>
      </c>
      <c r="Z165" s="50">
        <f>MAX('ST1.1 Detailed MSW by country'!AS165,'ST1.1 Detailed MSW by country'!AH165,'ST1.1 Detailed MSW by country'!W165,'ST1.1 Detailed MSW by country'!L165)</f>
        <v>0.16435588000000001</v>
      </c>
      <c r="AA165" s="50">
        <f>AVERAGE('ST1.1 Detailed MSW by country'!AT165,'ST1.1 Detailed MSW by country'!AI165,'ST1.1 Detailed MSW by country'!X165,'ST1.1 Detailed MSW by country'!M165)</f>
        <v>0.26749495871457074</v>
      </c>
      <c r="AB165" s="50">
        <f>STDEVA('ST1.1 Detailed MSW by country'!AT165,'ST1.1 Detailed MSW by country'!AI165,'ST1.1 Detailed MSW by country'!X165,'ST1.1 Detailed MSW by country'!M165)</f>
        <v>0.20487463452536681</v>
      </c>
      <c r="AC165" s="50">
        <f>MIN('ST1.1 Detailed MSW by country'!AT165,'ST1.1 Detailed MSW by country'!AI165,'ST1.1 Detailed MSW by country'!X165,'ST1.1 Detailed MSW by country'!M165)</f>
        <v>0.10262031742914147</v>
      </c>
      <c r="AD165" s="50">
        <f>MAX('ST1.1 Detailed MSW by country'!AT165,'ST1.1 Detailed MSW by country'!AI165,'ST1.1 Detailed MSW by country'!X165,'ST1.1 Detailed MSW by country'!M165)</f>
        <v>0.43236960000000002</v>
      </c>
      <c r="AE165" s="50">
        <f>AVERAGE('ST1.1 Detailed MSW by country'!AU165,'ST1.1 Detailed MSW by country'!AJ165,'ST1.1 Detailed MSW by country'!Y165,'ST1.1 Detailed MSW by country'!N165)</f>
        <v>7.5961709429842844E-2</v>
      </c>
      <c r="AF165" s="50">
        <f>STDEVA('ST1.1 Detailed MSW by country'!AU165,'ST1.1 Detailed MSW by country'!AJ165,'ST1.1 Detailed MSW by country'!Y165,'ST1.1 Detailed MSW by country'!N165)</f>
        <v>5.8179143009447112E-2</v>
      </c>
      <c r="AG165" s="50">
        <f>MIN('ST1.1 Detailed MSW by country'!AU165,'ST1.1 Detailed MSW by country'!AJ165,'ST1.1 Detailed MSW by country'!Y165,'ST1.1 Detailed MSW by country'!N165)</f>
        <v>2.9141538859685689E-2</v>
      </c>
      <c r="AH165" s="50">
        <f>MAX('ST1.1 Detailed MSW by country'!AU165,'ST1.1 Detailed MSW by country'!AJ165,'ST1.1 Detailed MSW by country'!Y165,'ST1.1 Detailed MSW by country'!N165)</f>
        <v>0.12278188000000001</v>
      </c>
      <c r="AI165" s="50">
        <f>AVERAGE('ST1.1 Detailed MSW by country'!I165,'ST1.1 Detailed MSW by country'!L165,'ST1.1 Detailed MSW by country'!T165,'ST1.1 Detailed MSW by country'!W165,'ST1.1 Detailed MSW by country'!AE165,'ST1.1 Detailed MSW by country'!AH165,'ST1.1 Detailed MSW by country'!AP165,'ST1.1 Detailed MSW by country'!AS165)</f>
        <v>9.2680144349503515E-2</v>
      </c>
      <c r="AJ165" s="50">
        <f>STDEVA('ST1.1 Detailed MSW by country'!I165,'ST1.1 Detailed MSW by country'!L165,'ST1.1 Detailed MSW by country'!T165,'ST1.1 Detailed MSW by country'!W165,'ST1.1 Detailed MSW by country'!AE165,'ST1.1 Detailed MSW by country'!AH165,'ST1.1 Detailed MSW by country'!AP165,'ST1.1 Detailed MSW by country'!AS165)</f>
        <v>6.6202629810018468E-2</v>
      </c>
      <c r="AK165" s="50">
        <f>MIN('ST1.1 Detailed MSW by country'!I165,'ST1.1 Detailed MSW by country'!L165,'ST1.1 Detailed MSW by country'!T165,'ST1.1 Detailed MSW by country'!W165,'ST1.1 Detailed MSW by country'!AE165,'ST1.1 Detailed MSW by country'!AH165,'ST1.1 Detailed MSW by country'!AP165,'ST1.1 Detailed MSW by country'!AS165)</f>
        <v>3.210174032398784E-2</v>
      </c>
      <c r="AL165" s="50">
        <f>MAX('ST1.1 Detailed MSW by country'!I165,'ST1.1 Detailed MSW by country'!L165,'ST1.1 Detailed MSW by country'!T165,'ST1.1 Detailed MSW by country'!W165,'ST1.1 Detailed MSW by country'!AE165,'ST1.1 Detailed MSW by country'!AH165,'ST1.1 Detailed MSW by country'!AP165,'ST1.1 Detailed MSW by country'!AS165)</f>
        <v>0.16435588000000001</v>
      </c>
      <c r="AM165" s="50">
        <f>AVERAGE('ST1.1 Detailed MSW by country'!J165,'ST1.1 Detailed MSW by country'!M165,'ST1.1 Detailed MSW by country'!U165,'ST1.1 Detailed MSW by country'!X165,'ST1.1 Detailed MSW by country'!AF165,'ST1.1 Detailed MSW by country'!AI165,'ST1.1 Detailed MSW by country'!AQ165,'ST1.1 Detailed MSW by country'!AT165)</f>
        <v>0.21373876028058489</v>
      </c>
      <c r="AN165" s="50">
        <f>STDEVA('ST1.1 Detailed MSW by country'!J165,'ST1.1 Detailed MSW by country'!M165,'ST1.1 Detailed MSW by country'!U165,'ST1.1 Detailed MSW by country'!X165,'ST1.1 Detailed MSW by country'!AF165,'ST1.1 Detailed MSW by country'!AI165,'ST1.1 Detailed MSW by country'!AQ165,'ST1.1 Detailed MSW by country'!AT165)</f>
        <v>0.15889875015677571</v>
      </c>
      <c r="AO165" s="50">
        <f>MIN('ST1.1 Detailed MSW by country'!J165,'ST1.1 Detailed MSW by country'!M165,'ST1.1 Detailed MSW by country'!U165,'ST1.1 Detailed MSW by country'!X165,'ST1.1 Detailed MSW by country'!AF165,'ST1.1 Detailed MSW by country'!AI165,'ST1.1 Detailed MSW by country'!AQ165,'ST1.1 Detailed MSW by country'!AT165)</f>
        <v>6.1374843693198067E-2</v>
      </c>
      <c r="AP165" s="50">
        <f>MAX('ST1.1 Detailed MSW by country'!J165,'ST1.1 Detailed MSW by country'!M165,'ST1.1 Detailed MSW by country'!U165,'ST1.1 Detailed MSW by country'!X165,'ST1.1 Detailed MSW by country'!AF165,'ST1.1 Detailed MSW by country'!AI165,'ST1.1 Detailed MSW by country'!AQ165,'ST1.1 Detailed MSW by country'!AT165)</f>
        <v>0.43236960000000002</v>
      </c>
      <c r="AQ165" s="50">
        <f>AVERAGE('ST1.1 Detailed MSW by country'!K165,'ST1.1 Detailed MSW by country'!N165,'ST1.1 Detailed MSW by country'!V165,'ST1.1 Detailed MSW by country'!Y165,'ST1.1 Detailed MSW by country'!AG165,'ST1.1 Detailed MSW by country'!AJ165,'ST1.1 Detailed MSW by country'!AR165,'ST1.1 Detailed MSW by country'!AU165)</f>
        <v>0.10416870988403958</v>
      </c>
      <c r="AR165" s="50">
        <f>STDEVA('ST1.1 Detailed MSW by country'!K165,'ST1.1 Detailed MSW by country'!N165,'ST1.1 Detailed MSW by country'!V165,'ST1.1 Detailed MSW by country'!Y165,'ST1.1 Detailed MSW by country'!AG165,'ST1.1 Detailed MSW by country'!AJ165,'ST1.1 Detailed MSW by country'!AR165,'ST1.1 Detailed MSW by country'!AU165)</f>
        <v>7.7995863707637739E-2</v>
      </c>
      <c r="AS165" s="50">
        <f>MIN('ST1.1 Detailed MSW by country'!K165,'ST1.1 Detailed MSW by country'!N165,'ST1.1 Detailed MSW by country'!V165,'ST1.1 Detailed MSW by country'!Y165,'ST1.1 Detailed MSW by country'!AG165,'ST1.1 Detailed MSW by country'!AJ165,'ST1.1 Detailed MSW by country'!AR165,'ST1.1 Detailed MSW by country'!AU165)</f>
        <v>2.9141538859685689E-2</v>
      </c>
      <c r="AT165" s="50">
        <f>MAX('ST1.1 Detailed MSW by country'!K165,'ST1.1 Detailed MSW by country'!N165,'ST1.1 Detailed MSW by country'!V165,'ST1.1 Detailed MSW by country'!Y165,'ST1.1 Detailed MSW by country'!AG165,'ST1.1 Detailed MSW by country'!AJ165,'ST1.1 Detailed MSW by country'!AR165,'ST1.1 Detailed MSW by country'!AU165)</f>
        <v>0.21396752000000002</v>
      </c>
    </row>
    <row r="166" spans="1:46" x14ac:dyDescent="0.3">
      <c r="A166" s="19" t="s">
        <v>169</v>
      </c>
      <c r="B166" s="19" t="s">
        <v>181</v>
      </c>
      <c r="C166" s="27">
        <f>AVERAGE('ST1.1 Detailed MSW by country'!G166,'ST1.1 Detailed MSW by country'!R166,'ST1.1 Detailed MSW by country'!AC166,'ST1.1 Detailed MSW by country'!AN166)</f>
        <v>1.0333333638236148</v>
      </c>
      <c r="D166" s="21">
        <f>STDEVA('ST1.1 Detailed MSW by country'!G166,'ST1.1 Detailed MSW by country'!R166,'ST1.1 Detailed MSW by country'!AC166,'ST1.1 Detailed MSW by country'!AN166)</f>
        <v>0.61169163721935782</v>
      </c>
      <c r="E166" s="21">
        <f>MIN('ST1.1 Detailed MSW by country'!G166,'ST1.1 Detailed MSW by country'!R166,'ST1.1 Detailed MSW by country'!AC166,'ST1.1 Detailed MSW by country'!AN166)</f>
        <v>0.65000009147084492</v>
      </c>
      <c r="F166" s="21">
        <f>MAX('ST1.1 Detailed MSW by country'!G166,'ST1.1 Detailed MSW by country'!R166,'ST1.1 Detailed MSW by country'!AC166,'ST1.1 Detailed MSW by country'!AN166)</f>
        <v>1.45</v>
      </c>
      <c r="G166" s="21">
        <f>AVERAGE('ST1.1 Detailed MSW by country'!H166,'ST1.1 Detailed MSW by country'!S166,'ST1.1 Detailed MSW by country'!AD166,'ST1.1 Detailed MSW by country'!AO166)</f>
        <v>0.48400001585494645</v>
      </c>
      <c r="H166" s="21">
        <f>STDEVA('ST1.1 Detailed MSW by country'!H166,'ST1.1 Detailed MSW by country'!S166,'ST1.1 Detailed MSW by country'!AD166,'ST1.1 Detailed MSW by country'!AO166)</f>
        <v>0.30837423023644484</v>
      </c>
      <c r="I166" s="21">
        <f>MIN('ST1.1 Detailed MSW by country'!H166,'ST1.1 Detailed MSW by country'!S166,'ST1.1 Detailed MSW by country'!AD166,'ST1.1 Detailed MSW by country'!AO166)</f>
        <v>0.33800004756483937</v>
      </c>
      <c r="J166" s="21">
        <f>MAX('ST1.1 Detailed MSW by country'!H166,'ST1.1 Detailed MSW by country'!S166,'ST1.1 Detailed MSW by country'!AD166,'ST1.1 Detailed MSW by country'!AO166)</f>
        <v>0.754</v>
      </c>
      <c r="K166" s="50">
        <f>AVERAGE('ST1.1 Detailed MSW by country'!AP166,'ST1.1 Detailed MSW by country'!AE166,'ST1.1 Detailed MSW by country'!T166,'ST1.1 Detailed MSW by country'!I166)</f>
        <v>3.9105068154592408E-2</v>
      </c>
      <c r="L166" s="50">
        <f>STDEVA('ST1.1 Detailed MSW by country'!AP166,'ST1.1 Detailed MSW by country'!AE166,'ST1.1 Detailed MSW by country'!T166,'ST1.1 Detailed MSW by country'!I166)</f>
        <v>2.0822833033536232E-2</v>
      </c>
      <c r="M166" s="50">
        <f>MIN('ST1.1 Detailed MSW by country'!AP166,'ST1.1 Detailed MSW by country'!AE166,'ST1.1 Detailed MSW by country'!T166,'ST1.1 Detailed MSW by country'!I166)</f>
        <v>3.1720004463777228E-2</v>
      </c>
      <c r="N166" s="50">
        <f>MAX('ST1.1 Detailed MSW by country'!AP166,'ST1.1 Detailed MSW by country'!AE166,'ST1.1 Detailed MSW by country'!T166,'ST1.1 Detailed MSW by country'!I166)</f>
        <v>4.8799999999999996E-2</v>
      </c>
      <c r="O166" s="50">
        <f>AVERAGE('ST1.1 Detailed MSW by country'!AQ166,'ST1.1 Detailed MSW by country'!AF166,'ST1.1 Detailed MSW by country'!U166,'ST1.1 Detailed MSW by country'!J166)</f>
        <v>7.4764402844743269E-2</v>
      </c>
      <c r="P166" s="50">
        <f>STDEVA('ST1.1 Detailed MSW by country'!AQ166,'ST1.1 Detailed MSW by country'!AF166,'ST1.1 Detailed MSW by country'!U166,'ST1.1 Detailed MSW by country'!J166)</f>
        <v>3.9810867254691192E-2</v>
      </c>
      <c r="Q166" s="50">
        <f>MIN('ST1.1 Detailed MSW by country'!AQ166,'ST1.1 Detailed MSW by country'!AF166,'ST1.1 Detailed MSW by country'!U166,'ST1.1 Detailed MSW by country'!J166)</f>
        <v>6.0645008534229827E-2</v>
      </c>
      <c r="R166" s="50">
        <f>MAX('ST1.1 Detailed MSW by country'!AQ166,'ST1.1 Detailed MSW by country'!AF166,'ST1.1 Detailed MSW by country'!U166,'ST1.1 Detailed MSW by country'!J166)</f>
        <v>9.3299999999999994E-2</v>
      </c>
      <c r="S166" s="50">
        <f>AVERAGE('ST1.1 Detailed MSW by country'!AR166,'ST1.1 Detailed MSW by country'!AG166,'ST1.1 Detailed MSW by country'!V166,'ST1.1 Detailed MSW by country'!K166)</f>
        <v>6.1862935687183075E-2</v>
      </c>
      <c r="T166" s="50">
        <f>STDEVA('ST1.1 Detailed MSW by country'!AR166,'ST1.1 Detailed MSW by country'!AG166,'ST1.1 Detailed MSW by country'!V166,'ST1.1 Detailed MSW by country'!K166)</f>
        <v>3.2941039143217159E-2</v>
      </c>
      <c r="U166" s="50">
        <f>MIN('ST1.1 Detailed MSW by country'!AR166,'ST1.1 Detailed MSW by country'!AG166,'ST1.1 Detailed MSW by country'!V166,'ST1.1 Detailed MSW by country'!K166)</f>
        <v>5.018000706154923E-2</v>
      </c>
      <c r="V166" s="50">
        <f>MAX('ST1.1 Detailed MSW by country'!AR166,'ST1.1 Detailed MSW by country'!AG166,'ST1.1 Detailed MSW by country'!V166,'ST1.1 Detailed MSW by country'!K166)</f>
        <v>7.7200000000000005E-2</v>
      </c>
      <c r="W166" s="50">
        <f>AVERAGE('ST1.1 Detailed MSW by country'!AS166,'ST1.1 Detailed MSW by country'!AH166,'ST1.1 Detailed MSW by country'!W166,'ST1.1 Detailed MSW by country'!L166)</f>
        <v>4.7519068474740363E-2</v>
      </c>
      <c r="X166" s="50">
        <f>STDEVA('ST1.1 Detailed MSW by country'!AS166,'ST1.1 Detailed MSW by country'!AH166,'ST1.1 Detailed MSW by country'!W166,'ST1.1 Detailed MSW by country'!L166)</f>
        <v>2.530315571493235E-2</v>
      </c>
      <c r="Y166" s="50">
        <f>MIN('ST1.1 Detailed MSW by country'!AS166,'ST1.1 Detailed MSW by country'!AH166,'ST1.1 Detailed MSW by country'!W166,'ST1.1 Detailed MSW by country'!L166)</f>
        <v>3.8545005424221103E-2</v>
      </c>
      <c r="Z166" s="50">
        <f>MAX('ST1.1 Detailed MSW by country'!AS166,'ST1.1 Detailed MSW by country'!AH166,'ST1.1 Detailed MSW by country'!W166,'ST1.1 Detailed MSW by country'!L166)</f>
        <v>5.9299999999999999E-2</v>
      </c>
      <c r="AA166" s="50">
        <f>AVERAGE('ST1.1 Detailed MSW by country'!AT166,'ST1.1 Detailed MSW by country'!AI166,'ST1.1 Detailed MSW by country'!X166,'ST1.1 Detailed MSW by country'!M166)</f>
        <v>0.12500800475648391</v>
      </c>
      <c r="AB166" s="50">
        <f>STDEVA('ST1.1 Detailed MSW by country'!AT166,'ST1.1 Detailed MSW by country'!AI166,'ST1.1 Detailed MSW by country'!X166,'ST1.1 Detailed MSW by country'!M166)</f>
        <v>6.6564794123599447E-2</v>
      </c>
      <c r="AC166" s="50">
        <f>MIN('ST1.1 Detailed MSW by country'!AT166,'ST1.1 Detailed MSW by country'!AI166,'ST1.1 Detailed MSW by country'!X166,'ST1.1 Detailed MSW by country'!M166)</f>
        <v>0.1014000142694518</v>
      </c>
      <c r="AD166" s="50">
        <f>MAX('ST1.1 Detailed MSW by country'!AT166,'ST1.1 Detailed MSW by country'!AI166,'ST1.1 Detailed MSW by country'!X166,'ST1.1 Detailed MSW by country'!M166)</f>
        <v>0.156</v>
      </c>
      <c r="AE166" s="50">
        <f>AVERAGE('ST1.1 Detailed MSW by country'!AU166,'ST1.1 Detailed MSW by country'!AJ166,'ST1.1 Detailed MSW by country'!Y166,'ST1.1 Detailed MSW by country'!N166)</f>
        <v>3.5499068017386143E-2</v>
      </c>
      <c r="AF166" s="50">
        <f>STDEVA('ST1.1 Detailed MSW by country'!AU166,'ST1.1 Detailed MSW by country'!AJ166,'ST1.1 Detailed MSW by country'!Y166,'ST1.1 Detailed MSW by country'!N166)</f>
        <v>1.8902694741509324E-2</v>
      </c>
      <c r="AG166" s="50">
        <f>MIN('ST1.1 Detailed MSW by country'!AU166,'ST1.1 Detailed MSW by country'!AJ166,'ST1.1 Detailed MSW by country'!Y166,'ST1.1 Detailed MSW by country'!N166)</f>
        <v>2.8795004052158429E-2</v>
      </c>
      <c r="AH166" s="50">
        <f>MAX('ST1.1 Detailed MSW by country'!AU166,'ST1.1 Detailed MSW by country'!AJ166,'ST1.1 Detailed MSW by country'!Y166,'ST1.1 Detailed MSW by country'!N166)</f>
        <v>4.4299999999999999E-2</v>
      </c>
      <c r="AI166" s="50">
        <f>AVERAGE('ST1.1 Detailed MSW by country'!I166,'ST1.1 Detailed MSW by country'!L166,'ST1.1 Detailed MSW by country'!T166,'ST1.1 Detailed MSW by country'!W166,'ST1.1 Detailed MSW by country'!AE166,'ST1.1 Detailed MSW by country'!AH166,'ST1.1 Detailed MSW by country'!AP166,'ST1.1 Detailed MSW by country'!AS166)</f>
        <v>4.3312068314666385E-2</v>
      </c>
      <c r="AJ166" s="50">
        <f>STDEVA('ST1.1 Detailed MSW by country'!I166,'ST1.1 Detailed MSW by country'!L166,'ST1.1 Detailed MSW by country'!T166,'ST1.1 Detailed MSW by country'!W166,'ST1.1 Detailed MSW by country'!AE166,'ST1.1 Detailed MSW by country'!AH166,'ST1.1 Detailed MSW by country'!AP166,'ST1.1 Detailed MSW by country'!AS166)</f>
        <v>2.1716238231828819E-2</v>
      </c>
      <c r="AK166" s="50">
        <f>MIN('ST1.1 Detailed MSW by country'!I166,'ST1.1 Detailed MSW by country'!L166,'ST1.1 Detailed MSW by country'!T166,'ST1.1 Detailed MSW by country'!W166,'ST1.1 Detailed MSW by country'!AE166,'ST1.1 Detailed MSW by country'!AH166,'ST1.1 Detailed MSW by country'!AP166,'ST1.1 Detailed MSW by country'!AS166)</f>
        <v>3.1720004463777228E-2</v>
      </c>
      <c r="AL166" s="50">
        <f>MAX('ST1.1 Detailed MSW by country'!I166,'ST1.1 Detailed MSW by country'!L166,'ST1.1 Detailed MSW by country'!T166,'ST1.1 Detailed MSW by country'!W166,'ST1.1 Detailed MSW by country'!AE166,'ST1.1 Detailed MSW by country'!AH166,'ST1.1 Detailed MSW by country'!AP166,'ST1.1 Detailed MSW by country'!AS166)</f>
        <v>5.9299999999999999E-2</v>
      </c>
      <c r="AM166" s="50">
        <f>AVERAGE('ST1.1 Detailed MSW by country'!J166,'ST1.1 Detailed MSW by country'!M166,'ST1.1 Detailed MSW by country'!U166,'ST1.1 Detailed MSW by country'!X166,'ST1.1 Detailed MSW by country'!AF166,'ST1.1 Detailed MSW by country'!AI166,'ST1.1 Detailed MSW by country'!AQ166,'ST1.1 Detailed MSW by country'!AT166)</f>
        <v>9.9886203800613596E-2</v>
      </c>
      <c r="AN166" s="50">
        <f>STDEVA('ST1.1 Detailed MSW by country'!J166,'ST1.1 Detailed MSW by country'!M166,'ST1.1 Detailed MSW by country'!U166,'ST1.1 Detailed MSW by country'!X166,'ST1.1 Detailed MSW by country'!AF166,'ST1.1 Detailed MSW by country'!AI166,'ST1.1 Detailed MSW by country'!AQ166,'ST1.1 Detailed MSW by country'!AT166)</f>
        <v>5.4625089577647522E-2</v>
      </c>
      <c r="AO166" s="50">
        <f>MIN('ST1.1 Detailed MSW by country'!J166,'ST1.1 Detailed MSW by country'!M166,'ST1.1 Detailed MSW by country'!U166,'ST1.1 Detailed MSW by country'!X166,'ST1.1 Detailed MSW by country'!AF166,'ST1.1 Detailed MSW by country'!AI166,'ST1.1 Detailed MSW by country'!AQ166,'ST1.1 Detailed MSW by country'!AT166)</f>
        <v>6.0645008534229827E-2</v>
      </c>
      <c r="AP166" s="50">
        <f>MAX('ST1.1 Detailed MSW by country'!J166,'ST1.1 Detailed MSW by country'!M166,'ST1.1 Detailed MSW by country'!U166,'ST1.1 Detailed MSW by country'!X166,'ST1.1 Detailed MSW by country'!AF166,'ST1.1 Detailed MSW by country'!AI166,'ST1.1 Detailed MSW by country'!AQ166,'ST1.1 Detailed MSW by country'!AT166)</f>
        <v>0.156</v>
      </c>
      <c r="AQ166" s="50">
        <f>AVERAGE('ST1.1 Detailed MSW by country'!K166,'ST1.1 Detailed MSW by country'!N166,'ST1.1 Detailed MSW by country'!V166,'ST1.1 Detailed MSW by country'!Y166,'ST1.1 Detailed MSW by country'!AG166,'ST1.1 Detailed MSW by country'!AJ166,'ST1.1 Detailed MSW by country'!AR166,'ST1.1 Detailed MSW by country'!AU166)</f>
        <v>4.8681001852284612E-2</v>
      </c>
      <c r="AR166" s="50">
        <f>STDEVA('ST1.1 Detailed MSW by country'!K166,'ST1.1 Detailed MSW by country'!N166,'ST1.1 Detailed MSW by country'!V166,'ST1.1 Detailed MSW by country'!Y166,'ST1.1 Detailed MSW by country'!AG166,'ST1.1 Detailed MSW by country'!AJ166,'ST1.1 Detailed MSW by country'!AR166,'ST1.1 Detailed MSW by country'!AU166)</f>
        <v>2.7016415626962088E-2</v>
      </c>
      <c r="AS166" s="50">
        <f>MIN('ST1.1 Detailed MSW by country'!K166,'ST1.1 Detailed MSW by country'!N166,'ST1.1 Detailed MSW by country'!V166,'ST1.1 Detailed MSW by country'!Y166,'ST1.1 Detailed MSW by country'!AG166,'ST1.1 Detailed MSW by country'!AJ166,'ST1.1 Detailed MSW by country'!AR166,'ST1.1 Detailed MSW by country'!AU166)</f>
        <v>2.8795004052158429E-2</v>
      </c>
      <c r="AT166" s="50">
        <f>MAX('ST1.1 Detailed MSW by country'!K166,'ST1.1 Detailed MSW by country'!N166,'ST1.1 Detailed MSW by country'!V166,'ST1.1 Detailed MSW by country'!Y166,'ST1.1 Detailed MSW by country'!AG166,'ST1.1 Detailed MSW by country'!AJ166,'ST1.1 Detailed MSW by country'!AR166,'ST1.1 Detailed MSW by country'!AU166)</f>
        <v>7.7200000000000005E-2</v>
      </c>
    </row>
    <row r="167" spans="1:46" x14ac:dyDescent="0.3">
      <c r="A167" s="19" t="s">
        <v>169</v>
      </c>
      <c r="B167" s="19" t="s">
        <v>182</v>
      </c>
      <c r="C167" s="27">
        <f>AVERAGE('ST1.1 Detailed MSW by country'!G167,'ST1.1 Detailed MSW by country'!R167,'ST1.1 Detailed MSW by country'!AC167,'ST1.1 Detailed MSW by country'!AN167)</f>
        <v>1.1972994129158514</v>
      </c>
      <c r="D167" s="21">
        <f>STDEVA('ST1.1 Detailed MSW by country'!G167,'ST1.1 Detailed MSW by country'!R167,'ST1.1 Detailed MSW by country'!AC167,'ST1.1 Detailed MSW by country'!AN167)</f>
        <v>0.6921398135356045</v>
      </c>
      <c r="E167" s="21">
        <f>MIN('ST1.1 Detailed MSW by country'!G167,'ST1.1 Detailed MSW by country'!R167,'ST1.1 Detailed MSW by country'!AC167,'ST1.1 Detailed MSW by country'!AN167)</f>
        <v>1.1545988258317026</v>
      </c>
      <c r="F167" s="21">
        <f>MAX('ST1.1 Detailed MSW by country'!G167,'ST1.1 Detailed MSW by country'!R167,'ST1.1 Detailed MSW by country'!AC167,'ST1.1 Detailed MSW by country'!AN167)</f>
        <v>1.24</v>
      </c>
      <c r="G167" s="21">
        <f>AVERAGE('ST1.1 Detailed MSW by country'!H167,'ST1.1 Detailed MSW by country'!S167,'ST1.1 Detailed MSW by country'!AD167,'ST1.1 Detailed MSW by country'!AO167)</f>
        <v>0.62259569471624276</v>
      </c>
      <c r="H167" s="21">
        <f>STDEVA('ST1.1 Detailed MSW by country'!H167,'ST1.1 Detailed MSW by country'!S167,'ST1.1 Detailed MSW by country'!AD167,'ST1.1 Detailed MSW by country'!AO167)</f>
        <v>0.3599127030385143</v>
      </c>
      <c r="I167" s="21">
        <f>MIN('ST1.1 Detailed MSW by country'!H167,'ST1.1 Detailed MSW by country'!S167,'ST1.1 Detailed MSW by country'!AD167,'ST1.1 Detailed MSW by country'!AO167)</f>
        <v>0.60039138943248538</v>
      </c>
      <c r="J167" s="21">
        <f>MAX('ST1.1 Detailed MSW by country'!H167,'ST1.1 Detailed MSW by country'!S167,'ST1.1 Detailed MSW by country'!AD167,'ST1.1 Detailed MSW by country'!AO167)</f>
        <v>0.64480000000000004</v>
      </c>
      <c r="K167" s="50">
        <f>AVERAGE('ST1.1 Detailed MSW by country'!AP167,'ST1.1 Detailed MSW by country'!AE167,'ST1.1 Detailed MSW by country'!T167,'ST1.1 Detailed MSW by country'!I167)</f>
        <v>4.3905331350293536E-2</v>
      </c>
      <c r="L167" s="50">
        <f>STDEVA('ST1.1 Detailed MSW by country'!AP167,'ST1.1 Detailed MSW by country'!AE167,'ST1.1 Detailed MSW by country'!T167,'ST1.1 Detailed MSW by country'!I167)</f>
        <v>2.7307752917568817E-2</v>
      </c>
      <c r="M167" s="50">
        <f>MIN('ST1.1 Detailed MSW by country'!AP167,'ST1.1 Detailed MSW by country'!AE167,'ST1.1 Detailed MSW by country'!T167,'ST1.1 Detailed MSW by country'!I167)</f>
        <v>3.1466239999999999E-2</v>
      </c>
      <c r="N167" s="50">
        <f>MAX('ST1.1 Detailed MSW by country'!AP167,'ST1.1 Detailed MSW by country'!AE167,'ST1.1 Detailed MSW by country'!T167,'ST1.1 Detailed MSW by country'!I167)</f>
        <v>5.634442270058708E-2</v>
      </c>
      <c r="O167" s="50">
        <f>AVERAGE('ST1.1 Detailed MSW by country'!AQ167,'ST1.1 Detailed MSW by country'!AF167,'ST1.1 Detailed MSW by country'!U167,'ST1.1 Detailed MSW by country'!J167)</f>
        <v>8.3941955225048923E-2</v>
      </c>
      <c r="P167" s="50">
        <f>STDEVA('ST1.1 Detailed MSW by country'!AQ167,'ST1.1 Detailed MSW by country'!AF167,'ST1.1 Detailed MSW by country'!U167,'ST1.1 Detailed MSW by country'!J167)</f>
        <v>5.2209289901827258E-2</v>
      </c>
      <c r="Q167" s="50">
        <f>MIN('ST1.1 Detailed MSW by country'!AQ167,'ST1.1 Detailed MSW by country'!AF167,'ST1.1 Detailed MSW by country'!U167,'ST1.1 Detailed MSW by country'!J167)</f>
        <v>6.0159839999999999E-2</v>
      </c>
      <c r="R167" s="50">
        <f>MAX('ST1.1 Detailed MSW by country'!AQ167,'ST1.1 Detailed MSW by country'!AF167,'ST1.1 Detailed MSW by country'!U167,'ST1.1 Detailed MSW by country'!J167)</f>
        <v>0.10772407045009784</v>
      </c>
      <c r="S167" s="50">
        <f>AVERAGE('ST1.1 Detailed MSW by country'!AR167,'ST1.1 Detailed MSW by country'!AG167,'ST1.1 Detailed MSW by country'!V167,'ST1.1 Detailed MSW by country'!K167)</f>
        <v>6.9456794677103723E-2</v>
      </c>
      <c r="T167" s="50">
        <f>STDEVA('ST1.1 Detailed MSW by country'!AR167,'ST1.1 Detailed MSW by country'!AG167,'ST1.1 Detailed MSW by country'!V167,'ST1.1 Detailed MSW by country'!K167)</f>
        <v>4.3199969779432641E-2</v>
      </c>
      <c r="U167" s="50">
        <f>MIN('ST1.1 Detailed MSW by country'!AR167,'ST1.1 Detailed MSW by country'!AG167,'ST1.1 Detailed MSW by country'!V167,'ST1.1 Detailed MSW by country'!K167)</f>
        <v>4.9778560000000006E-2</v>
      </c>
      <c r="V167" s="50">
        <f>MAX('ST1.1 Detailed MSW by country'!AR167,'ST1.1 Detailed MSW by country'!AG167,'ST1.1 Detailed MSW by country'!V167,'ST1.1 Detailed MSW by country'!K167)</f>
        <v>8.9135029354207446E-2</v>
      </c>
      <c r="W167" s="50">
        <f>AVERAGE('ST1.1 Detailed MSW by country'!AS167,'ST1.1 Detailed MSW by country'!AH167,'ST1.1 Detailed MSW by country'!W167,'ST1.1 Detailed MSW by country'!L167)</f>
        <v>5.3352175185909984E-2</v>
      </c>
      <c r="X167" s="50">
        <f>STDEVA('ST1.1 Detailed MSW by country'!AS167,'ST1.1 Detailed MSW by country'!AH167,'ST1.1 Detailed MSW by country'!W167,'ST1.1 Detailed MSW by country'!L167)</f>
        <v>3.3183396475652271E-2</v>
      </c>
      <c r="Y167" s="50">
        <f>MIN('ST1.1 Detailed MSW by country'!AS167,'ST1.1 Detailed MSW by country'!AH167,'ST1.1 Detailed MSW by country'!W167,'ST1.1 Detailed MSW by country'!L167)</f>
        <v>3.8236640000000002E-2</v>
      </c>
      <c r="Z167" s="50">
        <f>MAX('ST1.1 Detailed MSW by country'!AS167,'ST1.1 Detailed MSW by country'!AH167,'ST1.1 Detailed MSW by country'!W167,'ST1.1 Detailed MSW by country'!L167)</f>
        <v>6.8467710371819965E-2</v>
      </c>
      <c r="AA167" s="50">
        <f>AVERAGE('ST1.1 Detailed MSW by country'!AT167,'ST1.1 Detailed MSW by country'!AI167,'ST1.1 Detailed MSW by country'!X167,'ST1.1 Detailed MSW by country'!M167)</f>
        <v>0.14035310841487281</v>
      </c>
      <c r="AB167" s="50">
        <f>STDEVA('ST1.1 Detailed MSW by country'!AT167,'ST1.1 Detailed MSW by country'!AI167,'ST1.1 Detailed MSW by country'!X167,'ST1.1 Detailed MSW by country'!M167)</f>
        <v>8.7295275720097043E-2</v>
      </c>
      <c r="AC167" s="50">
        <f>MIN('ST1.1 Detailed MSW by country'!AT167,'ST1.1 Detailed MSW by country'!AI167,'ST1.1 Detailed MSW by country'!X167,'ST1.1 Detailed MSW by country'!M167)</f>
        <v>0.10058880000000001</v>
      </c>
      <c r="AD167" s="50">
        <f>MAX('ST1.1 Detailed MSW by country'!AT167,'ST1.1 Detailed MSW by country'!AI167,'ST1.1 Detailed MSW by country'!X167,'ST1.1 Detailed MSW by country'!M167)</f>
        <v>0.18011741682974561</v>
      </c>
      <c r="AE167" s="50">
        <f>AVERAGE('ST1.1 Detailed MSW by country'!AU167,'ST1.1 Detailed MSW by country'!AJ167,'ST1.1 Detailed MSW by country'!Y167,'ST1.1 Detailed MSW by country'!N167)</f>
        <v>3.9856683992172209E-2</v>
      </c>
      <c r="AF167" s="50">
        <f>STDEVA('ST1.1 Detailed MSW by country'!AU167,'ST1.1 Detailed MSW by country'!AJ167,'ST1.1 Detailed MSW by country'!Y167,'ST1.1 Detailed MSW by country'!N167)</f>
        <v>2.4789619964104476E-2</v>
      </c>
      <c r="AG167" s="50">
        <f>MIN('ST1.1 Detailed MSW by country'!AU167,'ST1.1 Detailed MSW by country'!AJ167,'ST1.1 Detailed MSW by country'!Y167,'ST1.1 Detailed MSW by country'!N167)</f>
        <v>2.8564640000000002E-2</v>
      </c>
      <c r="AH167" s="50">
        <f>MAX('ST1.1 Detailed MSW by country'!AU167,'ST1.1 Detailed MSW by country'!AJ167,'ST1.1 Detailed MSW by country'!Y167,'ST1.1 Detailed MSW by country'!N167)</f>
        <v>5.1148727984344423E-2</v>
      </c>
      <c r="AI167" s="50">
        <f>AVERAGE('ST1.1 Detailed MSW by country'!I167,'ST1.1 Detailed MSW by country'!L167,'ST1.1 Detailed MSW by country'!T167,'ST1.1 Detailed MSW by country'!W167,'ST1.1 Detailed MSW by country'!AE167,'ST1.1 Detailed MSW by country'!AH167,'ST1.1 Detailed MSW by country'!AP167,'ST1.1 Detailed MSW by country'!AS167)</f>
        <v>4.862875326810176E-2</v>
      </c>
      <c r="AJ167" s="50">
        <f>STDEVA('ST1.1 Detailed MSW by country'!I167,'ST1.1 Detailed MSW by country'!L167,'ST1.1 Detailed MSW by country'!T167,'ST1.1 Detailed MSW by country'!W167,'ST1.1 Detailed MSW by country'!AE167,'ST1.1 Detailed MSW by country'!AH167,'ST1.1 Detailed MSW by country'!AP167,'ST1.1 Detailed MSW by country'!AS167)</f>
        <v>2.8246807512225972E-2</v>
      </c>
      <c r="AK167" s="50">
        <f>MIN('ST1.1 Detailed MSW by country'!I167,'ST1.1 Detailed MSW by country'!L167,'ST1.1 Detailed MSW by country'!T167,'ST1.1 Detailed MSW by country'!W167,'ST1.1 Detailed MSW by country'!AE167,'ST1.1 Detailed MSW by country'!AH167,'ST1.1 Detailed MSW by country'!AP167,'ST1.1 Detailed MSW by country'!AS167)</f>
        <v>3.1466239999999999E-2</v>
      </c>
      <c r="AL167" s="50">
        <f>MAX('ST1.1 Detailed MSW by country'!I167,'ST1.1 Detailed MSW by country'!L167,'ST1.1 Detailed MSW by country'!T167,'ST1.1 Detailed MSW by country'!W167,'ST1.1 Detailed MSW by country'!AE167,'ST1.1 Detailed MSW by country'!AH167,'ST1.1 Detailed MSW by country'!AP167,'ST1.1 Detailed MSW by country'!AS167)</f>
        <v>6.8467710371819965E-2</v>
      </c>
      <c r="AM167" s="50">
        <f>AVERAGE('ST1.1 Detailed MSW by country'!J167,'ST1.1 Detailed MSW by country'!M167,'ST1.1 Detailed MSW by country'!U167,'ST1.1 Detailed MSW by country'!X167,'ST1.1 Detailed MSW by country'!AF167,'ST1.1 Detailed MSW by country'!AI167,'ST1.1 Detailed MSW by country'!AQ167,'ST1.1 Detailed MSW by country'!AT167)</f>
        <v>0.11214753181996087</v>
      </c>
      <c r="AN167" s="50">
        <f>STDEVA('ST1.1 Detailed MSW by country'!J167,'ST1.1 Detailed MSW by country'!M167,'ST1.1 Detailed MSW by country'!U167,'ST1.1 Detailed MSW by country'!X167,'ST1.1 Detailed MSW by country'!AF167,'ST1.1 Detailed MSW by country'!AI167,'ST1.1 Detailed MSW by country'!AQ167,'ST1.1 Detailed MSW by country'!AT167)</f>
        <v>6.8274586829743494E-2</v>
      </c>
      <c r="AO167" s="50">
        <f>MIN('ST1.1 Detailed MSW by country'!J167,'ST1.1 Detailed MSW by country'!M167,'ST1.1 Detailed MSW by country'!U167,'ST1.1 Detailed MSW by country'!X167,'ST1.1 Detailed MSW by country'!AF167,'ST1.1 Detailed MSW by country'!AI167,'ST1.1 Detailed MSW by country'!AQ167,'ST1.1 Detailed MSW by country'!AT167)</f>
        <v>6.0159839999999999E-2</v>
      </c>
      <c r="AP167" s="50">
        <f>MAX('ST1.1 Detailed MSW by country'!J167,'ST1.1 Detailed MSW by country'!M167,'ST1.1 Detailed MSW by country'!U167,'ST1.1 Detailed MSW by country'!X167,'ST1.1 Detailed MSW by country'!AF167,'ST1.1 Detailed MSW by country'!AI167,'ST1.1 Detailed MSW by country'!AQ167,'ST1.1 Detailed MSW by country'!AT167)</f>
        <v>0.18011741682974561</v>
      </c>
      <c r="AQ167" s="50">
        <f>AVERAGE('ST1.1 Detailed MSW by country'!K167,'ST1.1 Detailed MSW by country'!N167,'ST1.1 Detailed MSW by country'!V167,'ST1.1 Detailed MSW by country'!Y167,'ST1.1 Detailed MSW by country'!AG167,'ST1.1 Detailed MSW by country'!AJ167,'ST1.1 Detailed MSW by country'!AR167,'ST1.1 Detailed MSW by country'!AU167)</f>
        <v>5.4656739334637966E-2</v>
      </c>
      <c r="AR167" s="50">
        <f>STDEVA('ST1.1 Detailed MSW by country'!K167,'ST1.1 Detailed MSW by country'!N167,'ST1.1 Detailed MSW by country'!V167,'ST1.1 Detailed MSW by country'!Y167,'ST1.1 Detailed MSW by country'!AG167,'ST1.1 Detailed MSW by country'!AJ167,'ST1.1 Detailed MSW by country'!AR167,'ST1.1 Detailed MSW by country'!AU167)</f>
        <v>3.3552456194966364E-2</v>
      </c>
      <c r="AS167" s="50">
        <f>MIN('ST1.1 Detailed MSW by country'!K167,'ST1.1 Detailed MSW by country'!N167,'ST1.1 Detailed MSW by country'!V167,'ST1.1 Detailed MSW by country'!Y167,'ST1.1 Detailed MSW by country'!AG167,'ST1.1 Detailed MSW by country'!AJ167,'ST1.1 Detailed MSW by country'!AR167,'ST1.1 Detailed MSW by country'!AU167)</f>
        <v>2.8564640000000002E-2</v>
      </c>
      <c r="AT167" s="50">
        <f>MAX('ST1.1 Detailed MSW by country'!K167,'ST1.1 Detailed MSW by country'!N167,'ST1.1 Detailed MSW by country'!V167,'ST1.1 Detailed MSW by country'!Y167,'ST1.1 Detailed MSW by country'!AG167,'ST1.1 Detailed MSW by country'!AJ167,'ST1.1 Detailed MSW by country'!AR167,'ST1.1 Detailed MSW by country'!AU167)</f>
        <v>8.9135029354207446E-2</v>
      </c>
    </row>
    <row r="168" spans="1:46" x14ac:dyDescent="0.3">
      <c r="A168" s="19" t="s">
        <v>169</v>
      </c>
      <c r="B168" s="19" t="s">
        <v>183</v>
      </c>
      <c r="C168" s="27">
        <f>AVERAGE('ST1.1 Detailed MSW by country'!G168,'ST1.1 Detailed MSW by country'!R168,'ST1.1 Detailed MSW by country'!AC168,'ST1.1 Detailed MSW by country'!AN168)</f>
        <v>0.77333328664241729</v>
      </c>
      <c r="D168" s="21">
        <f>STDEVA('ST1.1 Detailed MSW by country'!G168,'ST1.1 Detailed MSW by country'!R168,'ST1.1 Detailed MSW by country'!AC168,'ST1.1 Detailed MSW by country'!AN168)</f>
        <v>0.46094105117617451</v>
      </c>
      <c r="E168" s="21">
        <f>MIN('ST1.1 Detailed MSW by country'!G168,'ST1.1 Detailed MSW by country'!R168,'ST1.1 Detailed MSW by country'!AC168,'ST1.1 Detailed MSW by country'!AN168)</f>
        <v>0.49</v>
      </c>
      <c r="F168" s="21">
        <f>MAX('ST1.1 Detailed MSW by country'!G168,'ST1.1 Detailed MSW by country'!R168,'ST1.1 Detailed MSW by country'!AC168,'ST1.1 Detailed MSW by country'!AN168)</f>
        <v>1.1000000000000001</v>
      </c>
      <c r="G168" s="21">
        <f>AVERAGE('ST1.1 Detailed MSW by country'!H168,'ST1.1 Detailed MSW by country'!S168,'ST1.1 Detailed MSW by country'!AD168,'ST1.1 Detailed MSW by country'!AO168)</f>
        <v>0.37599997572072369</v>
      </c>
      <c r="H168" s="21">
        <f>STDEVA('ST1.1 Detailed MSW by country'!H168,'ST1.1 Detailed MSW by country'!S168,'ST1.1 Detailed MSW by country'!AD168,'ST1.1 Detailed MSW by country'!AO168)</f>
        <v>0.24785822949289624</v>
      </c>
      <c r="I168" s="21">
        <f>MIN('ST1.1 Detailed MSW by country'!H168,'ST1.1 Detailed MSW by country'!S168,'ST1.1 Detailed MSW by country'!AD168,'ST1.1 Detailed MSW by country'!AO168)</f>
        <v>0.1764</v>
      </c>
      <c r="J168" s="21">
        <f>MAX('ST1.1 Detailed MSW by country'!H168,'ST1.1 Detailed MSW by country'!S168,'ST1.1 Detailed MSW by country'!AD168,'ST1.1 Detailed MSW by country'!AO168)</f>
        <v>0.57200000000000006</v>
      </c>
      <c r="K168" s="50">
        <f>AVERAGE('ST1.1 Detailed MSW by country'!AP168,'ST1.1 Detailed MSW by country'!AE168,'ST1.1 Detailed MSW by country'!T168,'ST1.1 Detailed MSW by country'!I168)</f>
        <v>2.9149864388149958E-2</v>
      </c>
      <c r="L168" s="50">
        <f>STDEVA('ST1.1 Detailed MSW by country'!AP168,'ST1.1 Detailed MSW by country'!AE168,'ST1.1 Detailed MSW by country'!T168,'ST1.1 Detailed MSW by country'!I168)</f>
        <v>1.5364069141819404E-2</v>
      </c>
      <c r="M168" s="50">
        <f>MIN('ST1.1 Detailed MSW by country'!AP168,'ST1.1 Detailed MSW by country'!AE168,'ST1.1 Detailed MSW by country'!T168,'ST1.1 Detailed MSW by country'!I168)</f>
        <v>2.3911999999999999E-2</v>
      </c>
      <c r="N168" s="50">
        <f>MAX('ST1.1 Detailed MSW by country'!AP168,'ST1.1 Detailed MSW by country'!AE168,'ST1.1 Detailed MSW by country'!T168,'ST1.1 Detailed MSW by country'!I168)</f>
        <v>3.5623993164449877E-2</v>
      </c>
      <c r="O168" s="50">
        <f>AVERAGE('ST1.1 Detailed MSW by country'!AQ168,'ST1.1 Detailed MSW by country'!AF168,'ST1.1 Detailed MSW by country'!U168,'ST1.1 Detailed MSW by country'!J168)</f>
        <v>5.5731195643737519E-2</v>
      </c>
      <c r="P168" s="50">
        <f>STDEVA('ST1.1 Detailed MSW by country'!AQ168,'ST1.1 Detailed MSW by country'!AF168,'ST1.1 Detailed MSW by country'!U168,'ST1.1 Detailed MSW by country'!J168)</f>
        <v>2.9374337109257184E-2</v>
      </c>
      <c r="Q168" s="50">
        <f>MIN('ST1.1 Detailed MSW by country'!AQ168,'ST1.1 Detailed MSW by country'!AF168,'ST1.1 Detailed MSW by country'!U168,'ST1.1 Detailed MSW by country'!J168)</f>
        <v>4.5716999999999994E-2</v>
      </c>
      <c r="R168" s="50">
        <f>MAX('ST1.1 Detailed MSW by country'!AQ168,'ST1.1 Detailed MSW by country'!AF168,'ST1.1 Detailed MSW by country'!U168,'ST1.1 Detailed MSW by country'!J168)</f>
        <v>6.8108986931212562E-2</v>
      </c>
      <c r="S168" s="50">
        <f>AVERAGE('ST1.1 Detailed MSW by country'!AR168,'ST1.1 Detailed MSW by country'!AG168,'ST1.1 Detailed MSW by country'!V168,'ST1.1 Detailed MSW by country'!K168)</f>
        <v>4.6114129728794612E-2</v>
      </c>
      <c r="T168" s="50">
        <f>STDEVA('ST1.1 Detailed MSW by country'!AR168,'ST1.1 Detailed MSW by country'!AG168,'ST1.1 Detailed MSW by country'!V168,'ST1.1 Detailed MSW by country'!K168)</f>
        <v>2.430545364238644E-2</v>
      </c>
      <c r="U168" s="50">
        <f>MIN('ST1.1 Detailed MSW by country'!AR168,'ST1.1 Detailed MSW by country'!AG168,'ST1.1 Detailed MSW by country'!V168,'ST1.1 Detailed MSW by country'!K168)</f>
        <v>3.7828000000000001E-2</v>
      </c>
      <c r="V168" s="50">
        <f>MAX('ST1.1 Detailed MSW by country'!AR168,'ST1.1 Detailed MSW by country'!AG168,'ST1.1 Detailed MSW by country'!V168,'ST1.1 Detailed MSW by country'!K168)</f>
        <v>5.6355989186383827E-2</v>
      </c>
      <c r="W168" s="50">
        <f>AVERAGE('ST1.1 Detailed MSW by country'!AS168,'ST1.1 Detailed MSW by country'!AH168,'ST1.1 Detailed MSW by country'!W168,'ST1.1 Detailed MSW by country'!L168)</f>
        <v>3.5421863897895339E-2</v>
      </c>
      <c r="X168" s="50">
        <f>STDEVA('ST1.1 Detailed MSW by country'!AS168,'ST1.1 Detailed MSW by country'!AH168,'ST1.1 Detailed MSW by country'!W168,'ST1.1 Detailed MSW by country'!L168)</f>
        <v>1.8669862707169894E-2</v>
      </c>
      <c r="Y168" s="50">
        <f>MIN('ST1.1 Detailed MSW by country'!AS168,'ST1.1 Detailed MSW by country'!AH168,'ST1.1 Detailed MSW by country'!W168,'ST1.1 Detailed MSW by country'!L168)</f>
        <v>2.9056999999999999E-2</v>
      </c>
      <c r="Z168" s="50">
        <f>MAX('ST1.1 Detailed MSW by country'!AS168,'ST1.1 Detailed MSW by country'!AH168,'ST1.1 Detailed MSW by country'!W168,'ST1.1 Detailed MSW by country'!L168)</f>
        <v>4.3288991693686017E-2</v>
      </c>
      <c r="AA168" s="50">
        <f>AVERAGE('ST1.1 Detailed MSW by country'!AT168,'ST1.1 Detailed MSW by country'!AI168,'ST1.1 Detailed MSW by country'!X168,'ST1.1 Detailed MSW by country'!M168)</f>
        <v>9.3183992716217079E-2</v>
      </c>
      <c r="AB168" s="50">
        <f>STDEVA('ST1.1 Detailed MSW by country'!AT168,'ST1.1 Detailed MSW by country'!AI168,'ST1.1 Detailed MSW by country'!X168,'ST1.1 Detailed MSW by country'!M168)</f>
        <v>4.9114647256635807E-2</v>
      </c>
      <c r="AC168" s="50">
        <f>MIN('ST1.1 Detailed MSW by country'!AT168,'ST1.1 Detailed MSW by country'!AI168,'ST1.1 Detailed MSW by country'!X168,'ST1.1 Detailed MSW by country'!M168)</f>
        <v>7.6439999999999994E-2</v>
      </c>
      <c r="AD168" s="50">
        <f>MAX('ST1.1 Detailed MSW by country'!AT168,'ST1.1 Detailed MSW by country'!AI168,'ST1.1 Detailed MSW by country'!X168,'ST1.1 Detailed MSW by country'!M168)</f>
        <v>0.11387997814865125</v>
      </c>
      <c r="AE168" s="50">
        <f>AVERAGE('ST1.1 Detailed MSW by country'!AU168,'ST1.1 Detailed MSW by country'!AJ168,'ST1.1 Detailed MSW by country'!Y168,'ST1.1 Detailed MSW by country'!N168)</f>
        <v>2.6461864598259083E-2</v>
      </c>
      <c r="AF168" s="50">
        <f>STDEVA('ST1.1 Detailed MSW by country'!AU168,'ST1.1 Detailed MSW by country'!AJ168,'ST1.1 Detailed MSW by country'!Y168,'ST1.1 Detailed MSW by country'!N168)</f>
        <v>1.3947300470954912E-2</v>
      </c>
      <c r="AG168" s="50">
        <f>MIN('ST1.1 Detailed MSW by country'!AU168,'ST1.1 Detailed MSW by country'!AJ168,'ST1.1 Detailed MSW by country'!Y168,'ST1.1 Detailed MSW by country'!N168)</f>
        <v>2.1707000000000001E-2</v>
      </c>
      <c r="AH168" s="50">
        <f>MAX('ST1.1 Detailed MSW by country'!AU168,'ST1.1 Detailed MSW by country'!AJ168,'ST1.1 Detailed MSW by country'!Y168,'ST1.1 Detailed MSW by country'!N168)</f>
        <v>3.2338993794777247E-2</v>
      </c>
      <c r="AI168" s="50">
        <f>AVERAGE('ST1.1 Detailed MSW by country'!I168,'ST1.1 Detailed MSW by country'!L168,'ST1.1 Detailed MSW by country'!T168,'ST1.1 Detailed MSW by country'!W168,'ST1.1 Detailed MSW by country'!AE168,'ST1.1 Detailed MSW by country'!AH168,'ST1.1 Detailed MSW by country'!AP168,'ST1.1 Detailed MSW by country'!AS168)</f>
        <v>3.2285864143022654E-2</v>
      </c>
      <c r="AJ168" s="50">
        <f>STDEVA('ST1.1 Detailed MSW by country'!I168,'ST1.1 Detailed MSW by country'!L168,'ST1.1 Detailed MSW by country'!T168,'ST1.1 Detailed MSW by country'!W168,'ST1.1 Detailed MSW by country'!AE168,'ST1.1 Detailed MSW by country'!AH168,'ST1.1 Detailed MSW by country'!AP168,'ST1.1 Detailed MSW by country'!AS168)</f>
        <v>1.602725539011177E-2</v>
      </c>
      <c r="AK168" s="50">
        <f>MIN('ST1.1 Detailed MSW by country'!I168,'ST1.1 Detailed MSW by country'!L168,'ST1.1 Detailed MSW by country'!T168,'ST1.1 Detailed MSW by country'!W168,'ST1.1 Detailed MSW by country'!AE168,'ST1.1 Detailed MSW by country'!AH168,'ST1.1 Detailed MSW by country'!AP168,'ST1.1 Detailed MSW by country'!AS168)</f>
        <v>2.3911999999999999E-2</v>
      </c>
      <c r="AL168" s="50">
        <f>MAX('ST1.1 Detailed MSW by country'!I168,'ST1.1 Detailed MSW by country'!L168,'ST1.1 Detailed MSW by country'!T168,'ST1.1 Detailed MSW by country'!W168,'ST1.1 Detailed MSW by country'!AE168,'ST1.1 Detailed MSW by country'!AH168,'ST1.1 Detailed MSW by country'!AP168,'ST1.1 Detailed MSW by country'!AS168)</f>
        <v>4.3288991693686017E-2</v>
      </c>
      <c r="AM168" s="50">
        <f>AVERAGE('ST1.1 Detailed MSW by country'!J168,'ST1.1 Detailed MSW by country'!M168,'ST1.1 Detailed MSW by country'!U168,'ST1.1 Detailed MSW by country'!X168,'ST1.1 Detailed MSW by country'!AF168,'ST1.1 Detailed MSW by country'!AI168,'ST1.1 Detailed MSW by country'!AQ168,'ST1.1 Detailed MSW by country'!AT168)</f>
        <v>7.4457594179977313E-2</v>
      </c>
      <c r="AN168" s="50">
        <f>STDEVA('ST1.1 Detailed MSW by country'!J168,'ST1.1 Detailed MSW by country'!M168,'ST1.1 Detailed MSW by country'!U168,'ST1.1 Detailed MSW by country'!X168,'ST1.1 Detailed MSW by country'!AF168,'ST1.1 Detailed MSW by country'!AI168,'ST1.1 Detailed MSW by country'!AQ168,'ST1.1 Detailed MSW by country'!AT168)</f>
        <v>4.0361494692833726E-2</v>
      </c>
      <c r="AO168" s="50">
        <f>MIN('ST1.1 Detailed MSW by country'!J168,'ST1.1 Detailed MSW by country'!M168,'ST1.1 Detailed MSW by country'!U168,'ST1.1 Detailed MSW by country'!X168,'ST1.1 Detailed MSW by country'!AF168,'ST1.1 Detailed MSW by country'!AI168,'ST1.1 Detailed MSW by country'!AQ168,'ST1.1 Detailed MSW by country'!AT168)</f>
        <v>4.5716999999999994E-2</v>
      </c>
      <c r="AP168" s="50">
        <f>MAX('ST1.1 Detailed MSW by country'!J168,'ST1.1 Detailed MSW by country'!M168,'ST1.1 Detailed MSW by country'!U168,'ST1.1 Detailed MSW by country'!X168,'ST1.1 Detailed MSW by country'!AF168,'ST1.1 Detailed MSW by country'!AI168,'ST1.1 Detailed MSW by country'!AQ168,'ST1.1 Detailed MSW by country'!AT168)</f>
        <v>0.11387997814865125</v>
      </c>
      <c r="AQ168" s="50">
        <f>AVERAGE('ST1.1 Detailed MSW by country'!K168,'ST1.1 Detailed MSW by country'!N168,'ST1.1 Detailed MSW by country'!V168,'ST1.1 Detailed MSW by country'!Y168,'ST1.1 Detailed MSW by country'!AG168,'ST1.1 Detailed MSW by country'!AJ168,'ST1.1 Detailed MSW by country'!AR168,'ST1.1 Detailed MSW by country'!AU168)</f>
        <v>3.6287997163526847E-2</v>
      </c>
      <c r="AR168" s="50">
        <f>STDEVA('ST1.1 Detailed MSW by country'!K168,'ST1.1 Detailed MSW by country'!N168,'ST1.1 Detailed MSW by country'!V168,'ST1.1 Detailed MSW by country'!Y168,'ST1.1 Detailed MSW by country'!AG168,'ST1.1 Detailed MSW by country'!AJ168,'ST1.1 Detailed MSW by country'!AR168,'ST1.1 Detailed MSW by country'!AU168)</f>
        <v>1.9965451470419941E-2</v>
      </c>
      <c r="AS168" s="50">
        <f>MIN('ST1.1 Detailed MSW by country'!K168,'ST1.1 Detailed MSW by country'!N168,'ST1.1 Detailed MSW by country'!V168,'ST1.1 Detailed MSW by country'!Y168,'ST1.1 Detailed MSW by country'!AG168,'ST1.1 Detailed MSW by country'!AJ168,'ST1.1 Detailed MSW by country'!AR168,'ST1.1 Detailed MSW by country'!AU168)</f>
        <v>2.1707000000000001E-2</v>
      </c>
      <c r="AT168" s="50">
        <f>MAX('ST1.1 Detailed MSW by country'!K168,'ST1.1 Detailed MSW by country'!N168,'ST1.1 Detailed MSW by country'!V168,'ST1.1 Detailed MSW by country'!Y168,'ST1.1 Detailed MSW by country'!AG168,'ST1.1 Detailed MSW by country'!AJ168,'ST1.1 Detailed MSW by country'!AR168,'ST1.1 Detailed MSW by country'!AU168)</f>
        <v>5.6355989186383827E-2</v>
      </c>
    </row>
    <row r="169" spans="1:46" x14ac:dyDescent="0.3">
      <c r="A169" s="19" t="s">
        <v>169</v>
      </c>
      <c r="B169" s="19" t="s">
        <v>184</v>
      </c>
      <c r="C169" s="27">
        <f>AVERAGE('ST1.1 Detailed MSW by country'!G169,'ST1.1 Detailed MSW by country'!R169,'ST1.1 Detailed MSW by country'!AC169,'ST1.1 Detailed MSW by country'!AN169)</f>
        <v>1.1131055031503372</v>
      </c>
      <c r="D169" s="21">
        <f>STDEVA('ST1.1 Detailed MSW by country'!G169,'ST1.1 Detailed MSW by country'!R169,'ST1.1 Detailed MSW by country'!AC169,'ST1.1 Detailed MSW by country'!AN169)</f>
        <v>0.64750313980784779</v>
      </c>
      <c r="E169" s="21">
        <f>MIN('ST1.1 Detailed MSW by country'!G169,'ST1.1 Detailed MSW by country'!R169,'ST1.1 Detailed MSW by country'!AC169,'ST1.1 Detailed MSW by country'!AN169)</f>
        <v>1.0162110063006744</v>
      </c>
      <c r="F169" s="21">
        <f>MAX('ST1.1 Detailed MSW by country'!G169,'ST1.1 Detailed MSW by country'!R169,'ST1.1 Detailed MSW by country'!AC169,'ST1.1 Detailed MSW by country'!AN169)</f>
        <v>1.21</v>
      </c>
      <c r="G169" s="21">
        <f>AVERAGE('ST1.1 Detailed MSW by country'!H169,'ST1.1 Detailed MSW by country'!S169,'ST1.1 Detailed MSW by country'!AD169,'ST1.1 Detailed MSW by country'!AO169)</f>
        <v>0.57881486163817542</v>
      </c>
      <c r="H169" s="21">
        <f>STDEVA('ST1.1 Detailed MSW by country'!H169,'ST1.1 Detailed MSW by country'!S169,'ST1.1 Detailed MSW by country'!AD169,'ST1.1 Detailed MSW by country'!AO169)</f>
        <v>0.3367016327000808</v>
      </c>
      <c r="I169" s="21">
        <f>MIN('ST1.1 Detailed MSW by country'!H169,'ST1.1 Detailed MSW by country'!S169,'ST1.1 Detailed MSW by country'!AD169,'ST1.1 Detailed MSW by country'!AO169)</f>
        <v>0.52842972327635074</v>
      </c>
      <c r="J169" s="21">
        <f>MAX('ST1.1 Detailed MSW by country'!H169,'ST1.1 Detailed MSW by country'!S169,'ST1.1 Detailed MSW by country'!AD169,'ST1.1 Detailed MSW by country'!AO169)</f>
        <v>0.62919999999999998</v>
      </c>
      <c r="K169" s="50">
        <f>AVERAGE('ST1.1 Detailed MSW by country'!AP169,'ST1.1 Detailed MSW by country'!AE169,'ST1.1 Detailed MSW by country'!T169,'ST1.1 Detailed MSW by country'!I169)</f>
        <v>4.0148028553736448E-2</v>
      </c>
      <c r="L169" s="50">
        <f>STDEVA('ST1.1 Detailed MSW by country'!AP169,'ST1.1 Detailed MSW by country'!AE169,'ST1.1 Detailed MSW by country'!T169,'ST1.1 Detailed MSW by country'!I169)</f>
        <v>2.4428175564108822E-2</v>
      </c>
      <c r="M169" s="50">
        <f>MIN('ST1.1 Detailed MSW by country'!AP169,'ST1.1 Detailed MSW by country'!AE169,'ST1.1 Detailed MSW by country'!T169,'ST1.1 Detailed MSW by country'!I169)</f>
        <v>3.0704959999999996E-2</v>
      </c>
      <c r="N169" s="50">
        <f>MAX('ST1.1 Detailed MSW by country'!AP169,'ST1.1 Detailed MSW by country'!AE169,'ST1.1 Detailed MSW by country'!T169,'ST1.1 Detailed MSW by country'!I169)</f>
        <v>4.9591097107472906E-2</v>
      </c>
      <c r="O169" s="50">
        <f>AVERAGE('ST1.1 Detailed MSW by country'!AQ169,'ST1.1 Detailed MSW by country'!AF169,'ST1.1 Detailed MSW by country'!U169,'ST1.1 Detailed MSW by country'!J169)</f>
        <v>7.6758423443926457E-2</v>
      </c>
      <c r="P169" s="50">
        <f>STDEVA('ST1.1 Detailed MSW by country'!AQ169,'ST1.1 Detailed MSW by country'!AF169,'ST1.1 Detailed MSW by country'!U169,'ST1.1 Detailed MSW by country'!J169)</f>
        <v>4.6703868445314614E-2</v>
      </c>
      <c r="Q169" s="50">
        <f>MIN('ST1.1 Detailed MSW by country'!AQ169,'ST1.1 Detailed MSW by country'!AF169,'ST1.1 Detailed MSW by country'!U169,'ST1.1 Detailed MSW by country'!J169)</f>
        <v>5.8704359999999997E-2</v>
      </c>
      <c r="R169" s="50">
        <f>MAX('ST1.1 Detailed MSW by country'!AQ169,'ST1.1 Detailed MSW by country'!AF169,'ST1.1 Detailed MSW by country'!U169,'ST1.1 Detailed MSW by country'!J169)</f>
        <v>9.4812486887852918E-2</v>
      </c>
      <c r="S169" s="50">
        <f>AVERAGE('ST1.1 Detailed MSW by country'!AR169,'ST1.1 Detailed MSW by country'!AG169,'ST1.1 Detailed MSW by country'!V169,'ST1.1 Detailed MSW by country'!K169)</f>
        <v>6.3512864843206035E-2</v>
      </c>
      <c r="T169" s="50">
        <f>STDEVA('ST1.1 Detailed MSW by country'!AR169,'ST1.1 Detailed MSW by country'!AG169,'ST1.1 Detailed MSW by country'!V169,'ST1.1 Detailed MSW by country'!K169)</f>
        <v>3.8644572818631165E-2</v>
      </c>
      <c r="U169" s="50">
        <f>MIN('ST1.1 Detailed MSW by country'!AR169,'ST1.1 Detailed MSW by country'!AG169,'ST1.1 Detailed MSW by country'!V169,'ST1.1 Detailed MSW by country'!K169)</f>
        <v>4.8574240000000005E-2</v>
      </c>
      <c r="V169" s="50">
        <f>MAX('ST1.1 Detailed MSW by country'!AR169,'ST1.1 Detailed MSW by country'!AG169,'ST1.1 Detailed MSW by country'!V169,'ST1.1 Detailed MSW by country'!K169)</f>
        <v>7.8451489686412065E-2</v>
      </c>
      <c r="W169" s="50">
        <f>AVERAGE('ST1.1 Detailed MSW by country'!AS169,'ST1.1 Detailed MSW by country'!AH169,'ST1.1 Detailed MSW by country'!W169,'ST1.1 Detailed MSW by country'!L169)</f>
        <v>4.8786436336814995E-2</v>
      </c>
      <c r="X169" s="50">
        <f>STDEVA('ST1.1 Detailed MSW by country'!AS169,'ST1.1 Detailed MSW by country'!AH169,'ST1.1 Detailed MSW by country'!W169,'ST1.1 Detailed MSW by country'!L169)</f>
        <v>2.9684237929337155E-2</v>
      </c>
      <c r="Y169" s="50">
        <f>MIN('ST1.1 Detailed MSW by country'!AS169,'ST1.1 Detailed MSW by country'!AH169,'ST1.1 Detailed MSW by country'!W169,'ST1.1 Detailed MSW by country'!L169)</f>
        <v>3.7311560000000001E-2</v>
      </c>
      <c r="Z169" s="50">
        <f>MAX('ST1.1 Detailed MSW by country'!AS169,'ST1.1 Detailed MSW by country'!AH169,'ST1.1 Detailed MSW by country'!W169,'ST1.1 Detailed MSW by country'!L169)</f>
        <v>6.026131267362999E-2</v>
      </c>
      <c r="AA169" s="50">
        <f>AVERAGE('ST1.1 Detailed MSW by country'!AT169,'ST1.1 Detailed MSW by country'!AI169,'ST1.1 Detailed MSW by country'!X169,'ST1.1 Detailed MSW by country'!M169)</f>
        <v>0.12834205849145258</v>
      </c>
      <c r="AB169" s="50">
        <f>STDEVA('ST1.1 Detailed MSW by country'!AT169,'ST1.1 Detailed MSW by country'!AI169,'ST1.1 Detailed MSW by country'!X169,'ST1.1 Detailed MSW by country'!M169)</f>
        <v>7.8090069426249534E-2</v>
      </c>
      <c r="AC169" s="50">
        <f>MIN('ST1.1 Detailed MSW by country'!AT169,'ST1.1 Detailed MSW by country'!AI169,'ST1.1 Detailed MSW by country'!X169,'ST1.1 Detailed MSW by country'!M169)</f>
        <v>9.8155199999999998E-2</v>
      </c>
      <c r="AD169" s="50">
        <f>MAX('ST1.1 Detailed MSW by country'!AT169,'ST1.1 Detailed MSW by country'!AI169,'ST1.1 Detailed MSW by country'!X169,'ST1.1 Detailed MSW by country'!M169)</f>
        <v>0.15852891698290519</v>
      </c>
      <c r="AE169" s="50">
        <f>AVERAGE('ST1.1 Detailed MSW by country'!AU169,'ST1.1 Detailed MSW by country'!AJ169,'ST1.1 Detailed MSW by country'!Y169,'ST1.1 Detailed MSW by country'!N169)</f>
        <v>3.6445853789559939E-2</v>
      </c>
      <c r="AF169" s="50">
        <f>STDEVA('ST1.1 Detailed MSW by country'!AU169,'ST1.1 Detailed MSW by country'!AJ169,'ST1.1 Detailed MSW by country'!Y169,'ST1.1 Detailed MSW by country'!N169)</f>
        <v>2.2175577407582397E-2</v>
      </c>
      <c r="AG169" s="50">
        <f>MIN('ST1.1 Detailed MSW by country'!AU169,'ST1.1 Detailed MSW by country'!AJ169,'ST1.1 Detailed MSW by country'!Y169,'ST1.1 Detailed MSW by country'!N169)</f>
        <v>2.7873559999999999E-2</v>
      </c>
      <c r="AH169" s="50">
        <f>MAX('ST1.1 Detailed MSW by country'!AU169,'ST1.1 Detailed MSW by country'!AJ169,'ST1.1 Detailed MSW by country'!Y169,'ST1.1 Detailed MSW by country'!N169)</f>
        <v>4.5018147579119878E-2</v>
      </c>
      <c r="AI169" s="50">
        <f>AVERAGE('ST1.1 Detailed MSW by country'!I169,'ST1.1 Detailed MSW by country'!L169,'ST1.1 Detailed MSW by country'!T169,'ST1.1 Detailed MSW by country'!W169,'ST1.1 Detailed MSW by country'!AE169,'ST1.1 Detailed MSW by country'!AH169,'ST1.1 Detailed MSW by country'!AP169,'ST1.1 Detailed MSW by country'!AS169)</f>
        <v>4.4467232445275721E-2</v>
      </c>
      <c r="AJ169" s="50">
        <f>STDEVA('ST1.1 Detailed MSW by country'!I169,'ST1.1 Detailed MSW by country'!L169,'ST1.1 Detailed MSW by country'!T169,'ST1.1 Detailed MSW by country'!W169,'ST1.1 Detailed MSW by country'!AE169,'ST1.1 Detailed MSW by country'!AH169,'ST1.1 Detailed MSW by country'!AP169,'ST1.1 Detailed MSW by country'!AS169)</f>
        <v>2.527274159197342E-2</v>
      </c>
      <c r="AK169" s="50">
        <f>MIN('ST1.1 Detailed MSW by country'!I169,'ST1.1 Detailed MSW by country'!L169,'ST1.1 Detailed MSW by country'!T169,'ST1.1 Detailed MSW by country'!W169,'ST1.1 Detailed MSW by country'!AE169,'ST1.1 Detailed MSW by country'!AH169,'ST1.1 Detailed MSW by country'!AP169,'ST1.1 Detailed MSW by country'!AS169)</f>
        <v>3.0704959999999996E-2</v>
      </c>
      <c r="AL169" s="50">
        <f>MAX('ST1.1 Detailed MSW by country'!I169,'ST1.1 Detailed MSW by country'!L169,'ST1.1 Detailed MSW by country'!T169,'ST1.1 Detailed MSW by country'!W169,'ST1.1 Detailed MSW by country'!AE169,'ST1.1 Detailed MSW by country'!AH169,'ST1.1 Detailed MSW by country'!AP169,'ST1.1 Detailed MSW by country'!AS169)</f>
        <v>6.026131267362999E-2</v>
      </c>
      <c r="AM169" s="50">
        <f>AVERAGE('ST1.1 Detailed MSW by country'!J169,'ST1.1 Detailed MSW by country'!M169,'ST1.1 Detailed MSW by country'!U169,'ST1.1 Detailed MSW by country'!X169,'ST1.1 Detailed MSW by country'!AF169,'ST1.1 Detailed MSW by country'!AI169,'ST1.1 Detailed MSW by country'!AQ169,'ST1.1 Detailed MSW by country'!AT169)</f>
        <v>0.10255024096768953</v>
      </c>
      <c r="AN169" s="50">
        <f>STDEVA('ST1.1 Detailed MSW by country'!J169,'ST1.1 Detailed MSW by country'!M169,'ST1.1 Detailed MSW by country'!U169,'ST1.1 Detailed MSW by country'!X169,'ST1.1 Detailed MSW by country'!AF169,'ST1.1 Detailed MSW by country'!AI169,'ST1.1 Detailed MSW by country'!AQ169,'ST1.1 Detailed MSW by country'!AT169)</f>
        <v>6.1141950193930275E-2</v>
      </c>
      <c r="AO169" s="50">
        <f>MIN('ST1.1 Detailed MSW by country'!J169,'ST1.1 Detailed MSW by country'!M169,'ST1.1 Detailed MSW by country'!U169,'ST1.1 Detailed MSW by country'!X169,'ST1.1 Detailed MSW by country'!AF169,'ST1.1 Detailed MSW by country'!AI169,'ST1.1 Detailed MSW by country'!AQ169,'ST1.1 Detailed MSW by country'!AT169)</f>
        <v>5.8704359999999997E-2</v>
      </c>
      <c r="AP169" s="50">
        <f>MAX('ST1.1 Detailed MSW by country'!J169,'ST1.1 Detailed MSW by country'!M169,'ST1.1 Detailed MSW by country'!U169,'ST1.1 Detailed MSW by country'!X169,'ST1.1 Detailed MSW by country'!AF169,'ST1.1 Detailed MSW by country'!AI169,'ST1.1 Detailed MSW by country'!AQ169,'ST1.1 Detailed MSW by country'!AT169)</f>
        <v>0.15852891698290519</v>
      </c>
      <c r="AQ169" s="50">
        <f>AVERAGE('ST1.1 Detailed MSW by country'!K169,'ST1.1 Detailed MSW by country'!N169,'ST1.1 Detailed MSW by country'!V169,'ST1.1 Detailed MSW by country'!Y169,'ST1.1 Detailed MSW by country'!AG169,'ST1.1 Detailed MSW by country'!AJ169,'ST1.1 Detailed MSW by country'!AR169,'ST1.1 Detailed MSW by country'!AU169)</f>
        <v>4.9979359316382983E-2</v>
      </c>
      <c r="AR169" s="50">
        <f>STDEVA('ST1.1 Detailed MSW by country'!K169,'ST1.1 Detailed MSW by country'!N169,'ST1.1 Detailed MSW by country'!V169,'ST1.1 Detailed MSW by country'!Y169,'ST1.1 Detailed MSW by country'!AG169,'ST1.1 Detailed MSW by country'!AJ169,'ST1.1 Detailed MSW by country'!AR169,'ST1.1 Detailed MSW by country'!AU169)</f>
        <v>3.0051834431223279E-2</v>
      </c>
      <c r="AS169" s="50">
        <f>MIN('ST1.1 Detailed MSW by country'!K169,'ST1.1 Detailed MSW by country'!N169,'ST1.1 Detailed MSW by country'!V169,'ST1.1 Detailed MSW by country'!Y169,'ST1.1 Detailed MSW by country'!AG169,'ST1.1 Detailed MSW by country'!AJ169,'ST1.1 Detailed MSW by country'!AR169,'ST1.1 Detailed MSW by country'!AU169)</f>
        <v>2.7873559999999999E-2</v>
      </c>
      <c r="AT169" s="50">
        <f>MAX('ST1.1 Detailed MSW by country'!K169,'ST1.1 Detailed MSW by country'!N169,'ST1.1 Detailed MSW by country'!V169,'ST1.1 Detailed MSW by country'!Y169,'ST1.1 Detailed MSW by country'!AG169,'ST1.1 Detailed MSW by country'!AJ169,'ST1.1 Detailed MSW by country'!AR169,'ST1.1 Detailed MSW by country'!AU169)</f>
        <v>7.8451489686412065E-2</v>
      </c>
    </row>
    <row r="170" spans="1:46" x14ac:dyDescent="0.3">
      <c r="A170" s="19" t="s">
        <v>169</v>
      </c>
      <c r="B170" s="19" t="s">
        <v>185</v>
      </c>
      <c r="C170" s="27">
        <f>AVERAGE('ST1.1 Detailed MSW by country'!G170,'ST1.1 Detailed MSW by country'!R170,'ST1.1 Detailed MSW by country'!AC170,'ST1.1 Detailed MSW by country'!AN170)</f>
        <v>0.57014335589546061</v>
      </c>
      <c r="D170" s="21">
        <f>STDEVA('ST1.1 Detailed MSW by country'!G170,'ST1.1 Detailed MSW by country'!R170,'ST1.1 Detailed MSW by country'!AC170,'ST1.1 Detailed MSW by country'!AN170)</f>
        <v>0.38225320246156996</v>
      </c>
      <c r="E170" s="21">
        <f>MIN('ST1.1 Detailed MSW by country'!G170,'ST1.1 Detailed MSW by country'!R170,'ST1.1 Detailed MSW by country'!AC170,'ST1.1 Detailed MSW by country'!AN170)</f>
        <v>0.21</v>
      </c>
      <c r="F170" s="21">
        <f>MAX('ST1.1 Detailed MSW by country'!G170,'ST1.1 Detailed MSW by country'!R170,'ST1.1 Detailed MSW by country'!AC170,'ST1.1 Detailed MSW by country'!AN170)</f>
        <v>0.7504300676863821</v>
      </c>
      <c r="G170" s="21">
        <f>AVERAGE('ST1.1 Detailed MSW by country'!H170,'ST1.1 Detailed MSW by country'!S170,'ST1.1 Detailed MSW by country'!AD170,'ST1.1 Detailed MSW by country'!AO170)</f>
        <v>0.25647454506563955</v>
      </c>
      <c r="H170" s="21">
        <f>STDEVA('ST1.1 Detailed MSW by country'!H170,'ST1.1 Detailed MSW by country'!S170,'ST1.1 Detailed MSW by country'!AD170,'ST1.1 Detailed MSW by country'!AO170)</f>
        <v>0.1723329557053126</v>
      </c>
      <c r="I170" s="21">
        <f>MIN('ST1.1 Detailed MSW by country'!H170,'ST1.1 Detailed MSW by country'!S170,'ST1.1 Detailed MSW by country'!AD170,'ST1.1 Detailed MSW by country'!AO170)</f>
        <v>0.10920000000000001</v>
      </c>
      <c r="J170" s="21">
        <f>MAX('ST1.1 Detailed MSW by country'!H170,'ST1.1 Detailed MSW by country'!S170,'ST1.1 Detailed MSW by country'!AD170,'ST1.1 Detailed MSW by country'!AO170)</f>
        <v>0.39022363519691872</v>
      </c>
      <c r="K170" s="50">
        <f>AVERAGE('ST1.1 Detailed MSW by country'!AP170,'ST1.1 Detailed MSW by country'!AE170,'ST1.1 Detailed MSW by country'!T170,'ST1.1 Detailed MSW by country'!I170)</f>
        <v>2.6183315767698483E-2</v>
      </c>
      <c r="L170" s="50">
        <f>STDEVA('ST1.1 Detailed MSW by country'!AP170,'ST1.1 Detailed MSW by country'!AE170,'ST1.1 Detailed MSW by country'!T170,'ST1.1 Detailed MSW by country'!I170)</f>
        <v>1.9719119067589452E-2</v>
      </c>
      <c r="M170" s="50">
        <f>MIN('ST1.1 Detailed MSW by country'!AP170,'ST1.1 Detailed MSW by country'!AE170,'ST1.1 Detailed MSW by country'!T170,'ST1.1 Detailed MSW by country'!I170)</f>
        <v>5.3289599999999998E-3</v>
      </c>
      <c r="N170" s="50">
        <f>MAX('ST1.1 Detailed MSW by country'!AP170,'ST1.1 Detailed MSW by country'!AE170,'ST1.1 Detailed MSW by country'!T170,'ST1.1 Detailed MSW by country'!I170)</f>
        <v>3.6620987303095445E-2</v>
      </c>
      <c r="O170" s="50">
        <f>AVERAGE('ST1.1 Detailed MSW by country'!AQ170,'ST1.1 Detailed MSW by country'!AF170,'ST1.1 Detailed MSW by country'!U170,'ST1.1 Detailed MSW by country'!J170)</f>
        <v>5.0059495105046481E-2</v>
      </c>
      <c r="P170" s="50">
        <f>STDEVA('ST1.1 Detailed MSW by country'!AQ170,'ST1.1 Detailed MSW by country'!AF170,'ST1.1 Detailed MSW by country'!U170,'ST1.1 Detailed MSW by country'!J170)</f>
        <v>3.7700692807501962E-2</v>
      </c>
      <c r="Q170" s="50">
        <f>MIN('ST1.1 Detailed MSW by country'!AQ170,'ST1.1 Detailed MSW by country'!AF170,'ST1.1 Detailed MSW by country'!U170,'ST1.1 Detailed MSW by country'!J170)</f>
        <v>1.018836E-2</v>
      </c>
      <c r="R170" s="50">
        <f>MAX('ST1.1 Detailed MSW by country'!AQ170,'ST1.1 Detailed MSW by country'!AF170,'ST1.1 Detailed MSW by country'!U170,'ST1.1 Detailed MSW by country'!J170)</f>
        <v>7.001512531513944E-2</v>
      </c>
      <c r="S170" s="50">
        <f>AVERAGE('ST1.1 Detailed MSW by country'!AR170,'ST1.1 Detailed MSW by country'!AG170,'ST1.1 Detailed MSW by country'!V170,'ST1.1 Detailed MSW by country'!K170)</f>
        <v>4.1421147075129568E-2</v>
      </c>
      <c r="T170" s="50">
        <f>STDEVA('ST1.1 Detailed MSW by country'!AR170,'ST1.1 Detailed MSW by country'!AG170,'ST1.1 Detailed MSW by country'!V170,'ST1.1 Detailed MSW by country'!K170)</f>
        <v>3.1194999836432501E-2</v>
      </c>
      <c r="U170" s="50">
        <f>MIN('ST1.1 Detailed MSW by country'!AR170,'ST1.1 Detailed MSW by country'!AG170,'ST1.1 Detailed MSW by country'!V170,'ST1.1 Detailed MSW by country'!K170)</f>
        <v>8.4302400000000003E-3</v>
      </c>
      <c r="V170" s="50">
        <f>MAX('ST1.1 Detailed MSW by country'!AR170,'ST1.1 Detailed MSW by country'!AG170,'ST1.1 Detailed MSW by country'!V170,'ST1.1 Detailed MSW by country'!K170)</f>
        <v>5.7933201225388704E-2</v>
      </c>
      <c r="W170" s="50">
        <f>AVERAGE('ST1.1 Detailed MSW by country'!AS170,'ST1.1 Detailed MSW by country'!AH170,'ST1.1 Detailed MSW by country'!W170,'ST1.1 Detailed MSW by country'!L170)</f>
        <v>3.1817021004600821E-2</v>
      </c>
      <c r="X170" s="50">
        <f>STDEVA('ST1.1 Detailed MSW by country'!AS170,'ST1.1 Detailed MSW by country'!AH170,'ST1.1 Detailed MSW by country'!W170,'ST1.1 Detailed MSW by country'!L170)</f>
        <v>2.396196230959128E-2</v>
      </c>
      <c r="Y170" s="50">
        <f>MIN('ST1.1 Detailed MSW by country'!AS170,'ST1.1 Detailed MSW by country'!AH170,'ST1.1 Detailed MSW by country'!W170,'ST1.1 Detailed MSW by country'!L170)</f>
        <v>6.47556E-3</v>
      </c>
      <c r="Z170" s="50">
        <f>MAX('ST1.1 Detailed MSW by country'!AS170,'ST1.1 Detailed MSW by country'!AH170,'ST1.1 Detailed MSW by country'!W170,'ST1.1 Detailed MSW by country'!L170)</f>
        <v>4.4500503013802456E-2</v>
      </c>
      <c r="AA170" s="50">
        <f>AVERAGE('ST1.1 Detailed MSW by country'!AT170,'ST1.1 Detailed MSW by country'!AI170,'ST1.1 Detailed MSW by country'!X170,'ST1.1 Detailed MSW by country'!M170)</f>
        <v>8.370076351969187E-2</v>
      </c>
      <c r="AB170" s="50">
        <f>STDEVA('ST1.1 Detailed MSW by country'!AT170,'ST1.1 Detailed MSW by country'!AI170,'ST1.1 Detailed MSW by country'!X170,'ST1.1 Detailed MSW by country'!M170)</f>
        <v>6.3036528166884306E-2</v>
      </c>
      <c r="AC170" s="50">
        <f>MIN('ST1.1 Detailed MSW by country'!AT170,'ST1.1 Detailed MSW by country'!AI170,'ST1.1 Detailed MSW by country'!X170,'ST1.1 Detailed MSW by country'!M170)</f>
        <v>1.70352E-2</v>
      </c>
      <c r="AD170" s="50">
        <f>MAX('ST1.1 Detailed MSW by country'!AT170,'ST1.1 Detailed MSW by country'!AI170,'ST1.1 Detailed MSW by country'!X170,'ST1.1 Detailed MSW by country'!M170)</f>
        <v>0.1170670905590756</v>
      </c>
      <c r="AE170" s="50">
        <f>AVERAGE('ST1.1 Detailed MSW by country'!AU170,'ST1.1 Detailed MSW by country'!AJ170,'ST1.1 Detailed MSW by country'!Y170,'ST1.1 Detailed MSW by country'!N170)</f>
        <v>2.3768870666168906E-2</v>
      </c>
      <c r="AF170" s="50">
        <f>STDEVA('ST1.1 Detailed MSW by country'!AU170,'ST1.1 Detailed MSW by country'!AJ170,'ST1.1 Detailed MSW by country'!Y170,'ST1.1 Detailed MSW by country'!N170)</f>
        <v>1.7900757678160101E-2</v>
      </c>
      <c r="AG170" s="50">
        <f>MIN('ST1.1 Detailed MSW by country'!AU170,'ST1.1 Detailed MSW by country'!AJ170,'ST1.1 Detailed MSW by country'!Y170,'ST1.1 Detailed MSW by country'!N170)</f>
        <v>4.8375600000000003E-3</v>
      </c>
      <c r="AH170" s="50">
        <f>MAX('ST1.1 Detailed MSW by country'!AU170,'ST1.1 Detailed MSW by country'!AJ170,'ST1.1 Detailed MSW by country'!Y170,'ST1.1 Detailed MSW by country'!N170)</f>
        <v>3.3244051998506725E-2</v>
      </c>
      <c r="AI170" s="50">
        <f>AVERAGE('ST1.1 Detailed MSW by country'!I170,'ST1.1 Detailed MSW by country'!L170,'ST1.1 Detailed MSW by country'!T170,'ST1.1 Detailed MSW by country'!W170,'ST1.1 Detailed MSW by country'!AE170,'ST1.1 Detailed MSW by country'!AH170,'ST1.1 Detailed MSW by country'!AP170,'ST1.1 Detailed MSW by country'!AS170)</f>
        <v>2.9000168386149647E-2</v>
      </c>
      <c r="AJ170" s="50">
        <f>STDEVA('ST1.1 Detailed MSW by country'!I170,'ST1.1 Detailed MSW by country'!L170,'ST1.1 Detailed MSW by country'!T170,'ST1.1 Detailed MSW by country'!W170,'ST1.1 Detailed MSW by country'!AE170,'ST1.1 Detailed MSW by country'!AH170,'ST1.1 Detailed MSW by country'!AP170,'ST1.1 Detailed MSW by country'!AS170)</f>
        <v>2.0440729116215389E-2</v>
      </c>
      <c r="AK170" s="50">
        <f>MIN('ST1.1 Detailed MSW by country'!I170,'ST1.1 Detailed MSW by country'!L170,'ST1.1 Detailed MSW by country'!T170,'ST1.1 Detailed MSW by country'!W170,'ST1.1 Detailed MSW by country'!AE170,'ST1.1 Detailed MSW by country'!AH170,'ST1.1 Detailed MSW by country'!AP170,'ST1.1 Detailed MSW by country'!AS170)</f>
        <v>5.3289599999999998E-3</v>
      </c>
      <c r="AL170" s="50">
        <f>MAX('ST1.1 Detailed MSW by country'!I170,'ST1.1 Detailed MSW by country'!L170,'ST1.1 Detailed MSW by country'!T170,'ST1.1 Detailed MSW by country'!W170,'ST1.1 Detailed MSW by country'!AE170,'ST1.1 Detailed MSW by country'!AH170,'ST1.1 Detailed MSW by country'!AP170,'ST1.1 Detailed MSW by country'!AS170)</f>
        <v>4.4500503013802456E-2</v>
      </c>
      <c r="AM170" s="50">
        <f>AVERAGE('ST1.1 Detailed MSW by country'!J170,'ST1.1 Detailed MSW by country'!M170,'ST1.1 Detailed MSW by country'!U170,'ST1.1 Detailed MSW by country'!X170,'ST1.1 Detailed MSW by country'!AF170,'ST1.1 Detailed MSW by country'!AI170,'ST1.1 Detailed MSW by country'!AQ170,'ST1.1 Detailed MSW by country'!AT170)</f>
        <v>6.6880129312369183E-2</v>
      </c>
      <c r="AN170" s="50">
        <f>STDEVA('ST1.1 Detailed MSW by country'!J170,'ST1.1 Detailed MSW by country'!M170,'ST1.1 Detailed MSW by country'!U170,'ST1.1 Detailed MSW by country'!X170,'ST1.1 Detailed MSW by country'!AF170,'ST1.1 Detailed MSW by country'!AI170,'ST1.1 Detailed MSW by country'!AQ170,'ST1.1 Detailed MSW by country'!AT170)</f>
        <v>4.9940021415142984E-2</v>
      </c>
      <c r="AO170" s="50">
        <f>MIN('ST1.1 Detailed MSW by country'!J170,'ST1.1 Detailed MSW by country'!M170,'ST1.1 Detailed MSW by country'!U170,'ST1.1 Detailed MSW by country'!X170,'ST1.1 Detailed MSW by country'!AF170,'ST1.1 Detailed MSW by country'!AI170,'ST1.1 Detailed MSW by country'!AQ170,'ST1.1 Detailed MSW by country'!AT170)</f>
        <v>1.018836E-2</v>
      </c>
      <c r="AP170" s="50">
        <f>MAX('ST1.1 Detailed MSW by country'!J170,'ST1.1 Detailed MSW by country'!M170,'ST1.1 Detailed MSW by country'!U170,'ST1.1 Detailed MSW by country'!X170,'ST1.1 Detailed MSW by country'!AF170,'ST1.1 Detailed MSW by country'!AI170,'ST1.1 Detailed MSW by country'!AQ170,'ST1.1 Detailed MSW by country'!AT170)</f>
        <v>0.1170670905590756</v>
      </c>
      <c r="AQ170" s="50">
        <f>AVERAGE('ST1.1 Detailed MSW by country'!K170,'ST1.1 Detailed MSW by country'!N170,'ST1.1 Detailed MSW by country'!V170,'ST1.1 Detailed MSW by country'!Y170,'ST1.1 Detailed MSW by country'!AG170,'ST1.1 Detailed MSW by country'!AJ170,'ST1.1 Detailed MSW by country'!AR170,'ST1.1 Detailed MSW by country'!AU170)</f>
        <v>3.2595008870649235E-2</v>
      </c>
      <c r="AR170" s="50">
        <f>STDEVA('ST1.1 Detailed MSW by country'!K170,'ST1.1 Detailed MSW by country'!N170,'ST1.1 Detailed MSW by country'!V170,'ST1.1 Detailed MSW by country'!Y170,'ST1.1 Detailed MSW by country'!AG170,'ST1.1 Detailed MSW by country'!AJ170,'ST1.1 Detailed MSW by country'!AR170,'ST1.1 Detailed MSW by country'!AU170)</f>
        <v>2.4585851450906641E-2</v>
      </c>
      <c r="AS170" s="50">
        <f>MIN('ST1.1 Detailed MSW by country'!K170,'ST1.1 Detailed MSW by country'!N170,'ST1.1 Detailed MSW by country'!V170,'ST1.1 Detailed MSW by country'!Y170,'ST1.1 Detailed MSW by country'!AG170,'ST1.1 Detailed MSW by country'!AJ170,'ST1.1 Detailed MSW by country'!AR170,'ST1.1 Detailed MSW by country'!AU170)</f>
        <v>4.8375600000000003E-3</v>
      </c>
      <c r="AT170" s="50">
        <f>MAX('ST1.1 Detailed MSW by country'!K170,'ST1.1 Detailed MSW by country'!N170,'ST1.1 Detailed MSW by country'!V170,'ST1.1 Detailed MSW by country'!Y170,'ST1.1 Detailed MSW by country'!AG170,'ST1.1 Detailed MSW by country'!AJ170,'ST1.1 Detailed MSW by country'!AR170,'ST1.1 Detailed MSW by country'!AU170)</f>
        <v>5.7933201225388704E-2</v>
      </c>
    </row>
    <row r="171" spans="1:46" x14ac:dyDescent="0.3">
      <c r="A171" s="19" t="s">
        <v>169</v>
      </c>
      <c r="B171" s="19" t="s">
        <v>186</v>
      </c>
      <c r="C171" s="27">
        <f>AVERAGE('ST1.1 Detailed MSW by country'!G171,'ST1.1 Detailed MSW by country'!R171,'ST1.1 Detailed MSW by country'!AC171,'ST1.1 Detailed MSW by country'!AN171)</f>
        <v>0.69306231188413303</v>
      </c>
      <c r="D171" s="21">
        <f>STDEVA('ST1.1 Detailed MSW by country'!G171,'ST1.1 Detailed MSW by country'!R171,'ST1.1 Detailed MSW by country'!AC171,'ST1.1 Detailed MSW by country'!AN171)</f>
        <v>0.44016767543451779</v>
      </c>
      <c r="E171" s="21">
        <f>MIN('ST1.1 Detailed MSW by country'!G171,'ST1.1 Detailed MSW by country'!R171,'ST1.1 Detailed MSW by country'!AC171,'ST1.1 Detailed MSW by country'!AN171)</f>
        <v>0.34</v>
      </c>
      <c r="F171" s="21">
        <f>MAX('ST1.1 Detailed MSW by country'!G171,'ST1.1 Detailed MSW by country'!R171,'ST1.1 Detailed MSW by country'!AC171,'ST1.1 Detailed MSW by country'!AN171)</f>
        <v>1</v>
      </c>
      <c r="G171" s="21">
        <f>AVERAGE('ST1.1 Detailed MSW by country'!H171,'ST1.1 Detailed MSW by country'!S171,'ST1.1 Detailed MSW by country'!AD171,'ST1.1 Detailed MSW by country'!AO171)</f>
        <v>0.34225906884641594</v>
      </c>
      <c r="H171" s="21">
        <f>STDEVA('ST1.1 Detailed MSW by country'!H171,'ST1.1 Detailed MSW by country'!S171,'ST1.1 Detailed MSW by country'!AD171,'ST1.1 Detailed MSW by country'!AO171)</f>
        <v>0.23773917005812639</v>
      </c>
      <c r="I171" s="21">
        <f>MIN('ST1.1 Detailed MSW by country'!H171,'ST1.1 Detailed MSW by country'!S171,'ST1.1 Detailed MSW by country'!AD171,'ST1.1 Detailed MSW by country'!AO171)</f>
        <v>0.12240000000000001</v>
      </c>
      <c r="J171" s="21">
        <f>MAX('ST1.1 Detailed MSW by country'!H171,'ST1.1 Detailed MSW by country'!S171,'ST1.1 Detailed MSW by country'!AD171,'ST1.1 Detailed MSW by country'!AO171)</f>
        <v>0.52</v>
      </c>
      <c r="K171" s="50">
        <f>AVERAGE('ST1.1 Detailed MSW by country'!AP171,'ST1.1 Detailed MSW by country'!AE171,'ST1.1 Detailed MSW by country'!T171,'ST1.1 Detailed MSW by country'!I171)</f>
        <v>2.6013440819945693E-2</v>
      </c>
      <c r="L171" s="50">
        <f>STDEVA('ST1.1 Detailed MSW by country'!AP171,'ST1.1 Detailed MSW by country'!AE171,'ST1.1 Detailed MSW by country'!T171,'ST1.1 Detailed MSW by country'!I171)</f>
        <v>1.5252052378151477E-2</v>
      </c>
      <c r="M171" s="50">
        <f>MIN('ST1.1 Detailed MSW by country'!AP171,'ST1.1 Detailed MSW by country'!AE171,'ST1.1 Detailed MSW by country'!T171,'ST1.1 Detailed MSW by country'!I171)</f>
        <v>1.6591999999999999E-2</v>
      </c>
      <c r="N171" s="50">
        <f>MAX('ST1.1 Detailed MSW by country'!AP171,'ST1.1 Detailed MSW by country'!AE171,'ST1.1 Detailed MSW by country'!T171,'ST1.1 Detailed MSW by country'!I171)</f>
        <v>3.6072322459837082E-2</v>
      </c>
      <c r="O171" s="50">
        <f>AVERAGE('ST1.1 Detailed MSW by country'!AQ171,'ST1.1 Detailed MSW by country'!AF171,'ST1.1 Detailed MSW by country'!U171,'ST1.1 Detailed MSW by country'!J171)</f>
        <v>4.9734713698789623E-2</v>
      </c>
      <c r="P171" s="50">
        <f>STDEVA('ST1.1 Detailed MSW by country'!AQ171,'ST1.1 Detailed MSW by country'!AF171,'ST1.1 Detailed MSW by country'!U171,'ST1.1 Detailed MSW by country'!J171)</f>
        <v>2.9160173911506822E-2</v>
      </c>
      <c r="Q171" s="50">
        <f>MIN('ST1.1 Detailed MSW by country'!AQ171,'ST1.1 Detailed MSW by country'!AF171,'ST1.1 Detailed MSW by country'!U171,'ST1.1 Detailed MSW by country'!J171)</f>
        <v>3.1722E-2</v>
      </c>
      <c r="R171" s="50">
        <f>MAX('ST1.1 Detailed MSW by country'!AQ171,'ST1.1 Detailed MSW by country'!AF171,'ST1.1 Detailed MSW by country'!U171,'ST1.1 Detailed MSW by country'!J171)</f>
        <v>6.8966141096368852E-2</v>
      </c>
      <c r="S171" s="50">
        <f>AVERAGE('ST1.1 Detailed MSW by country'!AR171,'ST1.1 Detailed MSW by country'!AG171,'ST1.1 Detailed MSW by country'!V171,'ST1.1 Detailed MSW by country'!K171)</f>
        <v>4.1152410477455083E-2</v>
      </c>
      <c r="T171" s="50">
        <f>STDEVA('ST1.1 Detailed MSW by country'!AR171,'ST1.1 Detailed MSW by country'!AG171,'ST1.1 Detailed MSW by country'!V171,'ST1.1 Detailed MSW by country'!K171)</f>
        <v>2.4128246794944561E-2</v>
      </c>
      <c r="U171" s="50">
        <f>MIN('ST1.1 Detailed MSW by country'!AR171,'ST1.1 Detailed MSW by country'!AG171,'ST1.1 Detailed MSW by country'!V171,'ST1.1 Detailed MSW by country'!K171)</f>
        <v>2.6248000000000004E-2</v>
      </c>
      <c r="V171" s="50">
        <f>MAX('ST1.1 Detailed MSW by country'!AR171,'ST1.1 Detailed MSW by country'!AG171,'ST1.1 Detailed MSW by country'!V171,'ST1.1 Detailed MSW by country'!K171)</f>
        <v>5.7065231432365235E-2</v>
      </c>
      <c r="W171" s="50">
        <f>AVERAGE('ST1.1 Detailed MSW by country'!AS171,'ST1.1 Detailed MSW by country'!AH171,'ST1.1 Detailed MSW by country'!W171,'ST1.1 Detailed MSW by country'!L171)</f>
        <v>3.1610595094729098E-2</v>
      </c>
      <c r="X171" s="50">
        <f>STDEVA('ST1.1 Detailed MSW by country'!AS171,'ST1.1 Detailed MSW by country'!AH171,'ST1.1 Detailed MSW by country'!W171,'ST1.1 Detailed MSW by country'!L171)</f>
        <v>1.8533743975909484E-2</v>
      </c>
      <c r="Y171" s="50">
        <f>MIN('ST1.1 Detailed MSW by country'!AS171,'ST1.1 Detailed MSW by country'!AH171,'ST1.1 Detailed MSW by country'!W171,'ST1.1 Detailed MSW by country'!L171)</f>
        <v>2.0161999999999999E-2</v>
      </c>
      <c r="Z171" s="50">
        <f>MAX('ST1.1 Detailed MSW by country'!AS171,'ST1.1 Detailed MSW by country'!AH171,'ST1.1 Detailed MSW by country'!W171,'ST1.1 Detailed MSW by country'!L171)</f>
        <v>4.3833785284187278E-2</v>
      </c>
      <c r="AA171" s="50">
        <f>AVERAGE('ST1.1 Detailed MSW by country'!AT171,'ST1.1 Detailed MSW by country'!AI171,'ST1.1 Detailed MSW by country'!X171,'ST1.1 Detailed MSW by country'!M171)</f>
        <v>8.3157720653924766E-2</v>
      </c>
      <c r="AB171" s="50">
        <f>STDEVA('ST1.1 Detailed MSW by country'!AT171,'ST1.1 Detailed MSW by country'!AI171,'ST1.1 Detailed MSW by country'!X171,'ST1.1 Detailed MSW by country'!M171)</f>
        <v>4.8756560880976046E-2</v>
      </c>
      <c r="AC171" s="50">
        <f>MIN('ST1.1 Detailed MSW by country'!AT171,'ST1.1 Detailed MSW by country'!AI171,'ST1.1 Detailed MSW by country'!X171,'ST1.1 Detailed MSW by country'!M171)</f>
        <v>5.3040000000000004E-2</v>
      </c>
      <c r="AD171" s="50">
        <f>MAX('ST1.1 Detailed MSW by country'!AT171,'ST1.1 Detailed MSW by country'!AI171,'ST1.1 Detailed MSW by country'!X171,'ST1.1 Detailed MSW by country'!M171)</f>
        <v>0.1153131619617743</v>
      </c>
      <c r="AE171" s="50">
        <f>AVERAGE('ST1.1 Detailed MSW by country'!AU171,'ST1.1 Detailed MSW by country'!AJ171,'ST1.1 Detailed MSW by country'!Y171,'ST1.1 Detailed MSW by country'!N171)</f>
        <v>2.3614660416467096E-2</v>
      </c>
      <c r="AF171" s="50">
        <f>STDEVA('ST1.1 Detailed MSW by country'!AU171,'ST1.1 Detailed MSW by country'!AJ171,'ST1.1 Detailed MSW by country'!Y171,'ST1.1 Detailed MSW by country'!N171)</f>
        <v>1.3845613121969481E-2</v>
      </c>
      <c r="AG171" s="50">
        <f>MIN('ST1.1 Detailed MSW by country'!AU171,'ST1.1 Detailed MSW by country'!AJ171,'ST1.1 Detailed MSW by country'!Y171,'ST1.1 Detailed MSW by country'!N171)</f>
        <v>1.5062000000000001E-2</v>
      </c>
      <c r="AH171" s="50">
        <f>MAX('ST1.1 Detailed MSW by country'!AU171,'ST1.1 Detailed MSW by country'!AJ171,'ST1.1 Detailed MSW by country'!Y171,'ST1.1 Detailed MSW by country'!N171)</f>
        <v>3.2745981249401292E-2</v>
      </c>
      <c r="AI171" s="50">
        <f>AVERAGE('ST1.1 Detailed MSW by country'!I171,'ST1.1 Detailed MSW by country'!L171,'ST1.1 Detailed MSW by country'!T171,'ST1.1 Detailed MSW by country'!W171,'ST1.1 Detailed MSW by country'!AE171,'ST1.1 Detailed MSW by country'!AH171,'ST1.1 Detailed MSW by country'!AP171,'ST1.1 Detailed MSW by country'!AS171)</f>
        <v>2.8812017957337396E-2</v>
      </c>
      <c r="AJ171" s="50">
        <f>STDEVA('ST1.1 Detailed MSW by country'!I171,'ST1.1 Detailed MSW by country'!L171,'ST1.1 Detailed MSW by country'!T171,'ST1.1 Detailed MSW by country'!W171,'ST1.1 Detailed MSW by country'!AE171,'ST1.1 Detailed MSW by country'!AH171,'ST1.1 Detailed MSW by country'!AP171,'ST1.1 Detailed MSW by country'!AS171)</f>
        <v>1.5872790984682847E-2</v>
      </c>
      <c r="AK171" s="50">
        <f>MIN('ST1.1 Detailed MSW by country'!I171,'ST1.1 Detailed MSW by country'!L171,'ST1.1 Detailed MSW by country'!T171,'ST1.1 Detailed MSW by country'!W171,'ST1.1 Detailed MSW by country'!AE171,'ST1.1 Detailed MSW by country'!AH171,'ST1.1 Detailed MSW by country'!AP171,'ST1.1 Detailed MSW by country'!AS171)</f>
        <v>1.6591999999999999E-2</v>
      </c>
      <c r="AL171" s="50">
        <f>MAX('ST1.1 Detailed MSW by country'!I171,'ST1.1 Detailed MSW by country'!L171,'ST1.1 Detailed MSW by country'!T171,'ST1.1 Detailed MSW by country'!W171,'ST1.1 Detailed MSW by country'!AE171,'ST1.1 Detailed MSW by country'!AH171,'ST1.1 Detailed MSW by country'!AP171,'ST1.1 Detailed MSW by country'!AS171)</f>
        <v>4.3833785284187278E-2</v>
      </c>
      <c r="AM171" s="50">
        <f>AVERAGE('ST1.1 Detailed MSW by country'!J171,'ST1.1 Detailed MSW by country'!M171,'ST1.1 Detailed MSW by country'!U171,'ST1.1 Detailed MSW by country'!X171,'ST1.1 Detailed MSW by country'!AF171,'ST1.1 Detailed MSW by country'!AI171,'ST1.1 Detailed MSW by country'!AQ171,'ST1.1 Detailed MSW by country'!AT171)</f>
        <v>6.6446217176357195E-2</v>
      </c>
      <c r="AN171" s="50">
        <f>STDEVA('ST1.1 Detailed MSW by country'!J171,'ST1.1 Detailed MSW by country'!M171,'ST1.1 Detailed MSW by country'!U171,'ST1.1 Detailed MSW by country'!X171,'ST1.1 Detailed MSW by country'!AF171,'ST1.1 Detailed MSW by country'!AI171,'ST1.1 Detailed MSW by country'!AQ171,'ST1.1 Detailed MSW by country'!AT171)</f>
        <v>3.9531702436385208E-2</v>
      </c>
      <c r="AO171" s="50">
        <f>MIN('ST1.1 Detailed MSW by country'!J171,'ST1.1 Detailed MSW by country'!M171,'ST1.1 Detailed MSW by country'!U171,'ST1.1 Detailed MSW by country'!X171,'ST1.1 Detailed MSW by country'!AF171,'ST1.1 Detailed MSW by country'!AI171,'ST1.1 Detailed MSW by country'!AQ171,'ST1.1 Detailed MSW by country'!AT171)</f>
        <v>3.1722E-2</v>
      </c>
      <c r="AP171" s="50">
        <f>MAX('ST1.1 Detailed MSW by country'!J171,'ST1.1 Detailed MSW by country'!M171,'ST1.1 Detailed MSW by country'!U171,'ST1.1 Detailed MSW by country'!X171,'ST1.1 Detailed MSW by country'!AF171,'ST1.1 Detailed MSW by country'!AI171,'ST1.1 Detailed MSW by country'!AQ171,'ST1.1 Detailed MSW by country'!AT171)</f>
        <v>0.1153131619617743</v>
      </c>
      <c r="AQ171" s="50">
        <f>AVERAGE('ST1.1 Detailed MSW by country'!K171,'ST1.1 Detailed MSW by country'!N171,'ST1.1 Detailed MSW by country'!V171,'ST1.1 Detailed MSW by country'!Y171,'ST1.1 Detailed MSW by country'!AG171,'ST1.1 Detailed MSW by country'!AJ171,'ST1.1 Detailed MSW by country'!AR171,'ST1.1 Detailed MSW by country'!AU171)</f>
        <v>3.2383535446961091E-2</v>
      </c>
      <c r="AR171" s="50">
        <f>STDEVA('ST1.1 Detailed MSW by country'!K171,'ST1.1 Detailed MSW by country'!N171,'ST1.1 Detailed MSW by country'!V171,'ST1.1 Detailed MSW by country'!Y171,'ST1.1 Detailed MSW by country'!AG171,'ST1.1 Detailed MSW by country'!AJ171,'ST1.1 Detailed MSW by country'!AR171,'ST1.1 Detailed MSW by country'!AU171)</f>
        <v>1.9521560059932677E-2</v>
      </c>
      <c r="AS171" s="50">
        <f>MIN('ST1.1 Detailed MSW by country'!K171,'ST1.1 Detailed MSW by country'!N171,'ST1.1 Detailed MSW by country'!V171,'ST1.1 Detailed MSW by country'!Y171,'ST1.1 Detailed MSW by country'!AG171,'ST1.1 Detailed MSW by country'!AJ171,'ST1.1 Detailed MSW by country'!AR171,'ST1.1 Detailed MSW by country'!AU171)</f>
        <v>1.5062000000000001E-2</v>
      </c>
      <c r="AT171" s="50">
        <f>MAX('ST1.1 Detailed MSW by country'!K171,'ST1.1 Detailed MSW by country'!N171,'ST1.1 Detailed MSW by country'!V171,'ST1.1 Detailed MSW by country'!Y171,'ST1.1 Detailed MSW by country'!AG171,'ST1.1 Detailed MSW by country'!AJ171,'ST1.1 Detailed MSW by country'!AR171,'ST1.1 Detailed MSW by country'!AU171)</f>
        <v>5.7065231432365235E-2</v>
      </c>
    </row>
    <row r="172" spans="1:46" x14ac:dyDescent="0.3">
      <c r="A172" s="19" t="s">
        <v>169</v>
      </c>
      <c r="B172" s="19" t="s">
        <v>187</v>
      </c>
      <c r="C172" s="27">
        <f>AVERAGE('ST1.1 Detailed MSW by country'!G172,'ST1.1 Detailed MSW by country'!R172,'ST1.1 Detailed MSW by country'!AC172,'ST1.1 Detailed MSW by country'!AN172)</f>
        <v>1.0098067743857335</v>
      </c>
      <c r="D172" s="21">
        <f>STDEVA('ST1.1 Detailed MSW by country'!G172,'ST1.1 Detailed MSW by country'!R172,'ST1.1 Detailed MSW by country'!AC172,'ST1.1 Detailed MSW by country'!AN172)</f>
        <v>0.6609281674092069</v>
      </c>
      <c r="E172" s="21">
        <f>MIN('ST1.1 Detailed MSW by country'!G172,'ST1.1 Detailed MSW by country'!R172,'ST1.1 Detailed MSW by country'!AC172,'ST1.1 Detailed MSW by country'!AN172)</f>
        <v>0.40942032315720045</v>
      </c>
      <c r="F172" s="21">
        <f>MAX('ST1.1 Detailed MSW by country'!G172,'ST1.1 Detailed MSW by country'!R172,'ST1.1 Detailed MSW by country'!AC172,'ST1.1 Detailed MSW by country'!AN172)</f>
        <v>1.36</v>
      </c>
      <c r="G172" s="21">
        <f>AVERAGE('ST1.1 Detailed MSW by country'!H172,'ST1.1 Detailed MSW by country'!S172,'ST1.1 Detailed MSW by country'!AD172,'ST1.1 Detailed MSW by country'!AO172)</f>
        <v>0.45789952268058148</v>
      </c>
      <c r="H172" s="21">
        <f>STDEVA('ST1.1 Detailed MSW by country'!H172,'ST1.1 Detailed MSW by country'!S172,'ST1.1 Detailed MSW by country'!AD172,'ST1.1 Detailed MSW by country'!AO172)</f>
        <v>0.30520411820847626</v>
      </c>
      <c r="I172" s="21">
        <f>MIN('ST1.1 Detailed MSW by country'!H172,'ST1.1 Detailed MSW by country'!S172,'ST1.1 Detailed MSW by country'!AD172,'ST1.1 Detailed MSW by country'!AO172)</f>
        <v>0.21289856804174423</v>
      </c>
      <c r="J172" s="21">
        <f>MAX('ST1.1 Detailed MSW by country'!H172,'ST1.1 Detailed MSW by country'!S172,'ST1.1 Detailed MSW by country'!AD172,'ST1.1 Detailed MSW by country'!AO172)</f>
        <v>0.70720000000000005</v>
      </c>
      <c r="K172" s="50">
        <f>AVERAGE('ST1.1 Detailed MSW by country'!AP172,'ST1.1 Detailed MSW by country'!AE172,'ST1.1 Detailed MSW by country'!T172,'ST1.1 Detailed MSW by country'!I172)</f>
        <v>3.865969059002379E-2</v>
      </c>
      <c r="L172" s="50">
        <f>STDEVA('ST1.1 Detailed MSW by country'!AP172,'ST1.1 Detailed MSW by country'!AE172,'ST1.1 Detailed MSW by country'!T172,'ST1.1 Detailed MSW by country'!I172)</f>
        <v>2.587283468107612E-2</v>
      </c>
      <c r="M172" s="50">
        <f>MIN('ST1.1 Detailed MSW by country'!AP172,'ST1.1 Detailed MSW by country'!AE172,'ST1.1 Detailed MSW by country'!T172,'ST1.1 Detailed MSW by country'!I172)</f>
        <v>1.9979711770071379E-2</v>
      </c>
      <c r="N172" s="50">
        <f>MAX('ST1.1 Detailed MSW by country'!AP172,'ST1.1 Detailed MSW by country'!AE172,'ST1.1 Detailed MSW by country'!T172,'ST1.1 Detailed MSW by country'!I172)</f>
        <v>6.1487999999999994E-2</v>
      </c>
      <c r="O172" s="50">
        <f>AVERAGE('ST1.1 Detailed MSW by country'!AQ172,'ST1.1 Detailed MSW by country'!AF172,'ST1.1 Detailed MSW by country'!U172,'ST1.1 Detailed MSW by country'!J172)</f>
        <v>7.391289205018893E-2</v>
      </c>
      <c r="P172" s="50">
        <f>STDEVA('ST1.1 Detailed MSW by country'!AQ172,'ST1.1 Detailed MSW by country'!AF172,'ST1.1 Detailed MSW by country'!U172,'ST1.1 Detailed MSW by country'!J172)</f>
        <v>4.9465890896401687E-2</v>
      </c>
      <c r="Q172" s="50">
        <f>MIN('ST1.1 Detailed MSW by country'!AQ172,'ST1.1 Detailed MSW by country'!AF172,'ST1.1 Detailed MSW by country'!U172,'ST1.1 Detailed MSW by country'!J172)</f>
        <v>3.8198916150566802E-2</v>
      </c>
      <c r="R172" s="50">
        <f>MAX('ST1.1 Detailed MSW by country'!AQ172,'ST1.1 Detailed MSW by country'!AF172,'ST1.1 Detailed MSW by country'!U172,'ST1.1 Detailed MSW by country'!J172)</f>
        <v>0.117558</v>
      </c>
      <c r="S172" s="50">
        <f>AVERAGE('ST1.1 Detailed MSW by country'!AR172,'ST1.1 Detailed MSW by country'!AG172,'ST1.1 Detailed MSW by country'!V172,'ST1.1 Detailed MSW by country'!K172)</f>
        <v>6.115836298257863E-2</v>
      </c>
      <c r="T172" s="50">
        <f>STDEVA('ST1.1 Detailed MSW by country'!AR172,'ST1.1 Detailed MSW by country'!AG172,'ST1.1 Detailed MSW by country'!V172,'ST1.1 Detailed MSW by country'!K172)</f>
        <v>4.0929976175800763E-2</v>
      </c>
      <c r="U172" s="50">
        <f>MIN('ST1.1 Detailed MSW by country'!AR172,'ST1.1 Detailed MSW by country'!AG172,'ST1.1 Detailed MSW by country'!V172,'ST1.1 Detailed MSW by country'!K172)</f>
        <v>3.1607248947735873E-2</v>
      </c>
      <c r="V172" s="50">
        <f>MAX('ST1.1 Detailed MSW by country'!AR172,'ST1.1 Detailed MSW by country'!AG172,'ST1.1 Detailed MSW by country'!V172,'ST1.1 Detailed MSW by country'!K172)</f>
        <v>9.7272000000000011E-2</v>
      </c>
      <c r="W172" s="50">
        <f>AVERAGE('ST1.1 Detailed MSW by country'!AS172,'ST1.1 Detailed MSW by country'!AH172,'ST1.1 Detailed MSW by country'!W172,'ST1.1 Detailed MSW by country'!L172)</f>
        <v>4.6977861721073995E-2</v>
      </c>
      <c r="X172" s="50">
        <f>STDEVA('ST1.1 Detailed MSW by country'!AS172,'ST1.1 Detailed MSW by country'!AH172,'ST1.1 Detailed MSW by country'!W172,'ST1.1 Detailed MSW by country'!L172)</f>
        <v>3.1439735585815858E-2</v>
      </c>
      <c r="Y172" s="50">
        <f>MIN('ST1.1 Detailed MSW by country'!AS172,'ST1.1 Detailed MSW by country'!AH172,'ST1.1 Detailed MSW by country'!W172,'ST1.1 Detailed MSW by country'!L172)</f>
        <v>2.4278625163221986E-2</v>
      </c>
      <c r="Z172" s="50">
        <f>MAX('ST1.1 Detailed MSW by country'!AS172,'ST1.1 Detailed MSW by country'!AH172,'ST1.1 Detailed MSW by country'!W172,'ST1.1 Detailed MSW by country'!L172)</f>
        <v>7.4717999999999993E-2</v>
      </c>
      <c r="AA172" s="50">
        <f>AVERAGE('ST1.1 Detailed MSW by country'!AT172,'ST1.1 Detailed MSW by country'!AI172,'ST1.1 Detailed MSW by country'!X172,'ST1.1 Detailed MSW by country'!M172)</f>
        <v>0.12358425680417444</v>
      </c>
      <c r="AB172" s="50">
        <f>STDEVA('ST1.1 Detailed MSW by country'!AT172,'ST1.1 Detailed MSW by country'!AI172,'ST1.1 Detailed MSW by country'!X172,'ST1.1 Detailed MSW by country'!M172)</f>
        <v>8.2708242013276145E-2</v>
      </c>
      <c r="AC172" s="50">
        <f>MIN('ST1.1 Detailed MSW by country'!AT172,'ST1.1 Detailed MSW by country'!AI172,'ST1.1 Detailed MSW by country'!X172,'ST1.1 Detailed MSW by country'!M172)</f>
        <v>6.3869570412523266E-2</v>
      </c>
      <c r="AD172" s="50">
        <f>MAX('ST1.1 Detailed MSW by country'!AT172,'ST1.1 Detailed MSW by country'!AI172,'ST1.1 Detailed MSW by country'!X172,'ST1.1 Detailed MSW by country'!M172)</f>
        <v>0.19656000000000001</v>
      </c>
      <c r="AE172" s="50">
        <f>AVERAGE('ST1.1 Detailed MSW by country'!AU172,'ST1.1 Detailed MSW by country'!AJ172,'ST1.1 Detailed MSW by country'!Y172,'ST1.1 Detailed MSW by country'!N172)</f>
        <v>3.5094760105287996E-2</v>
      </c>
      <c r="AF172" s="50">
        <f>STDEVA('ST1.1 Detailed MSW by country'!AU172,'ST1.1 Detailed MSW by country'!AJ172,'ST1.1 Detailed MSW by country'!Y172,'ST1.1 Detailed MSW by country'!N172)</f>
        <v>2.3487020007616231E-2</v>
      </c>
      <c r="AG172" s="50">
        <f>MIN('ST1.1 Detailed MSW by country'!AU172,'ST1.1 Detailed MSW by country'!AJ172,'ST1.1 Detailed MSW by country'!Y172,'ST1.1 Detailed MSW by country'!N172)</f>
        <v>1.8137320315863979E-2</v>
      </c>
      <c r="AH172" s="50">
        <f>MAX('ST1.1 Detailed MSW by country'!AU172,'ST1.1 Detailed MSW by country'!AJ172,'ST1.1 Detailed MSW by country'!Y172,'ST1.1 Detailed MSW by country'!N172)</f>
        <v>5.5818E-2</v>
      </c>
      <c r="AI172" s="50">
        <f>AVERAGE('ST1.1 Detailed MSW by country'!I172,'ST1.1 Detailed MSW by country'!L172,'ST1.1 Detailed MSW by country'!T172,'ST1.1 Detailed MSW by country'!W172,'ST1.1 Detailed MSW by country'!AE172,'ST1.1 Detailed MSW by country'!AH172,'ST1.1 Detailed MSW by country'!AP172,'ST1.1 Detailed MSW by country'!AS172)</f>
        <v>4.2818776155548889E-2</v>
      </c>
      <c r="AJ172" s="50">
        <f>STDEVA('ST1.1 Detailed MSW by country'!I172,'ST1.1 Detailed MSW by country'!L172,'ST1.1 Detailed MSW by country'!T172,'ST1.1 Detailed MSW by country'!W172,'ST1.1 Detailed MSW by country'!AE172,'ST1.1 Detailed MSW by country'!AH172,'ST1.1 Detailed MSW by country'!AP172,'ST1.1 Detailed MSW by country'!AS172)</f>
        <v>2.686320535006162E-2</v>
      </c>
      <c r="AK172" s="50">
        <f>MIN('ST1.1 Detailed MSW by country'!I172,'ST1.1 Detailed MSW by country'!L172,'ST1.1 Detailed MSW by country'!T172,'ST1.1 Detailed MSW by country'!W172,'ST1.1 Detailed MSW by country'!AE172,'ST1.1 Detailed MSW by country'!AH172,'ST1.1 Detailed MSW by country'!AP172,'ST1.1 Detailed MSW by country'!AS172)</f>
        <v>1.9979711770071379E-2</v>
      </c>
      <c r="AL172" s="50">
        <f>MAX('ST1.1 Detailed MSW by country'!I172,'ST1.1 Detailed MSW by country'!L172,'ST1.1 Detailed MSW by country'!T172,'ST1.1 Detailed MSW by country'!W172,'ST1.1 Detailed MSW by country'!AE172,'ST1.1 Detailed MSW by country'!AH172,'ST1.1 Detailed MSW by country'!AP172,'ST1.1 Detailed MSW by country'!AS172)</f>
        <v>7.4717999999999993E-2</v>
      </c>
      <c r="AM172" s="50">
        <f>AVERAGE('ST1.1 Detailed MSW by country'!J172,'ST1.1 Detailed MSW by country'!M172,'ST1.1 Detailed MSW by country'!U172,'ST1.1 Detailed MSW by country'!X172,'ST1.1 Detailed MSW by country'!AF172,'ST1.1 Detailed MSW by country'!AI172,'ST1.1 Detailed MSW by country'!AQ172,'ST1.1 Detailed MSW by country'!AT172)</f>
        <v>9.8748574427181698E-2</v>
      </c>
      <c r="AN172" s="50">
        <f>STDEVA('ST1.1 Detailed MSW by country'!J172,'ST1.1 Detailed MSW by country'!M172,'ST1.1 Detailed MSW by country'!U172,'ST1.1 Detailed MSW by country'!X172,'ST1.1 Detailed MSW by country'!AF172,'ST1.1 Detailed MSW by country'!AI172,'ST1.1 Detailed MSW by country'!AQ172,'ST1.1 Detailed MSW by country'!AT172)</f>
        <v>6.6158071544481362E-2</v>
      </c>
      <c r="AO172" s="50">
        <f>MIN('ST1.1 Detailed MSW by country'!J172,'ST1.1 Detailed MSW by country'!M172,'ST1.1 Detailed MSW by country'!U172,'ST1.1 Detailed MSW by country'!X172,'ST1.1 Detailed MSW by country'!AF172,'ST1.1 Detailed MSW by country'!AI172,'ST1.1 Detailed MSW by country'!AQ172,'ST1.1 Detailed MSW by country'!AT172)</f>
        <v>3.8198916150566802E-2</v>
      </c>
      <c r="AP172" s="50">
        <f>MAX('ST1.1 Detailed MSW by country'!J172,'ST1.1 Detailed MSW by country'!M172,'ST1.1 Detailed MSW by country'!U172,'ST1.1 Detailed MSW by country'!X172,'ST1.1 Detailed MSW by country'!AF172,'ST1.1 Detailed MSW by country'!AI172,'ST1.1 Detailed MSW by country'!AQ172,'ST1.1 Detailed MSW by country'!AT172)</f>
        <v>0.19656000000000001</v>
      </c>
      <c r="AQ172" s="50">
        <f>AVERAGE('ST1.1 Detailed MSW by country'!K172,'ST1.1 Detailed MSW by country'!N172,'ST1.1 Detailed MSW by country'!V172,'ST1.1 Detailed MSW by country'!Y172,'ST1.1 Detailed MSW by country'!AG172,'ST1.1 Detailed MSW by country'!AJ172,'ST1.1 Detailed MSW by country'!AR172,'ST1.1 Detailed MSW by country'!AU172)</f>
        <v>4.8126561543933306E-2</v>
      </c>
      <c r="AR172" s="50">
        <f>STDEVA('ST1.1 Detailed MSW by country'!K172,'ST1.1 Detailed MSW by country'!N172,'ST1.1 Detailed MSW by country'!V172,'ST1.1 Detailed MSW by country'!Y172,'ST1.1 Detailed MSW by country'!AG172,'ST1.1 Detailed MSW by country'!AJ172,'ST1.1 Detailed MSW by country'!AR172,'ST1.1 Detailed MSW by country'!AU172)</f>
        <v>3.2612299378088717E-2</v>
      </c>
      <c r="AS172" s="50">
        <f>MIN('ST1.1 Detailed MSW by country'!K172,'ST1.1 Detailed MSW by country'!N172,'ST1.1 Detailed MSW by country'!V172,'ST1.1 Detailed MSW by country'!Y172,'ST1.1 Detailed MSW by country'!AG172,'ST1.1 Detailed MSW by country'!AJ172,'ST1.1 Detailed MSW by country'!AR172,'ST1.1 Detailed MSW by country'!AU172)</f>
        <v>1.8137320315863979E-2</v>
      </c>
      <c r="AT172" s="50">
        <f>MAX('ST1.1 Detailed MSW by country'!K172,'ST1.1 Detailed MSW by country'!N172,'ST1.1 Detailed MSW by country'!V172,'ST1.1 Detailed MSW by country'!Y172,'ST1.1 Detailed MSW by country'!AG172,'ST1.1 Detailed MSW by country'!AJ172,'ST1.1 Detailed MSW by country'!AR172,'ST1.1 Detailed MSW by country'!AU172)</f>
        <v>9.7272000000000011E-2</v>
      </c>
    </row>
    <row r="173" spans="1:46" x14ac:dyDescent="0.3">
      <c r="A173" s="19" t="s">
        <v>169</v>
      </c>
      <c r="B173" s="19" t="s">
        <v>188</v>
      </c>
      <c r="C173" s="27">
        <f>AVERAGE('ST1.1 Detailed MSW by country'!G173,'ST1.1 Detailed MSW by country'!R173,'ST1.1 Detailed MSW by country'!AC173,'ST1.1 Detailed MSW by country'!AN173)</f>
        <v>0.55804328131474967</v>
      </c>
      <c r="D173" s="21">
        <f>STDEVA('ST1.1 Detailed MSW by country'!G173,'ST1.1 Detailed MSW by country'!R173,'ST1.1 Detailed MSW by country'!AC173,'ST1.1 Detailed MSW by country'!AN173)</f>
        <v>0.48747576612692878</v>
      </c>
      <c r="E173" s="21">
        <f>MIN('ST1.1 Detailed MSW by country'!G173,'ST1.1 Detailed MSW by country'!R173,'ST1.1 Detailed MSW by country'!AC173,'ST1.1 Detailed MSW by country'!AN173)</f>
        <v>0.11</v>
      </c>
      <c r="F173" s="21">
        <f>MAX('ST1.1 Detailed MSW by country'!G173,'ST1.1 Detailed MSW by country'!R173,'ST1.1 Detailed MSW by country'!AC173,'ST1.1 Detailed MSW by country'!AN173)</f>
        <v>1.0060865626294992</v>
      </c>
      <c r="G173" s="21">
        <f>AVERAGE('ST1.1 Detailed MSW by country'!H173,'ST1.1 Detailed MSW by country'!S173,'ST1.1 Detailed MSW by country'!AD173,'ST1.1 Detailed MSW by country'!AO173)</f>
        <v>0.29018250628366982</v>
      </c>
      <c r="H173" s="21">
        <f>STDEVA('ST1.1 Detailed MSW by country'!H173,'ST1.1 Detailed MSW by country'!S173,'ST1.1 Detailed MSW by country'!AD173,'ST1.1 Detailed MSW by country'!AO173)</f>
        <v>0.25348739838600298</v>
      </c>
      <c r="I173" s="21">
        <f>MIN('ST1.1 Detailed MSW by country'!H173,'ST1.1 Detailed MSW by country'!S173,'ST1.1 Detailed MSW by country'!AD173,'ST1.1 Detailed MSW by country'!AO173)</f>
        <v>5.7200000000000001E-2</v>
      </c>
      <c r="J173" s="21">
        <f>MAX('ST1.1 Detailed MSW by country'!H173,'ST1.1 Detailed MSW by country'!S173,'ST1.1 Detailed MSW by country'!AD173,'ST1.1 Detailed MSW by country'!AO173)</f>
        <v>0.5231650125673396</v>
      </c>
      <c r="K173" s="50">
        <f>AVERAGE('ST1.1 Detailed MSW by country'!AP173,'ST1.1 Detailed MSW by country'!AE173,'ST1.1 Detailed MSW by country'!T173,'ST1.1 Detailed MSW by country'!I173)</f>
        <v>2.5944192128159779E-2</v>
      </c>
      <c r="L173" s="50">
        <f>STDEVA('ST1.1 Detailed MSW by country'!AP173,'ST1.1 Detailed MSW by country'!AE173,'ST1.1 Detailed MSW by country'!T173,'ST1.1 Detailed MSW by country'!I173)</f>
        <v>2.4119206567190136E-2</v>
      </c>
      <c r="M173" s="50">
        <f>MIN('ST1.1 Detailed MSW by country'!AP173,'ST1.1 Detailed MSW by country'!AE173,'ST1.1 Detailed MSW by country'!T173,'ST1.1 Detailed MSW by country'!I173)</f>
        <v>2.7913599999999997E-3</v>
      </c>
      <c r="N173" s="50">
        <f>MAX('ST1.1 Detailed MSW by country'!AP173,'ST1.1 Detailed MSW by country'!AE173,'ST1.1 Detailed MSW by country'!T173,'ST1.1 Detailed MSW by country'!I173)</f>
        <v>4.9097024256319559E-2</v>
      </c>
      <c r="O173" s="50">
        <f>AVERAGE('ST1.1 Detailed MSW by country'!AQ173,'ST1.1 Detailed MSW by country'!AF173,'ST1.1 Detailed MSW by country'!U173,'ST1.1 Detailed MSW by country'!J173)</f>
        <v>4.9602318146666137E-2</v>
      </c>
      <c r="P173" s="50">
        <f>STDEVA('ST1.1 Detailed MSW by country'!AQ173,'ST1.1 Detailed MSW by country'!AF173,'ST1.1 Detailed MSW by country'!U173,'ST1.1 Detailed MSW by country'!J173)</f>
        <v>4.6113155178664753E-2</v>
      </c>
      <c r="Q173" s="50">
        <f>MIN('ST1.1 Detailed MSW by country'!AQ173,'ST1.1 Detailed MSW by country'!AF173,'ST1.1 Detailed MSW by country'!U173,'ST1.1 Detailed MSW by country'!J173)</f>
        <v>5.3367599999999994E-3</v>
      </c>
      <c r="R173" s="50">
        <f>MAX('ST1.1 Detailed MSW by country'!AQ173,'ST1.1 Detailed MSW by country'!AF173,'ST1.1 Detailed MSW by country'!U173,'ST1.1 Detailed MSW by country'!J173)</f>
        <v>9.3867876293332278E-2</v>
      </c>
      <c r="S173" s="50">
        <f>AVERAGE('ST1.1 Detailed MSW by country'!AR173,'ST1.1 Detailed MSW by country'!AG173,'ST1.1 Detailed MSW by country'!V173,'ST1.1 Detailed MSW by country'!K173)</f>
        <v>4.1042861317498673E-2</v>
      </c>
      <c r="T173" s="50">
        <f>STDEVA('ST1.1 Detailed MSW by country'!AR173,'ST1.1 Detailed MSW by country'!AG173,'ST1.1 Detailed MSW by country'!V173,'ST1.1 Detailed MSW by country'!K173)</f>
        <v>3.8155793995636858E-2</v>
      </c>
      <c r="U173" s="50">
        <f>MIN('ST1.1 Detailed MSW by country'!AR173,'ST1.1 Detailed MSW by country'!AG173,'ST1.1 Detailed MSW by country'!V173,'ST1.1 Detailed MSW by country'!K173)</f>
        <v>4.4158400000000007E-3</v>
      </c>
      <c r="V173" s="50">
        <f>MAX('ST1.1 Detailed MSW by country'!AR173,'ST1.1 Detailed MSW by country'!AG173,'ST1.1 Detailed MSW by country'!V173,'ST1.1 Detailed MSW by country'!K173)</f>
        <v>7.7669882634997342E-2</v>
      </c>
      <c r="W173" s="50">
        <f>AVERAGE('ST1.1 Detailed MSW by country'!AS173,'ST1.1 Detailed MSW by country'!AH173,'ST1.1 Detailed MSW by country'!W173,'ST1.1 Detailed MSW by country'!L173)</f>
        <v>3.1526446581964657E-2</v>
      </c>
      <c r="X173" s="50">
        <f>STDEVA('ST1.1 Detailed MSW by country'!AS173,'ST1.1 Detailed MSW by country'!AH173,'ST1.1 Detailed MSW by country'!W173,'ST1.1 Detailed MSW by country'!L173)</f>
        <v>2.9308789947425723E-2</v>
      </c>
      <c r="Y173" s="50">
        <f>MIN('ST1.1 Detailed MSW by country'!AS173,'ST1.1 Detailed MSW by country'!AH173,'ST1.1 Detailed MSW by country'!W173,'ST1.1 Detailed MSW by country'!L173)</f>
        <v>3.3919599999999999E-3</v>
      </c>
      <c r="Z173" s="50">
        <f>MAX('ST1.1 Detailed MSW by country'!AS173,'ST1.1 Detailed MSW by country'!AH173,'ST1.1 Detailed MSW by country'!W173,'ST1.1 Detailed MSW by country'!L173)</f>
        <v>5.9660933163929307E-2</v>
      </c>
      <c r="AA173" s="50">
        <f>AVERAGE('ST1.1 Detailed MSW by country'!AT173,'ST1.1 Detailed MSW by country'!AI173,'ST1.1 Detailed MSW by country'!X173,'ST1.1 Detailed MSW by country'!M173)</f>
        <v>8.2936351885100942E-2</v>
      </c>
      <c r="AB173" s="50">
        <f>STDEVA('ST1.1 Detailed MSW by country'!AT173,'ST1.1 Detailed MSW by country'!AI173,'ST1.1 Detailed MSW by country'!X173,'ST1.1 Detailed MSW by country'!M173)</f>
        <v>7.7102381649214374E-2</v>
      </c>
      <c r="AC173" s="50">
        <f>MIN('ST1.1 Detailed MSW by country'!AT173,'ST1.1 Detailed MSW by country'!AI173,'ST1.1 Detailed MSW by country'!X173,'ST1.1 Detailed MSW by country'!M173)</f>
        <v>8.9232000000000009E-3</v>
      </c>
      <c r="AD173" s="50">
        <f>MAX('ST1.1 Detailed MSW by country'!AT173,'ST1.1 Detailed MSW by country'!AI173,'ST1.1 Detailed MSW by country'!X173,'ST1.1 Detailed MSW by country'!M173)</f>
        <v>0.15694950377020189</v>
      </c>
      <c r="AE173" s="50">
        <f>AVERAGE('ST1.1 Detailed MSW by country'!AU173,'ST1.1 Detailed MSW by country'!AJ173,'ST1.1 Detailed MSW by country'!Y173,'ST1.1 Detailed MSW by country'!N173)</f>
        <v>2.3551797362243408E-2</v>
      </c>
      <c r="AF173" s="50">
        <f>STDEVA('ST1.1 Detailed MSW by country'!AU173,'ST1.1 Detailed MSW by country'!AJ173,'ST1.1 Detailed MSW by country'!Y173,'ST1.1 Detailed MSW by country'!N173)</f>
        <v>2.1895099404232031E-2</v>
      </c>
      <c r="AG173" s="50">
        <f>MIN('ST1.1 Detailed MSW by country'!AU173,'ST1.1 Detailed MSW by country'!AJ173,'ST1.1 Detailed MSW by country'!Y173,'ST1.1 Detailed MSW by country'!N173)</f>
        <v>2.53396E-3</v>
      </c>
      <c r="AH173" s="50">
        <f>MAX('ST1.1 Detailed MSW by country'!AU173,'ST1.1 Detailed MSW by country'!AJ173,'ST1.1 Detailed MSW by country'!Y173,'ST1.1 Detailed MSW by country'!N173)</f>
        <v>4.4569634724486815E-2</v>
      </c>
      <c r="AI173" s="50">
        <f>AVERAGE('ST1.1 Detailed MSW by country'!I173,'ST1.1 Detailed MSW by country'!L173,'ST1.1 Detailed MSW by country'!T173,'ST1.1 Detailed MSW by country'!W173,'ST1.1 Detailed MSW by country'!AE173,'ST1.1 Detailed MSW by country'!AH173,'ST1.1 Detailed MSW by country'!AP173,'ST1.1 Detailed MSW by country'!AS173)</f>
        <v>2.8735319355062218E-2</v>
      </c>
      <c r="AJ173" s="50">
        <f>STDEVA('ST1.1 Detailed MSW by country'!I173,'ST1.1 Detailed MSW by country'!L173,'ST1.1 Detailed MSW by country'!T173,'ST1.1 Detailed MSW by country'!W173,'ST1.1 Detailed MSW by country'!AE173,'ST1.1 Detailed MSW by country'!AH173,'ST1.1 Detailed MSW by country'!AP173,'ST1.1 Detailed MSW by country'!AS173)</f>
        <v>2.4893500767506262E-2</v>
      </c>
      <c r="AK173" s="50">
        <f>MIN('ST1.1 Detailed MSW by country'!I173,'ST1.1 Detailed MSW by country'!L173,'ST1.1 Detailed MSW by country'!T173,'ST1.1 Detailed MSW by country'!W173,'ST1.1 Detailed MSW by country'!AE173,'ST1.1 Detailed MSW by country'!AH173,'ST1.1 Detailed MSW by country'!AP173,'ST1.1 Detailed MSW by country'!AS173)</f>
        <v>2.7913599999999997E-3</v>
      </c>
      <c r="AL173" s="50">
        <f>MAX('ST1.1 Detailed MSW by country'!I173,'ST1.1 Detailed MSW by country'!L173,'ST1.1 Detailed MSW by country'!T173,'ST1.1 Detailed MSW by country'!W173,'ST1.1 Detailed MSW by country'!AE173,'ST1.1 Detailed MSW by country'!AH173,'ST1.1 Detailed MSW by country'!AP173,'ST1.1 Detailed MSW by country'!AS173)</f>
        <v>5.9660933163929307E-2</v>
      </c>
      <c r="AM173" s="50">
        <f>AVERAGE('ST1.1 Detailed MSW by country'!J173,'ST1.1 Detailed MSW by country'!M173,'ST1.1 Detailed MSW by country'!U173,'ST1.1 Detailed MSW by country'!X173,'ST1.1 Detailed MSW by country'!AF173,'ST1.1 Detailed MSW by country'!AI173,'ST1.1 Detailed MSW by country'!AQ173,'ST1.1 Detailed MSW by country'!AT173)</f>
        <v>6.6269335015883543E-2</v>
      </c>
      <c r="AN173" s="50">
        <f>STDEVA('ST1.1 Detailed MSW by country'!J173,'ST1.1 Detailed MSW by country'!M173,'ST1.1 Detailed MSW by country'!U173,'ST1.1 Detailed MSW by country'!X173,'ST1.1 Detailed MSW by country'!AF173,'ST1.1 Detailed MSW by country'!AI173,'ST1.1 Detailed MSW by country'!AQ173,'ST1.1 Detailed MSW by country'!AT173)</f>
        <v>5.9484907944519515E-2</v>
      </c>
      <c r="AO173" s="50">
        <f>MIN('ST1.1 Detailed MSW by country'!J173,'ST1.1 Detailed MSW by country'!M173,'ST1.1 Detailed MSW by country'!U173,'ST1.1 Detailed MSW by country'!X173,'ST1.1 Detailed MSW by country'!AF173,'ST1.1 Detailed MSW by country'!AI173,'ST1.1 Detailed MSW by country'!AQ173,'ST1.1 Detailed MSW by country'!AT173)</f>
        <v>5.3367599999999994E-3</v>
      </c>
      <c r="AP173" s="50">
        <f>MAX('ST1.1 Detailed MSW by country'!J173,'ST1.1 Detailed MSW by country'!M173,'ST1.1 Detailed MSW by country'!U173,'ST1.1 Detailed MSW by country'!X173,'ST1.1 Detailed MSW by country'!AF173,'ST1.1 Detailed MSW by country'!AI173,'ST1.1 Detailed MSW by country'!AQ173,'ST1.1 Detailed MSW by country'!AT173)</f>
        <v>0.15694950377020189</v>
      </c>
      <c r="AQ173" s="50">
        <f>AVERAGE('ST1.1 Detailed MSW by country'!K173,'ST1.1 Detailed MSW by country'!N173,'ST1.1 Detailed MSW by country'!V173,'ST1.1 Detailed MSW by country'!Y173,'ST1.1 Detailed MSW by country'!AG173,'ST1.1 Detailed MSW by country'!AJ173,'ST1.1 Detailed MSW by country'!AR173,'ST1.1 Detailed MSW by country'!AU173)</f>
        <v>3.2297329339871041E-2</v>
      </c>
      <c r="AR173" s="50">
        <f>STDEVA('ST1.1 Detailed MSW by country'!K173,'ST1.1 Detailed MSW by country'!N173,'ST1.1 Detailed MSW by country'!V173,'ST1.1 Detailed MSW by country'!Y173,'ST1.1 Detailed MSW by country'!AG173,'ST1.1 Detailed MSW by country'!AJ173,'ST1.1 Detailed MSW by country'!AR173,'ST1.1 Detailed MSW by country'!AU173)</f>
        <v>2.9176185590353974E-2</v>
      </c>
      <c r="AS173" s="50">
        <f>MIN('ST1.1 Detailed MSW by country'!K173,'ST1.1 Detailed MSW by country'!N173,'ST1.1 Detailed MSW by country'!V173,'ST1.1 Detailed MSW by country'!Y173,'ST1.1 Detailed MSW by country'!AG173,'ST1.1 Detailed MSW by country'!AJ173,'ST1.1 Detailed MSW by country'!AR173,'ST1.1 Detailed MSW by country'!AU173)</f>
        <v>2.53396E-3</v>
      </c>
      <c r="AT173" s="50">
        <f>MAX('ST1.1 Detailed MSW by country'!K173,'ST1.1 Detailed MSW by country'!N173,'ST1.1 Detailed MSW by country'!V173,'ST1.1 Detailed MSW by country'!Y173,'ST1.1 Detailed MSW by country'!AG173,'ST1.1 Detailed MSW by country'!AJ173,'ST1.1 Detailed MSW by country'!AR173,'ST1.1 Detailed MSW by country'!AU173)</f>
        <v>7.7669882634997342E-2</v>
      </c>
    </row>
    <row r="174" spans="1:46" x14ac:dyDescent="0.3">
      <c r="A174" s="19" t="s">
        <v>169</v>
      </c>
      <c r="B174" s="19" t="s">
        <v>189</v>
      </c>
      <c r="C174" s="27">
        <f>AVERAGE('ST1.1 Detailed MSW by country'!G174,'ST1.1 Detailed MSW by country'!R174,'ST1.1 Detailed MSW by country'!AC174,'ST1.1 Detailed MSW by country'!AN174)</f>
        <v>0.81542071070671829</v>
      </c>
      <c r="D174" s="21">
        <f>STDEVA('ST1.1 Detailed MSW by country'!G174,'ST1.1 Detailed MSW by country'!R174,'ST1.1 Detailed MSW by country'!AC174,'ST1.1 Detailed MSW by country'!AN174)</f>
        <v>0.50824410300278089</v>
      </c>
      <c r="E174" s="21">
        <f>MIN('ST1.1 Detailed MSW by country'!G174,'ST1.1 Detailed MSW by country'!R174,'ST1.1 Detailed MSW by country'!AC174,'ST1.1 Detailed MSW by country'!AN174)</f>
        <v>0.41</v>
      </c>
      <c r="F174" s="21">
        <f>MAX('ST1.1 Detailed MSW by country'!G174,'ST1.1 Detailed MSW by country'!R174,'ST1.1 Detailed MSW by country'!AC174,'ST1.1 Detailed MSW by country'!AN174)</f>
        <v>1.1399999999999999</v>
      </c>
      <c r="G174" s="21">
        <f>AVERAGE('ST1.1 Detailed MSW by country'!H174,'ST1.1 Detailed MSW by country'!S174,'ST1.1 Detailed MSW by country'!AD174,'ST1.1 Detailed MSW by country'!AO174)</f>
        <v>0.40215210290082681</v>
      </c>
      <c r="H174" s="21">
        <f>STDEVA('ST1.1 Detailed MSW by country'!H174,'ST1.1 Detailed MSW by country'!S174,'ST1.1 Detailed MSW by country'!AD174,'ST1.1 Detailed MSW by country'!AO174)</f>
        <v>0.2747859025249646</v>
      </c>
      <c r="I174" s="21">
        <f>MIN('ST1.1 Detailed MSW by country'!H174,'ST1.1 Detailed MSW by country'!S174,'ST1.1 Detailed MSW by country'!AD174,'ST1.1 Detailed MSW by country'!AO174)</f>
        <v>0.14759999999999998</v>
      </c>
      <c r="J174" s="21">
        <f>MAX('ST1.1 Detailed MSW by country'!H174,'ST1.1 Detailed MSW by country'!S174,'ST1.1 Detailed MSW by country'!AD174,'ST1.1 Detailed MSW by country'!AO174)</f>
        <v>0.59279999999999999</v>
      </c>
      <c r="K174" s="50">
        <f>AVERAGE('ST1.1 Detailed MSW by country'!AP174,'ST1.1 Detailed MSW by country'!AE174,'ST1.1 Detailed MSW by country'!T174,'ST1.1 Detailed MSW by country'!I174)</f>
        <v>3.0891410682487849E-2</v>
      </c>
      <c r="L174" s="50">
        <f>STDEVA('ST1.1 Detailed MSW by country'!AP174,'ST1.1 Detailed MSW by country'!AE174,'ST1.1 Detailed MSW by country'!T174,'ST1.1 Detailed MSW by country'!I174)</f>
        <v>1.8285102433066164E-2</v>
      </c>
      <c r="M174" s="50">
        <f>MIN('ST1.1 Detailed MSW by country'!AP174,'ST1.1 Detailed MSW by country'!AE174,'ST1.1 Detailed MSW by country'!T174,'ST1.1 Detailed MSW by country'!I174)</f>
        <v>2.0007999999999998E-2</v>
      </c>
      <c r="N174" s="50">
        <f>MAX('ST1.1 Detailed MSW by country'!AP174,'ST1.1 Detailed MSW by country'!AE174,'ST1.1 Detailed MSW by country'!T174,'ST1.1 Detailed MSW by country'!I174)</f>
        <v>4.3737592047463546E-2</v>
      </c>
      <c r="O174" s="50">
        <f>AVERAGE('ST1.1 Detailed MSW by country'!AQ174,'ST1.1 Detailed MSW by country'!AF174,'ST1.1 Detailed MSW by country'!U174,'ST1.1 Detailed MSW by country'!J174)</f>
        <v>5.9060832308936807E-2</v>
      </c>
      <c r="P174" s="50">
        <f>STDEVA('ST1.1 Detailed MSW by country'!AQ174,'ST1.1 Detailed MSW by country'!AF174,'ST1.1 Detailed MSW by country'!U174,'ST1.1 Detailed MSW by country'!J174)</f>
        <v>3.4959017561579354E-2</v>
      </c>
      <c r="Q174" s="50">
        <f>MIN('ST1.1 Detailed MSW by country'!AQ174,'ST1.1 Detailed MSW by country'!AF174,'ST1.1 Detailed MSW by country'!U174,'ST1.1 Detailed MSW by country'!J174)</f>
        <v>3.8252999999999995E-2</v>
      </c>
      <c r="R174" s="50">
        <f>MAX('ST1.1 Detailed MSW by country'!AQ174,'ST1.1 Detailed MSW by country'!AF174,'ST1.1 Detailed MSW by country'!U174,'ST1.1 Detailed MSW by country'!J174)</f>
        <v>8.3621256926810425E-2</v>
      </c>
      <c r="S174" s="50">
        <f>AVERAGE('ST1.1 Detailed MSW by country'!AR174,'ST1.1 Detailed MSW by country'!AG174,'ST1.1 Detailed MSW by country'!V174,'ST1.1 Detailed MSW by country'!K174)</f>
        <v>4.8869198866558654E-2</v>
      </c>
      <c r="T174" s="50">
        <f>STDEVA('ST1.1 Detailed MSW by country'!AR174,'ST1.1 Detailed MSW by country'!AG174,'ST1.1 Detailed MSW by country'!V174,'ST1.1 Detailed MSW by country'!K174)</f>
        <v>2.8926432537555488E-2</v>
      </c>
      <c r="U174" s="50">
        <f>MIN('ST1.1 Detailed MSW by country'!AR174,'ST1.1 Detailed MSW by country'!AG174,'ST1.1 Detailed MSW by country'!V174,'ST1.1 Detailed MSW by country'!K174)</f>
        <v>3.1652E-2</v>
      </c>
      <c r="V174" s="50">
        <f>MAX('ST1.1 Detailed MSW by country'!AR174,'ST1.1 Detailed MSW by country'!AG174,'ST1.1 Detailed MSW by country'!V174,'ST1.1 Detailed MSW by country'!K174)</f>
        <v>6.9191436599675943E-2</v>
      </c>
      <c r="W174" s="50">
        <f>AVERAGE('ST1.1 Detailed MSW by country'!AS174,'ST1.1 Detailed MSW by country'!AH174,'ST1.1 Detailed MSW by country'!W174,'ST1.1 Detailed MSW by country'!L174)</f>
        <v>3.7538128144908388E-2</v>
      </c>
      <c r="X174" s="50">
        <f>STDEVA('ST1.1 Detailed MSW by country'!AS174,'ST1.1 Detailed MSW by country'!AH174,'ST1.1 Detailed MSW by country'!W174,'ST1.1 Detailed MSW by country'!L174)</f>
        <v>2.2219397013951307E-2</v>
      </c>
      <c r="Y174" s="50">
        <f>MIN('ST1.1 Detailed MSW by country'!AS174,'ST1.1 Detailed MSW by country'!AH174,'ST1.1 Detailed MSW by country'!W174,'ST1.1 Detailed MSW by country'!L174)</f>
        <v>2.4312999999999998E-2</v>
      </c>
      <c r="Z174" s="50">
        <f>MAX('ST1.1 Detailed MSW by country'!AS174,'ST1.1 Detailed MSW by country'!AH174,'ST1.1 Detailed MSW by country'!W174,'ST1.1 Detailed MSW by country'!L174)</f>
        <v>5.3148344434725173E-2</v>
      </c>
      <c r="AA174" s="50">
        <f>AVERAGE('ST1.1 Detailed MSW by country'!AT174,'ST1.1 Detailed MSW by country'!AI174,'ST1.1 Detailed MSW by country'!X174,'ST1.1 Detailed MSW by country'!M174)</f>
        <v>9.875123087024805E-2</v>
      </c>
      <c r="AB174" s="50">
        <f>STDEVA('ST1.1 Detailed MSW by country'!AT174,'ST1.1 Detailed MSW by country'!AI174,'ST1.1 Detailed MSW by country'!X174,'ST1.1 Detailed MSW by country'!M174)</f>
        <v>5.8452376630293484E-2</v>
      </c>
      <c r="AC174" s="50">
        <f>MIN('ST1.1 Detailed MSW by country'!AT174,'ST1.1 Detailed MSW by country'!AI174,'ST1.1 Detailed MSW by country'!X174,'ST1.1 Detailed MSW by country'!M174)</f>
        <v>6.3960000000000003E-2</v>
      </c>
      <c r="AD174" s="50">
        <f>MAX('ST1.1 Detailed MSW by country'!AT174,'ST1.1 Detailed MSW by country'!AI174,'ST1.1 Detailed MSW by country'!X174,'ST1.1 Detailed MSW by country'!M174)</f>
        <v>0.13981689261074415</v>
      </c>
      <c r="AE174" s="50">
        <f>AVERAGE('ST1.1 Detailed MSW by country'!AU174,'ST1.1 Detailed MSW by country'!AJ174,'ST1.1 Detailed MSW by country'!Y174,'ST1.1 Detailed MSW by country'!N174)</f>
        <v>2.8042817484307619E-2</v>
      </c>
      <c r="AF174" s="50">
        <f>STDEVA('ST1.1 Detailed MSW by country'!AU174,'ST1.1 Detailed MSW by country'!AJ174,'ST1.1 Detailed MSW by country'!Y174,'ST1.1 Detailed MSW by country'!N174)</f>
        <v>1.6598976184115391E-2</v>
      </c>
      <c r="AG174" s="50">
        <f>MIN('ST1.1 Detailed MSW by country'!AU174,'ST1.1 Detailed MSW by country'!AJ174,'ST1.1 Detailed MSW by country'!Y174,'ST1.1 Detailed MSW by country'!N174)</f>
        <v>1.8162999999999999E-2</v>
      </c>
      <c r="AH174" s="50">
        <f>MAX('ST1.1 Detailed MSW by country'!AU174,'ST1.1 Detailed MSW by country'!AJ174,'ST1.1 Detailed MSW by country'!Y174,'ST1.1 Detailed MSW by country'!N174)</f>
        <v>3.9704412452922853E-2</v>
      </c>
      <c r="AI174" s="50">
        <f>AVERAGE('ST1.1 Detailed MSW by country'!I174,'ST1.1 Detailed MSW by country'!L174,'ST1.1 Detailed MSW by country'!T174,'ST1.1 Detailed MSW by country'!W174,'ST1.1 Detailed MSW by country'!AE174,'ST1.1 Detailed MSW by country'!AH174,'ST1.1 Detailed MSW by country'!AP174,'ST1.1 Detailed MSW by country'!AS174)</f>
        <v>3.4214769413698116E-2</v>
      </c>
      <c r="AJ174" s="50">
        <f>STDEVA('ST1.1 Detailed MSW by country'!I174,'ST1.1 Detailed MSW by country'!L174,'ST1.1 Detailed MSW by country'!T174,'ST1.1 Detailed MSW by country'!W174,'ST1.1 Detailed MSW by country'!AE174,'ST1.1 Detailed MSW by country'!AH174,'ST1.1 Detailed MSW by country'!AP174,'ST1.1 Detailed MSW by country'!AS174)</f>
        <v>1.9025700413640989E-2</v>
      </c>
      <c r="AK174" s="50">
        <f>MIN('ST1.1 Detailed MSW by country'!I174,'ST1.1 Detailed MSW by country'!L174,'ST1.1 Detailed MSW by country'!T174,'ST1.1 Detailed MSW by country'!W174,'ST1.1 Detailed MSW by country'!AE174,'ST1.1 Detailed MSW by country'!AH174,'ST1.1 Detailed MSW by country'!AP174,'ST1.1 Detailed MSW by country'!AS174)</f>
        <v>2.0007999999999998E-2</v>
      </c>
      <c r="AL174" s="50">
        <f>MAX('ST1.1 Detailed MSW by country'!I174,'ST1.1 Detailed MSW by country'!L174,'ST1.1 Detailed MSW by country'!T174,'ST1.1 Detailed MSW by country'!W174,'ST1.1 Detailed MSW by country'!AE174,'ST1.1 Detailed MSW by country'!AH174,'ST1.1 Detailed MSW by country'!AP174,'ST1.1 Detailed MSW by country'!AS174)</f>
        <v>5.3148344434725173E-2</v>
      </c>
      <c r="AM174" s="50">
        <f>AVERAGE('ST1.1 Detailed MSW by country'!J174,'ST1.1 Detailed MSW by country'!M174,'ST1.1 Detailed MSW by country'!U174,'ST1.1 Detailed MSW by country'!X174,'ST1.1 Detailed MSW by country'!AF174,'ST1.1 Detailed MSW by country'!AI174,'ST1.1 Detailed MSW by country'!AQ174,'ST1.1 Detailed MSW by country'!AT174)</f>
        <v>7.8906031589592432E-2</v>
      </c>
      <c r="AN174" s="50">
        <f>STDEVA('ST1.1 Detailed MSW by country'!J174,'ST1.1 Detailed MSW by country'!M174,'ST1.1 Detailed MSW by country'!U174,'ST1.1 Detailed MSW by country'!X174,'ST1.1 Detailed MSW by country'!AF174,'ST1.1 Detailed MSW by country'!AI174,'ST1.1 Detailed MSW by country'!AQ174,'ST1.1 Detailed MSW by country'!AT174)</f>
        <v>4.734174152298172E-2</v>
      </c>
      <c r="AO174" s="50">
        <f>MIN('ST1.1 Detailed MSW by country'!J174,'ST1.1 Detailed MSW by country'!M174,'ST1.1 Detailed MSW by country'!U174,'ST1.1 Detailed MSW by country'!X174,'ST1.1 Detailed MSW by country'!AF174,'ST1.1 Detailed MSW by country'!AI174,'ST1.1 Detailed MSW by country'!AQ174,'ST1.1 Detailed MSW by country'!AT174)</f>
        <v>3.8252999999999995E-2</v>
      </c>
      <c r="AP174" s="50">
        <f>MAX('ST1.1 Detailed MSW by country'!J174,'ST1.1 Detailed MSW by country'!M174,'ST1.1 Detailed MSW by country'!U174,'ST1.1 Detailed MSW by country'!X174,'ST1.1 Detailed MSW by country'!AF174,'ST1.1 Detailed MSW by country'!AI174,'ST1.1 Detailed MSW by country'!AQ174,'ST1.1 Detailed MSW by country'!AT174)</f>
        <v>0.13981689261074415</v>
      </c>
      <c r="AQ174" s="50">
        <f>AVERAGE('ST1.1 Detailed MSW by country'!K174,'ST1.1 Detailed MSW by country'!N174,'ST1.1 Detailed MSW by country'!V174,'ST1.1 Detailed MSW by country'!Y174,'ST1.1 Detailed MSW by country'!AG174,'ST1.1 Detailed MSW by country'!AJ174,'ST1.1 Detailed MSW by country'!AR174,'ST1.1 Detailed MSW by country'!AU174)</f>
        <v>3.8456008175433133E-2</v>
      </c>
      <c r="AR174" s="50">
        <f>STDEVA('ST1.1 Detailed MSW by country'!K174,'ST1.1 Detailed MSW by country'!N174,'ST1.1 Detailed MSW by country'!V174,'ST1.1 Detailed MSW by country'!Y174,'ST1.1 Detailed MSW by country'!AG174,'ST1.1 Detailed MSW by country'!AJ174,'ST1.1 Detailed MSW by country'!AR174,'ST1.1 Detailed MSW by country'!AU174)</f>
        <v>2.3375044570761429E-2</v>
      </c>
      <c r="AS174" s="50">
        <f>MIN('ST1.1 Detailed MSW by country'!K174,'ST1.1 Detailed MSW by country'!N174,'ST1.1 Detailed MSW by country'!V174,'ST1.1 Detailed MSW by country'!Y174,'ST1.1 Detailed MSW by country'!AG174,'ST1.1 Detailed MSW by country'!AJ174,'ST1.1 Detailed MSW by country'!AR174,'ST1.1 Detailed MSW by country'!AU174)</f>
        <v>1.8162999999999999E-2</v>
      </c>
      <c r="AT174" s="50">
        <f>MAX('ST1.1 Detailed MSW by country'!K174,'ST1.1 Detailed MSW by country'!N174,'ST1.1 Detailed MSW by country'!V174,'ST1.1 Detailed MSW by country'!Y174,'ST1.1 Detailed MSW by country'!AG174,'ST1.1 Detailed MSW by country'!AJ174,'ST1.1 Detailed MSW by country'!AR174,'ST1.1 Detailed MSW by country'!AU174)</f>
        <v>6.9191436599675943E-2</v>
      </c>
    </row>
    <row r="175" spans="1:46" x14ac:dyDescent="0.3">
      <c r="A175" s="19" t="s">
        <v>190</v>
      </c>
      <c r="B175" s="19" t="s">
        <v>191</v>
      </c>
      <c r="C175" s="27">
        <f>AVERAGE('ST1.1 Detailed MSW by country'!G175,'ST1.1 Detailed MSW by country'!R175,'ST1.1 Detailed MSW by country'!AC175,'ST1.1 Detailed MSW by country'!AN175)</f>
        <v>2.8335221322153101</v>
      </c>
      <c r="D175" s="21">
        <f>STDEVA('ST1.1 Detailed MSW by country'!G175,'ST1.1 Detailed MSW by country'!R175,'ST1.1 Detailed MSW by country'!AC175,'ST1.1 Detailed MSW by country'!AN175)</f>
        <v>1.7157649662047991</v>
      </c>
      <c r="E175" s="21">
        <f>MIN('ST1.1 Detailed MSW by country'!G175,'ST1.1 Detailed MSW by country'!R175,'ST1.1 Detailed MSW by country'!AC175,'ST1.1 Detailed MSW by country'!AN175)</f>
        <v>2.2000000000000002</v>
      </c>
      <c r="F175" s="21">
        <f>MAX('ST1.1 Detailed MSW by country'!G175,'ST1.1 Detailed MSW by country'!R175,'ST1.1 Detailed MSW by country'!AC175,'ST1.1 Detailed MSW by country'!AN175)</f>
        <v>3.4670442644306205</v>
      </c>
      <c r="G175" s="21">
        <f>AVERAGE('ST1.1 Detailed MSW by country'!H175,'ST1.1 Detailed MSW by country'!S175,'ST1.1 Detailed MSW by country'!AD175,'ST1.1 Detailed MSW by country'!AO175)</f>
        <v>0.7933861970202869</v>
      </c>
      <c r="H175" s="21">
        <f>STDEVA('ST1.1 Detailed MSW by country'!H175,'ST1.1 Detailed MSW by country'!S175,'ST1.1 Detailed MSW by country'!AD175,'ST1.1 Detailed MSW by country'!AO175)</f>
        <v>0.48041419053734374</v>
      </c>
      <c r="I175" s="21">
        <f>MIN('ST1.1 Detailed MSW by country'!H175,'ST1.1 Detailed MSW by country'!S175,'ST1.1 Detailed MSW by country'!AD175,'ST1.1 Detailed MSW by country'!AO175)</f>
        <v>0.6160000000000001</v>
      </c>
      <c r="J175" s="21">
        <f>MAX('ST1.1 Detailed MSW by country'!H175,'ST1.1 Detailed MSW by country'!S175,'ST1.1 Detailed MSW by country'!AD175,'ST1.1 Detailed MSW by country'!AO175)</f>
        <v>0.97077239404057381</v>
      </c>
      <c r="K175" s="50">
        <f>AVERAGE('ST1.1 Detailed MSW by country'!AP175,'ST1.1 Detailed MSW by country'!AE175,'ST1.1 Detailed MSW by country'!T175,'ST1.1 Detailed MSW by country'!I175)</f>
        <v>9.9626280052107136E-2</v>
      </c>
      <c r="L175" s="50">
        <f>STDEVA('ST1.1 Detailed MSW by country'!AP175,'ST1.1 Detailed MSW by country'!AE175,'ST1.1 Detailed MSW by country'!T175,'ST1.1 Detailed MSW by country'!I175)</f>
        <v>8.0837507191445709E-2</v>
      </c>
      <c r="M175" s="50">
        <f>MIN('ST1.1 Detailed MSW by country'!AP175,'ST1.1 Detailed MSW by country'!AE175,'ST1.1 Detailed MSW by country'!T175,'ST1.1 Detailed MSW by country'!I175)</f>
        <v>3.0060800000000002E-2</v>
      </c>
      <c r="N175" s="50">
        <f>MAX('ST1.1 Detailed MSW by country'!AP175,'ST1.1 Detailed MSW by country'!AE175,'ST1.1 Detailed MSW by country'!T175,'ST1.1 Detailed MSW by country'!I175)</f>
        <v>0.16919176010421427</v>
      </c>
      <c r="O175" s="50">
        <f>AVERAGE('ST1.1 Detailed MSW by country'!AQ175,'ST1.1 Detailed MSW by country'!AF175,'ST1.1 Detailed MSW by country'!U175,'ST1.1 Detailed MSW by country'!J175)</f>
        <v>0.19047401493568844</v>
      </c>
      <c r="P175" s="50">
        <f>STDEVA('ST1.1 Detailed MSW by country'!AQ175,'ST1.1 Detailed MSW by country'!AF175,'ST1.1 Detailed MSW by country'!U175,'ST1.1 Detailed MSW by country'!J175)</f>
        <v>0.15455203731479272</v>
      </c>
      <c r="Q175" s="50">
        <f>MIN('ST1.1 Detailed MSW by country'!AQ175,'ST1.1 Detailed MSW by country'!AF175,'ST1.1 Detailed MSW by country'!U175,'ST1.1 Detailed MSW by country'!J175)</f>
        <v>5.7472800000000004E-2</v>
      </c>
      <c r="R175" s="50">
        <f>MAX('ST1.1 Detailed MSW by country'!AQ175,'ST1.1 Detailed MSW by country'!AF175,'ST1.1 Detailed MSW by country'!U175,'ST1.1 Detailed MSW by country'!J175)</f>
        <v>0.32347522987137689</v>
      </c>
      <c r="S175" s="50">
        <f>AVERAGE('ST1.1 Detailed MSW by country'!AR175,'ST1.1 Detailed MSW by country'!AG175,'ST1.1 Detailed MSW by country'!V175,'ST1.1 Detailed MSW by country'!K175)</f>
        <v>0.15760550860702197</v>
      </c>
      <c r="T175" s="50">
        <f>STDEVA('ST1.1 Detailed MSW by country'!AR175,'ST1.1 Detailed MSW by country'!AG175,'ST1.1 Detailed MSW by country'!V175,'ST1.1 Detailed MSW by country'!K175)</f>
        <v>0.12788228596679527</v>
      </c>
      <c r="U175" s="50">
        <f>MIN('ST1.1 Detailed MSW by country'!AR175,'ST1.1 Detailed MSW by country'!AG175,'ST1.1 Detailed MSW by country'!V175,'ST1.1 Detailed MSW by country'!K175)</f>
        <v>4.7555200000000013E-2</v>
      </c>
      <c r="V175" s="50">
        <f>MAX('ST1.1 Detailed MSW by country'!AR175,'ST1.1 Detailed MSW by country'!AG175,'ST1.1 Detailed MSW by country'!V175,'ST1.1 Detailed MSW by country'!K175)</f>
        <v>0.26765581721404391</v>
      </c>
      <c r="W175" s="50">
        <f>AVERAGE('ST1.1 Detailed MSW by country'!AS175,'ST1.1 Detailed MSW by country'!AH175,'ST1.1 Detailed MSW by country'!W175,'ST1.1 Detailed MSW by country'!L175)</f>
        <v>0.1210622624403679</v>
      </c>
      <c r="X175" s="50">
        <f>STDEVA('ST1.1 Detailed MSW by country'!AS175,'ST1.1 Detailed MSW by country'!AH175,'ST1.1 Detailed MSW by country'!W175,'ST1.1 Detailed MSW by country'!L175)</f>
        <v>9.8230823287965813E-2</v>
      </c>
      <c r="Y175" s="50">
        <f>MIN('ST1.1 Detailed MSW by country'!AS175,'ST1.1 Detailed MSW by country'!AH175,'ST1.1 Detailed MSW by country'!W175,'ST1.1 Detailed MSW by country'!L175)</f>
        <v>3.6528800000000007E-2</v>
      </c>
      <c r="Z175" s="50">
        <f>MAX('ST1.1 Detailed MSW by country'!AS175,'ST1.1 Detailed MSW by country'!AH175,'ST1.1 Detailed MSW by country'!W175,'ST1.1 Detailed MSW by country'!L175)</f>
        <v>0.2055957248807358</v>
      </c>
      <c r="AA175" s="50">
        <f>AVERAGE('ST1.1 Detailed MSW by country'!AT175,'ST1.1 Detailed MSW by country'!AI175,'ST1.1 Detailed MSW by country'!X175,'ST1.1 Detailed MSW by country'!M175)</f>
        <v>0.31847745262558835</v>
      </c>
      <c r="AB175" s="50">
        <f>STDEVA('ST1.1 Detailed MSW by country'!AT175,'ST1.1 Detailed MSW by country'!AI175,'ST1.1 Detailed MSW by country'!X175,'ST1.1 Detailed MSW by country'!M175)</f>
        <v>0.25841498200544122</v>
      </c>
      <c r="AC175" s="50">
        <f>MIN('ST1.1 Detailed MSW by country'!AT175,'ST1.1 Detailed MSW by country'!AI175,'ST1.1 Detailed MSW by country'!X175,'ST1.1 Detailed MSW by country'!M175)</f>
        <v>9.6096000000000015E-2</v>
      </c>
      <c r="AD175" s="50">
        <f>MAX('ST1.1 Detailed MSW by country'!AT175,'ST1.1 Detailed MSW by country'!AI175,'ST1.1 Detailed MSW by country'!X175,'ST1.1 Detailed MSW by country'!M175)</f>
        <v>0.54085890525117675</v>
      </c>
      <c r="AE175" s="50">
        <f>AVERAGE('ST1.1 Detailed MSW by country'!AU175,'ST1.1 Detailed MSW by country'!AJ175,'ST1.1 Detailed MSW by country'!Y175,'ST1.1 Detailed MSW by country'!N175)</f>
        <v>9.0439430457138245E-2</v>
      </c>
      <c r="AF175" s="50">
        <f>STDEVA('ST1.1 Detailed MSW by country'!AU175,'ST1.1 Detailed MSW by country'!AJ175,'ST1.1 Detailed MSW by country'!Y175,'ST1.1 Detailed MSW by country'!N175)</f>
        <v>7.3383228864365671E-2</v>
      </c>
      <c r="AG175" s="50">
        <f>MIN('ST1.1 Detailed MSW by country'!AU175,'ST1.1 Detailed MSW by country'!AJ175,'ST1.1 Detailed MSW by country'!Y175,'ST1.1 Detailed MSW by country'!N175)</f>
        <v>2.7288800000000005E-2</v>
      </c>
      <c r="AH175" s="50">
        <f>MAX('ST1.1 Detailed MSW by country'!AU175,'ST1.1 Detailed MSW by country'!AJ175,'ST1.1 Detailed MSW by country'!Y175,'ST1.1 Detailed MSW by country'!N175)</f>
        <v>0.15359006091427649</v>
      </c>
      <c r="AI175" s="50">
        <f>AVERAGE('ST1.1 Detailed MSW by country'!I175,'ST1.1 Detailed MSW by country'!L175,'ST1.1 Detailed MSW by country'!T175,'ST1.1 Detailed MSW by country'!W175,'ST1.1 Detailed MSW by country'!AE175,'ST1.1 Detailed MSW by country'!AH175,'ST1.1 Detailed MSW by country'!AP175,'ST1.1 Detailed MSW by country'!AS175)</f>
        <v>0.11034427124623752</v>
      </c>
      <c r="AJ175" s="50">
        <f>STDEVA('ST1.1 Detailed MSW by country'!I175,'ST1.1 Detailed MSW by country'!L175,'ST1.1 Detailed MSW by country'!T175,'ST1.1 Detailed MSW by country'!W175,'ST1.1 Detailed MSW by country'!AE175,'ST1.1 Detailed MSW by country'!AH175,'ST1.1 Detailed MSW by country'!AP175,'ST1.1 Detailed MSW by country'!AS175)</f>
        <v>8.3479460526656085E-2</v>
      </c>
      <c r="AK175" s="50">
        <f>MIN('ST1.1 Detailed MSW by country'!I175,'ST1.1 Detailed MSW by country'!L175,'ST1.1 Detailed MSW by country'!T175,'ST1.1 Detailed MSW by country'!W175,'ST1.1 Detailed MSW by country'!AE175,'ST1.1 Detailed MSW by country'!AH175,'ST1.1 Detailed MSW by country'!AP175,'ST1.1 Detailed MSW by country'!AS175)</f>
        <v>3.0060800000000002E-2</v>
      </c>
      <c r="AL175" s="50">
        <f>MAX('ST1.1 Detailed MSW by country'!I175,'ST1.1 Detailed MSW by country'!L175,'ST1.1 Detailed MSW by country'!T175,'ST1.1 Detailed MSW by country'!W175,'ST1.1 Detailed MSW by country'!AE175,'ST1.1 Detailed MSW by country'!AH175,'ST1.1 Detailed MSW by country'!AP175,'ST1.1 Detailed MSW by country'!AS175)</f>
        <v>0.2055957248807358</v>
      </c>
      <c r="AM175" s="50">
        <f>AVERAGE('ST1.1 Detailed MSW by country'!J175,'ST1.1 Detailed MSW by country'!M175,'ST1.1 Detailed MSW by country'!U175,'ST1.1 Detailed MSW by country'!X175,'ST1.1 Detailed MSW by country'!AF175,'ST1.1 Detailed MSW by country'!AI175,'ST1.1 Detailed MSW by country'!AQ175,'ST1.1 Detailed MSW by country'!AT175)</f>
        <v>0.25447573378063842</v>
      </c>
      <c r="AN175" s="50">
        <f>STDEVA('ST1.1 Detailed MSW by country'!J175,'ST1.1 Detailed MSW by country'!M175,'ST1.1 Detailed MSW by country'!U175,'ST1.1 Detailed MSW by country'!X175,'ST1.1 Detailed MSW by country'!AF175,'ST1.1 Detailed MSW by country'!AI175,'ST1.1 Detailed MSW by country'!AQ175,'ST1.1 Detailed MSW by country'!AT175)</f>
        <v>0.20006654090194692</v>
      </c>
      <c r="AO175" s="50">
        <f>MIN('ST1.1 Detailed MSW by country'!J175,'ST1.1 Detailed MSW by country'!M175,'ST1.1 Detailed MSW by country'!U175,'ST1.1 Detailed MSW by country'!X175,'ST1.1 Detailed MSW by country'!AF175,'ST1.1 Detailed MSW by country'!AI175,'ST1.1 Detailed MSW by country'!AQ175,'ST1.1 Detailed MSW by country'!AT175)</f>
        <v>5.7472800000000004E-2</v>
      </c>
      <c r="AP175" s="50">
        <f>MAX('ST1.1 Detailed MSW by country'!J175,'ST1.1 Detailed MSW by country'!M175,'ST1.1 Detailed MSW by country'!U175,'ST1.1 Detailed MSW by country'!X175,'ST1.1 Detailed MSW by country'!AF175,'ST1.1 Detailed MSW by country'!AI175,'ST1.1 Detailed MSW by country'!AQ175,'ST1.1 Detailed MSW by country'!AT175)</f>
        <v>0.54085890525117675</v>
      </c>
      <c r="AQ175" s="50">
        <f>AVERAGE('ST1.1 Detailed MSW by country'!K175,'ST1.1 Detailed MSW by country'!N175,'ST1.1 Detailed MSW by country'!V175,'ST1.1 Detailed MSW by country'!Y175,'ST1.1 Detailed MSW by country'!AG175,'ST1.1 Detailed MSW by country'!AJ175,'ST1.1 Detailed MSW by country'!AR175,'ST1.1 Detailed MSW by country'!AU175)</f>
        <v>0.1240224695320801</v>
      </c>
      <c r="AR175" s="50">
        <f>STDEVA('ST1.1 Detailed MSW by country'!K175,'ST1.1 Detailed MSW by country'!N175,'ST1.1 Detailed MSW by country'!V175,'ST1.1 Detailed MSW by country'!Y175,'ST1.1 Detailed MSW by country'!AG175,'ST1.1 Detailed MSW by country'!AJ175,'ST1.1 Detailed MSW by country'!AR175,'ST1.1 Detailed MSW by country'!AU175)</f>
        <v>9.8178098412293122E-2</v>
      </c>
      <c r="AS175" s="50">
        <f>MIN('ST1.1 Detailed MSW by country'!K175,'ST1.1 Detailed MSW by country'!N175,'ST1.1 Detailed MSW by country'!V175,'ST1.1 Detailed MSW by country'!Y175,'ST1.1 Detailed MSW by country'!AG175,'ST1.1 Detailed MSW by country'!AJ175,'ST1.1 Detailed MSW by country'!AR175,'ST1.1 Detailed MSW by country'!AU175)</f>
        <v>2.7288800000000005E-2</v>
      </c>
      <c r="AT175" s="50">
        <f>MAX('ST1.1 Detailed MSW by country'!K175,'ST1.1 Detailed MSW by country'!N175,'ST1.1 Detailed MSW by country'!V175,'ST1.1 Detailed MSW by country'!Y175,'ST1.1 Detailed MSW by country'!AG175,'ST1.1 Detailed MSW by country'!AJ175,'ST1.1 Detailed MSW by country'!AR175,'ST1.1 Detailed MSW by country'!AU175)</f>
        <v>0.26765581721404391</v>
      </c>
    </row>
    <row r="176" spans="1:46" x14ac:dyDescent="0.3">
      <c r="A176" s="19" t="s">
        <v>190</v>
      </c>
      <c r="B176" s="19" t="s">
        <v>192</v>
      </c>
      <c r="C176" s="27">
        <f>AVERAGE('ST1.1 Detailed MSW by country'!G176,'ST1.1 Detailed MSW by country'!R176,'ST1.1 Detailed MSW by country'!AC176,'ST1.1 Detailed MSW by country'!AN176)</f>
        <v>2.1316357597037752</v>
      </c>
      <c r="D176" s="21">
        <f>STDEVA('ST1.1 Detailed MSW by country'!G176,'ST1.1 Detailed MSW by country'!R176,'ST1.1 Detailed MSW by country'!AC176,'ST1.1 Detailed MSW by country'!AN176)</f>
        <v>1.0779542973692093</v>
      </c>
      <c r="E176" s="21">
        <f>MIN('ST1.1 Detailed MSW by country'!G176,'ST1.1 Detailed MSW by country'!R176,'ST1.1 Detailed MSW by country'!AC176,'ST1.1 Detailed MSW by country'!AN176)</f>
        <v>1.9349072791113251</v>
      </c>
      <c r="F176" s="21">
        <f>MAX('ST1.1 Detailed MSW by country'!G176,'ST1.1 Detailed MSW by country'!R176,'ST1.1 Detailed MSW by country'!AC176,'ST1.1 Detailed MSW by country'!AN176)</f>
        <v>2.33</v>
      </c>
      <c r="G176" s="21">
        <f>AVERAGE('ST1.1 Detailed MSW by country'!H176,'ST1.1 Detailed MSW by country'!S176,'ST1.1 Detailed MSW by country'!AD176,'ST1.1 Detailed MSW by country'!AO176)</f>
        <v>0.76725801271705707</v>
      </c>
      <c r="H176" s="21">
        <f>STDEVA('ST1.1 Detailed MSW by country'!H176,'ST1.1 Detailed MSW by country'!S176,'ST1.1 Detailed MSW by country'!AD176,'ST1.1 Detailed MSW by country'!AO176)</f>
        <v>0.45511232962787673</v>
      </c>
      <c r="I176" s="21">
        <f>MIN('ST1.1 Detailed MSW by country'!H176,'ST1.1 Detailed MSW by country'!S176,'ST1.1 Detailed MSW by country'!AD176,'ST1.1 Detailed MSW by country'!AO176)</f>
        <v>0.54177403815117109</v>
      </c>
      <c r="J176" s="21">
        <f>MAX('ST1.1 Detailed MSW by country'!H176,'ST1.1 Detailed MSW by country'!S176,'ST1.1 Detailed MSW by country'!AD176,'ST1.1 Detailed MSW by country'!AO176)</f>
        <v>1.1075999999999999</v>
      </c>
      <c r="K176" s="50">
        <f>AVERAGE('ST1.1 Detailed MSW by country'!AP176,'ST1.1 Detailed MSW by country'!AE176,'ST1.1 Detailed MSW by country'!T176,'ST1.1 Detailed MSW by country'!I176)</f>
        <v>7.6734865073544212E-2</v>
      </c>
      <c r="L176" s="50">
        <f>STDEVA('ST1.1 Detailed MSW by country'!AP176,'ST1.1 Detailed MSW by country'!AE176,'ST1.1 Detailed MSW by country'!T176,'ST1.1 Detailed MSW by country'!I176)</f>
        <v>4.9950679352944387E-2</v>
      </c>
      <c r="M176" s="50">
        <f>MIN('ST1.1 Detailed MSW by country'!AP176,'ST1.1 Detailed MSW by country'!AE176,'ST1.1 Detailed MSW by country'!T176,'ST1.1 Detailed MSW by country'!I176)</f>
        <v>3.1837120000000003E-2</v>
      </c>
      <c r="N176" s="50">
        <f>MAX('ST1.1 Detailed MSW by country'!AP176,'ST1.1 Detailed MSW by country'!AE176,'ST1.1 Detailed MSW by country'!T176,'ST1.1 Detailed MSW by country'!I176)</f>
        <v>0.10394399999999998</v>
      </c>
      <c r="O176" s="50">
        <f>AVERAGE('ST1.1 Detailed MSW by country'!AQ176,'ST1.1 Detailed MSW by country'!AF176,'ST1.1 Detailed MSW by country'!U176,'ST1.1 Detailed MSW by country'!J176)</f>
        <v>0.1467082563803622</v>
      </c>
      <c r="P176" s="50">
        <f>STDEVA('ST1.1 Detailed MSW by country'!AQ176,'ST1.1 Detailed MSW by country'!AF176,'ST1.1 Detailed MSW by country'!U176,'ST1.1 Detailed MSW by country'!J176)</f>
        <v>9.5499966877658063E-2</v>
      </c>
      <c r="Q176" s="50">
        <f>MIN('ST1.1 Detailed MSW by country'!AQ176,'ST1.1 Detailed MSW by country'!AF176,'ST1.1 Detailed MSW by country'!U176,'ST1.1 Detailed MSW by country'!J176)</f>
        <v>6.0868920000000007E-2</v>
      </c>
      <c r="R176" s="50">
        <f>MAX('ST1.1 Detailed MSW by country'!AQ176,'ST1.1 Detailed MSW by country'!AF176,'ST1.1 Detailed MSW by country'!U176,'ST1.1 Detailed MSW by country'!J176)</f>
        <v>0.19872899999999999</v>
      </c>
      <c r="S176" s="50">
        <f>AVERAGE('ST1.1 Detailed MSW by country'!AR176,'ST1.1 Detailed MSW by country'!AG176,'ST1.1 Detailed MSW by country'!V176,'ST1.1 Detailed MSW by country'!K176)</f>
        <v>0.12139204064913145</v>
      </c>
      <c r="T176" s="50">
        <f>STDEVA('ST1.1 Detailed MSW by country'!AR176,'ST1.1 Detailed MSW by country'!AG176,'ST1.1 Detailed MSW by country'!V176,'ST1.1 Detailed MSW by country'!K176)</f>
        <v>7.9020337009166122E-2</v>
      </c>
      <c r="U176" s="50">
        <f>MIN('ST1.1 Detailed MSW by country'!AR176,'ST1.1 Detailed MSW by country'!AG176,'ST1.1 Detailed MSW by country'!V176,'ST1.1 Detailed MSW by country'!K176)</f>
        <v>5.0365280000000012E-2</v>
      </c>
      <c r="V176" s="50">
        <f>MAX('ST1.1 Detailed MSW by country'!AR176,'ST1.1 Detailed MSW by country'!AG176,'ST1.1 Detailed MSW by country'!V176,'ST1.1 Detailed MSW by country'!K176)</f>
        <v>0.164436</v>
      </c>
      <c r="W176" s="50">
        <f>AVERAGE('ST1.1 Detailed MSW by country'!AS176,'ST1.1 Detailed MSW by country'!AH176,'ST1.1 Detailed MSW by country'!W176,'ST1.1 Detailed MSW by country'!L176)</f>
        <v>9.3245440550433864E-2</v>
      </c>
      <c r="X176" s="50">
        <f>STDEVA('ST1.1 Detailed MSW by country'!AS176,'ST1.1 Detailed MSW by country'!AH176,'ST1.1 Detailed MSW by country'!W176,'ST1.1 Detailed MSW by country'!L176)</f>
        <v>6.069826404978694E-2</v>
      </c>
      <c r="Y176" s="50">
        <f>MIN('ST1.1 Detailed MSW by country'!AS176,'ST1.1 Detailed MSW by country'!AH176,'ST1.1 Detailed MSW by country'!W176,'ST1.1 Detailed MSW by country'!L176)</f>
        <v>3.8687320000000004E-2</v>
      </c>
      <c r="Z176" s="50">
        <f>MAX('ST1.1 Detailed MSW by country'!AS176,'ST1.1 Detailed MSW by country'!AH176,'ST1.1 Detailed MSW by country'!W176,'ST1.1 Detailed MSW by country'!L176)</f>
        <v>0.12630899999999998</v>
      </c>
      <c r="AA176" s="50">
        <f>AVERAGE('ST1.1 Detailed MSW by country'!AT176,'ST1.1 Detailed MSW by country'!AI176,'ST1.1 Detailed MSW by country'!X176,'ST1.1 Detailed MSW by country'!M176)</f>
        <v>0.2452999785137889</v>
      </c>
      <c r="AB176" s="50">
        <f>STDEVA('ST1.1 Detailed MSW by country'!AT176,'ST1.1 Detailed MSW by country'!AI176,'ST1.1 Detailed MSW by country'!X176,'ST1.1 Detailed MSW by country'!M176)</f>
        <v>0.15967840121023208</v>
      </c>
      <c r="AC176" s="50">
        <f>MIN('ST1.1 Detailed MSW by country'!AT176,'ST1.1 Detailed MSW by country'!AI176,'ST1.1 Detailed MSW by country'!X176,'ST1.1 Detailed MSW by country'!M176)</f>
        <v>0.10177440000000001</v>
      </c>
      <c r="AD176" s="50">
        <f>MAX('ST1.1 Detailed MSW by country'!AT176,'ST1.1 Detailed MSW by country'!AI176,'ST1.1 Detailed MSW by country'!X176,'ST1.1 Detailed MSW by country'!M176)</f>
        <v>0.33227999999999996</v>
      </c>
      <c r="AE176" s="50">
        <f>AVERAGE('ST1.1 Detailed MSW by country'!AU176,'ST1.1 Detailed MSW by country'!AJ176,'ST1.1 Detailed MSW by country'!Y176,'ST1.1 Detailed MSW by country'!N176)</f>
        <v>6.965890415487723E-2</v>
      </c>
      <c r="AF176" s="50">
        <f>STDEVA('ST1.1 Detailed MSW by country'!AU176,'ST1.1 Detailed MSW by country'!AJ176,'ST1.1 Detailed MSW by country'!Y176,'ST1.1 Detailed MSW by country'!N176)</f>
        <v>4.5344571625726159E-2</v>
      </c>
      <c r="AG176" s="50">
        <f>MIN('ST1.1 Detailed MSW by country'!AU176,'ST1.1 Detailed MSW by country'!AJ176,'ST1.1 Detailed MSW by country'!Y176,'ST1.1 Detailed MSW by country'!N176)</f>
        <v>2.8901320000000005E-2</v>
      </c>
      <c r="AH176" s="50">
        <f>MAX('ST1.1 Detailed MSW by country'!AU176,'ST1.1 Detailed MSW by country'!AJ176,'ST1.1 Detailed MSW by country'!Y176,'ST1.1 Detailed MSW by country'!N176)</f>
        <v>9.4358999999999998E-2</v>
      </c>
      <c r="AI176" s="50">
        <f>AVERAGE('ST1.1 Detailed MSW by country'!I176,'ST1.1 Detailed MSW by country'!L176,'ST1.1 Detailed MSW by country'!T176,'ST1.1 Detailed MSW by country'!W176,'ST1.1 Detailed MSW by country'!AE176,'ST1.1 Detailed MSW by country'!AH176,'ST1.1 Detailed MSW by country'!AP176,'ST1.1 Detailed MSW by country'!AS176)</f>
        <v>8.4990152811989031E-2</v>
      </c>
      <c r="AJ176" s="50">
        <f>STDEVA('ST1.1 Detailed MSW by country'!I176,'ST1.1 Detailed MSW by country'!L176,'ST1.1 Detailed MSW by country'!T176,'ST1.1 Detailed MSW by country'!W176,'ST1.1 Detailed MSW by country'!AE176,'ST1.1 Detailed MSW by country'!AH176,'ST1.1 Detailed MSW by country'!AP176,'ST1.1 Detailed MSW by country'!AS176)</f>
        <v>5.1885482238477151E-2</v>
      </c>
      <c r="AK176" s="50">
        <f>MIN('ST1.1 Detailed MSW by country'!I176,'ST1.1 Detailed MSW by country'!L176,'ST1.1 Detailed MSW by country'!T176,'ST1.1 Detailed MSW by country'!W176,'ST1.1 Detailed MSW by country'!AE176,'ST1.1 Detailed MSW by country'!AH176,'ST1.1 Detailed MSW by country'!AP176,'ST1.1 Detailed MSW by country'!AS176)</f>
        <v>3.1837120000000003E-2</v>
      </c>
      <c r="AL176" s="50">
        <f>MAX('ST1.1 Detailed MSW by country'!I176,'ST1.1 Detailed MSW by country'!L176,'ST1.1 Detailed MSW by country'!T176,'ST1.1 Detailed MSW by country'!W176,'ST1.1 Detailed MSW by country'!AE176,'ST1.1 Detailed MSW by country'!AH176,'ST1.1 Detailed MSW by country'!AP176,'ST1.1 Detailed MSW by country'!AS176)</f>
        <v>0.12630899999999998</v>
      </c>
      <c r="AM176" s="50">
        <f>AVERAGE('ST1.1 Detailed MSW by country'!J176,'ST1.1 Detailed MSW by country'!M176,'ST1.1 Detailed MSW by country'!U176,'ST1.1 Detailed MSW by country'!X176,'ST1.1 Detailed MSW by country'!AF176,'ST1.1 Detailed MSW by country'!AI176,'ST1.1 Detailed MSW by country'!AQ176,'ST1.1 Detailed MSW by country'!AT176)</f>
        <v>0.19600411744707558</v>
      </c>
      <c r="AN176" s="50">
        <f>STDEVA('ST1.1 Detailed MSW by country'!J176,'ST1.1 Detailed MSW by country'!M176,'ST1.1 Detailed MSW by country'!U176,'ST1.1 Detailed MSW by country'!X176,'ST1.1 Detailed MSW by country'!AF176,'ST1.1 Detailed MSW by country'!AI176,'ST1.1 Detailed MSW by country'!AQ176,'ST1.1 Detailed MSW by country'!AT176)</f>
        <v>0.12805561018136835</v>
      </c>
      <c r="AO176" s="50">
        <f>MIN('ST1.1 Detailed MSW by country'!J176,'ST1.1 Detailed MSW by country'!M176,'ST1.1 Detailed MSW by country'!U176,'ST1.1 Detailed MSW by country'!X176,'ST1.1 Detailed MSW by country'!AF176,'ST1.1 Detailed MSW by country'!AI176,'ST1.1 Detailed MSW by country'!AQ176,'ST1.1 Detailed MSW by country'!AT176)</f>
        <v>6.0868920000000007E-2</v>
      </c>
      <c r="AP176" s="50">
        <f>MAX('ST1.1 Detailed MSW by country'!J176,'ST1.1 Detailed MSW by country'!M176,'ST1.1 Detailed MSW by country'!U176,'ST1.1 Detailed MSW by country'!X176,'ST1.1 Detailed MSW by country'!AF176,'ST1.1 Detailed MSW by country'!AI176,'ST1.1 Detailed MSW by country'!AQ176,'ST1.1 Detailed MSW by country'!AT176)</f>
        <v>0.33227999999999996</v>
      </c>
      <c r="AQ176" s="50">
        <f>AVERAGE('ST1.1 Detailed MSW by country'!K176,'ST1.1 Detailed MSW by country'!N176,'ST1.1 Detailed MSW by country'!V176,'ST1.1 Detailed MSW by country'!Y176,'ST1.1 Detailed MSW by country'!AG176,'ST1.1 Detailed MSW by country'!AJ176,'ST1.1 Detailed MSW by country'!AR176,'ST1.1 Detailed MSW by country'!AU176)</f>
        <v>9.5525472402004319E-2</v>
      </c>
      <c r="AR176" s="50">
        <f>STDEVA('ST1.1 Detailed MSW by country'!K176,'ST1.1 Detailed MSW by country'!N176,'ST1.1 Detailed MSW by country'!V176,'ST1.1 Detailed MSW by country'!Y176,'ST1.1 Detailed MSW by country'!AG176,'ST1.1 Detailed MSW by country'!AJ176,'ST1.1 Detailed MSW by country'!AR176,'ST1.1 Detailed MSW by country'!AU176)</f>
        <v>6.3145963109136741E-2</v>
      </c>
      <c r="AS176" s="50">
        <f>MIN('ST1.1 Detailed MSW by country'!K176,'ST1.1 Detailed MSW by country'!N176,'ST1.1 Detailed MSW by country'!V176,'ST1.1 Detailed MSW by country'!Y176,'ST1.1 Detailed MSW by country'!AG176,'ST1.1 Detailed MSW by country'!AJ176,'ST1.1 Detailed MSW by country'!AR176,'ST1.1 Detailed MSW by country'!AU176)</f>
        <v>2.8901320000000005E-2</v>
      </c>
      <c r="AT176" s="50">
        <f>MAX('ST1.1 Detailed MSW by country'!K176,'ST1.1 Detailed MSW by country'!N176,'ST1.1 Detailed MSW by country'!V176,'ST1.1 Detailed MSW by country'!Y176,'ST1.1 Detailed MSW by country'!AG176,'ST1.1 Detailed MSW by country'!AJ176,'ST1.1 Detailed MSW by country'!AR176,'ST1.1 Detailed MSW by country'!AU176)</f>
        <v>0.164436</v>
      </c>
    </row>
    <row r="177" spans="1:46" x14ac:dyDescent="0.3">
      <c r="A177" s="19" t="s">
        <v>190</v>
      </c>
      <c r="B177" s="19" t="s">
        <v>193</v>
      </c>
      <c r="C177" s="27">
        <f>AVERAGE('ST1.1 Detailed MSW by country'!G177,'ST1.1 Detailed MSW by country'!R177,'ST1.1 Detailed MSW by country'!AC177,'ST1.1 Detailed MSW by country'!AN177)</f>
        <v>2.3979142869412118</v>
      </c>
      <c r="D177" s="21">
        <f>STDEVA('ST1.1 Detailed MSW by country'!G177,'ST1.1 Detailed MSW by country'!R177,'ST1.1 Detailed MSW by country'!AC177,'ST1.1 Detailed MSW by country'!AN177)</f>
        <v>1.3923964164127296</v>
      </c>
      <c r="E177" s="21">
        <f>MIN('ST1.1 Detailed MSW by country'!G177,'ST1.1 Detailed MSW by country'!R177,'ST1.1 Detailed MSW by country'!AC177,'ST1.1 Detailed MSW by country'!AN177)</f>
        <v>2.2158285738824235</v>
      </c>
      <c r="F177" s="21">
        <f>MAX('ST1.1 Detailed MSW by country'!G177,'ST1.1 Detailed MSW by country'!R177,'ST1.1 Detailed MSW by country'!AC177,'ST1.1 Detailed MSW by country'!AN177)</f>
        <v>2.58</v>
      </c>
      <c r="G177" s="21">
        <f>AVERAGE('ST1.1 Detailed MSW by country'!H177,'ST1.1 Detailed MSW by country'!S177,'ST1.1 Detailed MSW by country'!AD177,'ST1.1 Detailed MSW by country'!AO177)</f>
        <v>0.67141600034353932</v>
      </c>
      <c r="H177" s="21">
        <f>STDEVA('ST1.1 Detailed MSW by country'!H177,'ST1.1 Detailed MSW by country'!S177,'ST1.1 Detailed MSW by country'!AD177,'ST1.1 Detailed MSW by country'!AO177)</f>
        <v>0.38987099659556435</v>
      </c>
      <c r="I177" s="21">
        <f>MIN('ST1.1 Detailed MSW by country'!H177,'ST1.1 Detailed MSW by country'!S177,'ST1.1 Detailed MSW by country'!AD177,'ST1.1 Detailed MSW by country'!AO177)</f>
        <v>0.6204320006870786</v>
      </c>
      <c r="J177" s="21">
        <f>MAX('ST1.1 Detailed MSW by country'!H177,'ST1.1 Detailed MSW by country'!S177,'ST1.1 Detailed MSW by country'!AD177,'ST1.1 Detailed MSW by country'!AO177)</f>
        <v>0.72240000000000004</v>
      </c>
      <c r="K177" s="50">
        <f>AVERAGE('ST1.1 Detailed MSW by country'!AP177,'ST1.1 Detailed MSW by country'!AE177,'ST1.1 Detailed MSW by country'!T177,'ST1.1 Detailed MSW by country'!I177)</f>
        <v>7.1692777202731123E-2</v>
      </c>
      <c r="L177" s="50">
        <f>STDEVA('ST1.1 Detailed MSW by country'!AP177,'ST1.1 Detailed MSW by country'!AE177,'ST1.1 Detailed MSW by country'!T177,'ST1.1 Detailed MSW by country'!I177)</f>
        <v>5.0975652806496928E-2</v>
      </c>
      <c r="M177" s="50">
        <f>MIN('ST1.1 Detailed MSW by country'!AP177,'ST1.1 Detailed MSW by country'!AE177,'ST1.1 Detailed MSW by country'!T177,'ST1.1 Detailed MSW by country'!I177)</f>
        <v>3.5253119999999999E-2</v>
      </c>
      <c r="N177" s="50">
        <f>MAX('ST1.1 Detailed MSW by country'!AP177,'ST1.1 Detailed MSW by country'!AE177,'ST1.1 Detailed MSW by country'!T177,'ST1.1 Detailed MSW by country'!I177)</f>
        <v>0.10813243440546226</v>
      </c>
      <c r="O177" s="50">
        <f>AVERAGE('ST1.1 Detailed MSW by country'!AQ177,'ST1.1 Detailed MSW by country'!AF177,'ST1.1 Detailed MSW by country'!U177,'ST1.1 Detailed MSW by country'!J177)</f>
        <v>0.13706836297161507</v>
      </c>
      <c r="P177" s="50">
        <f>STDEVA('ST1.1 Detailed MSW by country'!AQ177,'ST1.1 Detailed MSW by country'!AF177,'ST1.1 Detailed MSW by country'!U177,'ST1.1 Detailed MSW by country'!J177)</f>
        <v>9.7459598500945974E-2</v>
      </c>
      <c r="Q177" s="50">
        <f>MIN('ST1.1 Detailed MSW by country'!AQ177,'ST1.1 Detailed MSW by country'!AF177,'ST1.1 Detailed MSW by country'!U177,'ST1.1 Detailed MSW by country'!J177)</f>
        <v>6.7399920000000002E-2</v>
      </c>
      <c r="R177" s="50">
        <f>MAX('ST1.1 Detailed MSW by country'!AQ177,'ST1.1 Detailed MSW by country'!AF177,'ST1.1 Detailed MSW by country'!U177,'ST1.1 Detailed MSW by country'!J177)</f>
        <v>0.2067368059432301</v>
      </c>
      <c r="S177" s="50">
        <f>AVERAGE('ST1.1 Detailed MSW by country'!AR177,'ST1.1 Detailed MSW by country'!AG177,'ST1.1 Detailed MSW by country'!V177,'ST1.1 Detailed MSW by country'!K177)</f>
        <v>0.11341562295186156</v>
      </c>
      <c r="T177" s="50">
        <f>STDEVA('ST1.1 Detailed MSW by country'!AR177,'ST1.1 Detailed MSW by country'!AG177,'ST1.1 Detailed MSW by country'!V177,'ST1.1 Detailed MSW by country'!K177)</f>
        <v>8.0641811406999234E-2</v>
      </c>
      <c r="U177" s="50">
        <f>MIN('ST1.1 Detailed MSW by country'!AR177,'ST1.1 Detailed MSW by country'!AG177,'ST1.1 Detailed MSW by country'!V177,'ST1.1 Detailed MSW by country'!K177)</f>
        <v>5.5769280000000004E-2</v>
      </c>
      <c r="V177" s="50">
        <f>MAX('ST1.1 Detailed MSW by country'!AR177,'ST1.1 Detailed MSW by country'!AG177,'ST1.1 Detailed MSW by country'!V177,'ST1.1 Detailed MSW by country'!K177)</f>
        <v>0.17106196590372311</v>
      </c>
      <c r="W177" s="50">
        <f>AVERAGE('ST1.1 Detailed MSW by country'!AS177,'ST1.1 Detailed MSW by country'!AH177,'ST1.1 Detailed MSW by country'!W177,'ST1.1 Detailed MSW by country'!L177)</f>
        <v>8.711847721561386E-2</v>
      </c>
      <c r="X177" s="50">
        <f>STDEVA('ST1.1 Detailed MSW by country'!AS177,'ST1.1 Detailed MSW by country'!AH177,'ST1.1 Detailed MSW by country'!W177,'ST1.1 Detailed MSW by country'!L177)</f>
        <v>6.1943774824288263E-2</v>
      </c>
      <c r="Y177" s="50">
        <f>MIN('ST1.1 Detailed MSW by country'!AS177,'ST1.1 Detailed MSW by country'!AH177,'ST1.1 Detailed MSW by country'!W177,'ST1.1 Detailed MSW by country'!L177)</f>
        <v>4.2838319999999999E-2</v>
      </c>
      <c r="Z177" s="50">
        <f>MAX('ST1.1 Detailed MSW by country'!AS177,'ST1.1 Detailed MSW by country'!AH177,'ST1.1 Detailed MSW by country'!W177,'ST1.1 Detailed MSW by country'!L177)</f>
        <v>0.13139863443122771</v>
      </c>
      <c r="AA177" s="50">
        <f>AVERAGE('ST1.1 Detailed MSW by country'!AT177,'ST1.1 Detailed MSW by country'!AI177,'ST1.1 Detailed MSW by country'!X177,'ST1.1 Detailed MSW by country'!M177)</f>
        <v>0.22918182876282905</v>
      </c>
      <c r="AB177" s="50">
        <f>STDEVA('ST1.1 Detailed MSW by country'!AT177,'ST1.1 Detailed MSW by country'!AI177,'ST1.1 Detailed MSW by country'!X177,'ST1.1 Detailed MSW by country'!M177)</f>
        <v>0.1629549556929</v>
      </c>
      <c r="AC177" s="50">
        <f>MIN('ST1.1 Detailed MSW by country'!AT177,'ST1.1 Detailed MSW by country'!AI177,'ST1.1 Detailed MSW by country'!X177,'ST1.1 Detailed MSW by country'!M177)</f>
        <v>0.1126944</v>
      </c>
      <c r="AD177" s="50">
        <f>MAX('ST1.1 Detailed MSW by country'!AT177,'ST1.1 Detailed MSW by country'!AI177,'ST1.1 Detailed MSW by country'!X177,'ST1.1 Detailed MSW by country'!M177)</f>
        <v>0.34566925752565808</v>
      </c>
      <c r="AE177" s="50">
        <f>AVERAGE('ST1.1 Detailed MSW by country'!AU177,'ST1.1 Detailed MSW by country'!AJ177,'ST1.1 Detailed MSW by country'!Y177,'ST1.1 Detailed MSW by country'!N177)</f>
        <v>6.5081762911495672E-2</v>
      </c>
      <c r="AF177" s="50">
        <f>STDEVA('ST1.1 Detailed MSW by country'!AU177,'ST1.1 Detailed MSW by country'!AJ177,'ST1.1 Detailed MSW by country'!Y177,'ST1.1 Detailed MSW by country'!N177)</f>
        <v>4.6275029084586347E-2</v>
      </c>
      <c r="AG177" s="50">
        <f>MIN('ST1.1 Detailed MSW by country'!AU177,'ST1.1 Detailed MSW by country'!AJ177,'ST1.1 Detailed MSW by country'!Y177,'ST1.1 Detailed MSW by country'!N177)</f>
        <v>3.2002320000000001E-2</v>
      </c>
      <c r="AH177" s="50">
        <f>MAX('ST1.1 Detailed MSW by country'!AU177,'ST1.1 Detailed MSW by country'!AJ177,'ST1.1 Detailed MSW by country'!Y177,'ST1.1 Detailed MSW by country'!N177)</f>
        <v>9.8161205822991357E-2</v>
      </c>
      <c r="AI177" s="50">
        <f>AVERAGE('ST1.1 Detailed MSW by country'!I177,'ST1.1 Detailed MSW by country'!L177,'ST1.1 Detailed MSW by country'!T177,'ST1.1 Detailed MSW by country'!W177,'ST1.1 Detailed MSW by country'!AE177,'ST1.1 Detailed MSW by country'!AH177,'ST1.1 Detailed MSW by country'!AP177,'ST1.1 Detailed MSW by country'!AS177)</f>
        <v>7.9405627209172491E-2</v>
      </c>
      <c r="AJ177" s="50">
        <f>STDEVA('ST1.1 Detailed MSW by country'!I177,'ST1.1 Detailed MSW by country'!L177,'ST1.1 Detailed MSW by country'!T177,'ST1.1 Detailed MSW by country'!W177,'ST1.1 Detailed MSW by country'!AE177,'ST1.1 Detailed MSW by country'!AH177,'ST1.1 Detailed MSW by country'!AP177,'ST1.1 Detailed MSW by country'!AS177)</f>
        <v>5.2679111292584693E-2</v>
      </c>
      <c r="AK177" s="50">
        <f>MIN('ST1.1 Detailed MSW by country'!I177,'ST1.1 Detailed MSW by country'!L177,'ST1.1 Detailed MSW by country'!T177,'ST1.1 Detailed MSW by country'!W177,'ST1.1 Detailed MSW by country'!AE177,'ST1.1 Detailed MSW by country'!AH177,'ST1.1 Detailed MSW by country'!AP177,'ST1.1 Detailed MSW by country'!AS177)</f>
        <v>3.5253119999999999E-2</v>
      </c>
      <c r="AL177" s="50">
        <f>MAX('ST1.1 Detailed MSW by country'!I177,'ST1.1 Detailed MSW by country'!L177,'ST1.1 Detailed MSW by country'!T177,'ST1.1 Detailed MSW by country'!W177,'ST1.1 Detailed MSW by country'!AE177,'ST1.1 Detailed MSW by country'!AH177,'ST1.1 Detailed MSW by country'!AP177,'ST1.1 Detailed MSW by country'!AS177)</f>
        <v>0.13139863443122771</v>
      </c>
      <c r="AM177" s="50">
        <f>AVERAGE('ST1.1 Detailed MSW by country'!J177,'ST1.1 Detailed MSW by country'!M177,'ST1.1 Detailed MSW by country'!U177,'ST1.1 Detailed MSW by country'!X177,'ST1.1 Detailed MSW by country'!AF177,'ST1.1 Detailed MSW by country'!AI177,'ST1.1 Detailed MSW by country'!AQ177,'ST1.1 Detailed MSW by country'!AT177)</f>
        <v>0.18312509586722206</v>
      </c>
      <c r="AN177" s="50">
        <f>STDEVA('ST1.1 Detailed MSW by country'!J177,'ST1.1 Detailed MSW by country'!M177,'ST1.1 Detailed MSW by country'!U177,'ST1.1 Detailed MSW by country'!X177,'ST1.1 Detailed MSW by country'!AF177,'ST1.1 Detailed MSW by country'!AI177,'ST1.1 Detailed MSW by country'!AQ177,'ST1.1 Detailed MSW by country'!AT177)</f>
        <v>0.12671707409171501</v>
      </c>
      <c r="AO177" s="50">
        <f>MIN('ST1.1 Detailed MSW by country'!J177,'ST1.1 Detailed MSW by country'!M177,'ST1.1 Detailed MSW by country'!U177,'ST1.1 Detailed MSW by country'!X177,'ST1.1 Detailed MSW by country'!AF177,'ST1.1 Detailed MSW by country'!AI177,'ST1.1 Detailed MSW by country'!AQ177,'ST1.1 Detailed MSW by country'!AT177)</f>
        <v>6.7399920000000002E-2</v>
      </c>
      <c r="AP177" s="50">
        <f>MAX('ST1.1 Detailed MSW by country'!J177,'ST1.1 Detailed MSW by country'!M177,'ST1.1 Detailed MSW by country'!U177,'ST1.1 Detailed MSW by country'!X177,'ST1.1 Detailed MSW by country'!AF177,'ST1.1 Detailed MSW by country'!AI177,'ST1.1 Detailed MSW by country'!AQ177,'ST1.1 Detailed MSW by country'!AT177)</f>
        <v>0.34566925752565808</v>
      </c>
      <c r="AQ177" s="50">
        <f>AVERAGE('ST1.1 Detailed MSW by country'!K177,'ST1.1 Detailed MSW by country'!N177,'ST1.1 Detailed MSW by country'!V177,'ST1.1 Detailed MSW by country'!Y177,'ST1.1 Detailed MSW by country'!AG177,'ST1.1 Detailed MSW by country'!AJ177,'ST1.1 Detailed MSW by country'!AR177,'ST1.1 Detailed MSW by country'!AU177)</f>
        <v>8.9248692931678614E-2</v>
      </c>
      <c r="AR177" s="50">
        <f>STDEVA('ST1.1 Detailed MSW by country'!K177,'ST1.1 Detailed MSW by country'!N177,'ST1.1 Detailed MSW by country'!V177,'ST1.1 Detailed MSW by country'!Y177,'ST1.1 Detailed MSW by country'!AG177,'ST1.1 Detailed MSW by country'!AJ177,'ST1.1 Detailed MSW by country'!AR177,'ST1.1 Detailed MSW by country'!AU177)</f>
        <v>6.2222551268519624E-2</v>
      </c>
      <c r="AS177" s="50">
        <f>MIN('ST1.1 Detailed MSW by country'!K177,'ST1.1 Detailed MSW by country'!N177,'ST1.1 Detailed MSW by country'!V177,'ST1.1 Detailed MSW by country'!Y177,'ST1.1 Detailed MSW by country'!AG177,'ST1.1 Detailed MSW by country'!AJ177,'ST1.1 Detailed MSW by country'!AR177,'ST1.1 Detailed MSW by country'!AU177)</f>
        <v>3.2002320000000001E-2</v>
      </c>
      <c r="AT177" s="50">
        <f>MAX('ST1.1 Detailed MSW by country'!K177,'ST1.1 Detailed MSW by country'!N177,'ST1.1 Detailed MSW by country'!V177,'ST1.1 Detailed MSW by country'!Y177,'ST1.1 Detailed MSW by country'!AG177,'ST1.1 Detailed MSW by country'!AJ177,'ST1.1 Detailed MSW by country'!AR177,'ST1.1 Detailed MSW by country'!AU177)</f>
        <v>0.17106196590372311</v>
      </c>
    </row>
    <row r="178" spans="1:46" x14ac:dyDescent="0.3">
      <c r="A178" s="19" t="s">
        <v>194</v>
      </c>
      <c r="B178" s="19" t="s">
        <v>195</v>
      </c>
      <c r="C178" s="27">
        <f>AVERAGE('ST1.1 Detailed MSW by country'!G178,'ST1.1 Detailed MSW by country'!R178,'ST1.1 Detailed MSW by country'!AC178,'ST1.1 Detailed MSW by country'!AN178)</f>
        <v>0.94285605437369902</v>
      </c>
      <c r="D178" s="21">
        <f>STDEVA('ST1.1 Detailed MSW by country'!G178,'ST1.1 Detailed MSW by country'!R178,'ST1.1 Detailed MSW by country'!AC178,'ST1.1 Detailed MSW by country'!AN178)</f>
        <v>0.54438944735895423</v>
      </c>
      <c r="E178" s="21">
        <f>MIN('ST1.1 Detailed MSW by country'!G178,'ST1.1 Detailed MSW by country'!R178,'ST1.1 Detailed MSW by country'!AC178,'ST1.1 Detailed MSW by country'!AN178)</f>
        <v>0.93571210874739796</v>
      </c>
      <c r="F178" s="21">
        <f>MAX('ST1.1 Detailed MSW by country'!G178,'ST1.1 Detailed MSW by country'!R178,'ST1.1 Detailed MSW by country'!AC178,'ST1.1 Detailed MSW by country'!AN178)</f>
        <v>0.95</v>
      </c>
      <c r="G178" s="21">
        <f>AVERAGE('ST1.1 Detailed MSW by country'!H178,'ST1.1 Detailed MSW by country'!S178,'ST1.1 Detailed MSW by country'!AD178,'ST1.1 Detailed MSW by country'!AO178)</f>
        <v>0.49971370881806043</v>
      </c>
      <c r="H178" s="21">
        <f>STDEVA('ST1.1 Detailed MSW by country'!H178,'ST1.1 Detailed MSW by country'!S178,'ST1.1 Detailed MSW by country'!AD178,'ST1.1 Detailed MSW by country'!AO178)</f>
        <v>0.28852640710024574</v>
      </c>
      <c r="I178" s="21">
        <f>MIN('ST1.1 Detailed MSW by country'!H178,'ST1.1 Detailed MSW by country'!S178,'ST1.1 Detailed MSW by country'!AD178,'ST1.1 Detailed MSW by country'!AO178)</f>
        <v>0.49592741763612097</v>
      </c>
      <c r="J178" s="21">
        <f>MAX('ST1.1 Detailed MSW by country'!H178,'ST1.1 Detailed MSW by country'!S178,'ST1.1 Detailed MSW by country'!AD178,'ST1.1 Detailed MSW by country'!AO178)</f>
        <v>0.50349999999999995</v>
      </c>
      <c r="K178" s="50">
        <f>AVERAGE('ST1.1 Detailed MSW by country'!AP178,'ST1.1 Detailed MSW by country'!AE178,'ST1.1 Detailed MSW by country'!T178,'ST1.1 Detailed MSW by country'!I178)</f>
        <v>3.5116775453436506E-2</v>
      </c>
      <c r="L178" s="50">
        <f>STDEVA('ST1.1 Detailed MSW by country'!AP178,'ST1.1 Detailed MSW by country'!AE178,'ST1.1 Detailed MSW by country'!T178,'ST1.1 Detailed MSW by country'!I178)</f>
        <v>2.2027430738180757E-2</v>
      </c>
      <c r="M178" s="50">
        <f>MIN('ST1.1 Detailed MSW by country'!AP178,'ST1.1 Detailed MSW by country'!AE178,'ST1.1 Detailed MSW by country'!T178,'ST1.1 Detailed MSW by country'!I178)</f>
        <v>2.4570799999999997E-2</v>
      </c>
      <c r="N178" s="50">
        <f>MAX('ST1.1 Detailed MSW by country'!AP178,'ST1.1 Detailed MSW by country'!AE178,'ST1.1 Detailed MSW by country'!T178,'ST1.1 Detailed MSW by country'!I178)</f>
        <v>4.5662750906873016E-2</v>
      </c>
      <c r="O178" s="50">
        <f>AVERAGE('ST1.1 Detailed MSW by country'!AQ178,'ST1.1 Detailed MSW by country'!AF178,'ST1.1 Detailed MSW by country'!U178,'ST1.1 Detailed MSW by country'!J178)</f>
        <v>6.7139244873066106E-2</v>
      </c>
      <c r="P178" s="50">
        <f>STDEVA('ST1.1 Detailed MSW by country'!AQ178,'ST1.1 Detailed MSW by country'!AF178,'ST1.1 Detailed MSW by country'!U178,'ST1.1 Detailed MSW by country'!J178)</f>
        <v>4.2113919833448046E-2</v>
      </c>
      <c r="Q178" s="50">
        <f>MIN('ST1.1 Detailed MSW by country'!AQ178,'ST1.1 Detailed MSW by country'!AF178,'ST1.1 Detailed MSW by country'!U178,'ST1.1 Detailed MSW by country'!J178)</f>
        <v>4.6976549999999992E-2</v>
      </c>
      <c r="R178" s="50">
        <f>MAX('ST1.1 Detailed MSW by country'!AQ178,'ST1.1 Detailed MSW by country'!AF178,'ST1.1 Detailed MSW by country'!U178,'ST1.1 Detailed MSW by country'!J178)</f>
        <v>8.7301939746132221E-2</v>
      </c>
      <c r="S178" s="50">
        <f>AVERAGE('ST1.1 Detailed MSW by country'!AR178,'ST1.1 Detailed MSW by country'!AG178,'ST1.1 Detailed MSW by country'!V178,'ST1.1 Detailed MSW by country'!K178)</f>
        <v>5.5553587397649568E-2</v>
      </c>
      <c r="T178" s="50">
        <f>STDEVA('ST1.1 Detailed MSW by country'!AR178,'ST1.1 Detailed MSW by country'!AG178,'ST1.1 Detailed MSW by country'!V178,'ST1.1 Detailed MSW by country'!K178)</f>
        <v>3.4846673216958085E-2</v>
      </c>
      <c r="U178" s="50">
        <f>MIN('ST1.1 Detailed MSW by country'!AR178,'ST1.1 Detailed MSW by country'!AG178,'ST1.1 Detailed MSW by country'!V178,'ST1.1 Detailed MSW by country'!K178)</f>
        <v>3.8870200000000001E-2</v>
      </c>
      <c r="V178" s="50">
        <f>MAX('ST1.1 Detailed MSW by country'!AR178,'ST1.1 Detailed MSW by country'!AG178,'ST1.1 Detailed MSW by country'!V178,'ST1.1 Detailed MSW by country'!K178)</f>
        <v>7.2236974795299128E-2</v>
      </c>
      <c r="W178" s="50">
        <f>AVERAGE('ST1.1 Detailed MSW by country'!AS178,'ST1.1 Detailed MSW by country'!AH178,'ST1.1 Detailed MSW by country'!W178,'ST1.1 Detailed MSW by country'!L178)</f>
        <v>4.2672639024360345E-2</v>
      </c>
      <c r="X178" s="50">
        <f>STDEVA('ST1.1 Detailed MSW by country'!AS178,'ST1.1 Detailed MSW by country'!AH178,'ST1.1 Detailed MSW by country'!W178,'ST1.1 Detailed MSW by country'!L178)</f>
        <v>2.6766939401109004E-2</v>
      </c>
      <c r="Y178" s="50">
        <f>MIN('ST1.1 Detailed MSW by country'!AS178,'ST1.1 Detailed MSW by country'!AH178,'ST1.1 Detailed MSW by country'!W178,'ST1.1 Detailed MSW by country'!L178)</f>
        <v>2.9857549999999997E-2</v>
      </c>
      <c r="Z178" s="50">
        <f>MAX('ST1.1 Detailed MSW by country'!AS178,'ST1.1 Detailed MSW by country'!AH178,'ST1.1 Detailed MSW by country'!W178,'ST1.1 Detailed MSW by country'!L178)</f>
        <v>5.5487728048720701E-2</v>
      </c>
      <c r="AA178" s="50">
        <f>AVERAGE('ST1.1 Detailed MSW by country'!AT178,'ST1.1 Detailed MSW by country'!AI178,'ST1.1 Detailed MSW by country'!X178,'ST1.1 Detailed MSW by country'!M178)</f>
        <v>0.11225854448229702</v>
      </c>
      <c r="AB178" s="50">
        <f>STDEVA('ST1.1 Detailed MSW by country'!AT178,'ST1.1 Detailed MSW by country'!AI178,'ST1.1 Detailed MSW by country'!X178,'ST1.1 Detailed MSW by country'!M178)</f>
        <v>7.0415557277790961E-2</v>
      </c>
      <c r="AC178" s="50">
        <f>MIN('ST1.1 Detailed MSW by country'!AT178,'ST1.1 Detailed MSW by country'!AI178,'ST1.1 Detailed MSW by country'!X178,'ST1.1 Detailed MSW by country'!M178)</f>
        <v>7.8545999999999991E-2</v>
      </c>
      <c r="AD178" s="50">
        <f>MAX('ST1.1 Detailed MSW by country'!AT178,'ST1.1 Detailed MSW by country'!AI178,'ST1.1 Detailed MSW by country'!X178,'ST1.1 Detailed MSW by country'!M178)</f>
        <v>0.14597108896459407</v>
      </c>
      <c r="AE178" s="50">
        <f>AVERAGE('ST1.1 Detailed MSW by country'!AU178,'ST1.1 Detailed MSW by country'!AJ178,'ST1.1 Detailed MSW by country'!Y178,'ST1.1 Detailed MSW by country'!N178)</f>
        <v>3.187854820875486E-2</v>
      </c>
      <c r="AF178" s="50">
        <f>STDEVA('ST1.1 Detailed MSW by country'!AU178,'ST1.1 Detailed MSW by country'!AJ178,'ST1.1 Detailed MSW by country'!Y178,'ST1.1 Detailed MSW by country'!N178)</f>
        <v>1.9996212739782943E-2</v>
      </c>
      <c r="AG178" s="50">
        <f>MIN('ST1.1 Detailed MSW by country'!AU178,'ST1.1 Detailed MSW by country'!AJ178,'ST1.1 Detailed MSW by country'!Y178,'ST1.1 Detailed MSW by country'!N178)</f>
        <v>2.2305049999999996E-2</v>
      </c>
      <c r="AH178" s="50">
        <f>MAX('ST1.1 Detailed MSW by country'!AU178,'ST1.1 Detailed MSW by country'!AJ178,'ST1.1 Detailed MSW by country'!Y178,'ST1.1 Detailed MSW by country'!N178)</f>
        <v>4.1452046417509728E-2</v>
      </c>
      <c r="AI178" s="50">
        <f>AVERAGE('ST1.1 Detailed MSW by country'!I178,'ST1.1 Detailed MSW by country'!L178,'ST1.1 Detailed MSW by country'!T178,'ST1.1 Detailed MSW by country'!W178,'ST1.1 Detailed MSW by country'!AE178,'ST1.1 Detailed MSW by country'!AH178,'ST1.1 Detailed MSW by country'!AP178,'ST1.1 Detailed MSW by country'!AS178)</f>
        <v>3.8894707238898429E-2</v>
      </c>
      <c r="AJ178" s="50">
        <f>STDEVA('ST1.1 Detailed MSW by country'!I178,'ST1.1 Detailed MSW by country'!L178,'ST1.1 Detailed MSW by country'!T178,'ST1.1 Detailed MSW by country'!W178,'ST1.1 Detailed MSW by country'!AE178,'ST1.1 Detailed MSW by country'!AH178,'ST1.1 Detailed MSW by country'!AP178,'ST1.1 Detailed MSW by country'!AS178)</f>
        <v>2.2783376730274148E-2</v>
      </c>
      <c r="AK178" s="50">
        <f>MIN('ST1.1 Detailed MSW by country'!I178,'ST1.1 Detailed MSW by country'!L178,'ST1.1 Detailed MSW by country'!T178,'ST1.1 Detailed MSW by country'!W178,'ST1.1 Detailed MSW by country'!AE178,'ST1.1 Detailed MSW by country'!AH178,'ST1.1 Detailed MSW by country'!AP178,'ST1.1 Detailed MSW by country'!AS178)</f>
        <v>2.4570799999999997E-2</v>
      </c>
      <c r="AL178" s="50">
        <f>MAX('ST1.1 Detailed MSW by country'!I178,'ST1.1 Detailed MSW by country'!L178,'ST1.1 Detailed MSW by country'!T178,'ST1.1 Detailed MSW by country'!W178,'ST1.1 Detailed MSW by country'!AE178,'ST1.1 Detailed MSW by country'!AH178,'ST1.1 Detailed MSW by country'!AP178,'ST1.1 Detailed MSW by country'!AS178)</f>
        <v>5.5487728048720701E-2</v>
      </c>
      <c r="AM178" s="50">
        <f>AVERAGE('ST1.1 Detailed MSW by country'!J178,'ST1.1 Detailed MSW by country'!M178,'ST1.1 Detailed MSW by country'!U178,'ST1.1 Detailed MSW by country'!X178,'ST1.1 Detailed MSW by country'!AF178,'ST1.1 Detailed MSW by country'!AI178,'ST1.1 Detailed MSW by country'!AQ178,'ST1.1 Detailed MSW by country'!AT178)</f>
        <v>8.9698894677681579E-2</v>
      </c>
      <c r="AN178" s="50">
        <f>STDEVA('ST1.1 Detailed MSW by country'!J178,'ST1.1 Detailed MSW by country'!M178,'ST1.1 Detailed MSW by country'!U178,'ST1.1 Detailed MSW by country'!X178,'ST1.1 Detailed MSW by country'!AF178,'ST1.1 Detailed MSW by country'!AI178,'ST1.1 Detailed MSW by country'!AQ178,'ST1.1 Detailed MSW by country'!AT178)</f>
        <v>5.5050203645728962E-2</v>
      </c>
      <c r="AO178" s="50">
        <f>MIN('ST1.1 Detailed MSW by country'!J178,'ST1.1 Detailed MSW by country'!M178,'ST1.1 Detailed MSW by country'!U178,'ST1.1 Detailed MSW by country'!X178,'ST1.1 Detailed MSW by country'!AF178,'ST1.1 Detailed MSW by country'!AI178,'ST1.1 Detailed MSW by country'!AQ178,'ST1.1 Detailed MSW by country'!AT178)</f>
        <v>4.6976549999999992E-2</v>
      </c>
      <c r="AP178" s="50">
        <f>MAX('ST1.1 Detailed MSW by country'!J178,'ST1.1 Detailed MSW by country'!M178,'ST1.1 Detailed MSW by country'!U178,'ST1.1 Detailed MSW by country'!X178,'ST1.1 Detailed MSW by country'!AF178,'ST1.1 Detailed MSW by country'!AI178,'ST1.1 Detailed MSW by country'!AQ178,'ST1.1 Detailed MSW by country'!AT178)</f>
        <v>0.14597108896459407</v>
      </c>
      <c r="AQ178" s="50">
        <f>AVERAGE('ST1.1 Detailed MSW by country'!K178,'ST1.1 Detailed MSW by country'!N178,'ST1.1 Detailed MSW by country'!V178,'ST1.1 Detailed MSW by country'!Y178,'ST1.1 Detailed MSW by country'!AG178,'ST1.1 Detailed MSW by country'!AJ178,'ST1.1 Detailed MSW by country'!AR178,'ST1.1 Detailed MSW by country'!AU178)</f>
        <v>4.371606780320221E-2</v>
      </c>
      <c r="AR178" s="50">
        <f>STDEVA('ST1.1 Detailed MSW by country'!K178,'ST1.1 Detailed MSW by country'!N178,'ST1.1 Detailed MSW by country'!V178,'ST1.1 Detailed MSW by country'!Y178,'ST1.1 Detailed MSW by country'!AG178,'ST1.1 Detailed MSW by country'!AJ178,'ST1.1 Detailed MSW by country'!AR178,'ST1.1 Detailed MSW by country'!AU178)</f>
        <v>2.7051990196049789E-2</v>
      </c>
      <c r="AS178" s="50">
        <f>MIN('ST1.1 Detailed MSW by country'!K178,'ST1.1 Detailed MSW by country'!N178,'ST1.1 Detailed MSW by country'!V178,'ST1.1 Detailed MSW by country'!Y178,'ST1.1 Detailed MSW by country'!AG178,'ST1.1 Detailed MSW by country'!AJ178,'ST1.1 Detailed MSW by country'!AR178,'ST1.1 Detailed MSW by country'!AU178)</f>
        <v>2.2305049999999996E-2</v>
      </c>
      <c r="AT178" s="50">
        <f>MAX('ST1.1 Detailed MSW by country'!K178,'ST1.1 Detailed MSW by country'!N178,'ST1.1 Detailed MSW by country'!V178,'ST1.1 Detailed MSW by country'!Y178,'ST1.1 Detailed MSW by country'!AG178,'ST1.1 Detailed MSW by country'!AJ178,'ST1.1 Detailed MSW by country'!AR178,'ST1.1 Detailed MSW by country'!AU178)</f>
        <v>7.2236974795299128E-2</v>
      </c>
    </row>
    <row r="179" spans="1:46" x14ac:dyDescent="0.3">
      <c r="A179" s="19" t="s">
        <v>194</v>
      </c>
      <c r="B179" s="19" t="s">
        <v>196</v>
      </c>
      <c r="C179" s="27">
        <f>AVERAGE('ST1.1 Detailed MSW by country'!G179,'ST1.1 Detailed MSW by country'!R179,'ST1.1 Detailed MSW by country'!AC179,'ST1.1 Detailed MSW by country'!AN179)</f>
        <v>1.8834460121508307</v>
      </c>
      <c r="D179" s="21">
        <f>STDEVA('ST1.1 Detailed MSW by country'!G179,'ST1.1 Detailed MSW by country'!R179,'ST1.1 Detailed MSW by country'!AC179,'ST1.1 Detailed MSW by country'!AN179)</f>
        <v>1.1236203708956733</v>
      </c>
      <c r="E179" s="21">
        <f>MIN('ST1.1 Detailed MSW by country'!G179,'ST1.1 Detailed MSW by country'!R179,'ST1.1 Detailed MSW by country'!AC179,'ST1.1 Detailed MSW by country'!AN179)</f>
        <v>1.5368920243016615</v>
      </c>
      <c r="F179" s="21">
        <f>MAX('ST1.1 Detailed MSW by country'!G179,'ST1.1 Detailed MSW by country'!R179,'ST1.1 Detailed MSW by country'!AC179,'ST1.1 Detailed MSW by country'!AN179)</f>
        <v>2.23</v>
      </c>
      <c r="G179" s="21">
        <f>AVERAGE('ST1.1 Detailed MSW by country'!H179,'ST1.1 Detailed MSW by country'!S179,'ST1.1 Detailed MSW by country'!AD179,'ST1.1 Detailed MSW by country'!AO179)</f>
        <v>0.99822638643994033</v>
      </c>
      <c r="H179" s="21">
        <f>STDEVA('ST1.1 Detailed MSW by country'!H179,'ST1.1 Detailed MSW by country'!S179,'ST1.1 Detailed MSW by country'!AD179,'ST1.1 Detailed MSW by country'!AO179)</f>
        <v>0.59551879657470674</v>
      </c>
      <c r="I179" s="21">
        <f>MIN('ST1.1 Detailed MSW by country'!H179,'ST1.1 Detailed MSW by country'!S179,'ST1.1 Detailed MSW by country'!AD179,'ST1.1 Detailed MSW by country'!AO179)</f>
        <v>0.81455277287988059</v>
      </c>
      <c r="J179" s="21">
        <f>MAX('ST1.1 Detailed MSW by country'!H179,'ST1.1 Detailed MSW by country'!S179,'ST1.1 Detailed MSW by country'!AD179,'ST1.1 Detailed MSW by country'!AO179)</f>
        <v>1.1819</v>
      </c>
      <c r="K179" s="50">
        <f>AVERAGE('ST1.1 Detailed MSW by country'!AP179,'ST1.1 Detailed MSW by country'!AE179,'ST1.1 Detailed MSW by country'!T179,'ST1.1 Detailed MSW by country'!I179)</f>
        <v>6.6338525392960535E-2</v>
      </c>
      <c r="L179" s="50">
        <f>STDEVA('ST1.1 Detailed MSW by country'!AP179,'ST1.1 Detailed MSW by country'!AE179,'ST1.1 Detailed MSW by country'!T179,'ST1.1 Detailed MSW by country'!I179)</f>
        <v>3.8948058131497432E-2</v>
      </c>
      <c r="M179" s="50">
        <f>MIN('ST1.1 Detailed MSW by country'!AP179,'ST1.1 Detailed MSW by country'!AE179,'ST1.1 Detailed MSW by country'!T179,'ST1.1 Detailed MSW by country'!I179)</f>
        <v>5.7676719999999994E-2</v>
      </c>
      <c r="N179" s="50">
        <f>MAX('ST1.1 Detailed MSW by country'!AP179,'ST1.1 Detailed MSW by country'!AE179,'ST1.1 Detailed MSW by country'!T179,'ST1.1 Detailed MSW by country'!I179)</f>
        <v>7.5000330785921068E-2</v>
      </c>
      <c r="O179" s="50">
        <f>AVERAGE('ST1.1 Detailed MSW by country'!AQ179,'ST1.1 Detailed MSW by country'!AF179,'ST1.1 Detailed MSW by country'!U179,'ST1.1 Detailed MSW by country'!J179)</f>
        <v>0.12683164793367249</v>
      </c>
      <c r="P179" s="50">
        <f>STDEVA('ST1.1 Detailed MSW by country'!AQ179,'ST1.1 Detailed MSW by country'!AF179,'ST1.1 Detailed MSW by country'!U179,'ST1.1 Detailed MSW by country'!J179)</f>
        <v>7.4464217698129317E-2</v>
      </c>
      <c r="Q179" s="50">
        <f>MIN('ST1.1 Detailed MSW by country'!AQ179,'ST1.1 Detailed MSW by country'!AF179,'ST1.1 Detailed MSW by country'!U179,'ST1.1 Detailed MSW by country'!J179)</f>
        <v>0.11027126999999999</v>
      </c>
      <c r="R179" s="50">
        <f>MAX('ST1.1 Detailed MSW by country'!AQ179,'ST1.1 Detailed MSW by country'!AF179,'ST1.1 Detailed MSW by country'!U179,'ST1.1 Detailed MSW by country'!J179)</f>
        <v>0.14339202586734501</v>
      </c>
      <c r="S179" s="50">
        <f>AVERAGE('ST1.1 Detailed MSW by country'!AR179,'ST1.1 Detailed MSW by country'!AG179,'ST1.1 Detailed MSW by country'!V179,'ST1.1 Detailed MSW by country'!K179)</f>
        <v>0.10494537213804414</v>
      </c>
      <c r="T179" s="50">
        <f>STDEVA('ST1.1 Detailed MSW by country'!AR179,'ST1.1 Detailed MSW by country'!AG179,'ST1.1 Detailed MSW by country'!V179,'ST1.1 Detailed MSW by country'!K179)</f>
        <v>6.1614550978516446E-2</v>
      </c>
      <c r="U179" s="50">
        <f>MIN('ST1.1 Detailed MSW by country'!AR179,'ST1.1 Detailed MSW by country'!AG179,'ST1.1 Detailed MSW by country'!V179,'ST1.1 Detailed MSW by country'!K179)</f>
        <v>9.1242680000000007E-2</v>
      </c>
      <c r="V179" s="50">
        <f>MAX('ST1.1 Detailed MSW by country'!AR179,'ST1.1 Detailed MSW by country'!AG179,'ST1.1 Detailed MSW by country'!V179,'ST1.1 Detailed MSW by country'!K179)</f>
        <v>0.11864806427608827</v>
      </c>
      <c r="W179" s="50">
        <f>AVERAGE('ST1.1 Detailed MSW by country'!AS179,'ST1.1 Detailed MSW by country'!AH179,'ST1.1 Detailed MSW by country'!W179,'ST1.1 Detailed MSW by country'!L179)</f>
        <v>8.0612183520544251E-2</v>
      </c>
      <c r="X179" s="50">
        <f>STDEVA('ST1.1 Detailed MSW by country'!AS179,'ST1.1 Detailed MSW by country'!AH179,'ST1.1 Detailed MSW by country'!W179,'ST1.1 Detailed MSW by country'!L179)</f>
        <v>4.7328275557331927E-2</v>
      </c>
      <c r="Y179" s="50">
        <f>MIN('ST1.1 Detailed MSW by country'!AS179,'ST1.1 Detailed MSW by country'!AH179,'ST1.1 Detailed MSW by country'!W179,'ST1.1 Detailed MSW by country'!L179)</f>
        <v>7.008666999999999E-2</v>
      </c>
      <c r="Z179" s="50">
        <f>MAX('ST1.1 Detailed MSW by country'!AS179,'ST1.1 Detailed MSW by country'!AH179,'ST1.1 Detailed MSW by country'!W179,'ST1.1 Detailed MSW by country'!L179)</f>
        <v>9.1137697041088525E-2</v>
      </c>
      <c r="AA179" s="50">
        <f>AVERAGE('ST1.1 Detailed MSW by country'!AT179,'ST1.1 Detailed MSW by country'!AI179,'ST1.1 Detailed MSW by country'!X179,'ST1.1 Detailed MSW by country'!M179)</f>
        <v>0.21206577789552961</v>
      </c>
      <c r="AB179" s="50">
        <f>STDEVA('ST1.1 Detailed MSW by country'!AT179,'ST1.1 Detailed MSW by country'!AI179,'ST1.1 Detailed MSW by country'!X179,'ST1.1 Detailed MSW by country'!M179)</f>
        <v>0.12450608746954098</v>
      </c>
      <c r="AC179" s="50">
        <f>MIN('ST1.1 Detailed MSW by country'!AT179,'ST1.1 Detailed MSW by country'!AI179,'ST1.1 Detailed MSW by country'!X179,'ST1.1 Detailed MSW by country'!M179)</f>
        <v>0.1843764</v>
      </c>
      <c r="AD179" s="50">
        <f>MAX('ST1.1 Detailed MSW by country'!AT179,'ST1.1 Detailed MSW by country'!AI179,'ST1.1 Detailed MSW by country'!X179,'ST1.1 Detailed MSW by country'!M179)</f>
        <v>0.23975515579105919</v>
      </c>
      <c r="AE179" s="50">
        <f>AVERAGE('ST1.1 Detailed MSW by country'!AU179,'ST1.1 Detailed MSW by country'!AJ179,'ST1.1 Detailed MSW by country'!Y179,'ST1.1 Detailed MSW by country'!N179)</f>
        <v>6.0221243338281799E-2</v>
      </c>
      <c r="AF179" s="50">
        <f>STDEVA('ST1.1 Detailed MSW by country'!AU179,'ST1.1 Detailed MSW by country'!AJ179,'ST1.1 Detailed MSW by country'!Y179,'ST1.1 Detailed MSW by country'!N179)</f>
        <v>3.5356536377568373E-2</v>
      </c>
      <c r="AG179" s="50">
        <f>MIN('ST1.1 Detailed MSW by country'!AU179,'ST1.1 Detailed MSW by country'!AJ179,'ST1.1 Detailed MSW by country'!Y179,'ST1.1 Detailed MSW by country'!N179)</f>
        <v>5.2358169999999996E-2</v>
      </c>
      <c r="AH179" s="50">
        <f>MAX('ST1.1 Detailed MSW by country'!AU179,'ST1.1 Detailed MSW by country'!AJ179,'ST1.1 Detailed MSW by country'!Y179,'ST1.1 Detailed MSW by country'!N179)</f>
        <v>6.8084316676563603E-2</v>
      </c>
      <c r="AI179" s="50">
        <f>AVERAGE('ST1.1 Detailed MSW by country'!I179,'ST1.1 Detailed MSW by country'!L179,'ST1.1 Detailed MSW by country'!T179,'ST1.1 Detailed MSW by country'!W179,'ST1.1 Detailed MSW by country'!AE179,'ST1.1 Detailed MSW by country'!AH179,'ST1.1 Detailed MSW by country'!AP179,'ST1.1 Detailed MSW by country'!AS179)</f>
        <v>7.3475354456752393E-2</v>
      </c>
      <c r="AJ179" s="50">
        <f>STDEVA('ST1.1 Detailed MSW by country'!I179,'ST1.1 Detailed MSW by country'!L179,'ST1.1 Detailed MSW by country'!T179,'ST1.1 Detailed MSW by country'!W179,'ST1.1 Detailed MSW by country'!AE179,'ST1.1 Detailed MSW by country'!AH179,'ST1.1 Detailed MSW by country'!AP179,'ST1.1 Detailed MSW by country'!AS179)</f>
        <v>4.0307070199562665E-2</v>
      </c>
      <c r="AK179" s="50">
        <f>MIN('ST1.1 Detailed MSW by country'!I179,'ST1.1 Detailed MSW by country'!L179,'ST1.1 Detailed MSW by country'!T179,'ST1.1 Detailed MSW by country'!W179,'ST1.1 Detailed MSW by country'!AE179,'ST1.1 Detailed MSW by country'!AH179,'ST1.1 Detailed MSW by country'!AP179,'ST1.1 Detailed MSW by country'!AS179)</f>
        <v>5.7676719999999994E-2</v>
      </c>
      <c r="AL179" s="50">
        <f>MAX('ST1.1 Detailed MSW by country'!I179,'ST1.1 Detailed MSW by country'!L179,'ST1.1 Detailed MSW by country'!T179,'ST1.1 Detailed MSW by country'!W179,'ST1.1 Detailed MSW by country'!AE179,'ST1.1 Detailed MSW by country'!AH179,'ST1.1 Detailed MSW by country'!AP179,'ST1.1 Detailed MSW by country'!AS179)</f>
        <v>9.1137697041088525E-2</v>
      </c>
      <c r="AM179" s="50">
        <f>AVERAGE('ST1.1 Detailed MSW by country'!J179,'ST1.1 Detailed MSW by country'!M179,'ST1.1 Detailed MSW by country'!U179,'ST1.1 Detailed MSW by country'!X179,'ST1.1 Detailed MSW by country'!AF179,'ST1.1 Detailed MSW by country'!AI179,'ST1.1 Detailed MSW by country'!AQ179,'ST1.1 Detailed MSW by country'!AT179)</f>
        <v>0.16944871291460106</v>
      </c>
      <c r="AN179" s="50">
        <f>STDEVA('ST1.1 Detailed MSW by country'!J179,'ST1.1 Detailed MSW by country'!M179,'ST1.1 Detailed MSW by country'!U179,'ST1.1 Detailed MSW by country'!X179,'ST1.1 Detailed MSW by country'!AF179,'ST1.1 Detailed MSW by country'!AI179,'ST1.1 Detailed MSW by country'!AQ179,'ST1.1 Detailed MSW by country'!AT179)</f>
        <v>9.7667427717213248E-2</v>
      </c>
      <c r="AO179" s="50">
        <f>MIN('ST1.1 Detailed MSW by country'!J179,'ST1.1 Detailed MSW by country'!M179,'ST1.1 Detailed MSW by country'!U179,'ST1.1 Detailed MSW by country'!X179,'ST1.1 Detailed MSW by country'!AF179,'ST1.1 Detailed MSW by country'!AI179,'ST1.1 Detailed MSW by country'!AQ179,'ST1.1 Detailed MSW by country'!AT179)</f>
        <v>0.11027126999999999</v>
      </c>
      <c r="AP179" s="50">
        <f>MAX('ST1.1 Detailed MSW by country'!J179,'ST1.1 Detailed MSW by country'!M179,'ST1.1 Detailed MSW by country'!U179,'ST1.1 Detailed MSW by country'!X179,'ST1.1 Detailed MSW by country'!AF179,'ST1.1 Detailed MSW by country'!AI179,'ST1.1 Detailed MSW by country'!AQ179,'ST1.1 Detailed MSW by country'!AT179)</f>
        <v>0.23975515579105919</v>
      </c>
      <c r="AQ179" s="50">
        <f>AVERAGE('ST1.1 Detailed MSW by country'!K179,'ST1.1 Detailed MSW by country'!N179,'ST1.1 Detailed MSW by country'!V179,'ST1.1 Detailed MSW by country'!Y179,'ST1.1 Detailed MSW by country'!AG179,'ST1.1 Detailed MSW by country'!AJ179,'ST1.1 Detailed MSW by country'!AR179,'ST1.1 Detailed MSW by country'!AU179)</f>
        <v>8.258330773816297E-2</v>
      </c>
      <c r="AR179" s="50">
        <f>STDEVA('ST1.1 Detailed MSW by country'!K179,'ST1.1 Detailed MSW by country'!N179,'ST1.1 Detailed MSW by country'!V179,'ST1.1 Detailed MSW by country'!Y179,'ST1.1 Detailed MSW by country'!AG179,'ST1.1 Detailed MSW by country'!AJ179,'ST1.1 Detailed MSW by country'!AR179,'ST1.1 Detailed MSW by country'!AU179)</f>
        <v>4.8017015613747972E-2</v>
      </c>
      <c r="AS179" s="50">
        <f>MIN('ST1.1 Detailed MSW by country'!K179,'ST1.1 Detailed MSW by country'!N179,'ST1.1 Detailed MSW by country'!V179,'ST1.1 Detailed MSW by country'!Y179,'ST1.1 Detailed MSW by country'!AG179,'ST1.1 Detailed MSW by country'!AJ179,'ST1.1 Detailed MSW by country'!AR179,'ST1.1 Detailed MSW by country'!AU179)</f>
        <v>5.2358169999999996E-2</v>
      </c>
      <c r="AT179" s="50">
        <f>MAX('ST1.1 Detailed MSW by country'!K179,'ST1.1 Detailed MSW by country'!N179,'ST1.1 Detailed MSW by country'!V179,'ST1.1 Detailed MSW by country'!Y179,'ST1.1 Detailed MSW by country'!AG179,'ST1.1 Detailed MSW by country'!AJ179,'ST1.1 Detailed MSW by country'!AR179,'ST1.1 Detailed MSW by country'!AU179)</f>
        <v>0.11864806427608827</v>
      </c>
    </row>
    <row r="180" spans="1:46" x14ac:dyDescent="0.3">
      <c r="A180" s="19" t="s">
        <v>194</v>
      </c>
      <c r="B180" s="19" t="s">
        <v>197</v>
      </c>
      <c r="C180" s="27">
        <f>AVERAGE('ST1.1 Detailed MSW by country'!G180,'ST1.1 Detailed MSW by country'!R180,'ST1.1 Detailed MSW by country'!AC180,'ST1.1 Detailed MSW by country'!AN180)</f>
        <v>1.3492071791775944</v>
      </c>
      <c r="D180" s="21">
        <f>STDEVA('ST1.1 Detailed MSW by country'!G180,'ST1.1 Detailed MSW by country'!R180,'ST1.1 Detailed MSW by country'!AC180,'ST1.1 Detailed MSW by country'!AN180)</f>
        <v>0.99125168884955606</v>
      </c>
      <c r="E180" s="21">
        <f>MIN('ST1.1 Detailed MSW by country'!G180,'ST1.1 Detailed MSW by country'!R180,'ST1.1 Detailed MSW by country'!AC180,'ST1.1 Detailed MSW by country'!AN180)</f>
        <v>0.59841435835518864</v>
      </c>
      <c r="F180" s="21">
        <f>MAX('ST1.1 Detailed MSW by country'!G180,'ST1.1 Detailed MSW by country'!R180,'ST1.1 Detailed MSW by country'!AC180,'ST1.1 Detailed MSW by country'!AN180)</f>
        <v>2.1</v>
      </c>
      <c r="G180" s="21">
        <f>AVERAGE('ST1.1 Detailed MSW by country'!H180,'ST1.1 Detailed MSW by country'!S180,'ST1.1 Detailed MSW by country'!AD180,'ST1.1 Detailed MSW by country'!AO180)</f>
        <v>0.71507980496412515</v>
      </c>
      <c r="H180" s="21">
        <f>STDEVA('ST1.1 Detailed MSW by country'!H180,'ST1.1 Detailed MSW by country'!S180,'ST1.1 Detailed MSW by country'!AD180,'ST1.1 Detailed MSW by country'!AO180)</f>
        <v>0.52536339509026475</v>
      </c>
      <c r="I180" s="21">
        <f>MIN('ST1.1 Detailed MSW by country'!H180,'ST1.1 Detailed MSW by country'!S180,'ST1.1 Detailed MSW by country'!AD180,'ST1.1 Detailed MSW by country'!AO180)</f>
        <v>0.31715960992824999</v>
      </c>
      <c r="J180" s="21">
        <f>MAX('ST1.1 Detailed MSW by country'!H180,'ST1.1 Detailed MSW by country'!S180,'ST1.1 Detailed MSW by country'!AD180,'ST1.1 Detailed MSW by country'!AO180)</f>
        <v>1.1130000000000002</v>
      </c>
      <c r="K180" s="50">
        <f>AVERAGE('ST1.1 Detailed MSW by country'!AP180,'ST1.1 Detailed MSW by country'!AE180,'ST1.1 Detailed MSW by country'!T180,'ST1.1 Detailed MSW by country'!I180)</f>
        <v>4.1758510343866601E-2</v>
      </c>
      <c r="L180" s="50">
        <f>STDEVA('ST1.1 Detailed MSW by country'!AP180,'ST1.1 Detailed MSW by country'!AE180,'ST1.1 Detailed MSW by country'!T180,'ST1.1 Detailed MSW by country'!I180)</f>
        <v>2.6198434534992158E-2</v>
      </c>
      <c r="M180" s="50">
        <f>MIN('ST1.1 Detailed MSW by country'!AP180,'ST1.1 Detailed MSW by country'!AE180,'ST1.1 Detailed MSW by country'!T180,'ST1.1 Detailed MSW by country'!I180)</f>
        <v>2.9202620687733202E-2</v>
      </c>
      <c r="N180" s="50">
        <f>MAX('ST1.1 Detailed MSW by country'!AP180,'ST1.1 Detailed MSW by country'!AE180,'ST1.1 Detailed MSW by country'!T180,'ST1.1 Detailed MSW by country'!I180)</f>
        <v>5.4314400000000006E-2</v>
      </c>
      <c r="O180" s="50">
        <f>AVERAGE('ST1.1 Detailed MSW by country'!AQ180,'ST1.1 Detailed MSW by country'!AF180,'ST1.1 Detailed MSW by country'!U180,'ST1.1 Detailed MSW by country'!J180)</f>
        <v>7.983747981726956E-2</v>
      </c>
      <c r="P180" s="50">
        <f>STDEVA('ST1.1 Detailed MSW by country'!AQ180,'ST1.1 Detailed MSW by country'!AF180,'ST1.1 Detailed MSW by country'!U180,'ST1.1 Detailed MSW by country'!J180)</f>
        <v>5.0088400453171485E-2</v>
      </c>
      <c r="Q180" s="50">
        <f>MIN('ST1.1 Detailed MSW by country'!AQ180,'ST1.1 Detailed MSW by country'!AF180,'ST1.1 Detailed MSW by country'!U180,'ST1.1 Detailed MSW by country'!J180)</f>
        <v>5.5832059634539098E-2</v>
      </c>
      <c r="R180" s="50">
        <f>MAX('ST1.1 Detailed MSW by country'!AQ180,'ST1.1 Detailed MSW by country'!AF180,'ST1.1 Detailed MSW by country'!U180,'ST1.1 Detailed MSW by country'!J180)</f>
        <v>0.10384290000000002</v>
      </c>
      <c r="S180" s="50">
        <f>AVERAGE('ST1.1 Detailed MSW by country'!AR180,'ST1.1 Detailed MSW by country'!AG180,'ST1.1 Detailed MSW by country'!V180,'ST1.1 Detailed MSW by country'!K180)</f>
        <v>6.6060594232510289E-2</v>
      </c>
      <c r="T180" s="50">
        <f>STDEVA('ST1.1 Detailed MSW by country'!AR180,'ST1.1 Detailed MSW by country'!AG180,'ST1.1 Detailed MSW by country'!V180,'ST1.1 Detailed MSW by country'!K180)</f>
        <v>4.1445064469290881E-2</v>
      </c>
      <c r="U180" s="50">
        <f>MIN('ST1.1 Detailed MSW by country'!AR180,'ST1.1 Detailed MSW by country'!AG180,'ST1.1 Detailed MSW by country'!V180,'ST1.1 Detailed MSW by country'!K180)</f>
        <v>4.6197588465020568E-2</v>
      </c>
      <c r="V180" s="50">
        <f>MAX('ST1.1 Detailed MSW by country'!AR180,'ST1.1 Detailed MSW by country'!AG180,'ST1.1 Detailed MSW by country'!V180,'ST1.1 Detailed MSW by country'!K180)</f>
        <v>8.5923600000000017E-2</v>
      </c>
      <c r="W180" s="50">
        <f>AVERAGE('ST1.1 Detailed MSW by country'!AS180,'ST1.1 Detailed MSW by country'!AH180,'ST1.1 Detailed MSW by country'!W180,'ST1.1 Detailed MSW by country'!L180)</f>
        <v>5.0743435725231351E-2</v>
      </c>
      <c r="X180" s="50">
        <f>STDEVA('ST1.1 Detailed MSW by country'!AS180,'ST1.1 Detailed MSW by country'!AH180,'ST1.1 Detailed MSW by country'!W180,'ST1.1 Detailed MSW by country'!L180)</f>
        <v>3.1835392785349081E-2</v>
      </c>
      <c r="Y180" s="50">
        <f>MIN('ST1.1 Detailed MSW by country'!AS180,'ST1.1 Detailed MSW by country'!AH180,'ST1.1 Detailed MSW by country'!W180,'ST1.1 Detailed MSW by country'!L180)</f>
        <v>3.5485971450462686E-2</v>
      </c>
      <c r="Z180" s="50">
        <f>MAX('ST1.1 Detailed MSW by country'!AS180,'ST1.1 Detailed MSW by country'!AH180,'ST1.1 Detailed MSW by country'!W180,'ST1.1 Detailed MSW by country'!L180)</f>
        <v>6.6000900000000015E-2</v>
      </c>
      <c r="AA180" s="50">
        <f>AVERAGE('ST1.1 Detailed MSW by country'!AT180,'ST1.1 Detailed MSW by country'!AI180,'ST1.1 Detailed MSW by country'!X180,'ST1.1 Detailed MSW by country'!M180)</f>
        <v>0.13349031995170474</v>
      </c>
      <c r="AB180" s="50">
        <f>STDEVA('ST1.1 Detailed MSW by country'!AT180,'ST1.1 Detailed MSW by country'!AI180,'ST1.1 Detailed MSW by country'!X180,'ST1.1 Detailed MSW by country'!M180)</f>
        <v>8.374909400530281E-2</v>
      </c>
      <c r="AC180" s="50">
        <f>MIN('ST1.1 Detailed MSW by country'!AT180,'ST1.1 Detailed MSW by country'!AI180,'ST1.1 Detailed MSW by country'!X180,'ST1.1 Detailed MSW by country'!M180)</f>
        <v>9.3352639903409432E-2</v>
      </c>
      <c r="AD180" s="50">
        <f>MAX('ST1.1 Detailed MSW by country'!AT180,'ST1.1 Detailed MSW by country'!AI180,'ST1.1 Detailed MSW by country'!X180,'ST1.1 Detailed MSW by country'!M180)</f>
        <v>0.17362800000000003</v>
      </c>
      <c r="AE180" s="50">
        <f>AVERAGE('ST1.1 Detailed MSW by country'!AU180,'ST1.1 Detailed MSW by country'!AJ180,'ST1.1 Detailed MSW by country'!Y180,'ST1.1 Detailed MSW by country'!N180)</f>
        <v>3.7907828037567433E-2</v>
      </c>
      <c r="AF180" s="50">
        <f>STDEVA('ST1.1 Detailed MSW by country'!AU180,'ST1.1 Detailed MSW by country'!AJ180,'ST1.1 Detailed MSW by country'!Y180,'ST1.1 Detailed MSW by country'!N180)</f>
        <v>2.3782595284839197E-2</v>
      </c>
      <c r="AG180" s="50">
        <f>MIN('ST1.1 Detailed MSW by country'!AU180,'ST1.1 Detailed MSW by country'!AJ180,'ST1.1 Detailed MSW by country'!Y180,'ST1.1 Detailed MSW by country'!N180)</f>
        <v>2.6509756075134856E-2</v>
      </c>
      <c r="AH180" s="50">
        <f>MAX('ST1.1 Detailed MSW by country'!AU180,'ST1.1 Detailed MSW by country'!AJ180,'ST1.1 Detailed MSW by country'!Y180,'ST1.1 Detailed MSW by country'!N180)</f>
        <v>4.9305900000000007E-2</v>
      </c>
      <c r="AI180" s="50">
        <f>AVERAGE('ST1.1 Detailed MSW by country'!I180,'ST1.1 Detailed MSW by country'!L180,'ST1.1 Detailed MSW by country'!T180,'ST1.1 Detailed MSW by country'!W180,'ST1.1 Detailed MSW by country'!AE180,'ST1.1 Detailed MSW by country'!AH180,'ST1.1 Detailed MSW by country'!AP180,'ST1.1 Detailed MSW by country'!AS180)</f>
        <v>4.6250973034548976E-2</v>
      </c>
      <c r="AJ180" s="50">
        <f>STDEVA('ST1.1 Detailed MSW by country'!I180,'ST1.1 Detailed MSW by country'!L180,'ST1.1 Detailed MSW by country'!T180,'ST1.1 Detailed MSW by country'!W180,'ST1.1 Detailed MSW by country'!AE180,'ST1.1 Detailed MSW by country'!AH180,'ST1.1 Detailed MSW by country'!AP180,'ST1.1 Detailed MSW by country'!AS180)</f>
        <v>2.7097482908142505E-2</v>
      </c>
      <c r="AK180" s="50">
        <f>MIN('ST1.1 Detailed MSW by country'!I180,'ST1.1 Detailed MSW by country'!L180,'ST1.1 Detailed MSW by country'!T180,'ST1.1 Detailed MSW by country'!W180,'ST1.1 Detailed MSW by country'!AE180,'ST1.1 Detailed MSW by country'!AH180,'ST1.1 Detailed MSW by country'!AP180,'ST1.1 Detailed MSW by country'!AS180)</f>
        <v>2.9202620687733202E-2</v>
      </c>
      <c r="AL180" s="50">
        <f>MAX('ST1.1 Detailed MSW by country'!I180,'ST1.1 Detailed MSW by country'!L180,'ST1.1 Detailed MSW by country'!T180,'ST1.1 Detailed MSW by country'!W180,'ST1.1 Detailed MSW by country'!AE180,'ST1.1 Detailed MSW by country'!AH180,'ST1.1 Detailed MSW by country'!AP180,'ST1.1 Detailed MSW by country'!AS180)</f>
        <v>6.6000900000000015E-2</v>
      </c>
      <c r="AM180" s="50">
        <f>AVERAGE('ST1.1 Detailed MSW by country'!J180,'ST1.1 Detailed MSW by country'!M180,'ST1.1 Detailed MSW by country'!U180,'ST1.1 Detailed MSW by country'!X180,'ST1.1 Detailed MSW by country'!AF180,'ST1.1 Detailed MSW by country'!AI180,'ST1.1 Detailed MSW by country'!AQ180,'ST1.1 Detailed MSW by country'!AT180)</f>
        <v>0.10666389988448713</v>
      </c>
      <c r="AN180" s="50">
        <f>STDEVA('ST1.1 Detailed MSW by country'!J180,'ST1.1 Detailed MSW by country'!M180,'ST1.1 Detailed MSW by country'!U180,'ST1.1 Detailed MSW by country'!X180,'ST1.1 Detailed MSW by country'!AF180,'ST1.1 Detailed MSW by country'!AI180,'ST1.1 Detailed MSW by country'!AQ180,'ST1.1 Detailed MSW by country'!AT180)</f>
        <v>6.5473647312972519E-2</v>
      </c>
      <c r="AO180" s="50">
        <f>MIN('ST1.1 Detailed MSW by country'!J180,'ST1.1 Detailed MSW by country'!M180,'ST1.1 Detailed MSW by country'!U180,'ST1.1 Detailed MSW by country'!X180,'ST1.1 Detailed MSW by country'!AF180,'ST1.1 Detailed MSW by country'!AI180,'ST1.1 Detailed MSW by country'!AQ180,'ST1.1 Detailed MSW by country'!AT180)</f>
        <v>5.5832059634539098E-2</v>
      </c>
      <c r="AP180" s="50">
        <f>MAX('ST1.1 Detailed MSW by country'!J180,'ST1.1 Detailed MSW by country'!M180,'ST1.1 Detailed MSW by country'!U180,'ST1.1 Detailed MSW by country'!X180,'ST1.1 Detailed MSW by country'!AF180,'ST1.1 Detailed MSW by country'!AI180,'ST1.1 Detailed MSW by country'!AQ180,'ST1.1 Detailed MSW by country'!AT180)</f>
        <v>0.17362800000000003</v>
      </c>
      <c r="AQ180" s="50">
        <f>AVERAGE('ST1.1 Detailed MSW by country'!K180,'ST1.1 Detailed MSW by country'!N180,'ST1.1 Detailed MSW by country'!V180,'ST1.1 Detailed MSW by country'!Y180,'ST1.1 Detailed MSW by country'!AG180,'ST1.1 Detailed MSW by country'!AJ180,'ST1.1 Detailed MSW by country'!AR180,'ST1.1 Detailed MSW by country'!AU180)</f>
        <v>5.1984211135038864E-2</v>
      </c>
      <c r="AR180" s="50">
        <f>STDEVA('ST1.1 Detailed MSW by country'!K180,'ST1.1 Detailed MSW by country'!N180,'ST1.1 Detailed MSW by country'!V180,'ST1.1 Detailed MSW by country'!Y180,'ST1.1 Detailed MSW by country'!AG180,'ST1.1 Detailed MSW by country'!AJ180,'ST1.1 Detailed MSW by country'!AR180,'ST1.1 Detailed MSW by country'!AU180)</f>
        <v>3.2174090605978409E-2</v>
      </c>
      <c r="AS180" s="50">
        <f>MIN('ST1.1 Detailed MSW by country'!K180,'ST1.1 Detailed MSW by country'!N180,'ST1.1 Detailed MSW by country'!V180,'ST1.1 Detailed MSW by country'!Y180,'ST1.1 Detailed MSW by country'!AG180,'ST1.1 Detailed MSW by country'!AJ180,'ST1.1 Detailed MSW by country'!AR180,'ST1.1 Detailed MSW by country'!AU180)</f>
        <v>2.6509756075134856E-2</v>
      </c>
      <c r="AT180" s="50">
        <f>MAX('ST1.1 Detailed MSW by country'!K180,'ST1.1 Detailed MSW by country'!N180,'ST1.1 Detailed MSW by country'!V180,'ST1.1 Detailed MSW by country'!Y180,'ST1.1 Detailed MSW by country'!AG180,'ST1.1 Detailed MSW by country'!AJ180,'ST1.1 Detailed MSW by country'!AR180,'ST1.1 Detailed MSW by country'!AU180)</f>
        <v>8.5923600000000017E-2</v>
      </c>
    </row>
    <row r="181" spans="1:46" x14ac:dyDescent="0.3">
      <c r="A181" s="19" t="s">
        <v>194</v>
      </c>
      <c r="B181" s="19" t="s">
        <v>198</v>
      </c>
      <c r="C181" s="27">
        <f>AVERAGE('ST1.1 Detailed MSW by country'!G181,'ST1.1 Detailed MSW by country'!R181,'ST1.1 Detailed MSW by country'!AC181,'ST1.1 Detailed MSW by country'!AN181)</f>
        <v>1.7074631311692616</v>
      </c>
      <c r="D181" s="21">
        <f>STDEVA('ST1.1 Detailed MSW by country'!G181,'ST1.1 Detailed MSW by country'!R181,'ST1.1 Detailed MSW by country'!AC181,'ST1.1 Detailed MSW by country'!AN181)</f>
        <v>0.92208319426429897</v>
      </c>
      <c r="E181" s="21">
        <f>MIN('ST1.1 Detailed MSW by country'!G181,'ST1.1 Detailed MSW by country'!R181,'ST1.1 Detailed MSW by country'!AC181,'ST1.1 Detailed MSW by country'!AN181)</f>
        <v>1.45</v>
      </c>
      <c r="F181" s="21">
        <f>MAX('ST1.1 Detailed MSW by country'!G181,'ST1.1 Detailed MSW by country'!R181,'ST1.1 Detailed MSW by country'!AC181,'ST1.1 Detailed MSW by country'!AN181)</f>
        <v>2.2000000000000002</v>
      </c>
      <c r="G181" s="21">
        <f>AVERAGE('ST1.1 Detailed MSW by country'!H181,'ST1.1 Detailed MSW by country'!S181,'ST1.1 Detailed MSW by country'!AD181,'ST1.1 Detailed MSW by country'!AO181)</f>
        <v>0.78412212618637545</v>
      </c>
      <c r="H181" s="21">
        <f>STDEVA('ST1.1 Detailed MSW by country'!H181,'ST1.1 Detailed MSW by country'!S181,'ST1.1 Detailed MSW by country'!AD181,'ST1.1 Detailed MSW by country'!AO181)</f>
        <v>0.49998559647308538</v>
      </c>
      <c r="I181" s="21">
        <f>MIN('ST1.1 Detailed MSW by country'!H181,'ST1.1 Detailed MSW by country'!S181,'ST1.1 Detailed MSW by country'!AD181,'ST1.1 Detailed MSW by country'!AO181)</f>
        <v>0.40600000000000003</v>
      </c>
      <c r="J181" s="21">
        <f>MAX('ST1.1 Detailed MSW by country'!H181,'ST1.1 Detailed MSW by country'!S181,'ST1.1 Detailed MSW by country'!AD181,'ST1.1 Detailed MSW by country'!AO181)</f>
        <v>1.1660000000000001</v>
      </c>
      <c r="K181" s="50">
        <f>AVERAGE('ST1.1 Detailed MSW by country'!AP181,'ST1.1 Detailed MSW by country'!AE181,'ST1.1 Detailed MSW by country'!T181,'ST1.1 Detailed MSW by country'!I181)</f>
        <v>6.6504467467726619E-2</v>
      </c>
      <c r="L181" s="50">
        <f>STDEVA('ST1.1 Detailed MSW by country'!AP181,'ST1.1 Detailed MSW by country'!AE181,'ST1.1 Detailed MSW by country'!T181,'ST1.1 Detailed MSW by country'!I181)</f>
        <v>3.3941497109615706E-2</v>
      </c>
      <c r="M181" s="50">
        <f>MIN('ST1.1 Detailed MSW by country'!AP181,'ST1.1 Detailed MSW by country'!AE181,'ST1.1 Detailed MSW by country'!T181,'ST1.1 Detailed MSW by country'!I181)</f>
        <v>5.6900800000000001E-2</v>
      </c>
      <c r="N181" s="50">
        <f>MAX('ST1.1 Detailed MSW by country'!AP181,'ST1.1 Detailed MSW by country'!AE181,'ST1.1 Detailed MSW by country'!T181,'ST1.1 Detailed MSW by country'!I181)</f>
        <v>7.1852602403179866E-2</v>
      </c>
      <c r="O181" s="50">
        <f>AVERAGE('ST1.1 Detailed MSW by country'!AQ181,'ST1.1 Detailed MSW by country'!AF181,'ST1.1 Detailed MSW by country'!U181,'ST1.1 Detailed MSW by country'!J181)</f>
        <v>0.12714891013809207</v>
      </c>
      <c r="P181" s="50">
        <f>STDEVA('ST1.1 Detailed MSW by country'!AQ181,'ST1.1 Detailed MSW by country'!AF181,'ST1.1 Detailed MSW by country'!U181,'ST1.1 Detailed MSW by country'!J181)</f>
        <v>6.4892247547687437E-2</v>
      </c>
      <c r="Q181" s="50">
        <f>MIN('ST1.1 Detailed MSW by country'!AQ181,'ST1.1 Detailed MSW by country'!AF181,'ST1.1 Detailed MSW by country'!U181,'ST1.1 Detailed MSW by country'!J181)</f>
        <v>0.1087878</v>
      </c>
      <c r="R181" s="50">
        <f>MAX('ST1.1 Detailed MSW by country'!AQ181,'ST1.1 Detailed MSW by country'!AF181,'ST1.1 Detailed MSW by country'!U181,'ST1.1 Detailed MSW by country'!J181)</f>
        <v>0.13737393041427626</v>
      </c>
      <c r="S181" s="50">
        <f>AVERAGE('ST1.1 Detailed MSW by country'!AR181,'ST1.1 Detailed MSW by country'!AG181,'ST1.1 Detailed MSW by country'!V181,'ST1.1 Detailed MSW by country'!K181)</f>
        <v>0.10520788705960032</v>
      </c>
      <c r="T181" s="50">
        <f>STDEVA('ST1.1 Detailed MSW by country'!AR181,'ST1.1 Detailed MSW by country'!AG181,'ST1.1 Detailed MSW by country'!V181,'ST1.1 Detailed MSW by country'!K181)</f>
        <v>5.369433559144126E-2</v>
      </c>
      <c r="U181" s="50">
        <f>MIN('ST1.1 Detailed MSW by country'!AR181,'ST1.1 Detailed MSW by country'!AG181,'ST1.1 Detailed MSW by country'!V181,'ST1.1 Detailed MSW by country'!K181)</f>
        <v>9.0015200000000017E-2</v>
      </c>
      <c r="V181" s="50">
        <f>MAX('ST1.1 Detailed MSW by country'!AR181,'ST1.1 Detailed MSW by country'!AG181,'ST1.1 Detailed MSW by country'!V181,'ST1.1 Detailed MSW by country'!K181)</f>
        <v>0.11366846117880096</v>
      </c>
      <c r="W181" s="50">
        <f>AVERAGE('ST1.1 Detailed MSW by country'!AS181,'ST1.1 Detailed MSW by country'!AH181,'ST1.1 Detailed MSW by country'!W181,'ST1.1 Detailed MSW by country'!L181)</f>
        <v>8.0813830345003876E-2</v>
      </c>
      <c r="X181" s="50">
        <f>STDEVA('ST1.1 Detailed MSW by country'!AS181,'ST1.1 Detailed MSW by country'!AH181,'ST1.1 Detailed MSW by country'!W181,'ST1.1 Detailed MSW by country'!L181)</f>
        <v>4.1244483168037104E-2</v>
      </c>
      <c r="Y181" s="50">
        <f>MIN('ST1.1 Detailed MSW by country'!AS181,'ST1.1 Detailed MSW by country'!AH181,'ST1.1 Detailed MSW by country'!W181,'ST1.1 Detailed MSW by country'!L181)</f>
        <v>6.9143800000000005E-2</v>
      </c>
      <c r="Z181" s="50">
        <f>MAX('ST1.1 Detailed MSW by country'!AS181,'ST1.1 Detailed MSW by country'!AH181,'ST1.1 Detailed MSW by country'!W181,'ST1.1 Detailed MSW by country'!L181)</f>
        <v>8.7312691035011603E-2</v>
      </c>
      <c r="AA181" s="50">
        <f>AVERAGE('ST1.1 Detailed MSW by country'!AT181,'ST1.1 Detailed MSW by country'!AI181,'ST1.1 Detailed MSW by country'!X181,'ST1.1 Detailed MSW by country'!M181)</f>
        <v>0.2125962484624048</v>
      </c>
      <c r="AB181" s="50">
        <f>STDEVA('ST1.1 Detailed MSW by country'!AT181,'ST1.1 Detailed MSW by country'!AI181,'ST1.1 Detailed MSW by country'!X181,'ST1.1 Detailed MSW by country'!M181)</f>
        <v>0.10850150715368953</v>
      </c>
      <c r="AC181" s="50">
        <f>MIN('ST1.1 Detailed MSW by country'!AT181,'ST1.1 Detailed MSW by country'!AI181,'ST1.1 Detailed MSW by country'!X181,'ST1.1 Detailed MSW by country'!M181)</f>
        <v>0.18189600000000003</v>
      </c>
      <c r="AD181" s="50">
        <f>MAX('ST1.1 Detailed MSW by country'!AT181,'ST1.1 Detailed MSW by country'!AI181,'ST1.1 Detailed MSW by country'!X181,'ST1.1 Detailed MSW by country'!M181)</f>
        <v>0.22969274538721435</v>
      </c>
      <c r="AE181" s="50">
        <f>AVERAGE('ST1.1 Detailed MSW by country'!AU181,'ST1.1 Detailed MSW by country'!AJ181,'ST1.1 Detailed MSW by country'!Y181,'ST1.1 Detailed MSW by country'!N181)</f>
        <v>6.0371883377464956E-2</v>
      </c>
      <c r="AF181" s="50">
        <f>STDEVA('ST1.1 Detailed MSW by country'!AU181,'ST1.1 Detailed MSW by country'!AJ181,'ST1.1 Detailed MSW by country'!Y181,'ST1.1 Detailed MSW by country'!N181)</f>
        <v>3.0811645941720821E-2</v>
      </c>
      <c r="AG181" s="50">
        <f>MIN('ST1.1 Detailed MSW by country'!AU181,'ST1.1 Detailed MSW by country'!AJ181,'ST1.1 Detailed MSW by country'!Y181,'ST1.1 Detailed MSW by country'!N181)</f>
        <v>5.1653800000000007E-2</v>
      </c>
      <c r="AH181" s="50">
        <f>MAX('ST1.1 Detailed MSW by country'!AU181,'ST1.1 Detailed MSW by country'!AJ181,'ST1.1 Detailed MSW by country'!Y181,'ST1.1 Detailed MSW by country'!N181)</f>
        <v>6.5226850132394848E-2</v>
      </c>
      <c r="AI181" s="50">
        <f>AVERAGE('ST1.1 Detailed MSW by country'!I181,'ST1.1 Detailed MSW by country'!L181,'ST1.1 Detailed MSW by country'!T181,'ST1.1 Detailed MSW by country'!W181,'ST1.1 Detailed MSW by country'!AE181,'ST1.1 Detailed MSW by country'!AH181,'ST1.1 Detailed MSW by country'!AP181,'ST1.1 Detailed MSW by country'!AS181)</f>
        <v>7.3659148906365227E-2</v>
      </c>
      <c r="AJ181" s="50">
        <f>STDEVA('ST1.1 Detailed MSW by country'!I181,'ST1.1 Detailed MSW by country'!L181,'ST1.1 Detailed MSW by country'!T181,'ST1.1 Detailed MSW by country'!W181,'ST1.1 Detailed MSW by country'!AE181,'ST1.1 Detailed MSW by country'!AH181,'ST1.1 Detailed MSW by country'!AP181,'ST1.1 Detailed MSW by country'!AS181)</f>
        <v>3.5435556099809966E-2</v>
      </c>
      <c r="AK181" s="50">
        <f>MIN('ST1.1 Detailed MSW by country'!I181,'ST1.1 Detailed MSW by country'!L181,'ST1.1 Detailed MSW by country'!T181,'ST1.1 Detailed MSW by country'!W181,'ST1.1 Detailed MSW by country'!AE181,'ST1.1 Detailed MSW by country'!AH181,'ST1.1 Detailed MSW by country'!AP181,'ST1.1 Detailed MSW by country'!AS181)</f>
        <v>5.6900800000000001E-2</v>
      </c>
      <c r="AL181" s="50">
        <f>MAX('ST1.1 Detailed MSW by country'!I181,'ST1.1 Detailed MSW by country'!L181,'ST1.1 Detailed MSW by country'!T181,'ST1.1 Detailed MSW by country'!W181,'ST1.1 Detailed MSW by country'!AE181,'ST1.1 Detailed MSW by country'!AH181,'ST1.1 Detailed MSW by country'!AP181,'ST1.1 Detailed MSW by country'!AS181)</f>
        <v>8.7312691035011603E-2</v>
      </c>
      <c r="AM181" s="50">
        <f>AVERAGE('ST1.1 Detailed MSW by country'!J181,'ST1.1 Detailed MSW by country'!M181,'ST1.1 Detailed MSW by country'!U181,'ST1.1 Detailed MSW by country'!X181,'ST1.1 Detailed MSW by country'!AF181,'ST1.1 Detailed MSW by country'!AI181,'ST1.1 Detailed MSW by country'!AQ181,'ST1.1 Detailed MSW by country'!AT181)</f>
        <v>0.16987257930024843</v>
      </c>
      <c r="AN181" s="50">
        <f>STDEVA('ST1.1 Detailed MSW by country'!J181,'ST1.1 Detailed MSW by country'!M181,'ST1.1 Detailed MSW by country'!U181,'ST1.1 Detailed MSW by country'!X181,'ST1.1 Detailed MSW by country'!AF181,'ST1.1 Detailed MSW by country'!AI181,'ST1.1 Detailed MSW by country'!AQ181,'ST1.1 Detailed MSW by country'!AT181)</f>
        <v>8.9574108280148002E-2</v>
      </c>
      <c r="AO181" s="50">
        <f>MIN('ST1.1 Detailed MSW by country'!J181,'ST1.1 Detailed MSW by country'!M181,'ST1.1 Detailed MSW by country'!U181,'ST1.1 Detailed MSW by country'!X181,'ST1.1 Detailed MSW by country'!AF181,'ST1.1 Detailed MSW by country'!AI181,'ST1.1 Detailed MSW by country'!AQ181,'ST1.1 Detailed MSW by country'!AT181)</f>
        <v>0.1087878</v>
      </c>
      <c r="AP181" s="50">
        <f>MAX('ST1.1 Detailed MSW by country'!J181,'ST1.1 Detailed MSW by country'!M181,'ST1.1 Detailed MSW by country'!U181,'ST1.1 Detailed MSW by country'!X181,'ST1.1 Detailed MSW by country'!AF181,'ST1.1 Detailed MSW by country'!AI181,'ST1.1 Detailed MSW by country'!AQ181,'ST1.1 Detailed MSW by country'!AT181)</f>
        <v>0.22969274538721435</v>
      </c>
      <c r="AQ181" s="50">
        <f>AVERAGE('ST1.1 Detailed MSW by country'!K181,'ST1.1 Detailed MSW by country'!N181,'ST1.1 Detailed MSW by country'!V181,'ST1.1 Detailed MSW by country'!Y181,'ST1.1 Detailed MSW by country'!AG181,'ST1.1 Detailed MSW by country'!AJ181,'ST1.1 Detailed MSW by country'!AR181,'ST1.1 Detailed MSW by country'!AU181)</f>
        <v>8.278988521853263E-2</v>
      </c>
      <c r="AR181" s="50">
        <f>STDEVA('ST1.1 Detailed MSW by country'!K181,'ST1.1 Detailed MSW by country'!N181,'ST1.1 Detailed MSW by country'!V181,'ST1.1 Detailed MSW by country'!Y181,'ST1.1 Detailed MSW by country'!AG181,'ST1.1 Detailed MSW by country'!AJ181,'ST1.1 Detailed MSW by country'!AR181,'ST1.1 Detailed MSW by country'!AU181)</f>
        <v>4.4334553164692057E-2</v>
      </c>
      <c r="AS181" s="50">
        <f>MIN('ST1.1 Detailed MSW by country'!K181,'ST1.1 Detailed MSW by country'!N181,'ST1.1 Detailed MSW by country'!V181,'ST1.1 Detailed MSW by country'!Y181,'ST1.1 Detailed MSW by country'!AG181,'ST1.1 Detailed MSW by country'!AJ181,'ST1.1 Detailed MSW by country'!AR181,'ST1.1 Detailed MSW by country'!AU181)</f>
        <v>5.1653800000000007E-2</v>
      </c>
      <c r="AT181" s="50">
        <f>MAX('ST1.1 Detailed MSW by country'!K181,'ST1.1 Detailed MSW by country'!N181,'ST1.1 Detailed MSW by country'!V181,'ST1.1 Detailed MSW by country'!Y181,'ST1.1 Detailed MSW by country'!AG181,'ST1.1 Detailed MSW by country'!AJ181,'ST1.1 Detailed MSW by country'!AR181,'ST1.1 Detailed MSW by country'!AU181)</f>
        <v>0.11366846117880096</v>
      </c>
    </row>
    <row r="182" spans="1:46" x14ac:dyDescent="0.3">
      <c r="A182" s="19" t="s">
        <v>194</v>
      </c>
      <c r="B182" s="19" t="s">
        <v>199</v>
      </c>
      <c r="C182" s="27">
        <f>AVERAGE('ST1.1 Detailed MSW by country'!G182,'ST1.1 Detailed MSW by country'!R182,'ST1.1 Detailed MSW by country'!AC182,'ST1.1 Detailed MSW by country'!AN182)</f>
        <v>0.70185970424913602</v>
      </c>
      <c r="D182" s="21">
        <f>STDEVA('ST1.1 Detailed MSW by country'!G182,'ST1.1 Detailed MSW by country'!R182,'ST1.1 Detailed MSW by country'!AC182,'ST1.1 Detailed MSW by country'!AN182)</f>
        <v>0.45319229478596296</v>
      </c>
      <c r="E182" s="21">
        <f>MIN('ST1.1 Detailed MSW by country'!G182,'ST1.1 Detailed MSW by country'!R182,'ST1.1 Detailed MSW by country'!AC182,'ST1.1 Detailed MSW by country'!AN182)</f>
        <v>0.3</v>
      </c>
      <c r="F182" s="21">
        <f>MAX('ST1.1 Detailed MSW by country'!G182,'ST1.1 Detailed MSW by country'!R182,'ST1.1 Detailed MSW by country'!AC182,'ST1.1 Detailed MSW by country'!AN182)</f>
        <v>0.95</v>
      </c>
      <c r="G182" s="21">
        <f>AVERAGE('ST1.1 Detailed MSW by country'!H182,'ST1.1 Detailed MSW by country'!S182,'ST1.1 Detailed MSW by country'!AD182,'ST1.1 Detailed MSW by country'!AO182)</f>
        <v>0.34698564325204212</v>
      </c>
      <c r="H182" s="21">
        <f>STDEVA('ST1.1 Detailed MSW by country'!H182,'ST1.1 Detailed MSW by country'!S182,'ST1.1 Detailed MSW by country'!AD182,'ST1.1 Detailed MSW by country'!AO182)</f>
        <v>0.25514283891056472</v>
      </c>
      <c r="I182" s="21">
        <f>MIN('ST1.1 Detailed MSW by country'!H182,'ST1.1 Detailed MSW by country'!S182,'ST1.1 Detailed MSW by country'!AD182,'ST1.1 Detailed MSW by country'!AO182)</f>
        <v>8.4000000000000005E-2</v>
      </c>
      <c r="J182" s="21">
        <f>MAX('ST1.1 Detailed MSW by country'!H182,'ST1.1 Detailed MSW by country'!S182,'ST1.1 Detailed MSW by country'!AD182,'ST1.1 Detailed MSW by country'!AO182)</f>
        <v>0.50349999999999995</v>
      </c>
      <c r="K182" s="50">
        <f>AVERAGE('ST1.1 Detailed MSW by country'!AP182,'ST1.1 Detailed MSW by country'!AE182,'ST1.1 Detailed MSW by country'!T182,'ST1.1 Detailed MSW by country'!I182)</f>
        <v>2.6987686900691168E-2</v>
      </c>
      <c r="L182" s="50">
        <f>STDEVA('ST1.1 Detailed MSW by country'!AP182,'ST1.1 Detailed MSW by country'!AE182,'ST1.1 Detailed MSW by country'!T182,'ST1.1 Detailed MSW by country'!I182)</f>
        <v>1.7536160609932093E-2</v>
      </c>
      <c r="M182" s="50">
        <f>MIN('ST1.1 Detailed MSW by country'!AP182,'ST1.1 Detailed MSW by country'!AE182,'ST1.1 Detailed MSW by country'!T182,'ST1.1 Detailed MSW by country'!I182)</f>
        <v>1.4639999999999999E-2</v>
      </c>
      <c r="N182" s="50">
        <f>MAX('ST1.1 Detailed MSW by country'!AP182,'ST1.1 Detailed MSW by country'!AE182,'ST1.1 Detailed MSW by country'!T182,'ST1.1 Detailed MSW by country'!I182)</f>
        <v>4.1752260702073503E-2</v>
      </c>
      <c r="O182" s="50">
        <f>AVERAGE('ST1.1 Detailed MSW by country'!AQ182,'ST1.1 Detailed MSW by country'!AF182,'ST1.1 Detailed MSW by country'!U182,'ST1.1 Detailed MSW by country'!J182)</f>
        <v>5.159736040644438E-2</v>
      </c>
      <c r="P182" s="50">
        <f>STDEVA('ST1.1 Detailed MSW by country'!AQ182,'ST1.1 Detailed MSW by country'!AF182,'ST1.1 Detailed MSW by country'!U182,'ST1.1 Detailed MSW by country'!J182)</f>
        <v>3.3527126739890667E-2</v>
      </c>
      <c r="Q182" s="50">
        <f>MIN('ST1.1 Detailed MSW by country'!AQ182,'ST1.1 Detailed MSW by country'!AF182,'ST1.1 Detailed MSW by country'!U182,'ST1.1 Detailed MSW by country'!J182)</f>
        <v>2.7989999999999998E-2</v>
      </c>
      <c r="R182" s="50">
        <f>MAX('ST1.1 Detailed MSW by country'!AQ182,'ST1.1 Detailed MSW by country'!AF182,'ST1.1 Detailed MSW by country'!U182,'ST1.1 Detailed MSW by country'!J182)</f>
        <v>7.9825531219333154E-2</v>
      </c>
      <c r="S182" s="50">
        <f>AVERAGE('ST1.1 Detailed MSW by country'!AR182,'ST1.1 Detailed MSW by country'!AG182,'ST1.1 Detailed MSW by country'!V182,'ST1.1 Detailed MSW by country'!K182)</f>
        <v>4.2693635834699963E-2</v>
      </c>
      <c r="T182" s="50">
        <f>STDEVA('ST1.1 Detailed MSW by country'!AR182,'ST1.1 Detailed MSW by country'!AG182,'ST1.1 Detailed MSW by country'!V182,'ST1.1 Detailed MSW by country'!K182)</f>
        <v>2.7741631128827E-2</v>
      </c>
      <c r="U182" s="50">
        <f>MIN('ST1.1 Detailed MSW by country'!AR182,'ST1.1 Detailed MSW by country'!AG182,'ST1.1 Detailed MSW by country'!V182,'ST1.1 Detailed MSW by country'!K182)</f>
        <v>2.316E-2</v>
      </c>
      <c r="V182" s="50">
        <f>MAX('ST1.1 Detailed MSW by country'!AR182,'ST1.1 Detailed MSW by country'!AG182,'ST1.1 Detailed MSW by country'!V182,'ST1.1 Detailed MSW by country'!K182)</f>
        <v>6.6050707504099901E-2</v>
      </c>
      <c r="W182" s="50">
        <f>AVERAGE('ST1.1 Detailed MSW by country'!AS182,'ST1.1 Detailed MSW by country'!AH182,'ST1.1 Detailed MSW by country'!W182,'ST1.1 Detailed MSW by country'!L182)</f>
        <v>3.2794463795307094E-2</v>
      </c>
      <c r="X182" s="50">
        <f>STDEVA('ST1.1 Detailed MSW by country'!AS182,'ST1.1 Detailed MSW by country'!AH182,'ST1.1 Detailed MSW by country'!W182,'ST1.1 Detailed MSW by country'!L182)</f>
        <v>2.1309309921495358E-2</v>
      </c>
      <c r="Y182" s="50">
        <f>MIN('ST1.1 Detailed MSW by country'!AS182,'ST1.1 Detailed MSW by country'!AH182,'ST1.1 Detailed MSW by country'!W182,'ST1.1 Detailed MSW by country'!L182)</f>
        <v>1.779E-2</v>
      </c>
      <c r="Z182" s="50">
        <f>MAX('ST1.1 Detailed MSW by country'!AS182,'ST1.1 Detailed MSW by country'!AH182,'ST1.1 Detailed MSW by country'!W182,'ST1.1 Detailed MSW by country'!L182)</f>
        <v>5.0735841385921292E-2</v>
      </c>
      <c r="AA182" s="50">
        <f>AVERAGE('ST1.1 Detailed MSW by country'!AT182,'ST1.1 Detailed MSW by country'!AI182,'ST1.1 Detailed MSW by country'!X182,'ST1.1 Detailed MSW by country'!M182)</f>
        <v>8.6272113862865207E-2</v>
      </c>
      <c r="AB182" s="50">
        <f>STDEVA('ST1.1 Detailed MSW by country'!AT182,'ST1.1 Detailed MSW by country'!AI182,'ST1.1 Detailed MSW by country'!X182,'ST1.1 Detailed MSW by country'!M182)</f>
        <v>5.6058218343225545E-2</v>
      </c>
      <c r="AC182" s="50">
        <f>MIN('ST1.1 Detailed MSW by country'!AT182,'ST1.1 Detailed MSW by country'!AI182,'ST1.1 Detailed MSW by country'!X182,'ST1.1 Detailed MSW by country'!M182)</f>
        <v>4.6800000000000001E-2</v>
      </c>
      <c r="AD182" s="50">
        <f>MAX('ST1.1 Detailed MSW by country'!AT182,'ST1.1 Detailed MSW by country'!AI182,'ST1.1 Detailed MSW by country'!X182,'ST1.1 Detailed MSW by country'!M182)</f>
        <v>0.13347034158859564</v>
      </c>
      <c r="AE182" s="50">
        <f>AVERAGE('ST1.1 Detailed MSW by country'!AU182,'ST1.1 Detailed MSW by country'!AJ182,'ST1.1 Detailed MSW by country'!Y182,'ST1.1 Detailed MSW by country'!N182)</f>
        <v>2.4499068231570054E-2</v>
      </c>
      <c r="AF182" s="50">
        <f>STDEVA('ST1.1 Detailed MSW by country'!AU182,'ST1.1 Detailed MSW by country'!AJ182,'ST1.1 Detailed MSW by country'!Y182,'ST1.1 Detailed MSW by country'!N182)</f>
        <v>1.5919096619262128E-2</v>
      </c>
      <c r="AG182" s="50">
        <f>MIN('ST1.1 Detailed MSW by country'!AU182,'ST1.1 Detailed MSW by country'!AJ182,'ST1.1 Detailed MSW by country'!Y182,'ST1.1 Detailed MSW by country'!N182)</f>
        <v>1.329E-2</v>
      </c>
      <c r="AH182" s="50">
        <f>MAX('ST1.1 Detailed MSW by country'!AU182,'ST1.1 Detailed MSW by country'!AJ182,'ST1.1 Detailed MSW by country'!Y182,'ST1.1 Detailed MSW by country'!N182)</f>
        <v>3.7902154694710172E-2</v>
      </c>
      <c r="AI182" s="50">
        <f>AVERAGE('ST1.1 Detailed MSW by country'!I182,'ST1.1 Detailed MSW by country'!L182,'ST1.1 Detailed MSW by country'!T182,'ST1.1 Detailed MSW by country'!W182,'ST1.1 Detailed MSW by country'!AE182,'ST1.1 Detailed MSW by country'!AH182,'ST1.1 Detailed MSW by country'!AP182,'ST1.1 Detailed MSW by country'!AS182)</f>
        <v>2.9891075347999129E-2</v>
      </c>
      <c r="AJ182" s="50">
        <f>STDEVA('ST1.1 Detailed MSW by country'!I182,'ST1.1 Detailed MSW by country'!L182,'ST1.1 Detailed MSW by country'!T182,'ST1.1 Detailed MSW by country'!W182,'ST1.1 Detailed MSW by country'!AE182,'ST1.1 Detailed MSW by country'!AH182,'ST1.1 Detailed MSW by country'!AP182,'ST1.1 Detailed MSW by country'!AS182)</f>
        <v>1.8215944134367761E-2</v>
      </c>
      <c r="AK182" s="50">
        <f>MIN('ST1.1 Detailed MSW by country'!I182,'ST1.1 Detailed MSW by country'!L182,'ST1.1 Detailed MSW by country'!T182,'ST1.1 Detailed MSW by country'!W182,'ST1.1 Detailed MSW by country'!AE182,'ST1.1 Detailed MSW by country'!AH182,'ST1.1 Detailed MSW by country'!AP182,'ST1.1 Detailed MSW by country'!AS182)</f>
        <v>1.4639999999999999E-2</v>
      </c>
      <c r="AL182" s="50">
        <f>MAX('ST1.1 Detailed MSW by country'!I182,'ST1.1 Detailed MSW by country'!L182,'ST1.1 Detailed MSW by country'!T182,'ST1.1 Detailed MSW by country'!W182,'ST1.1 Detailed MSW by country'!AE182,'ST1.1 Detailed MSW by country'!AH182,'ST1.1 Detailed MSW by country'!AP182,'ST1.1 Detailed MSW by country'!AS182)</f>
        <v>5.0735841385921292E-2</v>
      </c>
      <c r="AM182" s="50">
        <f>AVERAGE('ST1.1 Detailed MSW by country'!J182,'ST1.1 Detailed MSW by country'!M182,'ST1.1 Detailed MSW by country'!U182,'ST1.1 Detailed MSW by country'!X182,'ST1.1 Detailed MSW by country'!AF182,'ST1.1 Detailed MSW by country'!AI182,'ST1.1 Detailed MSW by country'!AQ182,'ST1.1 Detailed MSW by country'!AT182)</f>
        <v>6.8934737134654797E-2</v>
      </c>
      <c r="AN182" s="50">
        <f>STDEVA('ST1.1 Detailed MSW by country'!J182,'ST1.1 Detailed MSW by country'!M182,'ST1.1 Detailed MSW by country'!U182,'ST1.1 Detailed MSW by country'!X182,'ST1.1 Detailed MSW by country'!AF182,'ST1.1 Detailed MSW by country'!AI182,'ST1.1 Detailed MSW by country'!AQ182,'ST1.1 Detailed MSW by country'!AT182)</f>
        <v>4.4964123884524136E-2</v>
      </c>
      <c r="AO182" s="50">
        <f>MIN('ST1.1 Detailed MSW by country'!J182,'ST1.1 Detailed MSW by country'!M182,'ST1.1 Detailed MSW by country'!U182,'ST1.1 Detailed MSW by country'!X182,'ST1.1 Detailed MSW by country'!AF182,'ST1.1 Detailed MSW by country'!AI182,'ST1.1 Detailed MSW by country'!AQ182,'ST1.1 Detailed MSW by country'!AT182)</f>
        <v>2.7989999999999998E-2</v>
      </c>
      <c r="AP182" s="50">
        <f>MAX('ST1.1 Detailed MSW by country'!J182,'ST1.1 Detailed MSW by country'!M182,'ST1.1 Detailed MSW by country'!U182,'ST1.1 Detailed MSW by country'!X182,'ST1.1 Detailed MSW by country'!AF182,'ST1.1 Detailed MSW by country'!AI182,'ST1.1 Detailed MSW by country'!AQ182,'ST1.1 Detailed MSW by country'!AT182)</f>
        <v>0.13347034158859564</v>
      </c>
      <c r="AQ182" s="50">
        <f>AVERAGE('ST1.1 Detailed MSW by country'!K182,'ST1.1 Detailed MSW by country'!N182,'ST1.1 Detailed MSW by country'!V182,'ST1.1 Detailed MSW by country'!Y182,'ST1.1 Detailed MSW by country'!AG182,'ST1.1 Detailed MSW by country'!AJ182,'ST1.1 Detailed MSW by country'!AR182,'ST1.1 Detailed MSW by country'!AU182)</f>
        <v>3.3596352033135012E-2</v>
      </c>
      <c r="AR182" s="50">
        <f>STDEVA('ST1.1 Detailed MSW by country'!K182,'ST1.1 Detailed MSW by country'!N182,'ST1.1 Detailed MSW by country'!V182,'ST1.1 Detailed MSW by country'!Y182,'ST1.1 Detailed MSW by country'!AG182,'ST1.1 Detailed MSW by country'!AJ182,'ST1.1 Detailed MSW by country'!AR182,'ST1.1 Detailed MSW by country'!AU182)</f>
        <v>2.2172923581740386E-2</v>
      </c>
      <c r="AS182" s="50">
        <f>MIN('ST1.1 Detailed MSW by country'!K182,'ST1.1 Detailed MSW by country'!N182,'ST1.1 Detailed MSW by country'!V182,'ST1.1 Detailed MSW by country'!Y182,'ST1.1 Detailed MSW by country'!AG182,'ST1.1 Detailed MSW by country'!AJ182,'ST1.1 Detailed MSW by country'!AR182,'ST1.1 Detailed MSW by country'!AU182)</f>
        <v>1.329E-2</v>
      </c>
      <c r="AT182" s="50">
        <f>MAX('ST1.1 Detailed MSW by country'!K182,'ST1.1 Detailed MSW by country'!N182,'ST1.1 Detailed MSW by country'!V182,'ST1.1 Detailed MSW by country'!Y182,'ST1.1 Detailed MSW by country'!AG182,'ST1.1 Detailed MSW by country'!AJ182,'ST1.1 Detailed MSW by country'!AR182,'ST1.1 Detailed MSW by country'!AU182)</f>
        <v>6.6050707504099901E-2</v>
      </c>
    </row>
    <row r="183" spans="1:46" x14ac:dyDescent="0.3">
      <c r="A183" s="19" t="s">
        <v>194</v>
      </c>
      <c r="B183" s="19" t="s">
        <v>200</v>
      </c>
      <c r="C183" s="27">
        <f>AVERAGE('ST1.1 Detailed MSW by country'!G183,'ST1.1 Detailed MSW by country'!R183,'ST1.1 Detailed MSW by country'!AC183,'ST1.1 Detailed MSW by country'!AN183)</f>
        <v>0.63234298739100503</v>
      </c>
      <c r="D183" s="21">
        <f>STDEVA('ST1.1 Detailed MSW by country'!G183,'ST1.1 Detailed MSW by country'!R183,'ST1.1 Detailed MSW by country'!AC183,'ST1.1 Detailed MSW by country'!AN183)</f>
        <v>0.38843925831060394</v>
      </c>
      <c r="E183" s="21">
        <f>MIN('ST1.1 Detailed MSW by country'!G183,'ST1.1 Detailed MSW by country'!R183,'ST1.1 Detailed MSW by country'!AC183,'ST1.1 Detailed MSW by country'!AN183)</f>
        <v>0.44702896217301535</v>
      </c>
      <c r="F183" s="21">
        <f>MAX('ST1.1 Detailed MSW by country'!G183,'ST1.1 Detailed MSW by country'!R183,'ST1.1 Detailed MSW by country'!AC183,'ST1.1 Detailed MSW by country'!AN183)</f>
        <v>0.95</v>
      </c>
      <c r="G183" s="21">
        <f>AVERAGE('ST1.1 Detailed MSW by country'!H183,'ST1.1 Detailed MSW by country'!S183,'ST1.1 Detailed MSW by country'!AD183,'ST1.1 Detailed MSW by country'!AO183)</f>
        <v>0.29347511665056603</v>
      </c>
      <c r="H183" s="21">
        <f>STDEVA('ST1.1 Detailed MSW by country'!H183,'ST1.1 Detailed MSW by country'!S183,'ST1.1 Detailed MSW by country'!AD183,'ST1.1 Detailed MSW by country'!AO183)</f>
        <v>0.2124920957277722</v>
      </c>
      <c r="I183" s="21">
        <f>MIN('ST1.1 Detailed MSW by country'!H183,'ST1.1 Detailed MSW by country'!S183,'ST1.1 Detailed MSW by country'!AD183,'ST1.1 Detailed MSW by country'!AO183)</f>
        <v>0.14000000000000001</v>
      </c>
      <c r="J183" s="21">
        <f>MAX('ST1.1 Detailed MSW by country'!H183,'ST1.1 Detailed MSW by country'!S183,'ST1.1 Detailed MSW by country'!AD183,'ST1.1 Detailed MSW by country'!AO183)</f>
        <v>0.50349999999999995</v>
      </c>
      <c r="K183" s="50">
        <f>AVERAGE('ST1.1 Detailed MSW by country'!AP183,'ST1.1 Detailed MSW by country'!AE183,'ST1.1 Detailed MSW by country'!T183,'ST1.1 Detailed MSW by country'!I183)</f>
        <v>2.3595271118014381E-2</v>
      </c>
      <c r="L183" s="50">
        <f>STDEVA('ST1.1 Detailed MSW by country'!AP183,'ST1.1 Detailed MSW by country'!AE183,'ST1.1 Detailed MSW by country'!T183,'ST1.1 Detailed MSW by country'!I183)</f>
        <v>1.1864810396416264E-2</v>
      </c>
      <c r="M183" s="50">
        <f>MIN('ST1.1 Detailed MSW by country'!AP183,'ST1.1 Detailed MSW by country'!AE183,'ST1.1 Detailed MSW by country'!T183,'ST1.1 Detailed MSW by country'!I183)</f>
        <v>2.1815013354043147E-2</v>
      </c>
      <c r="N183" s="50">
        <f>MAX('ST1.1 Detailed MSW by country'!AP183,'ST1.1 Detailed MSW by country'!AE183,'ST1.1 Detailed MSW by country'!T183,'ST1.1 Detailed MSW by country'!I183)</f>
        <v>2.4570799999999997E-2</v>
      </c>
      <c r="O183" s="50">
        <f>AVERAGE('ST1.1 Detailed MSW by country'!AQ183,'ST1.1 Detailed MSW by country'!AF183,'ST1.1 Detailed MSW by country'!U183,'ST1.1 Detailed MSW by country'!J183)</f>
        <v>4.5111450723580776E-2</v>
      </c>
      <c r="P183" s="50">
        <f>STDEVA('ST1.1 Detailed MSW by country'!AQ183,'ST1.1 Detailed MSW by country'!AF183,'ST1.1 Detailed MSW by country'!U183,'ST1.1 Detailed MSW by country'!J183)</f>
        <v>2.2684155942328633E-2</v>
      </c>
      <c r="Q183" s="50">
        <f>MIN('ST1.1 Detailed MSW by country'!AQ183,'ST1.1 Detailed MSW by country'!AF183,'ST1.1 Detailed MSW by country'!U183,'ST1.1 Detailed MSW by country'!J183)</f>
        <v>4.1707802170742332E-2</v>
      </c>
      <c r="R183" s="50">
        <f>MAX('ST1.1 Detailed MSW by country'!AQ183,'ST1.1 Detailed MSW by country'!AF183,'ST1.1 Detailed MSW by country'!U183,'ST1.1 Detailed MSW by country'!J183)</f>
        <v>4.6976549999999992E-2</v>
      </c>
      <c r="S183" s="50">
        <f>AVERAGE('ST1.1 Detailed MSW by country'!AR183,'ST1.1 Detailed MSW by country'!AG183,'ST1.1 Detailed MSW by country'!V183,'ST1.1 Detailed MSW by country'!K183)</f>
        <v>3.7326945293252263E-2</v>
      </c>
      <c r="T183" s="50">
        <f>STDEVA('ST1.1 Detailed MSW by country'!AR183,'ST1.1 Detailed MSW by country'!AG183,'ST1.1 Detailed MSW by country'!V183,'ST1.1 Detailed MSW by country'!K183)</f>
        <v>1.8769741036953592E-2</v>
      </c>
      <c r="U183" s="50">
        <f>MIN('ST1.1 Detailed MSW by country'!AR183,'ST1.1 Detailed MSW by country'!AG183,'ST1.1 Detailed MSW by country'!V183,'ST1.1 Detailed MSW by country'!K183)</f>
        <v>3.4510635879756786E-2</v>
      </c>
      <c r="V183" s="50">
        <f>MAX('ST1.1 Detailed MSW by country'!AR183,'ST1.1 Detailed MSW by country'!AG183,'ST1.1 Detailed MSW by country'!V183,'ST1.1 Detailed MSW by country'!K183)</f>
        <v>3.8870200000000001E-2</v>
      </c>
      <c r="W183" s="50">
        <f>AVERAGE('ST1.1 Detailed MSW by country'!AS183,'ST1.1 Detailed MSW by country'!AH183,'ST1.1 Detailed MSW by country'!W183,'ST1.1 Detailed MSW by country'!L183)</f>
        <v>2.8672122485619938E-2</v>
      </c>
      <c r="X183" s="50">
        <f>STDEVA('ST1.1 Detailed MSW by country'!AS183,'ST1.1 Detailed MSW by country'!AH183,'ST1.1 Detailed MSW by country'!W183,'ST1.1 Detailed MSW by country'!L183)</f>
        <v>1.441768968253042E-2</v>
      </c>
      <c r="Y183" s="50">
        <f>MIN('ST1.1 Detailed MSW by country'!AS183,'ST1.1 Detailed MSW by country'!AH183,'ST1.1 Detailed MSW by country'!W183,'ST1.1 Detailed MSW by country'!L183)</f>
        <v>2.6508817456859811E-2</v>
      </c>
      <c r="Z183" s="50">
        <f>MAX('ST1.1 Detailed MSW by country'!AS183,'ST1.1 Detailed MSW by country'!AH183,'ST1.1 Detailed MSW by country'!W183,'ST1.1 Detailed MSW by country'!L183)</f>
        <v>2.9857549999999997E-2</v>
      </c>
      <c r="AA183" s="50">
        <f>AVERAGE('ST1.1 Detailed MSW by country'!AT183,'ST1.1 Detailed MSW by country'!AI183,'ST1.1 Detailed MSW by country'!X183,'ST1.1 Detailed MSW by country'!M183)</f>
        <v>7.5427506032996791E-2</v>
      </c>
      <c r="AB183" s="50">
        <f>STDEVA('ST1.1 Detailed MSW by country'!AT183,'ST1.1 Detailed MSW by country'!AI183,'ST1.1 Detailed MSW by country'!X183,'ST1.1 Detailed MSW by country'!M183)</f>
        <v>3.7928492250838872E-2</v>
      </c>
      <c r="AC183" s="50">
        <f>MIN('ST1.1 Detailed MSW by country'!AT183,'ST1.1 Detailed MSW by country'!AI183,'ST1.1 Detailed MSW by country'!X183,'ST1.1 Detailed MSW by country'!M183)</f>
        <v>6.9736518098990397E-2</v>
      </c>
      <c r="AD183" s="50">
        <f>MAX('ST1.1 Detailed MSW by country'!AT183,'ST1.1 Detailed MSW by country'!AI183,'ST1.1 Detailed MSW by country'!X183,'ST1.1 Detailed MSW by country'!M183)</f>
        <v>7.8545999999999991E-2</v>
      </c>
      <c r="AE183" s="50">
        <f>AVERAGE('ST1.1 Detailed MSW by country'!AU183,'ST1.1 Detailed MSW by country'!AJ183,'ST1.1 Detailed MSW by country'!Y183,'ST1.1 Detailed MSW by country'!N183)</f>
        <v>2.1419477674754859E-2</v>
      </c>
      <c r="AF183" s="50">
        <f>STDEVA('ST1.1 Detailed MSW by country'!AU183,'ST1.1 Detailed MSW by country'!AJ183,'ST1.1 Detailed MSW by country'!Y183,'ST1.1 Detailed MSW by country'!N183)</f>
        <v>1.0770719273795913E-2</v>
      </c>
      <c r="AG183" s="50">
        <f>MIN('ST1.1 Detailed MSW by country'!AU183,'ST1.1 Detailed MSW by country'!AJ183,'ST1.1 Detailed MSW by country'!Y183,'ST1.1 Detailed MSW by country'!N183)</f>
        <v>1.9803383024264581E-2</v>
      </c>
      <c r="AH183" s="50">
        <f>MAX('ST1.1 Detailed MSW by country'!AU183,'ST1.1 Detailed MSW by country'!AJ183,'ST1.1 Detailed MSW by country'!Y183,'ST1.1 Detailed MSW by country'!N183)</f>
        <v>2.2305049999999996E-2</v>
      </c>
      <c r="AI183" s="50">
        <f>AVERAGE('ST1.1 Detailed MSW by country'!I183,'ST1.1 Detailed MSW by country'!L183,'ST1.1 Detailed MSW by country'!T183,'ST1.1 Detailed MSW by country'!W183,'ST1.1 Detailed MSW by country'!AE183,'ST1.1 Detailed MSW by country'!AH183,'ST1.1 Detailed MSW by country'!AP183,'ST1.1 Detailed MSW by country'!AS183)</f>
        <v>2.6133696801817152E-2</v>
      </c>
      <c r="AJ183" s="50">
        <f>STDEVA('ST1.1 Detailed MSW by country'!I183,'ST1.1 Detailed MSW by country'!L183,'ST1.1 Detailed MSW by country'!T183,'ST1.1 Detailed MSW by country'!W183,'ST1.1 Detailed MSW by country'!AE183,'ST1.1 Detailed MSW by country'!AH183,'ST1.1 Detailed MSW by country'!AP183,'ST1.1 Detailed MSW by country'!AS183)</f>
        <v>1.2391971634079457E-2</v>
      </c>
      <c r="AK183" s="50">
        <f>MIN('ST1.1 Detailed MSW by country'!I183,'ST1.1 Detailed MSW by country'!L183,'ST1.1 Detailed MSW by country'!T183,'ST1.1 Detailed MSW by country'!W183,'ST1.1 Detailed MSW by country'!AE183,'ST1.1 Detailed MSW by country'!AH183,'ST1.1 Detailed MSW by country'!AP183,'ST1.1 Detailed MSW by country'!AS183)</f>
        <v>2.1815013354043147E-2</v>
      </c>
      <c r="AL183" s="50">
        <f>MAX('ST1.1 Detailed MSW by country'!I183,'ST1.1 Detailed MSW by country'!L183,'ST1.1 Detailed MSW by country'!T183,'ST1.1 Detailed MSW by country'!W183,'ST1.1 Detailed MSW by country'!AE183,'ST1.1 Detailed MSW by country'!AH183,'ST1.1 Detailed MSW by country'!AP183,'ST1.1 Detailed MSW by country'!AS183)</f>
        <v>2.9857549999999997E-2</v>
      </c>
      <c r="AM183" s="50">
        <f>AVERAGE('ST1.1 Detailed MSW by country'!J183,'ST1.1 Detailed MSW by country'!M183,'ST1.1 Detailed MSW by country'!U183,'ST1.1 Detailed MSW by country'!X183,'ST1.1 Detailed MSW by country'!AF183,'ST1.1 Detailed MSW by country'!AI183,'ST1.1 Detailed MSW by country'!AQ183,'ST1.1 Detailed MSW by country'!AT183)</f>
        <v>6.0269478378288784E-2</v>
      </c>
      <c r="AN183" s="50">
        <f>STDEVA('ST1.1 Detailed MSW by country'!J183,'ST1.1 Detailed MSW by country'!M183,'ST1.1 Detailed MSW by country'!U183,'ST1.1 Detailed MSW by country'!X183,'ST1.1 Detailed MSW by country'!AF183,'ST1.1 Detailed MSW by country'!AI183,'ST1.1 Detailed MSW by country'!AQ183,'ST1.1 Detailed MSW by country'!AT183)</f>
        <v>3.1381000795357293E-2</v>
      </c>
      <c r="AO183" s="50">
        <f>MIN('ST1.1 Detailed MSW by country'!J183,'ST1.1 Detailed MSW by country'!M183,'ST1.1 Detailed MSW by country'!U183,'ST1.1 Detailed MSW by country'!X183,'ST1.1 Detailed MSW by country'!AF183,'ST1.1 Detailed MSW by country'!AI183,'ST1.1 Detailed MSW by country'!AQ183,'ST1.1 Detailed MSW by country'!AT183)</f>
        <v>4.1707802170742332E-2</v>
      </c>
      <c r="AP183" s="50">
        <f>MAX('ST1.1 Detailed MSW by country'!J183,'ST1.1 Detailed MSW by country'!M183,'ST1.1 Detailed MSW by country'!U183,'ST1.1 Detailed MSW by country'!X183,'ST1.1 Detailed MSW by country'!AF183,'ST1.1 Detailed MSW by country'!AI183,'ST1.1 Detailed MSW by country'!AQ183,'ST1.1 Detailed MSW by country'!AT183)</f>
        <v>7.8545999999999991E-2</v>
      </c>
      <c r="AQ183" s="50">
        <f>AVERAGE('ST1.1 Detailed MSW by country'!K183,'ST1.1 Detailed MSW by country'!N183,'ST1.1 Detailed MSW by country'!V183,'ST1.1 Detailed MSW by country'!Y183,'ST1.1 Detailed MSW by country'!AG183,'ST1.1 Detailed MSW by country'!AJ183,'ST1.1 Detailed MSW by country'!AR183,'ST1.1 Detailed MSW by country'!AU183)</f>
        <v>2.9373211484003559E-2</v>
      </c>
      <c r="AR183" s="50">
        <f>STDEVA('ST1.1 Detailed MSW by country'!K183,'ST1.1 Detailed MSW by country'!N183,'ST1.1 Detailed MSW by country'!V183,'ST1.1 Detailed MSW by country'!Y183,'ST1.1 Detailed MSW by country'!AG183,'ST1.1 Detailed MSW by country'!AJ183,'ST1.1 Detailed MSW by country'!AR183,'ST1.1 Detailed MSW by country'!AU183)</f>
        <v>1.5536193611763439E-2</v>
      </c>
      <c r="AS183" s="50">
        <f>MIN('ST1.1 Detailed MSW by country'!K183,'ST1.1 Detailed MSW by country'!N183,'ST1.1 Detailed MSW by country'!V183,'ST1.1 Detailed MSW by country'!Y183,'ST1.1 Detailed MSW by country'!AG183,'ST1.1 Detailed MSW by country'!AJ183,'ST1.1 Detailed MSW by country'!AR183,'ST1.1 Detailed MSW by country'!AU183)</f>
        <v>1.9803383024264581E-2</v>
      </c>
      <c r="AT183" s="50">
        <f>MAX('ST1.1 Detailed MSW by country'!K183,'ST1.1 Detailed MSW by country'!N183,'ST1.1 Detailed MSW by country'!V183,'ST1.1 Detailed MSW by country'!Y183,'ST1.1 Detailed MSW by country'!AG183,'ST1.1 Detailed MSW by country'!AJ183,'ST1.1 Detailed MSW by country'!AR183,'ST1.1 Detailed MSW by country'!AU183)</f>
        <v>3.8870200000000001E-2</v>
      </c>
    </row>
    <row r="184" spans="1:46" x14ac:dyDescent="0.3">
      <c r="A184" s="19" t="s">
        <v>194</v>
      </c>
      <c r="B184" s="19" t="s">
        <v>201</v>
      </c>
      <c r="C184" s="27">
        <f>AVERAGE('ST1.1 Detailed MSW by country'!G184,'ST1.1 Detailed MSW by country'!R184,'ST1.1 Detailed MSW by country'!AC184,'ST1.1 Detailed MSW by country'!AN184)</f>
        <v>0.81492998538849326</v>
      </c>
      <c r="D184" s="21">
        <f>STDEVA('ST1.1 Detailed MSW by country'!G184,'ST1.1 Detailed MSW by country'!R184,'ST1.1 Detailed MSW by country'!AC184,'ST1.1 Detailed MSW by country'!AN184)</f>
        <v>0.48325241809348296</v>
      </c>
      <c r="E184" s="21">
        <f>MIN('ST1.1 Detailed MSW by country'!G184,'ST1.1 Detailed MSW by country'!R184,'ST1.1 Detailed MSW by country'!AC184,'ST1.1 Detailed MSW by country'!AN184)</f>
        <v>0.67985997077698668</v>
      </c>
      <c r="F184" s="21">
        <f>MAX('ST1.1 Detailed MSW by country'!G184,'ST1.1 Detailed MSW by country'!R184,'ST1.1 Detailed MSW by country'!AC184,'ST1.1 Detailed MSW by country'!AN184)</f>
        <v>0.95</v>
      </c>
      <c r="G184" s="21">
        <f>AVERAGE('ST1.1 Detailed MSW by country'!H184,'ST1.1 Detailed MSW by country'!S184,'ST1.1 Detailed MSW by country'!AD184,'ST1.1 Detailed MSW by country'!AO184)</f>
        <v>0.43191289225590146</v>
      </c>
      <c r="H184" s="21">
        <f>STDEVA('ST1.1 Detailed MSW by country'!H184,'ST1.1 Detailed MSW by country'!S184,'ST1.1 Detailed MSW by country'!AD184,'ST1.1 Detailed MSW by country'!AO184)</f>
        <v>0.25612378158954591</v>
      </c>
      <c r="I184" s="21">
        <f>MIN('ST1.1 Detailed MSW by country'!H184,'ST1.1 Detailed MSW by country'!S184,'ST1.1 Detailed MSW by country'!AD184,'ST1.1 Detailed MSW by country'!AO184)</f>
        <v>0.36032578451180297</v>
      </c>
      <c r="J184" s="21">
        <f>MAX('ST1.1 Detailed MSW by country'!H184,'ST1.1 Detailed MSW by country'!S184,'ST1.1 Detailed MSW by country'!AD184,'ST1.1 Detailed MSW by country'!AO184)</f>
        <v>0.50349999999999995</v>
      </c>
      <c r="K184" s="50">
        <f>AVERAGE('ST1.1 Detailed MSW by country'!AP184,'ST1.1 Detailed MSW by country'!AE184,'ST1.1 Detailed MSW by country'!T184,'ST1.1 Detailed MSW by country'!I184)</f>
        <v>2.8873983286958473E-2</v>
      </c>
      <c r="L184" s="50">
        <f>STDEVA('ST1.1 Detailed MSW by country'!AP184,'ST1.1 Detailed MSW by country'!AE184,'ST1.1 Detailed MSW by country'!T184,'ST1.1 Detailed MSW by country'!I184)</f>
        <v>1.7036643680195879E-2</v>
      </c>
      <c r="M184" s="50">
        <f>MIN('ST1.1 Detailed MSW by country'!AP184,'ST1.1 Detailed MSW by country'!AE184,'ST1.1 Detailed MSW by country'!T184,'ST1.1 Detailed MSW by country'!I184)</f>
        <v>2.4570799999999997E-2</v>
      </c>
      <c r="N184" s="50">
        <f>MAX('ST1.1 Detailed MSW by country'!AP184,'ST1.1 Detailed MSW by country'!AE184,'ST1.1 Detailed MSW by country'!T184,'ST1.1 Detailed MSW by country'!I184)</f>
        <v>3.317716657391695E-2</v>
      </c>
      <c r="O184" s="50">
        <f>AVERAGE('ST1.1 Detailed MSW by country'!AQ184,'ST1.1 Detailed MSW by country'!AF184,'ST1.1 Detailed MSW by country'!U184,'ST1.1 Detailed MSW by country'!J184)</f>
        <v>5.520374263674642E-2</v>
      </c>
      <c r="P184" s="50">
        <f>STDEVA('ST1.1 Detailed MSW by country'!AQ184,'ST1.1 Detailed MSW by country'!AF184,'ST1.1 Detailed MSW by country'!U184,'ST1.1 Detailed MSW by country'!J184)</f>
        <v>3.2572107691849907E-2</v>
      </c>
      <c r="Q184" s="50">
        <f>MIN('ST1.1 Detailed MSW by country'!AQ184,'ST1.1 Detailed MSW by country'!AF184,'ST1.1 Detailed MSW by country'!U184,'ST1.1 Detailed MSW by country'!J184)</f>
        <v>4.6976549999999992E-2</v>
      </c>
      <c r="R184" s="50">
        <f>MAX('ST1.1 Detailed MSW by country'!AQ184,'ST1.1 Detailed MSW by country'!AF184,'ST1.1 Detailed MSW by country'!U184,'ST1.1 Detailed MSW by country'!J184)</f>
        <v>6.3430935273492847E-2</v>
      </c>
      <c r="S184" s="50">
        <f>AVERAGE('ST1.1 Detailed MSW by country'!AR184,'ST1.1 Detailed MSW by country'!AG184,'ST1.1 Detailed MSW by country'!V184,'ST1.1 Detailed MSW by country'!K184)</f>
        <v>4.5677694871991692E-2</v>
      </c>
      <c r="T184" s="50">
        <f>STDEVA('ST1.1 Detailed MSW by country'!AR184,'ST1.1 Detailed MSW by country'!AG184,'ST1.1 Detailed MSW by country'!V184,'ST1.1 Detailed MSW by country'!K184)</f>
        <v>2.6951411723588566E-2</v>
      </c>
      <c r="U184" s="50">
        <f>MIN('ST1.1 Detailed MSW by country'!AR184,'ST1.1 Detailed MSW by country'!AG184,'ST1.1 Detailed MSW by country'!V184,'ST1.1 Detailed MSW by country'!K184)</f>
        <v>3.8870200000000001E-2</v>
      </c>
      <c r="V184" s="50">
        <f>MAX('ST1.1 Detailed MSW by country'!AR184,'ST1.1 Detailed MSW by country'!AG184,'ST1.1 Detailed MSW by country'!V184,'ST1.1 Detailed MSW by country'!K184)</f>
        <v>5.2485189743983376E-2</v>
      </c>
      <c r="W184" s="50">
        <f>AVERAGE('ST1.1 Detailed MSW by country'!AS184,'ST1.1 Detailed MSW by country'!AH184,'ST1.1 Detailed MSW by country'!W184,'ST1.1 Detailed MSW by country'!L184)</f>
        <v>3.508662313353765E-2</v>
      </c>
      <c r="X184" s="50">
        <f>STDEVA('ST1.1 Detailed MSW by country'!AS184,'ST1.1 Detailed MSW by country'!AH184,'ST1.1 Detailed MSW by country'!W184,'ST1.1 Detailed MSW by country'!L184)</f>
        <v>2.070231496384459E-2</v>
      </c>
      <c r="Y184" s="50">
        <f>MIN('ST1.1 Detailed MSW by country'!AS184,'ST1.1 Detailed MSW by country'!AH184,'ST1.1 Detailed MSW by country'!W184,'ST1.1 Detailed MSW by country'!L184)</f>
        <v>2.9857549999999997E-2</v>
      </c>
      <c r="Z184" s="50">
        <f>MAX('ST1.1 Detailed MSW by country'!AS184,'ST1.1 Detailed MSW by country'!AH184,'ST1.1 Detailed MSW by country'!W184,'ST1.1 Detailed MSW by country'!L184)</f>
        <v>4.0315696267075311E-2</v>
      </c>
      <c r="AA184" s="50">
        <f>AVERAGE('ST1.1 Detailed MSW by country'!AT184,'ST1.1 Detailed MSW by country'!AI184,'ST1.1 Detailed MSW by country'!X184,'ST1.1 Detailed MSW by country'!M184)</f>
        <v>9.2302077720604947E-2</v>
      </c>
      <c r="AB184" s="50">
        <f>STDEVA('ST1.1 Detailed MSW by country'!AT184,'ST1.1 Detailed MSW by country'!AI184,'ST1.1 Detailed MSW by country'!X184,'ST1.1 Detailed MSW by country'!M184)</f>
        <v>5.4461401928495023E-2</v>
      </c>
      <c r="AC184" s="50">
        <f>MIN('ST1.1 Detailed MSW by country'!AT184,'ST1.1 Detailed MSW by country'!AI184,'ST1.1 Detailed MSW by country'!X184,'ST1.1 Detailed MSW by country'!M184)</f>
        <v>7.8545999999999991E-2</v>
      </c>
      <c r="AD184" s="50">
        <f>MAX('ST1.1 Detailed MSW by country'!AT184,'ST1.1 Detailed MSW by country'!AI184,'ST1.1 Detailed MSW by country'!X184,'ST1.1 Detailed MSW by country'!M184)</f>
        <v>0.10605815544120992</v>
      </c>
      <c r="AE184" s="50">
        <f>AVERAGE('ST1.1 Detailed MSW by country'!AU184,'ST1.1 Detailed MSW by country'!AJ184,'ST1.1 Detailed MSW by country'!Y184,'ST1.1 Detailed MSW by country'!N184)</f>
        <v>2.6211423352710254E-2</v>
      </c>
      <c r="AF184" s="50">
        <f>STDEVA('ST1.1 Detailed MSW by country'!AU184,'ST1.1 Detailed MSW by country'!AJ184,'ST1.1 Detailed MSW by country'!Y184,'ST1.1 Detailed MSW by country'!N184)</f>
        <v>1.5465641701489292E-2</v>
      </c>
      <c r="AG184" s="50">
        <f>MIN('ST1.1 Detailed MSW by country'!AU184,'ST1.1 Detailed MSW by country'!AJ184,'ST1.1 Detailed MSW by country'!Y184,'ST1.1 Detailed MSW by country'!N184)</f>
        <v>2.2305049999999996E-2</v>
      </c>
      <c r="AH184" s="50">
        <f>MAX('ST1.1 Detailed MSW by country'!AU184,'ST1.1 Detailed MSW by country'!AJ184,'ST1.1 Detailed MSW by country'!Y184,'ST1.1 Detailed MSW by country'!N184)</f>
        <v>3.0117796705420509E-2</v>
      </c>
      <c r="AI184" s="50">
        <f>AVERAGE('ST1.1 Detailed MSW by country'!I184,'ST1.1 Detailed MSW by country'!L184,'ST1.1 Detailed MSW by country'!T184,'ST1.1 Detailed MSW by country'!W184,'ST1.1 Detailed MSW by country'!AE184,'ST1.1 Detailed MSW by country'!AH184,'ST1.1 Detailed MSW by country'!AP184,'ST1.1 Detailed MSW by country'!AS184)</f>
        <v>3.1980303210248071E-2</v>
      </c>
      <c r="AJ184" s="50">
        <f>STDEVA('ST1.1 Detailed MSW by country'!I184,'ST1.1 Detailed MSW by country'!L184,'ST1.1 Detailed MSW by country'!T184,'ST1.1 Detailed MSW by country'!W184,'ST1.1 Detailed MSW by country'!AE184,'ST1.1 Detailed MSW by country'!AH184,'ST1.1 Detailed MSW by country'!AP184,'ST1.1 Detailed MSW by country'!AS184)</f>
        <v>1.7630321547899057E-2</v>
      </c>
      <c r="AK184" s="50">
        <f>MIN('ST1.1 Detailed MSW by country'!I184,'ST1.1 Detailed MSW by country'!L184,'ST1.1 Detailed MSW by country'!T184,'ST1.1 Detailed MSW by country'!W184,'ST1.1 Detailed MSW by country'!AE184,'ST1.1 Detailed MSW by country'!AH184,'ST1.1 Detailed MSW by country'!AP184,'ST1.1 Detailed MSW by country'!AS184)</f>
        <v>2.4570799999999997E-2</v>
      </c>
      <c r="AL184" s="50">
        <f>MAX('ST1.1 Detailed MSW by country'!I184,'ST1.1 Detailed MSW by country'!L184,'ST1.1 Detailed MSW by country'!T184,'ST1.1 Detailed MSW by country'!W184,'ST1.1 Detailed MSW by country'!AE184,'ST1.1 Detailed MSW by country'!AH184,'ST1.1 Detailed MSW by country'!AP184,'ST1.1 Detailed MSW by country'!AS184)</f>
        <v>4.0315696267075311E-2</v>
      </c>
      <c r="AM184" s="50">
        <f>AVERAGE('ST1.1 Detailed MSW by country'!J184,'ST1.1 Detailed MSW by country'!M184,'ST1.1 Detailed MSW by country'!U184,'ST1.1 Detailed MSW by country'!X184,'ST1.1 Detailed MSW by country'!AF184,'ST1.1 Detailed MSW by country'!AI184,'ST1.1 Detailed MSW by country'!AQ184,'ST1.1 Detailed MSW by country'!AT184)</f>
        <v>7.375291017867569E-2</v>
      </c>
      <c r="AN184" s="50">
        <f>STDEVA('ST1.1 Detailed MSW by country'!J184,'ST1.1 Detailed MSW by country'!M184,'ST1.1 Detailed MSW by country'!U184,'ST1.1 Detailed MSW by country'!X184,'ST1.1 Detailed MSW by country'!AF184,'ST1.1 Detailed MSW by country'!AI184,'ST1.1 Detailed MSW by country'!AQ184,'ST1.1 Detailed MSW by country'!AT184)</f>
        <v>4.2710157258828076E-2</v>
      </c>
      <c r="AO184" s="50">
        <f>MIN('ST1.1 Detailed MSW by country'!J184,'ST1.1 Detailed MSW by country'!M184,'ST1.1 Detailed MSW by country'!U184,'ST1.1 Detailed MSW by country'!X184,'ST1.1 Detailed MSW by country'!AF184,'ST1.1 Detailed MSW by country'!AI184,'ST1.1 Detailed MSW by country'!AQ184,'ST1.1 Detailed MSW by country'!AT184)</f>
        <v>4.6976549999999992E-2</v>
      </c>
      <c r="AP184" s="50">
        <f>MAX('ST1.1 Detailed MSW by country'!J184,'ST1.1 Detailed MSW by country'!M184,'ST1.1 Detailed MSW by country'!U184,'ST1.1 Detailed MSW by country'!X184,'ST1.1 Detailed MSW by country'!AF184,'ST1.1 Detailed MSW by country'!AI184,'ST1.1 Detailed MSW by country'!AQ184,'ST1.1 Detailed MSW by country'!AT184)</f>
        <v>0.10605815544120992</v>
      </c>
      <c r="AQ184" s="50">
        <f>AVERAGE('ST1.1 Detailed MSW by country'!K184,'ST1.1 Detailed MSW by country'!N184,'ST1.1 Detailed MSW by country'!V184,'ST1.1 Detailed MSW by country'!Y184,'ST1.1 Detailed MSW by country'!AG184,'ST1.1 Detailed MSW by country'!AJ184,'ST1.1 Detailed MSW by country'!AR184,'ST1.1 Detailed MSW by country'!AU184)</f>
        <v>3.594455911235097E-2</v>
      </c>
      <c r="AR184" s="50">
        <f>STDEVA('ST1.1 Detailed MSW by country'!K184,'ST1.1 Detailed MSW by country'!N184,'ST1.1 Detailed MSW by country'!V184,'ST1.1 Detailed MSW by country'!Y184,'ST1.1 Detailed MSW by country'!AG184,'ST1.1 Detailed MSW by country'!AJ184,'ST1.1 Detailed MSW by country'!AR184,'ST1.1 Detailed MSW by country'!AU184)</f>
        <v>2.0997149006577363E-2</v>
      </c>
      <c r="AS184" s="50">
        <f>MIN('ST1.1 Detailed MSW by country'!K184,'ST1.1 Detailed MSW by country'!N184,'ST1.1 Detailed MSW by country'!V184,'ST1.1 Detailed MSW by country'!Y184,'ST1.1 Detailed MSW by country'!AG184,'ST1.1 Detailed MSW by country'!AJ184,'ST1.1 Detailed MSW by country'!AR184,'ST1.1 Detailed MSW by country'!AU184)</f>
        <v>2.2305049999999996E-2</v>
      </c>
      <c r="AT184" s="50">
        <f>MAX('ST1.1 Detailed MSW by country'!K184,'ST1.1 Detailed MSW by country'!N184,'ST1.1 Detailed MSW by country'!V184,'ST1.1 Detailed MSW by country'!Y184,'ST1.1 Detailed MSW by country'!AG184,'ST1.1 Detailed MSW by country'!AJ184,'ST1.1 Detailed MSW by country'!AR184,'ST1.1 Detailed MSW by country'!AU184)</f>
        <v>5.2485189743983376E-2</v>
      </c>
    </row>
    <row r="185" spans="1:46" x14ac:dyDescent="0.3">
      <c r="A185" s="19" t="s">
        <v>194</v>
      </c>
      <c r="B185" s="19" t="s">
        <v>202</v>
      </c>
      <c r="C185" s="27">
        <f>AVERAGE('ST1.1 Detailed MSW by country'!G185,'ST1.1 Detailed MSW by country'!R185,'ST1.1 Detailed MSW by country'!AC185,'ST1.1 Detailed MSW by country'!AN185)</f>
        <v>0.85668412807223626</v>
      </c>
      <c r="D185" s="21">
        <f>STDEVA('ST1.1 Detailed MSW by country'!G185,'ST1.1 Detailed MSW by country'!R185,'ST1.1 Detailed MSW by country'!AC185,'ST1.1 Detailed MSW by country'!AN185)</f>
        <v>0.58984288509824156</v>
      </c>
      <c r="E185" s="21">
        <f>MIN('ST1.1 Detailed MSW by country'!G185,'ST1.1 Detailed MSW by country'!R185,'ST1.1 Detailed MSW by country'!AC185,'ST1.1 Detailed MSW by country'!AN185)</f>
        <v>0.32</v>
      </c>
      <c r="F185" s="21">
        <f>MAX('ST1.1 Detailed MSW by country'!G185,'ST1.1 Detailed MSW by country'!R185,'ST1.1 Detailed MSW by country'!AC185,'ST1.1 Detailed MSW by country'!AN185)</f>
        <v>1.3000523842167089</v>
      </c>
      <c r="G185" s="21">
        <f>AVERAGE('ST1.1 Detailed MSW by country'!H185,'ST1.1 Detailed MSW by country'!S185,'ST1.1 Detailed MSW by country'!AD185,'ST1.1 Detailed MSW by country'!AO185)</f>
        <v>0.4273759212116186</v>
      </c>
      <c r="H185" s="21">
        <f>STDEVA('ST1.1 Detailed MSW by country'!H185,'ST1.1 Detailed MSW by country'!S185,'ST1.1 Detailed MSW by country'!AD185,'ST1.1 Detailed MSW by country'!AO185)</f>
        <v>0.32931077950208948</v>
      </c>
      <c r="I185" s="21">
        <f>MIN('ST1.1 Detailed MSW by country'!H185,'ST1.1 Detailed MSW by country'!S185,'ST1.1 Detailed MSW by country'!AD185,'ST1.1 Detailed MSW by country'!AO185)</f>
        <v>8.9600000000000013E-2</v>
      </c>
      <c r="J185" s="21">
        <f>MAX('ST1.1 Detailed MSW by country'!H185,'ST1.1 Detailed MSW by country'!S185,'ST1.1 Detailed MSW by country'!AD185,'ST1.1 Detailed MSW by country'!AO185)</f>
        <v>0.68902776363485574</v>
      </c>
      <c r="K185" s="50">
        <f>AVERAGE('ST1.1 Detailed MSW by country'!AP185,'ST1.1 Detailed MSW by country'!AE185,'ST1.1 Detailed MSW by country'!T185,'ST1.1 Detailed MSW by country'!I185)</f>
        <v>3.4543118783258463E-2</v>
      </c>
      <c r="L185" s="50">
        <f>STDEVA('ST1.1 Detailed MSW by country'!AP185,'ST1.1 Detailed MSW by country'!AE185,'ST1.1 Detailed MSW by country'!T185,'ST1.1 Detailed MSW by country'!I185)</f>
        <v>2.7004819017274442E-2</v>
      </c>
      <c r="M185" s="50">
        <f>MIN('ST1.1 Detailed MSW by country'!AP185,'ST1.1 Detailed MSW by country'!AE185,'ST1.1 Detailed MSW by country'!T185,'ST1.1 Detailed MSW by country'!I185)</f>
        <v>1.5616E-2</v>
      </c>
      <c r="N185" s="50">
        <f>MAX('ST1.1 Detailed MSW by country'!AP185,'ST1.1 Detailed MSW by country'!AE185,'ST1.1 Detailed MSW by country'!T185,'ST1.1 Detailed MSW by country'!I185)</f>
        <v>6.3442556349775386E-2</v>
      </c>
      <c r="O185" s="50">
        <f>AVERAGE('ST1.1 Detailed MSW by country'!AQ185,'ST1.1 Detailed MSW by country'!AF185,'ST1.1 Detailed MSW by country'!U185,'ST1.1 Detailed MSW by country'!J185)</f>
        <v>6.6042479149139632E-2</v>
      </c>
      <c r="P185" s="50">
        <f>STDEVA('ST1.1 Detailed MSW by country'!AQ185,'ST1.1 Detailed MSW by country'!AF185,'ST1.1 Detailed MSW by country'!U185,'ST1.1 Detailed MSW by country'!J185)</f>
        <v>5.1630115047371014E-2</v>
      </c>
      <c r="Q185" s="50">
        <f>MIN('ST1.1 Detailed MSW by country'!AQ185,'ST1.1 Detailed MSW by country'!AF185,'ST1.1 Detailed MSW by country'!U185,'ST1.1 Detailed MSW by country'!J185)</f>
        <v>2.9855999999999997E-2</v>
      </c>
      <c r="R185" s="50">
        <f>MAX('ST1.1 Detailed MSW by country'!AQ185,'ST1.1 Detailed MSW by country'!AF185,'ST1.1 Detailed MSW by country'!U185,'ST1.1 Detailed MSW by country'!J185)</f>
        <v>0.12129488744741893</v>
      </c>
      <c r="S185" s="50">
        <f>AVERAGE('ST1.1 Detailed MSW by country'!AR185,'ST1.1 Detailed MSW by country'!AG185,'ST1.1 Detailed MSW by country'!V185,'ST1.1 Detailed MSW by country'!K185)</f>
        <v>5.4646081353843308E-2</v>
      </c>
      <c r="T185" s="50">
        <f>STDEVA('ST1.1 Detailed MSW by country'!AR185,'ST1.1 Detailed MSW by country'!AG185,'ST1.1 Detailed MSW by country'!V185,'ST1.1 Detailed MSW by country'!K185)</f>
        <v>4.2720738281425974E-2</v>
      </c>
      <c r="U185" s="50">
        <f>MIN('ST1.1 Detailed MSW by country'!AR185,'ST1.1 Detailed MSW by country'!AG185,'ST1.1 Detailed MSW by country'!V185,'ST1.1 Detailed MSW by country'!K185)</f>
        <v>2.4704000000000004E-2</v>
      </c>
      <c r="V185" s="50">
        <f>MAX('ST1.1 Detailed MSW by country'!AR185,'ST1.1 Detailed MSW by country'!AG185,'ST1.1 Detailed MSW by country'!V185,'ST1.1 Detailed MSW by country'!K185)</f>
        <v>0.10036404406152993</v>
      </c>
      <c r="W185" s="50">
        <f>AVERAGE('ST1.1 Detailed MSW by country'!AS185,'ST1.1 Detailed MSW by country'!AH185,'ST1.1 Detailed MSW by country'!W185,'ST1.1 Detailed MSW by country'!L185)</f>
        <v>4.1975552128016951E-2</v>
      </c>
      <c r="X185" s="50">
        <f>STDEVA('ST1.1 Detailed MSW by country'!AS185,'ST1.1 Detailed MSW by country'!AH185,'ST1.1 Detailed MSW by country'!W185,'ST1.1 Detailed MSW by country'!L185)</f>
        <v>3.281528212549948E-2</v>
      </c>
      <c r="Y185" s="50">
        <f>MIN('ST1.1 Detailed MSW by country'!AS185,'ST1.1 Detailed MSW by country'!AH185,'ST1.1 Detailed MSW by country'!W185,'ST1.1 Detailed MSW by country'!L185)</f>
        <v>1.8976E-2</v>
      </c>
      <c r="Z185" s="50">
        <f>MAX('ST1.1 Detailed MSW by country'!AS185,'ST1.1 Detailed MSW by country'!AH185,'ST1.1 Detailed MSW by country'!W185,'ST1.1 Detailed MSW by country'!L185)</f>
        <v>7.7093106384050841E-2</v>
      </c>
      <c r="AA185" s="50">
        <f>AVERAGE('ST1.1 Detailed MSW by country'!AT185,'ST1.1 Detailed MSW by country'!AI185,'ST1.1 Detailed MSW by country'!X185,'ST1.1 Detailed MSW by country'!M185)</f>
        <v>0.11042472397926888</v>
      </c>
      <c r="AB185" s="50">
        <f>STDEVA('ST1.1 Detailed MSW by country'!AT185,'ST1.1 Detailed MSW by country'!AI185,'ST1.1 Detailed MSW by country'!X185,'ST1.1 Detailed MSW by country'!M185)</f>
        <v>8.6326880465057654E-2</v>
      </c>
      <c r="AC185" s="50">
        <f>MIN('ST1.1 Detailed MSW by country'!AT185,'ST1.1 Detailed MSW by country'!AI185,'ST1.1 Detailed MSW by country'!X185,'ST1.1 Detailed MSW by country'!M185)</f>
        <v>4.9919999999999999E-2</v>
      </c>
      <c r="AD185" s="50">
        <f>MAX('ST1.1 Detailed MSW by country'!AT185,'ST1.1 Detailed MSW by country'!AI185,'ST1.1 Detailed MSW by country'!X185,'ST1.1 Detailed MSW by country'!M185)</f>
        <v>0.20280817193780659</v>
      </c>
      <c r="AE185" s="50">
        <f>AVERAGE('ST1.1 Detailed MSW by country'!AU185,'ST1.1 Detailed MSW by country'!AJ185,'ST1.1 Detailed MSW by country'!Y185,'ST1.1 Detailed MSW by country'!N185)</f>
        <v>3.1357790206933404E-2</v>
      </c>
      <c r="AF185" s="50">
        <f>STDEVA('ST1.1 Detailed MSW by country'!AU185,'ST1.1 Detailed MSW by country'!AJ185,'ST1.1 Detailed MSW by country'!Y185,'ST1.1 Detailed MSW by country'!N185)</f>
        <v>2.4514620542320856E-2</v>
      </c>
      <c r="AG185" s="50">
        <f>MIN('ST1.1 Detailed MSW by country'!AU185,'ST1.1 Detailed MSW by country'!AJ185,'ST1.1 Detailed MSW by country'!Y185,'ST1.1 Detailed MSW by country'!N185)</f>
        <v>1.4175999999999999E-2</v>
      </c>
      <c r="AH185" s="50">
        <f>MAX('ST1.1 Detailed MSW by country'!AU185,'ST1.1 Detailed MSW by country'!AJ185,'ST1.1 Detailed MSW by country'!Y185,'ST1.1 Detailed MSW by country'!N185)</f>
        <v>5.7592320620800205E-2</v>
      </c>
      <c r="AI185" s="50">
        <f>AVERAGE('ST1.1 Detailed MSW by country'!I185,'ST1.1 Detailed MSW by country'!L185,'ST1.1 Detailed MSW by country'!T185,'ST1.1 Detailed MSW by country'!W185,'ST1.1 Detailed MSW by country'!AE185,'ST1.1 Detailed MSW by country'!AH185,'ST1.1 Detailed MSW by country'!AP185,'ST1.1 Detailed MSW by country'!AS185)</f>
        <v>3.82593354556377E-2</v>
      </c>
      <c r="AJ185" s="50">
        <f>STDEVA('ST1.1 Detailed MSW by country'!I185,'ST1.1 Detailed MSW by country'!L185,'ST1.1 Detailed MSW by country'!T185,'ST1.1 Detailed MSW by country'!W185,'ST1.1 Detailed MSW by country'!AE185,'ST1.1 Detailed MSW by country'!AH185,'ST1.1 Detailed MSW by country'!AP185,'ST1.1 Detailed MSW by country'!AS185)</f>
        <v>2.7980746370107359E-2</v>
      </c>
      <c r="AK185" s="50">
        <f>MIN('ST1.1 Detailed MSW by country'!I185,'ST1.1 Detailed MSW by country'!L185,'ST1.1 Detailed MSW by country'!T185,'ST1.1 Detailed MSW by country'!W185,'ST1.1 Detailed MSW by country'!AE185,'ST1.1 Detailed MSW by country'!AH185,'ST1.1 Detailed MSW by country'!AP185,'ST1.1 Detailed MSW by country'!AS185)</f>
        <v>1.5616E-2</v>
      </c>
      <c r="AL185" s="50">
        <f>MAX('ST1.1 Detailed MSW by country'!I185,'ST1.1 Detailed MSW by country'!L185,'ST1.1 Detailed MSW by country'!T185,'ST1.1 Detailed MSW by country'!W185,'ST1.1 Detailed MSW by country'!AE185,'ST1.1 Detailed MSW by country'!AH185,'ST1.1 Detailed MSW by country'!AP185,'ST1.1 Detailed MSW by country'!AS185)</f>
        <v>7.7093106384050841E-2</v>
      </c>
      <c r="AM185" s="50">
        <f>AVERAGE('ST1.1 Detailed MSW by country'!J185,'ST1.1 Detailed MSW by country'!M185,'ST1.1 Detailed MSW by country'!U185,'ST1.1 Detailed MSW by country'!X185,'ST1.1 Detailed MSW by country'!AF185,'ST1.1 Detailed MSW by country'!AI185,'ST1.1 Detailed MSW by country'!AQ185,'ST1.1 Detailed MSW by country'!AT185)</f>
        <v>8.8233601564204248E-2</v>
      </c>
      <c r="AN185" s="50">
        <f>STDEVA('ST1.1 Detailed MSW by country'!J185,'ST1.1 Detailed MSW by country'!M185,'ST1.1 Detailed MSW by country'!U185,'ST1.1 Detailed MSW by country'!X185,'ST1.1 Detailed MSW by country'!AF185,'ST1.1 Detailed MSW by country'!AI185,'ST1.1 Detailed MSW by country'!AQ185,'ST1.1 Detailed MSW by country'!AT185)</f>
        <v>6.8211858861178212E-2</v>
      </c>
      <c r="AO185" s="50">
        <f>MIN('ST1.1 Detailed MSW by country'!J185,'ST1.1 Detailed MSW by country'!M185,'ST1.1 Detailed MSW by country'!U185,'ST1.1 Detailed MSW by country'!X185,'ST1.1 Detailed MSW by country'!AF185,'ST1.1 Detailed MSW by country'!AI185,'ST1.1 Detailed MSW by country'!AQ185,'ST1.1 Detailed MSW by country'!AT185)</f>
        <v>2.9855999999999997E-2</v>
      </c>
      <c r="AP185" s="50">
        <f>MAX('ST1.1 Detailed MSW by country'!J185,'ST1.1 Detailed MSW by country'!M185,'ST1.1 Detailed MSW by country'!U185,'ST1.1 Detailed MSW by country'!X185,'ST1.1 Detailed MSW by country'!AF185,'ST1.1 Detailed MSW by country'!AI185,'ST1.1 Detailed MSW by country'!AQ185,'ST1.1 Detailed MSW by country'!AT185)</f>
        <v>0.20280817193780659</v>
      </c>
      <c r="AQ185" s="50">
        <f>AVERAGE('ST1.1 Detailed MSW by country'!K185,'ST1.1 Detailed MSW by country'!N185,'ST1.1 Detailed MSW by country'!V185,'ST1.1 Detailed MSW by country'!Y185,'ST1.1 Detailed MSW by country'!AG185,'ST1.1 Detailed MSW by country'!AJ185,'ST1.1 Detailed MSW by country'!AR185,'ST1.1 Detailed MSW by country'!AU185)</f>
        <v>4.3001935780388356E-2</v>
      </c>
      <c r="AR185" s="50">
        <f>STDEVA('ST1.1 Detailed MSW by country'!K185,'ST1.1 Detailed MSW by country'!N185,'ST1.1 Detailed MSW by country'!V185,'ST1.1 Detailed MSW by country'!Y185,'ST1.1 Detailed MSW by country'!AG185,'ST1.1 Detailed MSW by country'!AJ185,'ST1.1 Detailed MSW by country'!AR185,'ST1.1 Detailed MSW by country'!AU185)</f>
        <v>3.3569164989281822E-2</v>
      </c>
      <c r="AS185" s="50">
        <f>MIN('ST1.1 Detailed MSW by country'!K185,'ST1.1 Detailed MSW by country'!N185,'ST1.1 Detailed MSW by country'!V185,'ST1.1 Detailed MSW by country'!Y185,'ST1.1 Detailed MSW by country'!AG185,'ST1.1 Detailed MSW by country'!AJ185,'ST1.1 Detailed MSW by country'!AR185,'ST1.1 Detailed MSW by country'!AU185)</f>
        <v>1.4175999999999999E-2</v>
      </c>
      <c r="AT185" s="50">
        <f>MAX('ST1.1 Detailed MSW by country'!K185,'ST1.1 Detailed MSW by country'!N185,'ST1.1 Detailed MSW by country'!V185,'ST1.1 Detailed MSW by country'!Y185,'ST1.1 Detailed MSW by country'!AG185,'ST1.1 Detailed MSW by country'!AJ185,'ST1.1 Detailed MSW by country'!AR185,'ST1.1 Detailed MSW by country'!AU185)</f>
        <v>0.10036404406152993</v>
      </c>
    </row>
    <row r="186" spans="1:46" x14ac:dyDescent="0.3">
      <c r="A186" s="19" t="s">
        <v>194</v>
      </c>
      <c r="B186" s="19" t="s">
        <v>203</v>
      </c>
      <c r="C186" s="27">
        <f>AVERAGE('ST1.1 Detailed MSW by country'!G186,'ST1.1 Detailed MSW by country'!R186,'ST1.1 Detailed MSW by country'!AC186,'ST1.1 Detailed MSW by country'!AN186)</f>
        <v>1.6086337505338195</v>
      </c>
      <c r="D186" s="21">
        <f>STDEVA('ST1.1 Detailed MSW by country'!G186,'ST1.1 Detailed MSW by country'!R186,'ST1.1 Detailed MSW by country'!AC186,'ST1.1 Detailed MSW by country'!AN186)</f>
        <v>0.92869348291267517</v>
      </c>
      <c r="E186" s="21">
        <f>MIN('ST1.1 Detailed MSW by country'!G186,'ST1.1 Detailed MSW by country'!R186,'ST1.1 Detailed MSW by country'!AC186,'ST1.1 Detailed MSW by country'!AN186)</f>
        <v>1.0659012516014585</v>
      </c>
      <c r="F186" s="21">
        <f>MAX('ST1.1 Detailed MSW by country'!G186,'ST1.1 Detailed MSW by country'!R186,'ST1.1 Detailed MSW by country'!AC186,'ST1.1 Detailed MSW by country'!AN186)</f>
        <v>2.2000000000000002</v>
      </c>
      <c r="G186" s="21">
        <f>AVERAGE('ST1.1 Detailed MSW by country'!H186,'ST1.1 Detailed MSW by country'!S186,'ST1.1 Detailed MSW by country'!AD186,'ST1.1 Detailed MSW by country'!AO186)</f>
        <v>0.72257588778292448</v>
      </c>
      <c r="H186" s="21">
        <f>STDEVA('ST1.1 Detailed MSW by country'!H186,'ST1.1 Detailed MSW by country'!S186,'ST1.1 Detailed MSW by country'!AD186,'ST1.1 Detailed MSW by country'!AO186)</f>
        <v>0.4812250683428777</v>
      </c>
      <c r="I186" s="21">
        <f>MIN('ST1.1 Detailed MSW by country'!H186,'ST1.1 Detailed MSW by country'!S186,'ST1.1 Detailed MSW by country'!AD186,'ST1.1 Detailed MSW by country'!AO186)</f>
        <v>0.43680000000000008</v>
      </c>
      <c r="J186" s="21">
        <f>MAX('ST1.1 Detailed MSW by country'!H186,'ST1.1 Detailed MSW by country'!S186,'ST1.1 Detailed MSW by country'!AD186,'ST1.1 Detailed MSW by country'!AO186)</f>
        <v>1.1660000000000001</v>
      </c>
      <c r="K186" s="50">
        <f>AVERAGE('ST1.1 Detailed MSW by country'!AP186,'ST1.1 Detailed MSW by country'!AE186,'ST1.1 Detailed MSW by country'!T186,'ST1.1 Detailed MSW by country'!I186)</f>
        <v>6.1681593692717057E-2</v>
      </c>
      <c r="L186" s="50">
        <f>STDEVA('ST1.1 Detailed MSW by country'!AP186,'ST1.1 Detailed MSW by country'!AE186,'ST1.1 Detailed MSW by country'!T186,'ST1.1 Detailed MSW by country'!I186)</f>
        <v>3.2549669537991516E-2</v>
      </c>
      <c r="M186" s="50">
        <f>MIN('ST1.1 Detailed MSW by country'!AP186,'ST1.1 Detailed MSW by country'!AE186,'ST1.1 Detailed MSW by country'!T186,'ST1.1 Detailed MSW by country'!I186)</f>
        <v>5.2015981078151176E-2</v>
      </c>
      <c r="N186" s="50">
        <f>MAX('ST1.1 Detailed MSW by country'!AP186,'ST1.1 Detailed MSW by country'!AE186,'ST1.1 Detailed MSW by country'!T186,'ST1.1 Detailed MSW by country'!I186)</f>
        <v>7.6128000000000001E-2</v>
      </c>
      <c r="O186" s="50">
        <f>AVERAGE('ST1.1 Detailed MSW by country'!AQ186,'ST1.1 Detailed MSW by country'!AF186,'ST1.1 Detailed MSW by country'!U186,'ST1.1 Detailed MSW by country'!J186)</f>
        <v>0.11792812892480536</v>
      </c>
      <c r="P186" s="50">
        <f>STDEVA('ST1.1 Detailed MSW by country'!AQ186,'ST1.1 Detailed MSW by country'!AF186,'ST1.1 Detailed MSW by country'!U186,'ST1.1 Detailed MSW by country'!J186)</f>
        <v>6.2231232948659967E-2</v>
      </c>
      <c r="Q186" s="50">
        <f>MIN('ST1.1 Detailed MSW by country'!AQ186,'ST1.1 Detailed MSW by country'!AF186,'ST1.1 Detailed MSW by country'!U186,'ST1.1 Detailed MSW by country'!J186)</f>
        <v>9.9448586774416078E-2</v>
      </c>
      <c r="R186" s="50">
        <f>MAX('ST1.1 Detailed MSW by country'!AQ186,'ST1.1 Detailed MSW by country'!AF186,'ST1.1 Detailed MSW by country'!U186,'ST1.1 Detailed MSW by country'!J186)</f>
        <v>0.14554799999999998</v>
      </c>
      <c r="S186" s="50">
        <f>AVERAGE('ST1.1 Detailed MSW by country'!AR186,'ST1.1 Detailed MSW by country'!AG186,'ST1.1 Detailed MSW by country'!V186,'ST1.1 Detailed MSW by country'!K186)</f>
        <v>9.7578258874544202E-2</v>
      </c>
      <c r="T186" s="50">
        <f>STDEVA('ST1.1 Detailed MSW by country'!AR186,'ST1.1 Detailed MSW by country'!AG186,'ST1.1 Detailed MSW by country'!V186,'ST1.1 Detailed MSW by country'!K186)</f>
        <v>5.1492510006822659E-2</v>
      </c>
      <c r="U186" s="50">
        <f>MIN('ST1.1 Detailed MSW by country'!AR186,'ST1.1 Detailed MSW by country'!AG186,'ST1.1 Detailed MSW by country'!V186,'ST1.1 Detailed MSW by country'!K186)</f>
        <v>8.2287576623632605E-2</v>
      </c>
      <c r="V186" s="50">
        <f>MAX('ST1.1 Detailed MSW by country'!AR186,'ST1.1 Detailed MSW by country'!AG186,'ST1.1 Detailed MSW by country'!V186,'ST1.1 Detailed MSW by country'!K186)</f>
        <v>0.12043200000000001</v>
      </c>
      <c r="W186" s="50">
        <f>AVERAGE('ST1.1 Detailed MSW by country'!AS186,'ST1.1 Detailed MSW by country'!AH186,'ST1.1 Detailed MSW by country'!W186,'ST1.1 Detailed MSW by country'!L186)</f>
        <v>7.4953248073322168E-2</v>
      </c>
      <c r="X186" s="50">
        <f>STDEVA('ST1.1 Detailed MSW by country'!AS186,'ST1.1 Detailed MSW by country'!AH186,'ST1.1 Detailed MSW by country'!W186,'ST1.1 Detailed MSW by country'!L186)</f>
        <v>3.9553184500059346E-2</v>
      </c>
      <c r="Y186" s="50">
        <f>MIN('ST1.1 Detailed MSW by country'!AS186,'ST1.1 Detailed MSW by country'!AH186,'ST1.1 Detailed MSW by country'!W186,'ST1.1 Detailed MSW by country'!L186)</f>
        <v>6.3207944219966491E-2</v>
      </c>
      <c r="Z186" s="50">
        <f>MAX('ST1.1 Detailed MSW by country'!AS186,'ST1.1 Detailed MSW by country'!AH186,'ST1.1 Detailed MSW by country'!W186,'ST1.1 Detailed MSW by country'!L186)</f>
        <v>9.2508000000000007E-2</v>
      </c>
      <c r="AA186" s="50">
        <f>AVERAGE('ST1.1 Detailed MSW by country'!AT186,'ST1.1 Detailed MSW by country'!AI186,'ST1.1 Detailed MSW by country'!X186,'ST1.1 Detailed MSW by country'!M186)</f>
        <v>0.19717886508327587</v>
      </c>
      <c r="AB186" s="50">
        <f>STDEVA('ST1.1 Detailed MSW by country'!AT186,'ST1.1 Detailed MSW by country'!AI186,'ST1.1 Detailed MSW by country'!X186,'ST1.1 Detailed MSW by country'!M186)</f>
        <v>0.10405222229357944</v>
      </c>
      <c r="AC186" s="50">
        <f>MIN('ST1.1 Detailed MSW by country'!AT186,'ST1.1 Detailed MSW by country'!AI186,'ST1.1 Detailed MSW by country'!X186,'ST1.1 Detailed MSW by country'!M186)</f>
        <v>0.16628059524982752</v>
      </c>
      <c r="AD186" s="50">
        <f>MAX('ST1.1 Detailed MSW by country'!AT186,'ST1.1 Detailed MSW by country'!AI186,'ST1.1 Detailed MSW by country'!X186,'ST1.1 Detailed MSW by country'!M186)</f>
        <v>0.24336000000000002</v>
      </c>
      <c r="AE186" s="50">
        <f>AVERAGE('ST1.1 Detailed MSW by country'!AU186,'ST1.1 Detailed MSW by country'!AJ186,'ST1.1 Detailed MSW by country'!Y186,'ST1.1 Detailed MSW by country'!N186)</f>
        <v>5.5993741815314878E-2</v>
      </c>
      <c r="AF186" s="50">
        <f>STDEVA('ST1.1 Detailed MSW by country'!AU186,'ST1.1 Detailed MSW by country'!AJ186,'ST1.1 Detailed MSW by country'!Y186,'ST1.1 Detailed MSW by country'!N186)</f>
        <v>2.9548163125676714E-2</v>
      </c>
      <c r="AG186" s="50">
        <f>MIN('ST1.1 Detailed MSW by country'!AU186,'ST1.1 Detailed MSW by country'!AJ186,'ST1.1 Detailed MSW by country'!Y186,'ST1.1 Detailed MSW by country'!N186)</f>
        <v>4.721942544594461E-2</v>
      </c>
      <c r="AH186" s="50">
        <f>MAX('ST1.1 Detailed MSW by country'!AU186,'ST1.1 Detailed MSW by country'!AJ186,'ST1.1 Detailed MSW by country'!Y186,'ST1.1 Detailed MSW by country'!N186)</f>
        <v>6.9108000000000003E-2</v>
      </c>
      <c r="AI186" s="50">
        <f>AVERAGE('ST1.1 Detailed MSW by country'!I186,'ST1.1 Detailed MSW by country'!L186,'ST1.1 Detailed MSW by country'!T186,'ST1.1 Detailed MSW by country'!W186,'ST1.1 Detailed MSW by country'!AE186,'ST1.1 Detailed MSW by country'!AH186,'ST1.1 Detailed MSW by country'!AP186,'ST1.1 Detailed MSW by country'!AS186)</f>
        <v>6.8317420883019606E-2</v>
      </c>
      <c r="AJ186" s="50">
        <f>STDEVA('ST1.1 Detailed MSW by country'!I186,'ST1.1 Detailed MSW by country'!L186,'ST1.1 Detailed MSW by country'!T186,'ST1.1 Detailed MSW by country'!W186,'ST1.1 Detailed MSW by country'!AE186,'ST1.1 Detailed MSW by country'!AH186,'ST1.1 Detailed MSW by country'!AP186,'ST1.1 Detailed MSW by country'!AS186)</f>
        <v>3.3953666085738049E-2</v>
      </c>
      <c r="AK186" s="50">
        <f>MIN('ST1.1 Detailed MSW by country'!I186,'ST1.1 Detailed MSW by country'!L186,'ST1.1 Detailed MSW by country'!T186,'ST1.1 Detailed MSW by country'!W186,'ST1.1 Detailed MSW by country'!AE186,'ST1.1 Detailed MSW by country'!AH186,'ST1.1 Detailed MSW by country'!AP186,'ST1.1 Detailed MSW by country'!AS186)</f>
        <v>5.2015981078151176E-2</v>
      </c>
      <c r="AL186" s="50">
        <f>MAX('ST1.1 Detailed MSW by country'!I186,'ST1.1 Detailed MSW by country'!L186,'ST1.1 Detailed MSW by country'!T186,'ST1.1 Detailed MSW by country'!W186,'ST1.1 Detailed MSW by country'!AE186,'ST1.1 Detailed MSW by country'!AH186,'ST1.1 Detailed MSW by country'!AP186,'ST1.1 Detailed MSW by country'!AS186)</f>
        <v>9.2508000000000007E-2</v>
      </c>
      <c r="AM186" s="50">
        <f>AVERAGE('ST1.1 Detailed MSW by country'!J186,'ST1.1 Detailed MSW by country'!M186,'ST1.1 Detailed MSW by country'!U186,'ST1.1 Detailed MSW by country'!X186,'ST1.1 Detailed MSW by country'!AF186,'ST1.1 Detailed MSW by country'!AI186,'ST1.1 Detailed MSW by country'!AQ186,'ST1.1 Detailed MSW by country'!AT186)</f>
        <v>0.15755349700404062</v>
      </c>
      <c r="AN186" s="50">
        <f>STDEVA('ST1.1 Detailed MSW by country'!J186,'ST1.1 Detailed MSW by country'!M186,'ST1.1 Detailed MSW by country'!U186,'ST1.1 Detailed MSW by country'!X186,'ST1.1 Detailed MSW by country'!AF186,'ST1.1 Detailed MSW by country'!AI186,'ST1.1 Detailed MSW by country'!AQ186,'ST1.1 Detailed MSW by country'!AT186)</f>
        <v>8.5493974754277696E-2</v>
      </c>
      <c r="AO186" s="50">
        <f>MIN('ST1.1 Detailed MSW by country'!J186,'ST1.1 Detailed MSW by country'!M186,'ST1.1 Detailed MSW by country'!U186,'ST1.1 Detailed MSW by country'!X186,'ST1.1 Detailed MSW by country'!AF186,'ST1.1 Detailed MSW by country'!AI186,'ST1.1 Detailed MSW by country'!AQ186,'ST1.1 Detailed MSW by country'!AT186)</f>
        <v>9.9448586774416078E-2</v>
      </c>
      <c r="AP186" s="50">
        <f>MAX('ST1.1 Detailed MSW by country'!J186,'ST1.1 Detailed MSW by country'!M186,'ST1.1 Detailed MSW by country'!U186,'ST1.1 Detailed MSW by country'!X186,'ST1.1 Detailed MSW by country'!AF186,'ST1.1 Detailed MSW by country'!AI186,'ST1.1 Detailed MSW by country'!AQ186,'ST1.1 Detailed MSW by country'!AT186)</f>
        <v>0.24336000000000002</v>
      </c>
      <c r="AQ186" s="50">
        <f>AVERAGE('ST1.1 Detailed MSW by country'!K186,'ST1.1 Detailed MSW by country'!N186,'ST1.1 Detailed MSW by country'!V186,'ST1.1 Detailed MSW by country'!Y186,'ST1.1 Detailed MSW by country'!AG186,'ST1.1 Detailed MSW by country'!AJ186,'ST1.1 Detailed MSW by country'!AR186,'ST1.1 Detailed MSW by country'!AU186)</f>
        <v>7.678600034492955E-2</v>
      </c>
      <c r="AR186" s="50">
        <f>STDEVA('ST1.1 Detailed MSW by country'!K186,'ST1.1 Detailed MSW by country'!N186,'ST1.1 Detailed MSW by country'!V186,'ST1.1 Detailed MSW by country'!Y186,'ST1.1 Detailed MSW by country'!AG186,'ST1.1 Detailed MSW by country'!AJ186,'ST1.1 Detailed MSW by country'!AR186,'ST1.1 Detailed MSW by country'!AU186)</f>
        <v>4.2290067491658957E-2</v>
      </c>
      <c r="AS186" s="50">
        <f>MIN('ST1.1 Detailed MSW by country'!K186,'ST1.1 Detailed MSW by country'!N186,'ST1.1 Detailed MSW by country'!V186,'ST1.1 Detailed MSW by country'!Y186,'ST1.1 Detailed MSW by country'!AG186,'ST1.1 Detailed MSW by country'!AJ186,'ST1.1 Detailed MSW by country'!AR186,'ST1.1 Detailed MSW by country'!AU186)</f>
        <v>4.721942544594461E-2</v>
      </c>
      <c r="AT186" s="50">
        <f>MAX('ST1.1 Detailed MSW by country'!K186,'ST1.1 Detailed MSW by country'!N186,'ST1.1 Detailed MSW by country'!V186,'ST1.1 Detailed MSW by country'!Y186,'ST1.1 Detailed MSW by country'!AG186,'ST1.1 Detailed MSW by country'!AJ186,'ST1.1 Detailed MSW by country'!AR186,'ST1.1 Detailed MSW by country'!AU186)</f>
        <v>0.12043200000000001</v>
      </c>
    </row>
    <row r="187" spans="1:46" x14ac:dyDescent="0.3">
      <c r="A187" s="19" t="s">
        <v>194</v>
      </c>
      <c r="B187" s="19" t="s">
        <v>204</v>
      </c>
      <c r="C187" s="27">
        <f>AVERAGE('ST1.1 Detailed MSW by country'!G187,'ST1.1 Detailed MSW by country'!R187,'ST1.1 Detailed MSW by country'!AC187,'ST1.1 Detailed MSW by country'!AN187)</f>
        <v>2.2559772357979893</v>
      </c>
      <c r="D187" s="21">
        <f>STDEVA('ST1.1 Detailed MSW by country'!G187,'ST1.1 Detailed MSW by country'!R187,'ST1.1 Detailed MSW by country'!AC187,'ST1.1 Detailed MSW by country'!AN187)</f>
        <v>1.5548898754440392</v>
      </c>
      <c r="E187" s="21">
        <f>MIN('ST1.1 Detailed MSW by country'!G187,'ST1.1 Detailed MSW by country'!R187,'ST1.1 Detailed MSW by country'!AC187,'ST1.1 Detailed MSW by country'!AN187)</f>
        <v>1.1000000000000001</v>
      </c>
      <c r="F187" s="21">
        <f>MAX('ST1.1 Detailed MSW by country'!G187,'ST1.1 Detailed MSW by country'!R187,'ST1.1 Detailed MSW by country'!AC187,'ST1.1 Detailed MSW by country'!AN187)</f>
        <v>3.68</v>
      </c>
      <c r="G187" s="21">
        <f>AVERAGE('ST1.1 Detailed MSW by country'!H187,'ST1.1 Detailed MSW by country'!S187,'ST1.1 Detailed MSW by country'!AD187,'ST1.1 Detailed MSW by country'!AO187)</f>
        <v>1.1040012683062677</v>
      </c>
      <c r="H187" s="21">
        <f>STDEVA('ST1.1 Detailed MSW by country'!H187,'ST1.1 Detailed MSW by country'!S187,'ST1.1 Detailed MSW by country'!AD187,'ST1.1 Detailed MSW by country'!AO187)</f>
        <v>0.86922625301475687</v>
      </c>
      <c r="I187" s="21">
        <f>MIN('ST1.1 Detailed MSW by country'!H187,'ST1.1 Detailed MSW by country'!S187,'ST1.1 Detailed MSW by country'!AD187,'ST1.1 Detailed MSW by country'!AO187)</f>
        <v>0.30800000000000005</v>
      </c>
      <c r="J187" s="21">
        <f>MAX('ST1.1 Detailed MSW by country'!H187,'ST1.1 Detailed MSW by country'!S187,'ST1.1 Detailed MSW by country'!AD187,'ST1.1 Detailed MSW by country'!AO187)</f>
        <v>1.9504000000000001</v>
      </c>
      <c r="K187" s="50">
        <f>AVERAGE('ST1.1 Detailed MSW by country'!AP187,'ST1.1 Detailed MSW by country'!AE187,'ST1.1 Detailed MSW by country'!T187,'ST1.1 Detailed MSW by country'!I187)</f>
        <v>8.1956862440275211E-2</v>
      </c>
      <c r="L187" s="50">
        <f>STDEVA('ST1.1 Detailed MSW by country'!AP187,'ST1.1 Detailed MSW by country'!AE187,'ST1.1 Detailed MSW by country'!T187,'ST1.1 Detailed MSW by country'!I187)</f>
        <v>4.560242750404201E-2</v>
      </c>
      <c r="M187" s="50">
        <f>MIN('ST1.1 Detailed MSW by country'!AP187,'ST1.1 Detailed MSW by country'!AE187,'ST1.1 Detailed MSW by country'!T187,'ST1.1 Detailed MSW by country'!I187)</f>
        <v>5.3679999999999999E-2</v>
      </c>
      <c r="N187" s="50">
        <f>MAX('ST1.1 Detailed MSW by country'!AP187,'ST1.1 Detailed MSW by country'!AE187,'ST1.1 Detailed MSW by country'!T187,'ST1.1 Detailed MSW by country'!I187)</f>
        <v>9.7011067320825609E-2</v>
      </c>
      <c r="O187" s="50">
        <f>AVERAGE('ST1.1 Detailed MSW by country'!AQ187,'ST1.1 Detailed MSW by country'!AF187,'ST1.1 Detailed MSW by country'!U187,'ST1.1 Detailed MSW by country'!J187)</f>
        <v>0.15669211609995237</v>
      </c>
      <c r="P187" s="50">
        <f>STDEVA('ST1.1 Detailed MSW by country'!AQ187,'ST1.1 Detailed MSW by country'!AF187,'ST1.1 Detailed MSW by country'!U187,'ST1.1 Detailed MSW by country'!J187)</f>
        <v>8.7186608322277065E-2</v>
      </c>
      <c r="Q187" s="50">
        <f>MIN('ST1.1 Detailed MSW by country'!AQ187,'ST1.1 Detailed MSW by country'!AF187,'ST1.1 Detailed MSW by country'!U187,'ST1.1 Detailed MSW by country'!J187)</f>
        <v>0.10263</v>
      </c>
      <c r="R187" s="50">
        <f>MAX('ST1.1 Detailed MSW by country'!AQ187,'ST1.1 Detailed MSW by country'!AF187,'ST1.1 Detailed MSW by country'!U187,'ST1.1 Detailed MSW by country'!J187)</f>
        <v>0.18547402829985715</v>
      </c>
      <c r="S187" s="50">
        <f>AVERAGE('ST1.1 Detailed MSW by country'!AR187,'ST1.1 Detailed MSW by country'!AG187,'ST1.1 Detailed MSW by country'!V187,'ST1.1 Detailed MSW by country'!K187)</f>
        <v>0.12965306927027143</v>
      </c>
      <c r="T187" s="50">
        <f>STDEVA('ST1.1 Detailed MSW by country'!AR187,'ST1.1 Detailed MSW by country'!AG187,'ST1.1 Detailed MSW by country'!V187,'ST1.1 Detailed MSW by country'!K187)</f>
        <v>7.2141545149836991E-2</v>
      </c>
      <c r="U187" s="50">
        <f>MIN('ST1.1 Detailed MSW by country'!AR187,'ST1.1 Detailed MSW by country'!AG187,'ST1.1 Detailed MSW by country'!V187,'ST1.1 Detailed MSW by country'!K187)</f>
        <v>8.4920000000000009E-2</v>
      </c>
      <c r="V187" s="50">
        <f>MAX('ST1.1 Detailed MSW by country'!AR187,'ST1.1 Detailed MSW by country'!AG187,'ST1.1 Detailed MSW by country'!V187,'ST1.1 Detailed MSW by country'!K187)</f>
        <v>0.15346832781081429</v>
      </c>
      <c r="W187" s="50">
        <f>AVERAGE('ST1.1 Detailed MSW by country'!AS187,'ST1.1 Detailed MSW by country'!AH187,'ST1.1 Detailed MSW by country'!W187,'ST1.1 Detailed MSW by country'!L187)</f>
        <v>9.9591023416154098E-2</v>
      </c>
      <c r="X187" s="50">
        <f>STDEVA('ST1.1 Detailed MSW by country'!AS187,'ST1.1 Detailed MSW by country'!AH187,'ST1.1 Detailed MSW by country'!W187,'ST1.1 Detailed MSW by country'!L187)</f>
        <v>5.541442522519862E-2</v>
      </c>
      <c r="Y187" s="50">
        <f>MIN('ST1.1 Detailed MSW by country'!AS187,'ST1.1 Detailed MSW by country'!AH187,'ST1.1 Detailed MSW by country'!W187,'ST1.1 Detailed MSW by country'!L187)</f>
        <v>6.523000000000001E-2</v>
      </c>
      <c r="Z187" s="50">
        <f>MAX('ST1.1 Detailed MSW by country'!AS187,'ST1.1 Detailed MSW by country'!AH187,'ST1.1 Detailed MSW by country'!W187,'ST1.1 Detailed MSW by country'!L187)</f>
        <v>0.11788435024846228</v>
      </c>
      <c r="AA187" s="50">
        <f>AVERAGE('ST1.1 Detailed MSW by country'!AT187,'ST1.1 Detailed MSW by country'!AI187,'ST1.1 Detailed MSW by country'!X187,'ST1.1 Detailed MSW by country'!M187)</f>
        <v>0.26199324878448632</v>
      </c>
      <c r="AB187" s="50">
        <f>STDEVA('ST1.1 Detailed MSW by country'!AT187,'ST1.1 Detailed MSW by country'!AI187,'ST1.1 Detailed MSW by country'!X187,'ST1.1 Detailed MSW by country'!M187)</f>
        <v>0.14577825185718352</v>
      </c>
      <c r="AC187" s="50">
        <f>MIN('ST1.1 Detailed MSW by country'!AT187,'ST1.1 Detailed MSW by country'!AI187,'ST1.1 Detailed MSW by country'!X187,'ST1.1 Detailed MSW by country'!M187)</f>
        <v>0.1716</v>
      </c>
      <c r="AD187" s="50">
        <f>MAX('ST1.1 Detailed MSW by country'!AT187,'ST1.1 Detailed MSW by country'!AI187,'ST1.1 Detailed MSW by country'!X187,'ST1.1 Detailed MSW by country'!M187)</f>
        <v>0.31011734635345894</v>
      </c>
      <c r="AE187" s="50">
        <f>AVERAGE('ST1.1 Detailed MSW by country'!AU187,'ST1.1 Detailed MSW by country'!AJ187,'ST1.1 Detailed MSW by country'!Y187,'ST1.1 Detailed MSW by country'!N187)</f>
        <v>7.4399364879184263E-2</v>
      </c>
      <c r="AF187" s="50">
        <f>STDEVA('ST1.1 Detailed MSW by country'!AU187,'ST1.1 Detailed MSW by country'!AJ187,'ST1.1 Detailed MSW by country'!Y187,'ST1.1 Detailed MSW by country'!N187)</f>
        <v>4.1397285623546352E-2</v>
      </c>
      <c r="AG187" s="50">
        <f>MIN('ST1.1 Detailed MSW by country'!AU187,'ST1.1 Detailed MSW by country'!AJ187,'ST1.1 Detailed MSW by country'!Y187,'ST1.1 Detailed MSW by country'!N187)</f>
        <v>4.8730000000000002E-2</v>
      </c>
      <c r="AH187" s="50">
        <f>MAX('ST1.1 Detailed MSW by country'!AU187,'ST1.1 Detailed MSW by country'!AJ187,'ST1.1 Detailed MSW by country'!Y187,'ST1.1 Detailed MSW by country'!N187)</f>
        <v>8.8065374637552762E-2</v>
      </c>
      <c r="AI187" s="50">
        <f>AVERAGE('ST1.1 Detailed MSW by country'!I187,'ST1.1 Detailed MSW by country'!L187,'ST1.1 Detailed MSW by country'!T187,'ST1.1 Detailed MSW by country'!W187,'ST1.1 Detailed MSW by country'!AE187,'ST1.1 Detailed MSW by country'!AH187,'ST1.1 Detailed MSW by country'!AP187,'ST1.1 Detailed MSW by country'!AS187)</f>
        <v>9.0773942928214654E-2</v>
      </c>
      <c r="AJ187" s="50">
        <f>STDEVA('ST1.1 Detailed MSW by country'!I187,'ST1.1 Detailed MSW by country'!L187,'ST1.1 Detailed MSW by country'!T187,'ST1.1 Detailed MSW by country'!W187,'ST1.1 Detailed MSW by country'!AE187,'ST1.1 Detailed MSW by country'!AH187,'ST1.1 Detailed MSW by country'!AP187,'ST1.1 Detailed MSW by country'!AS187)</f>
        <v>4.7510681264307325E-2</v>
      </c>
      <c r="AK187" s="50">
        <f>MIN('ST1.1 Detailed MSW by country'!I187,'ST1.1 Detailed MSW by country'!L187,'ST1.1 Detailed MSW by country'!T187,'ST1.1 Detailed MSW by country'!W187,'ST1.1 Detailed MSW by country'!AE187,'ST1.1 Detailed MSW by country'!AH187,'ST1.1 Detailed MSW by country'!AP187,'ST1.1 Detailed MSW by country'!AS187)</f>
        <v>5.3679999999999999E-2</v>
      </c>
      <c r="AL187" s="50">
        <f>MAX('ST1.1 Detailed MSW by country'!I187,'ST1.1 Detailed MSW by country'!L187,'ST1.1 Detailed MSW by country'!T187,'ST1.1 Detailed MSW by country'!W187,'ST1.1 Detailed MSW by country'!AE187,'ST1.1 Detailed MSW by country'!AH187,'ST1.1 Detailed MSW by country'!AP187,'ST1.1 Detailed MSW by country'!AS187)</f>
        <v>0.11788435024846228</v>
      </c>
      <c r="AM187" s="50">
        <f>AVERAGE('ST1.1 Detailed MSW by country'!J187,'ST1.1 Detailed MSW by country'!M187,'ST1.1 Detailed MSW by country'!U187,'ST1.1 Detailed MSW by country'!X187,'ST1.1 Detailed MSW by country'!AF187,'ST1.1 Detailed MSW by country'!AI187,'ST1.1 Detailed MSW by country'!AQ187,'ST1.1 Detailed MSW by country'!AT187)</f>
        <v>0.20934268244221932</v>
      </c>
      <c r="AN187" s="50">
        <f>STDEVA('ST1.1 Detailed MSW by country'!J187,'ST1.1 Detailed MSW by country'!M187,'ST1.1 Detailed MSW by country'!U187,'ST1.1 Detailed MSW by country'!X187,'ST1.1 Detailed MSW by country'!AF187,'ST1.1 Detailed MSW by country'!AI187,'ST1.1 Detailed MSW by country'!AQ187,'ST1.1 Detailed MSW by country'!AT187)</f>
        <v>0.11894343179401494</v>
      </c>
      <c r="AO187" s="50">
        <f>MIN('ST1.1 Detailed MSW by country'!J187,'ST1.1 Detailed MSW by country'!M187,'ST1.1 Detailed MSW by country'!U187,'ST1.1 Detailed MSW by country'!X187,'ST1.1 Detailed MSW by country'!AF187,'ST1.1 Detailed MSW by country'!AI187,'ST1.1 Detailed MSW by country'!AQ187,'ST1.1 Detailed MSW by country'!AT187)</f>
        <v>0.10263</v>
      </c>
      <c r="AP187" s="50">
        <f>MAX('ST1.1 Detailed MSW by country'!J187,'ST1.1 Detailed MSW by country'!M187,'ST1.1 Detailed MSW by country'!U187,'ST1.1 Detailed MSW by country'!X187,'ST1.1 Detailed MSW by country'!AF187,'ST1.1 Detailed MSW by country'!AI187,'ST1.1 Detailed MSW by country'!AQ187,'ST1.1 Detailed MSW by country'!AT187)</f>
        <v>0.31011734635345894</v>
      </c>
      <c r="AQ187" s="50">
        <f>AVERAGE('ST1.1 Detailed MSW by country'!K187,'ST1.1 Detailed MSW by country'!N187,'ST1.1 Detailed MSW by country'!V187,'ST1.1 Detailed MSW by country'!Y187,'ST1.1 Detailed MSW by country'!AG187,'ST1.1 Detailed MSW by country'!AJ187,'ST1.1 Detailed MSW by country'!AR187,'ST1.1 Detailed MSW by country'!AU187)</f>
        <v>0.10202621707472787</v>
      </c>
      <c r="AR187" s="50">
        <f>STDEVA('ST1.1 Detailed MSW by country'!K187,'ST1.1 Detailed MSW by country'!N187,'ST1.1 Detailed MSW by country'!V187,'ST1.1 Detailed MSW by country'!Y187,'ST1.1 Detailed MSW by country'!AG187,'ST1.1 Detailed MSW by country'!AJ187,'ST1.1 Detailed MSW by country'!AR187,'ST1.1 Detailed MSW by country'!AU187)</f>
        <v>5.8784116794134575E-2</v>
      </c>
      <c r="AS187" s="50">
        <f>MIN('ST1.1 Detailed MSW by country'!K187,'ST1.1 Detailed MSW by country'!N187,'ST1.1 Detailed MSW by country'!V187,'ST1.1 Detailed MSW by country'!Y187,'ST1.1 Detailed MSW by country'!AG187,'ST1.1 Detailed MSW by country'!AJ187,'ST1.1 Detailed MSW by country'!AR187,'ST1.1 Detailed MSW by country'!AU187)</f>
        <v>4.8730000000000002E-2</v>
      </c>
      <c r="AT187" s="50">
        <f>MAX('ST1.1 Detailed MSW by country'!K187,'ST1.1 Detailed MSW by country'!N187,'ST1.1 Detailed MSW by country'!V187,'ST1.1 Detailed MSW by country'!Y187,'ST1.1 Detailed MSW by country'!AG187,'ST1.1 Detailed MSW by country'!AJ187,'ST1.1 Detailed MSW by country'!AR187,'ST1.1 Detailed MSW by country'!AU187)</f>
        <v>0.15346832781081429</v>
      </c>
    </row>
    <row r="188" spans="1:46" x14ac:dyDescent="0.3">
      <c r="A188" s="19" t="s">
        <v>194</v>
      </c>
      <c r="B188" s="19" t="s">
        <v>205</v>
      </c>
      <c r="C188" s="27">
        <f>AVERAGE('ST1.1 Detailed MSW by country'!G188,'ST1.1 Detailed MSW by country'!R188,'ST1.1 Detailed MSW by country'!AC188,'ST1.1 Detailed MSW by country'!AN188)</f>
        <v>1.7236812765783407</v>
      </c>
      <c r="D188" s="21">
        <f>STDEVA('ST1.1 Detailed MSW by country'!G188,'ST1.1 Detailed MSW by country'!R188,'ST1.1 Detailed MSW by country'!AC188,'ST1.1 Detailed MSW by country'!AN188)</f>
        <v>0.93634805352864159</v>
      </c>
      <c r="E188" s="21">
        <f>MIN('ST1.1 Detailed MSW by country'!G188,'ST1.1 Detailed MSW by country'!R188,'ST1.1 Detailed MSW by country'!AC188,'ST1.1 Detailed MSW by country'!AN188)</f>
        <v>1.31</v>
      </c>
      <c r="F188" s="21">
        <f>MAX('ST1.1 Detailed MSW by country'!G188,'ST1.1 Detailed MSW by country'!R188,'ST1.1 Detailed MSW by country'!AC188,'ST1.1 Detailed MSW by country'!AN188)</f>
        <v>2.2000000000000002</v>
      </c>
      <c r="G188" s="21">
        <f>AVERAGE('ST1.1 Detailed MSW by country'!H188,'ST1.1 Detailed MSW by country'!S188,'ST1.1 Detailed MSW by country'!AD188,'ST1.1 Detailed MSW by country'!AO188)</f>
        <v>0.80438440991985394</v>
      </c>
      <c r="H188" s="21">
        <f>STDEVA('ST1.1 Detailed MSW by country'!H188,'ST1.1 Detailed MSW by country'!S188,'ST1.1 Detailed MSW by country'!AD188,'ST1.1 Detailed MSW by country'!AO188)</f>
        <v>0.52067037607727107</v>
      </c>
      <c r="I188" s="21">
        <f>MIN('ST1.1 Detailed MSW by country'!H188,'ST1.1 Detailed MSW by country'!S188,'ST1.1 Detailed MSW by country'!AD188,'ST1.1 Detailed MSW by country'!AO188)</f>
        <v>0.36680000000000007</v>
      </c>
      <c r="J188" s="21">
        <f>MAX('ST1.1 Detailed MSW by country'!H188,'ST1.1 Detailed MSW by country'!S188,'ST1.1 Detailed MSW by country'!AD188,'ST1.1 Detailed MSW by country'!AO188)</f>
        <v>1.1660000000000001</v>
      </c>
      <c r="K188" s="50">
        <f>AVERAGE('ST1.1 Detailed MSW by country'!AP188,'ST1.1 Detailed MSW by country'!AE188,'ST1.1 Detailed MSW by country'!T188,'ST1.1 Detailed MSW by country'!I188)</f>
        <v>6.7295912963689683E-2</v>
      </c>
      <c r="L188" s="50">
        <f>STDEVA('ST1.1 Detailed MSW by country'!AP188,'ST1.1 Detailed MSW by country'!AE188,'ST1.1 Detailed MSW by country'!T188,'ST1.1 Detailed MSW by country'!I188)</f>
        <v>3.5144354786835724E-2</v>
      </c>
      <c r="M188" s="50">
        <f>MIN('ST1.1 Detailed MSW by country'!AP188,'ST1.1 Detailed MSW by country'!AE188,'ST1.1 Detailed MSW by country'!T188,'ST1.1 Detailed MSW by country'!I188)</f>
        <v>5.6900800000000001E-2</v>
      </c>
      <c r="N188" s="50">
        <f>MAX('ST1.1 Detailed MSW by country'!AP188,'ST1.1 Detailed MSW by country'!AE188,'ST1.1 Detailed MSW by country'!T188,'ST1.1 Detailed MSW by country'!I188)</f>
        <v>8.1058938891069063E-2</v>
      </c>
      <c r="O188" s="50">
        <f>AVERAGE('ST1.1 Detailed MSW by country'!AQ188,'ST1.1 Detailed MSW by country'!AF188,'ST1.1 Detailed MSW by country'!U188,'ST1.1 Detailed MSW by country'!J188)</f>
        <v>0.12866206310475917</v>
      </c>
      <c r="P188" s="50">
        <f>STDEVA('ST1.1 Detailed MSW by country'!AQ188,'ST1.1 Detailed MSW by country'!AF188,'ST1.1 Detailed MSW by country'!U188,'ST1.1 Detailed MSW by country'!J188)</f>
        <v>6.7191973393683851E-2</v>
      </c>
      <c r="Q188" s="50">
        <f>MIN('ST1.1 Detailed MSW by country'!AQ188,'ST1.1 Detailed MSW by country'!AF188,'ST1.1 Detailed MSW by country'!U188,'ST1.1 Detailed MSW by country'!J188)</f>
        <v>0.1087878</v>
      </c>
      <c r="R188" s="50">
        <f>MAX('ST1.1 Detailed MSW by country'!AQ188,'ST1.1 Detailed MSW by country'!AF188,'ST1.1 Detailed MSW by country'!U188,'ST1.1 Detailed MSW by country'!J188)</f>
        <v>0.15497538931427754</v>
      </c>
      <c r="S188" s="50">
        <f>AVERAGE('ST1.1 Detailed MSW by country'!AR188,'ST1.1 Detailed MSW by country'!AG188,'ST1.1 Detailed MSW by country'!V188,'ST1.1 Detailed MSW by country'!K188)</f>
        <v>0.10645992788518123</v>
      </c>
      <c r="T188" s="50">
        <f>STDEVA('ST1.1 Detailed MSW by country'!AR188,'ST1.1 Detailed MSW by country'!AG188,'ST1.1 Detailed MSW by country'!V188,'ST1.1 Detailed MSW by country'!K188)</f>
        <v>5.5597216998846677E-2</v>
      </c>
      <c r="U188" s="50">
        <f>MIN('ST1.1 Detailed MSW by country'!AR188,'ST1.1 Detailed MSW by country'!AG188,'ST1.1 Detailed MSW by country'!V188,'ST1.1 Detailed MSW by country'!K188)</f>
        <v>9.0015200000000017E-2</v>
      </c>
      <c r="V188" s="50">
        <f>MAX('ST1.1 Detailed MSW by country'!AR188,'ST1.1 Detailed MSW by country'!AG188,'ST1.1 Detailed MSW by country'!V188,'ST1.1 Detailed MSW by country'!K188)</f>
        <v>0.12823258365554369</v>
      </c>
      <c r="W188" s="50">
        <f>AVERAGE('ST1.1 Detailed MSW by country'!AS188,'ST1.1 Detailed MSW by country'!AH188,'ST1.1 Detailed MSW by country'!W188,'ST1.1 Detailed MSW by country'!L188)</f>
        <v>8.1775566367762273E-2</v>
      </c>
      <c r="X188" s="50">
        <f>STDEVA('ST1.1 Detailed MSW by country'!AS188,'ST1.1 Detailed MSW by country'!AH188,'ST1.1 Detailed MSW by country'!W188,'ST1.1 Detailed MSW by country'!L188)</f>
        <v>4.2706152435642596E-2</v>
      </c>
      <c r="Y188" s="50">
        <f>MIN('ST1.1 Detailed MSW by country'!AS188,'ST1.1 Detailed MSW by country'!AH188,'ST1.1 Detailed MSW by country'!W188,'ST1.1 Detailed MSW by country'!L188)</f>
        <v>6.9143800000000005E-2</v>
      </c>
      <c r="Z188" s="50">
        <f>MAX('ST1.1 Detailed MSW by country'!AS188,'ST1.1 Detailed MSW by country'!AH188,'ST1.1 Detailed MSW by country'!W188,'ST1.1 Detailed MSW by country'!L188)</f>
        <v>9.8499899103286798E-2</v>
      </c>
      <c r="AA188" s="50">
        <f>AVERAGE('ST1.1 Detailed MSW by country'!AT188,'ST1.1 Detailed MSW by country'!AI188,'ST1.1 Detailed MSW by country'!X188,'ST1.1 Detailed MSW by country'!M188)</f>
        <v>0.21512627914622118</v>
      </c>
      <c r="AB188" s="50">
        <f>STDEVA('ST1.1 Detailed MSW by country'!AT188,'ST1.1 Detailed MSW by country'!AI188,'ST1.1 Detailed MSW by country'!X188,'ST1.1 Detailed MSW by country'!M188)</f>
        <v>0.11234670792513055</v>
      </c>
      <c r="AC188" s="50">
        <f>MIN('ST1.1 Detailed MSW by country'!AT188,'ST1.1 Detailed MSW by country'!AI188,'ST1.1 Detailed MSW by country'!X188,'ST1.1 Detailed MSW by country'!M188)</f>
        <v>0.18189600000000003</v>
      </c>
      <c r="AD188" s="50">
        <f>MAX('ST1.1 Detailed MSW by country'!AT188,'ST1.1 Detailed MSW by country'!AI188,'ST1.1 Detailed MSW by country'!X188,'ST1.1 Detailed MSW by country'!M188)</f>
        <v>0.25912283743866343</v>
      </c>
      <c r="AE188" s="50">
        <f>AVERAGE('ST1.1 Detailed MSW by country'!AU188,'ST1.1 Detailed MSW by country'!AJ188,'ST1.1 Detailed MSW by country'!Y188,'ST1.1 Detailed MSW by country'!N188)</f>
        <v>6.1090347219087154E-2</v>
      </c>
      <c r="AF188" s="50">
        <f>STDEVA('ST1.1 Detailed MSW by country'!AU188,'ST1.1 Detailed MSW by country'!AJ188,'ST1.1 Detailed MSW by country'!Y188,'ST1.1 Detailed MSW by country'!N188)</f>
        <v>3.1903584365918503E-2</v>
      </c>
      <c r="AG188" s="50">
        <f>MIN('ST1.1 Detailed MSW by country'!AU188,'ST1.1 Detailed MSW by country'!AJ188,'ST1.1 Detailed MSW by country'!Y188,'ST1.1 Detailed MSW by country'!N188)</f>
        <v>5.1653800000000007E-2</v>
      </c>
      <c r="AH188" s="50">
        <f>MAX('ST1.1 Detailed MSW by country'!AU188,'ST1.1 Detailed MSW by country'!AJ188,'ST1.1 Detailed MSW by country'!Y188,'ST1.1 Detailed MSW by country'!N188)</f>
        <v>7.3584241657261462E-2</v>
      </c>
      <c r="AI188" s="50">
        <f>AVERAGE('ST1.1 Detailed MSW by country'!I188,'ST1.1 Detailed MSW by country'!L188,'ST1.1 Detailed MSW by country'!T188,'ST1.1 Detailed MSW by country'!W188,'ST1.1 Detailed MSW by country'!AE188,'ST1.1 Detailed MSW by country'!AH188,'ST1.1 Detailed MSW by country'!AP188,'ST1.1 Detailed MSW by country'!AS188)</f>
        <v>7.4535739665725964E-2</v>
      </c>
      <c r="AJ188" s="50">
        <f>STDEVA('ST1.1 Detailed MSW by country'!I188,'ST1.1 Detailed MSW by country'!L188,'ST1.1 Detailed MSW by country'!T188,'ST1.1 Detailed MSW by country'!W188,'ST1.1 Detailed MSW by country'!AE188,'ST1.1 Detailed MSW by country'!AH188,'ST1.1 Detailed MSW by country'!AP188,'ST1.1 Detailed MSW by country'!AS188)</f>
        <v>3.6669744819241089E-2</v>
      </c>
      <c r="AK188" s="50">
        <f>MIN('ST1.1 Detailed MSW by country'!I188,'ST1.1 Detailed MSW by country'!L188,'ST1.1 Detailed MSW by country'!T188,'ST1.1 Detailed MSW by country'!W188,'ST1.1 Detailed MSW by country'!AE188,'ST1.1 Detailed MSW by country'!AH188,'ST1.1 Detailed MSW by country'!AP188,'ST1.1 Detailed MSW by country'!AS188)</f>
        <v>5.6900800000000001E-2</v>
      </c>
      <c r="AL188" s="50">
        <f>MAX('ST1.1 Detailed MSW by country'!I188,'ST1.1 Detailed MSW by country'!L188,'ST1.1 Detailed MSW by country'!T188,'ST1.1 Detailed MSW by country'!W188,'ST1.1 Detailed MSW by country'!AE188,'ST1.1 Detailed MSW by country'!AH188,'ST1.1 Detailed MSW by country'!AP188,'ST1.1 Detailed MSW by country'!AS188)</f>
        <v>9.8499899103286798E-2</v>
      </c>
      <c r="AM188" s="50">
        <f>AVERAGE('ST1.1 Detailed MSW by country'!J188,'ST1.1 Detailed MSW by country'!M188,'ST1.1 Detailed MSW by country'!U188,'ST1.1 Detailed MSW by country'!X188,'ST1.1 Detailed MSW by country'!AF188,'ST1.1 Detailed MSW by country'!AI188,'ST1.1 Detailed MSW by country'!AQ188,'ST1.1 Detailed MSW by country'!AT188)</f>
        <v>0.17189417112549013</v>
      </c>
      <c r="AN188" s="50">
        <f>STDEVA('ST1.1 Detailed MSW by country'!J188,'ST1.1 Detailed MSW by country'!M188,'ST1.1 Detailed MSW by country'!U188,'ST1.1 Detailed MSW by country'!X188,'ST1.1 Detailed MSW by country'!AF188,'ST1.1 Detailed MSW by country'!AI188,'ST1.1 Detailed MSW by country'!AQ188,'ST1.1 Detailed MSW by country'!AT188)</f>
        <v>9.244318753241991E-2</v>
      </c>
      <c r="AO188" s="50">
        <f>MIN('ST1.1 Detailed MSW by country'!J188,'ST1.1 Detailed MSW by country'!M188,'ST1.1 Detailed MSW by country'!U188,'ST1.1 Detailed MSW by country'!X188,'ST1.1 Detailed MSW by country'!AF188,'ST1.1 Detailed MSW by country'!AI188,'ST1.1 Detailed MSW by country'!AQ188,'ST1.1 Detailed MSW by country'!AT188)</f>
        <v>0.1087878</v>
      </c>
      <c r="AP188" s="50">
        <f>MAX('ST1.1 Detailed MSW by country'!J188,'ST1.1 Detailed MSW by country'!M188,'ST1.1 Detailed MSW by country'!U188,'ST1.1 Detailed MSW by country'!X188,'ST1.1 Detailed MSW by country'!AF188,'ST1.1 Detailed MSW by country'!AI188,'ST1.1 Detailed MSW by country'!AQ188,'ST1.1 Detailed MSW by country'!AT188)</f>
        <v>0.25912283743866343</v>
      </c>
      <c r="AQ188" s="50">
        <f>AVERAGE('ST1.1 Detailed MSW by country'!K188,'ST1.1 Detailed MSW by country'!N188,'ST1.1 Detailed MSW by country'!V188,'ST1.1 Detailed MSW by country'!Y188,'ST1.1 Detailed MSW by country'!AG188,'ST1.1 Detailed MSW by country'!AJ188,'ST1.1 Detailed MSW by country'!AR188,'ST1.1 Detailed MSW by country'!AU188)</f>
        <v>8.3775137552134185E-2</v>
      </c>
      <c r="AR188" s="50">
        <f>STDEVA('ST1.1 Detailed MSW by country'!K188,'ST1.1 Detailed MSW by country'!N188,'ST1.1 Detailed MSW by country'!V188,'ST1.1 Detailed MSW by country'!Y188,'ST1.1 Detailed MSW by country'!AG188,'ST1.1 Detailed MSW by country'!AJ188,'ST1.1 Detailed MSW by country'!AR188,'ST1.1 Detailed MSW by country'!AU188)</f>
        <v>4.5735835287745878E-2</v>
      </c>
      <c r="AS188" s="50">
        <f>MIN('ST1.1 Detailed MSW by country'!K188,'ST1.1 Detailed MSW by country'!N188,'ST1.1 Detailed MSW by country'!V188,'ST1.1 Detailed MSW by country'!Y188,'ST1.1 Detailed MSW by country'!AG188,'ST1.1 Detailed MSW by country'!AJ188,'ST1.1 Detailed MSW by country'!AR188,'ST1.1 Detailed MSW by country'!AU188)</f>
        <v>5.1653800000000007E-2</v>
      </c>
      <c r="AT188" s="50">
        <f>MAX('ST1.1 Detailed MSW by country'!K188,'ST1.1 Detailed MSW by country'!N188,'ST1.1 Detailed MSW by country'!V188,'ST1.1 Detailed MSW by country'!Y188,'ST1.1 Detailed MSW by country'!AG188,'ST1.1 Detailed MSW by country'!AJ188,'ST1.1 Detailed MSW by country'!AR188,'ST1.1 Detailed MSW by country'!AU188)</f>
        <v>0.12823258365554369</v>
      </c>
    </row>
    <row r="189" spans="1:46" x14ac:dyDescent="0.3">
      <c r="A189" s="19" t="s">
        <v>194</v>
      </c>
      <c r="B189" s="19" t="s">
        <v>206</v>
      </c>
      <c r="C189" s="27">
        <f>AVERAGE('ST1.1 Detailed MSW by country'!G189,'ST1.1 Detailed MSW by country'!R189,'ST1.1 Detailed MSW by country'!AC189,'ST1.1 Detailed MSW by country'!AN189)</f>
        <v>1.0755533474462626</v>
      </c>
      <c r="D189" s="21">
        <f>STDEVA('ST1.1 Detailed MSW by country'!G189,'ST1.1 Detailed MSW by country'!R189,'ST1.1 Detailed MSW by country'!AC189,'ST1.1 Detailed MSW by country'!AN189)</f>
        <v>0.62937595794373569</v>
      </c>
      <c r="E189" s="21">
        <f>MIN('ST1.1 Detailed MSW by country'!G189,'ST1.1 Detailed MSW by country'!R189,'ST1.1 Detailed MSW by country'!AC189,'ST1.1 Detailed MSW by country'!AN189)</f>
        <v>0.95</v>
      </c>
      <c r="F189" s="21">
        <f>MAX('ST1.1 Detailed MSW by country'!G189,'ST1.1 Detailed MSW by country'!R189,'ST1.1 Detailed MSW by country'!AC189,'ST1.1 Detailed MSW by country'!AN189)</f>
        <v>1.2011066948925253</v>
      </c>
      <c r="G189" s="21">
        <f>AVERAGE('ST1.1 Detailed MSW by country'!H189,'ST1.1 Detailed MSW by country'!S189,'ST1.1 Detailed MSW by country'!AD189,'ST1.1 Detailed MSW by country'!AO189)</f>
        <v>0.57004327414651912</v>
      </c>
      <c r="H189" s="21">
        <f>STDEVA('ST1.1 Detailed MSW by country'!H189,'ST1.1 Detailed MSW by country'!S189,'ST1.1 Detailed MSW by country'!AD189,'ST1.1 Detailed MSW by country'!AO189)</f>
        <v>0.33356925771017992</v>
      </c>
      <c r="I189" s="21">
        <f>MIN('ST1.1 Detailed MSW by country'!H189,'ST1.1 Detailed MSW by country'!S189,'ST1.1 Detailed MSW by country'!AD189,'ST1.1 Detailed MSW by country'!AO189)</f>
        <v>0.50349999999999995</v>
      </c>
      <c r="J189" s="21">
        <f>MAX('ST1.1 Detailed MSW by country'!H189,'ST1.1 Detailed MSW by country'!S189,'ST1.1 Detailed MSW by country'!AD189,'ST1.1 Detailed MSW by country'!AO189)</f>
        <v>0.6365865482930384</v>
      </c>
      <c r="K189" s="50">
        <f>AVERAGE('ST1.1 Detailed MSW by country'!AP189,'ST1.1 Detailed MSW by country'!AE189,'ST1.1 Detailed MSW by country'!T189,'ST1.1 Detailed MSW by country'!I189)</f>
        <v>4.1592403355377616E-2</v>
      </c>
      <c r="L189" s="50">
        <f>STDEVA('ST1.1 Detailed MSW by country'!AP189,'ST1.1 Detailed MSW by country'!AE189,'ST1.1 Detailed MSW by country'!T189,'ST1.1 Detailed MSW by country'!I189)</f>
        <v>2.7745257723630491E-2</v>
      </c>
      <c r="M189" s="50">
        <f>MIN('ST1.1 Detailed MSW by country'!AP189,'ST1.1 Detailed MSW by country'!AE189,'ST1.1 Detailed MSW by country'!T189,'ST1.1 Detailed MSW by country'!I189)</f>
        <v>2.4570799999999997E-2</v>
      </c>
      <c r="N189" s="50">
        <f>MAX('ST1.1 Detailed MSW by country'!AP189,'ST1.1 Detailed MSW by country'!AE189,'ST1.1 Detailed MSW by country'!T189,'ST1.1 Detailed MSW by country'!I189)</f>
        <v>5.8614006710755229E-2</v>
      </c>
      <c r="O189" s="50">
        <f>AVERAGE('ST1.1 Detailed MSW by country'!AQ189,'ST1.1 Detailed MSW by country'!AF189,'ST1.1 Detailed MSW by country'!U189,'ST1.1 Detailed MSW by country'!J189)</f>
        <v>7.9519902316736307E-2</v>
      </c>
      <c r="P189" s="50">
        <f>STDEVA('ST1.1 Detailed MSW by country'!AQ189,'ST1.1 Detailed MSW by country'!AF189,'ST1.1 Detailed MSW by country'!U189,'ST1.1 Detailed MSW by country'!J189)</f>
        <v>5.3045748885547639E-2</v>
      </c>
      <c r="Q189" s="50">
        <f>MIN('ST1.1 Detailed MSW by country'!AQ189,'ST1.1 Detailed MSW by country'!AF189,'ST1.1 Detailed MSW by country'!U189,'ST1.1 Detailed MSW by country'!J189)</f>
        <v>4.6976549999999992E-2</v>
      </c>
      <c r="R189" s="50">
        <f>MAX('ST1.1 Detailed MSW by country'!AQ189,'ST1.1 Detailed MSW by country'!AF189,'ST1.1 Detailed MSW by country'!U189,'ST1.1 Detailed MSW by country'!J189)</f>
        <v>0.11206325463347261</v>
      </c>
      <c r="S189" s="50">
        <f>AVERAGE('ST1.1 Detailed MSW by country'!AR189,'ST1.1 Detailed MSW by country'!AG189,'ST1.1 Detailed MSW by country'!V189,'ST1.1 Detailed MSW by country'!K189)</f>
        <v>6.5797818422851484E-2</v>
      </c>
      <c r="T189" s="50">
        <f>STDEVA('ST1.1 Detailed MSW by country'!AR189,'ST1.1 Detailed MSW by country'!AG189,'ST1.1 Detailed MSW by country'!V189,'ST1.1 Detailed MSW by country'!K189)</f>
        <v>4.3892088038202333E-2</v>
      </c>
      <c r="U189" s="50">
        <f>MIN('ST1.1 Detailed MSW by country'!AR189,'ST1.1 Detailed MSW by country'!AG189,'ST1.1 Detailed MSW by country'!V189,'ST1.1 Detailed MSW by country'!K189)</f>
        <v>3.8870200000000001E-2</v>
      </c>
      <c r="V189" s="50">
        <f>MAX('ST1.1 Detailed MSW by country'!AR189,'ST1.1 Detailed MSW by country'!AG189,'ST1.1 Detailed MSW by country'!V189,'ST1.1 Detailed MSW by country'!K189)</f>
        <v>9.272543684570296E-2</v>
      </c>
      <c r="W189" s="50">
        <f>AVERAGE('ST1.1 Detailed MSW by country'!AS189,'ST1.1 Detailed MSW by country'!AH189,'ST1.1 Detailed MSW by country'!W189,'ST1.1 Detailed MSW by country'!L189)</f>
        <v>5.054158850356337E-2</v>
      </c>
      <c r="X189" s="50">
        <f>STDEVA('ST1.1 Detailed MSW by country'!AS189,'ST1.1 Detailed MSW by country'!AH189,'ST1.1 Detailed MSW by country'!W189,'ST1.1 Detailed MSW by country'!L189)</f>
        <v>3.3715036537116556E-2</v>
      </c>
      <c r="Y189" s="50">
        <f>MIN('ST1.1 Detailed MSW by country'!AS189,'ST1.1 Detailed MSW by country'!AH189,'ST1.1 Detailed MSW by country'!W189,'ST1.1 Detailed MSW by country'!L189)</f>
        <v>2.9857549999999997E-2</v>
      </c>
      <c r="Z189" s="50">
        <f>MAX('ST1.1 Detailed MSW by country'!AS189,'ST1.1 Detailed MSW by country'!AH189,'ST1.1 Detailed MSW by country'!W189,'ST1.1 Detailed MSW by country'!L189)</f>
        <v>7.1225627007126743E-2</v>
      </c>
      <c r="AA189" s="50">
        <f>AVERAGE('ST1.1 Detailed MSW by country'!AT189,'ST1.1 Detailed MSW by country'!AI189,'ST1.1 Detailed MSW by country'!X189,'ST1.1 Detailed MSW by country'!M189)</f>
        <v>0.13295932220161696</v>
      </c>
      <c r="AB189" s="50">
        <f>STDEVA('ST1.1 Detailed MSW by country'!AT189,'ST1.1 Detailed MSW by country'!AI189,'ST1.1 Detailed MSW by country'!X189,'ST1.1 Detailed MSW by country'!M189)</f>
        <v>8.8693856657507314E-2</v>
      </c>
      <c r="AC189" s="50">
        <f>MIN('ST1.1 Detailed MSW by country'!AT189,'ST1.1 Detailed MSW by country'!AI189,'ST1.1 Detailed MSW by country'!X189,'ST1.1 Detailed MSW by country'!M189)</f>
        <v>7.8545999999999991E-2</v>
      </c>
      <c r="AD189" s="50">
        <f>MAX('ST1.1 Detailed MSW by country'!AT189,'ST1.1 Detailed MSW by country'!AI189,'ST1.1 Detailed MSW by country'!X189,'ST1.1 Detailed MSW by country'!M189)</f>
        <v>0.18737264440323395</v>
      </c>
      <c r="AE189" s="50">
        <f>AVERAGE('ST1.1 Detailed MSW by country'!AU189,'ST1.1 Detailed MSW by country'!AJ189,'ST1.1 Detailed MSW by country'!Y189,'ST1.1 Detailed MSW by country'!N189)</f>
        <v>3.7757038291869431E-2</v>
      </c>
      <c r="AF189" s="50">
        <f>STDEVA('ST1.1 Detailed MSW by country'!AU189,'ST1.1 Detailed MSW by country'!AJ189,'ST1.1 Detailed MSW by country'!Y189,'ST1.1 Detailed MSW by country'!N189)</f>
        <v>2.5186781089279318E-2</v>
      </c>
      <c r="AG189" s="50">
        <f>MIN('ST1.1 Detailed MSW by country'!AU189,'ST1.1 Detailed MSW by country'!AJ189,'ST1.1 Detailed MSW by country'!Y189,'ST1.1 Detailed MSW by country'!N189)</f>
        <v>2.2305049999999996E-2</v>
      </c>
      <c r="AH189" s="50">
        <f>MAX('ST1.1 Detailed MSW by country'!AU189,'ST1.1 Detailed MSW by country'!AJ189,'ST1.1 Detailed MSW by country'!Y189,'ST1.1 Detailed MSW by country'!N189)</f>
        <v>5.3209026583738869E-2</v>
      </c>
      <c r="AI189" s="50">
        <f>AVERAGE('ST1.1 Detailed MSW by country'!I189,'ST1.1 Detailed MSW by country'!L189,'ST1.1 Detailed MSW by country'!T189,'ST1.1 Detailed MSW by country'!W189,'ST1.1 Detailed MSW by country'!AE189,'ST1.1 Detailed MSW by country'!AH189,'ST1.1 Detailed MSW by country'!AP189,'ST1.1 Detailed MSW by country'!AS189)</f>
        <v>4.60669959294705E-2</v>
      </c>
      <c r="AJ189" s="50">
        <f>STDEVA('ST1.1 Detailed MSW by country'!I189,'ST1.1 Detailed MSW by country'!L189,'ST1.1 Detailed MSW by country'!T189,'ST1.1 Detailed MSW by country'!W189,'ST1.1 Detailed MSW by country'!AE189,'ST1.1 Detailed MSW by country'!AH189,'ST1.1 Detailed MSW by country'!AP189,'ST1.1 Detailed MSW by country'!AS189)</f>
        <v>2.8684373550662435E-2</v>
      </c>
      <c r="AK189" s="50">
        <f>MIN('ST1.1 Detailed MSW by country'!I189,'ST1.1 Detailed MSW by country'!L189,'ST1.1 Detailed MSW by country'!T189,'ST1.1 Detailed MSW by country'!W189,'ST1.1 Detailed MSW by country'!AE189,'ST1.1 Detailed MSW by country'!AH189,'ST1.1 Detailed MSW by country'!AP189,'ST1.1 Detailed MSW by country'!AS189)</f>
        <v>2.4570799999999997E-2</v>
      </c>
      <c r="AL189" s="50">
        <f>MAX('ST1.1 Detailed MSW by country'!I189,'ST1.1 Detailed MSW by country'!L189,'ST1.1 Detailed MSW by country'!T189,'ST1.1 Detailed MSW by country'!W189,'ST1.1 Detailed MSW by country'!AE189,'ST1.1 Detailed MSW by country'!AH189,'ST1.1 Detailed MSW by country'!AP189,'ST1.1 Detailed MSW by country'!AS189)</f>
        <v>7.1225627007126743E-2</v>
      </c>
      <c r="AM189" s="50">
        <f>AVERAGE('ST1.1 Detailed MSW by country'!J189,'ST1.1 Detailed MSW by country'!M189,'ST1.1 Detailed MSW by country'!U189,'ST1.1 Detailed MSW by country'!X189,'ST1.1 Detailed MSW by country'!AF189,'ST1.1 Detailed MSW by country'!AI189,'ST1.1 Detailed MSW by country'!AQ189,'ST1.1 Detailed MSW by country'!AT189)</f>
        <v>0.10623961225917664</v>
      </c>
      <c r="AN189" s="50">
        <f>STDEVA('ST1.1 Detailed MSW by country'!J189,'ST1.1 Detailed MSW by country'!M189,'ST1.1 Detailed MSW by country'!U189,'ST1.1 Detailed MSW by country'!X189,'ST1.1 Detailed MSW by country'!AF189,'ST1.1 Detailed MSW by country'!AI189,'ST1.1 Detailed MSW by country'!AQ189,'ST1.1 Detailed MSW by country'!AT189)</f>
        <v>6.9147090476595494E-2</v>
      </c>
      <c r="AO189" s="50">
        <f>MIN('ST1.1 Detailed MSW by country'!J189,'ST1.1 Detailed MSW by country'!M189,'ST1.1 Detailed MSW by country'!U189,'ST1.1 Detailed MSW by country'!X189,'ST1.1 Detailed MSW by country'!AF189,'ST1.1 Detailed MSW by country'!AI189,'ST1.1 Detailed MSW by country'!AQ189,'ST1.1 Detailed MSW by country'!AT189)</f>
        <v>4.6976549999999992E-2</v>
      </c>
      <c r="AP189" s="50">
        <f>MAX('ST1.1 Detailed MSW by country'!J189,'ST1.1 Detailed MSW by country'!M189,'ST1.1 Detailed MSW by country'!U189,'ST1.1 Detailed MSW by country'!X189,'ST1.1 Detailed MSW by country'!AF189,'ST1.1 Detailed MSW by country'!AI189,'ST1.1 Detailed MSW by country'!AQ189,'ST1.1 Detailed MSW by country'!AT189)</f>
        <v>0.18737264440323395</v>
      </c>
      <c r="AQ189" s="50">
        <f>AVERAGE('ST1.1 Detailed MSW by country'!K189,'ST1.1 Detailed MSW by country'!N189,'ST1.1 Detailed MSW by country'!V189,'ST1.1 Detailed MSW by country'!Y189,'ST1.1 Detailed MSW by country'!AG189,'ST1.1 Detailed MSW by country'!AJ189,'ST1.1 Detailed MSW by country'!AR189,'ST1.1 Detailed MSW by country'!AU189)</f>
        <v>5.1777428357360454E-2</v>
      </c>
      <c r="AR189" s="50">
        <f>STDEVA('ST1.1 Detailed MSW by country'!K189,'ST1.1 Detailed MSW by country'!N189,'ST1.1 Detailed MSW by country'!V189,'ST1.1 Detailed MSW by country'!Y189,'ST1.1 Detailed MSW by country'!AG189,'ST1.1 Detailed MSW by country'!AJ189,'ST1.1 Detailed MSW by country'!AR189,'ST1.1 Detailed MSW by country'!AU189)</f>
        <v>3.3965971789329703E-2</v>
      </c>
      <c r="AS189" s="50">
        <f>MIN('ST1.1 Detailed MSW by country'!K189,'ST1.1 Detailed MSW by country'!N189,'ST1.1 Detailed MSW by country'!V189,'ST1.1 Detailed MSW by country'!Y189,'ST1.1 Detailed MSW by country'!AG189,'ST1.1 Detailed MSW by country'!AJ189,'ST1.1 Detailed MSW by country'!AR189,'ST1.1 Detailed MSW by country'!AU189)</f>
        <v>2.2305049999999996E-2</v>
      </c>
      <c r="AT189" s="50">
        <f>MAX('ST1.1 Detailed MSW by country'!K189,'ST1.1 Detailed MSW by country'!N189,'ST1.1 Detailed MSW by country'!V189,'ST1.1 Detailed MSW by country'!Y189,'ST1.1 Detailed MSW by country'!AG189,'ST1.1 Detailed MSW by country'!AJ189,'ST1.1 Detailed MSW by country'!AR189,'ST1.1 Detailed MSW by country'!AU189)</f>
        <v>9.272543684570296E-2</v>
      </c>
    </row>
    <row r="190" spans="1:46" x14ac:dyDescent="0.3">
      <c r="A190" s="19" t="s">
        <v>194</v>
      </c>
      <c r="B190" s="19" t="s">
        <v>207</v>
      </c>
      <c r="C190" s="27">
        <f>AVERAGE('ST1.1 Detailed MSW by country'!G190,'ST1.1 Detailed MSW by country'!R190,'ST1.1 Detailed MSW by country'!AC190,'ST1.1 Detailed MSW by country'!AN190)</f>
        <v>0.74774978408148496</v>
      </c>
      <c r="D190" s="21">
        <f>STDEVA('ST1.1 Detailed MSW by country'!G190,'ST1.1 Detailed MSW by country'!R190,'ST1.1 Detailed MSW by country'!AC190,'ST1.1 Detailed MSW by country'!AN190)</f>
        <v>0.46649158290900067</v>
      </c>
      <c r="E190" s="21">
        <f>MIN('ST1.1 Detailed MSW by country'!G190,'ST1.1 Detailed MSW by country'!R190,'ST1.1 Detailed MSW by country'!AC190,'ST1.1 Detailed MSW by country'!AN190)</f>
        <v>0.35324935224445503</v>
      </c>
      <c r="F190" s="21">
        <f>MAX('ST1.1 Detailed MSW by country'!G190,'ST1.1 Detailed MSW by country'!R190,'ST1.1 Detailed MSW by country'!AC190,'ST1.1 Detailed MSW by country'!AN190)</f>
        <v>0.95</v>
      </c>
      <c r="G190" s="21">
        <f>AVERAGE('ST1.1 Detailed MSW by country'!H190,'ST1.1 Detailed MSW by country'!S190,'ST1.1 Detailed MSW by country'!AD190,'ST1.1 Detailed MSW by country'!AO190)</f>
        <v>0.3179740522298537</v>
      </c>
      <c r="H190" s="21">
        <f>STDEVA('ST1.1 Detailed MSW by country'!H190,'ST1.1 Detailed MSW by country'!S190,'ST1.1 Detailed MSW by country'!AD190,'ST1.1 Detailed MSW by country'!AO190)</f>
        <v>0.20844404181112544</v>
      </c>
      <c r="I190" s="21">
        <f>MIN('ST1.1 Detailed MSW by country'!H190,'ST1.1 Detailed MSW by country'!S190,'ST1.1 Detailed MSW by country'!AD190,'ST1.1 Detailed MSW by country'!AO190)</f>
        <v>0.18722215668956119</v>
      </c>
      <c r="J190" s="21">
        <f>MAX('ST1.1 Detailed MSW by country'!H190,'ST1.1 Detailed MSW by country'!S190,'ST1.1 Detailed MSW by country'!AD190,'ST1.1 Detailed MSW by country'!AO190)</f>
        <v>0.50349999999999995</v>
      </c>
      <c r="K190" s="50">
        <f>AVERAGE('ST1.1 Detailed MSW by country'!AP190,'ST1.1 Detailed MSW by country'!AE190,'ST1.1 Detailed MSW by country'!T190,'ST1.1 Detailed MSW by country'!I190)</f>
        <v>2.92271227965098E-2</v>
      </c>
      <c r="L190" s="50">
        <f>STDEVA('ST1.1 Detailed MSW by country'!AP190,'ST1.1 Detailed MSW by country'!AE190,'ST1.1 Detailed MSW by country'!T190,'ST1.1 Detailed MSW by country'!I190)</f>
        <v>1.9001116161034597E-2</v>
      </c>
      <c r="M190" s="50">
        <f>MIN('ST1.1 Detailed MSW by country'!AP190,'ST1.1 Detailed MSW by country'!AE190,'ST1.1 Detailed MSW by country'!T190,'ST1.1 Detailed MSW by country'!I190)</f>
        <v>1.7238568389529405E-2</v>
      </c>
      <c r="N190" s="50">
        <f>MAX('ST1.1 Detailed MSW by country'!AP190,'ST1.1 Detailed MSW by country'!AE190,'ST1.1 Detailed MSW by country'!T190,'ST1.1 Detailed MSW by country'!I190)</f>
        <v>4.5871999999999996E-2</v>
      </c>
      <c r="O190" s="50">
        <f>AVERAGE('ST1.1 Detailed MSW by country'!AQ190,'ST1.1 Detailed MSW by country'!AF190,'ST1.1 Detailed MSW by country'!U190,'ST1.1 Detailed MSW by country'!J190)</f>
        <v>5.5878904854802541E-2</v>
      </c>
      <c r="P190" s="50">
        <f>STDEVA('ST1.1 Detailed MSW by country'!AQ190,'ST1.1 Detailed MSW by country'!AF190,'ST1.1 Detailed MSW by country'!U190,'ST1.1 Detailed MSW by country'!J190)</f>
        <v>3.6327953643945247E-2</v>
      </c>
      <c r="Q190" s="50">
        <f>MIN('ST1.1 Detailed MSW by country'!AQ190,'ST1.1 Detailed MSW by country'!AF190,'ST1.1 Detailed MSW by country'!U190,'ST1.1 Detailed MSW by country'!J190)</f>
        <v>3.2958164564407651E-2</v>
      </c>
      <c r="R190" s="50">
        <f>MAX('ST1.1 Detailed MSW by country'!AQ190,'ST1.1 Detailed MSW by country'!AF190,'ST1.1 Detailed MSW by country'!U190,'ST1.1 Detailed MSW by country'!J190)</f>
        <v>8.7701999999999988E-2</v>
      </c>
      <c r="S190" s="50">
        <f>AVERAGE('ST1.1 Detailed MSW by country'!AR190,'ST1.1 Detailed MSW by country'!AG190,'ST1.1 Detailed MSW by country'!V190,'ST1.1 Detailed MSW by country'!K190)</f>
        <v>4.6236349997757303E-2</v>
      </c>
      <c r="T190" s="50">
        <f>STDEVA('ST1.1 Detailed MSW by country'!AR190,'ST1.1 Detailed MSW by country'!AG190,'ST1.1 Detailed MSW by country'!V190,'ST1.1 Detailed MSW by country'!K190)</f>
        <v>3.0059142779341623E-2</v>
      </c>
      <c r="U190" s="50">
        <f>MIN('ST1.1 Detailed MSW by country'!AR190,'ST1.1 Detailed MSW by country'!AG190,'ST1.1 Detailed MSW by country'!V190,'ST1.1 Detailed MSW by country'!K190)</f>
        <v>2.727084999327193E-2</v>
      </c>
      <c r="V190" s="50">
        <f>MAX('ST1.1 Detailed MSW by country'!AR190,'ST1.1 Detailed MSW by country'!AG190,'ST1.1 Detailed MSW by country'!V190,'ST1.1 Detailed MSW by country'!K190)</f>
        <v>7.2567999999999994E-2</v>
      </c>
      <c r="W190" s="50">
        <f>AVERAGE('ST1.1 Detailed MSW by country'!AS190,'ST1.1 Detailed MSW by country'!AH190,'ST1.1 Detailed MSW by country'!W190,'ST1.1 Detailed MSW by country'!L190)</f>
        <v>3.5515745529365393E-2</v>
      </c>
      <c r="X190" s="50">
        <f>STDEVA('ST1.1 Detailed MSW by country'!AS190,'ST1.1 Detailed MSW by country'!AH190,'ST1.1 Detailed MSW by country'!W190,'ST1.1 Detailed MSW by country'!L190)</f>
        <v>2.3089471072732615E-2</v>
      </c>
      <c r="Y190" s="50">
        <f>MIN('ST1.1 Detailed MSW by country'!AS190,'ST1.1 Detailed MSW by country'!AH190,'ST1.1 Detailed MSW by country'!W190,'ST1.1 Detailed MSW by country'!L190)</f>
        <v>2.0947686588096183E-2</v>
      </c>
      <c r="Z190" s="50">
        <f>MAX('ST1.1 Detailed MSW by country'!AS190,'ST1.1 Detailed MSW by country'!AH190,'ST1.1 Detailed MSW by country'!W190,'ST1.1 Detailed MSW by country'!L190)</f>
        <v>5.5741999999999993E-2</v>
      </c>
      <c r="AA190" s="50">
        <f>AVERAGE('ST1.1 Detailed MSW by country'!AT190,'ST1.1 Detailed MSW by country'!AI190,'ST1.1 Detailed MSW by country'!X190,'ST1.1 Detailed MSW by country'!M190)</f>
        <v>9.3430966316711661E-2</v>
      </c>
      <c r="AB190" s="50">
        <f>STDEVA('ST1.1 Detailed MSW by country'!AT190,'ST1.1 Detailed MSW by country'!AI190,'ST1.1 Detailed MSW by country'!X190,'ST1.1 Detailed MSW by country'!M190)</f>
        <v>6.0741272973799131E-2</v>
      </c>
      <c r="AC190" s="50">
        <f>MIN('ST1.1 Detailed MSW by country'!AT190,'ST1.1 Detailed MSW by country'!AI190,'ST1.1 Detailed MSW by country'!X190,'ST1.1 Detailed MSW by country'!M190)</f>
        <v>5.5106898950134986E-2</v>
      </c>
      <c r="AD190" s="50">
        <f>MAX('ST1.1 Detailed MSW by country'!AT190,'ST1.1 Detailed MSW by country'!AI190,'ST1.1 Detailed MSW by country'!X190,'ST1.1 Detailed MSW by country'!M190)</f>
        <v>0.14663999999999999</v>
      </c>
      <c r="AE190" s="50">
        <f>AVERAGE('ST1.1 Detailed MSW by country'!AU190,'ST1.1 Detailed MSW by country'!AJ190,'ST1.1 Detailed MSW by country'!Y190,'ST1.1 Detailed MSW by country'!N190)</f>
        <v>2.6531998768143116E-2</v>
      </c>
      <c r="AF190" s="50">
        <f>STDEVA('ST1.1 Detailed MSW by country'!AU190,'ST1.1 Detailed MSW by country'!AJ190,'ST1.1 Detailed MSW by country'!Y190,'ST1.1 Detailed MSW by country'!N190)</f>
        <v>1.7248964056021162E-2</v>
      </c>
      <c r="AG190" s="50">
        <f>MIN('ST1.1 Detailed MSW by country'!AU190,'ST1.1 Detailed MSW by country'!AJ190,'ST1.1 Detailed MSW by country'!Y190,'ST1.1 Detailed MSW by country'!N190)</f>
        <v>1.5648946304429357E-2</v>
      </c>
      <c r="AH190" s="50">
        <f>MAX('ST1.1 Detailed MSW by country'!AU190,'ST1.1 Detailed MSW by country'!AJ190,'ST1.1 Detailed MSW by country'!Y190,'ST1.1 Detailed MSW by country'!N190)</f>
        <v>4.1641999999999998E-2</v>
      </c>
      <c r="AI190" s="50">
        <f>AVERAGE('ST1.1 Detailed MSW by country'!I190,'ST1.1 Detailed MSW by country'!L190,'ST1.1 Detailed MSW by country'!T190,'ST1.1 Detailed MSW by country'!W190,'ST1.1 Detailed MSW by country'!AE190,'ST1.1 Detailed MSW by country'!AH190,'ST1.1 Detailed MSW by country'!AP190,'ST1.1 Detailed MSW by country'!AS190)</f>
        <v>3.2371434162937592E-2</v>
      </c>
      <c r="AJ190" s="50">
        <f>STDEVA('ST1.1 Detailed MSW by country'!I190,'ST1.1 Detailed MSW by country'!L190,'ST1.1 Detailed MSW by country'!T190,'ST1.1 Detailed MSW by country'!W190,'ST1.1 Detailed MSW by country'!AE190,'ST1.1 Detailed MSW by country'!AH190,'ST1.1 Detailed MSW by country'!AP190,'ST1.1 Detailed MSW by country'!AS190)</f>
        <v>1.9737521888929407E-2</v>
      </c>
      <c r="AK190" s="50">
        <f>MIN('ST1.1 Detailed MSW by country'!I190,'ST1.1 Detailed MSW by country'!L190,'ST1.1 Detailed MSW by country'!T190,'ST1.1 Detailed MSW by country'!W190,'ST1.1 Detailed MSW by country'!AE190,'ST1.1 Detailed MSW by country'!AH190,'ST1.1 Detailed MSW by country'!AP190,'ST1.1 Detailed MSW by country'!AS190)</f>
        <v>1.7238568389529405E-2</v>
      </c>
      <c r="AL190" s="50">
        <f>MAX('ST1.1 Detailed MSW by country'!I190,'ST1.1 Detailed MSW by country'!L190,'ST1.1 Detailed MSW by country'!T190,'ST1.1 Detailed MSW by country'!W190,'ST1.1 Detailed MSW by country'!AE190,'ST1.1 Detailed MSW by country'!AH190,'ST1.1 Detailed MSW by country'!AP190,'ST1.1 Detailed MSW by country'!AS190)</f>
        <v>5.5741999999999993E-2</v>
      </c>
      <c r="AM190" s="50">
        <f>AVERAGE('ST1.1 Detailed MSW by country'!J190,'ST1.1 Detailed MSW by country'!M190,'ST1.1 Detailed MSW by country'!U190,'ST1.1 Detailed MSW by country'!X190,'ST1.1 Detailed MSW by country'!AF190,'ST1.1 Detailed MSW by country'!AI190,'ST1.1 Detailed MSW by country'!AQ190,'ST1.1 Detailed MSW by country'!AT190)</f>
        <v>7.4654935585757101E-2</v>
      </c>
      <c r="AN190" s="50">
        <f>STDEVA('ST1.1 Detailed MSW by country'!J190,'ST1.1 Detailed MSW by country'!M190,'ST1.1 Detailed MSW by country'!U190,'ST1.1 Detailed MSW by country'!X190,'ST1.1 Detailed MSW by country'!AF190,'ST1.1 Detailed MSW by country'!AI190,'ST1.1 Detailed MSW by country'!AQ190,'ST1.1 Detailed MSW by country'!AT190)</f>
        <v>4.871798488728854E-2</v>
      </c>
      <c r="AO190" s="50">
        <f>MIN('ST1.1 Detailed MSW by country'!J190,'ST1.1 Detailed MSW by country'!M190,'ST1.1 Detailed MSW by country'!U190,'ST1.1 Detailed MSW by country'!X190,'ST1.1 Detailed MSW by country'!AF190,'ST1.1 Detailed MSW by country'!AI190,'ST1.1 Detailed MSW by country'!AQ190,'ST1.1 Detailed MSW by country'!AT190)</f>
        <v>3.2958164564407651E-2</v>
      </c>
      <c r="AP190" s="50">
        <f>MAX('ST1.1 Detailed MSW by country'!J190,'ST1.1 Detailed MSW by country'!M190,'ST1.1 Detailed MSW by country'!U190,'ST1.1 Detailed MSW by country'!X190,'ST1.1 Detailed MSW by country'!AF190,'ST1.1 Detailed MSW by country'!AI190,'ST1.1 Detailed MSW by country'!AQ190,'ST1.1 Detailed MSW by country'!AT190)</f>
        <v>0.14663999999999999</v>
      </c>
      <c r="AQ190" s="50">
        <f>AVERAGE('ST1.1 Detailed MSW by country'!K190,'ST1.1 Detailed MSW by country'!N190,'ST1.1 Detailed MSW by country'!V190,'ST1.1 Detailed MSW by country'!Y190,'ST1.1 Detailed MSW by country'!AG190,'ST1.1 Detailed MSW by country'!AJ190,'ST1.1 Detailed MSW by country'!AR190,'ST1.1 Detailed MSW by country'!AU190)</f>
        <v>3.6384174382950212E-2</v>
      </c>
      <c r="AR190" s="50">
        <f>STDEVA('ST1.1 Detailed MSW by country'!K190,'ST1.1 Detailed MSW by country'!N190,'ST1.1 Detailed MSW by country'!V190,'ST1.1 Detailed MSW by country'!Y190,'ST1.1 Detailed MSW by country'!AG190,'ST1.1 Detailed MSW by country'!AJ190,'ST1.1 Detailed MSW by country'!AR190,'ST1.1 Detailed MSW by country'!AU190)</f>
        <v>2.4023888755203539E-2</v>
      </c>
      <c r="AS190" s="50">
        <f>MIN('ST1.1 Detailed MSW by country'!K190,'ST1.1 Detailed MSW by country'!N190,'ST1.1 Detailed MSW by country'!V190,'ST1.1 Detailed MSW by country'!Y190,'ST1.1 Detailed MSW by country'!AG190,'ST1.1 Detailed MSW by country'!AJ190,'ST1.1 Detailed MSW by country'!AR190,'ST1.1 Detailed MSW by country'!AU190)</f>
        <v>1.5648946304429357E-2</v>
      </c>
      <c r="AT190" s="50">
        <f>MAX('ST1.1 Detailed MSW by country'!K190,'ST1.1 Detailed MSW by country'!N190,'ST1.1 Detailed MSW by country'!V190,'ST1.1 Detailed MSW by country'!Y190,'ST1.1 Detailed MSW by country'!AG190,'ST1.1 Detailed MSW by country'!AJ190,'ST1.1 Detailed MSW by country'!AR190,'ST1.1 Detailed MSW by country'!AU190)</f>
        <v>7.2567999999999994E-2</v>
      </c>
    </row>
    <row r="191" spans="1:46" x14ac:dyDescent="0.3">
      <c r="A191" s="19" t="s">
        <v>194</v>
      </c>
      <c r="B191" s="19" t="s">
        <v>208</v>
      </c>
      <c r="C191" s="27">
        <f>AVERAGE('ST1.1 Detailed MSW by country'!G191,'ST1.1 Detailed MSW by country'!R191,'ST1.1 Detailed MSW by country'!AC191,'ST1.1 Detailed MSW by country'!AN191)</f>
        <v>0.67499934304387477</v>
      </c>
      <c r="D191" s="21">
        <f>STDEVA('ST1.1 Detailed MSW by country'!G191,'ST1.1 Detailed MSW by country'!R191,'ST1.1 Detailed MSW by country'!AC191,'ST1.1 Detailed MSW by country'!AN191)</f>
        <v>0.44976839809034441</v>
      </c>
      <c r="E191" s="21">
        <f>MIN('ST1.1 Detailed MSW by country'!G191,'ST1.1 Detailed MSW by country'!R191,'ST1.1 Detailed MSW by country'!AC191,'ST1.1 Detailed MSW by country'!AN191)</f>
        <v>0.39999868608774963</v>
      </c>
      <c r="F191" s="21">
        <f>MAX('ST1.1 Detailed MSW by country'!G191,'ST1.1 Detailed MSW by country'!R191,'ST1.1 Detailed MSW by country'!AC191,'ST1.1 Detailed MSW by country'!AN191)</f>
        <v>0.95</v>
      </c>
      <c r="G191" s="21">
        <f>AVERAGE('ST1.1 Detailed MSW by country'!H191,'ST1.1 Detailed MSW by country'!S191,'ST1.1 Detailed MSW by country'!AD191,'ST1.1 Detailed MSW by country'!AO191)</f>
        <v>0.35774965181325363</v>
      </c>
      <c r="H191" s="21">
        <f>STDEVA('ST1.1 Detailed MSW by country'!H191,'ST1.1 Detailed MSW by country'!S191,'ST1.1 Detailed MSW by country'!AD191,'ST1.1 Detailed MSW by country'!AO191)</f>
        <v>0.23837725098788248</v>
      </c>
      <c r="I191" s="21">
        <f>MIN('ST1.1 Detailed MSW by country'!H191,'ST1.1 Detailed MSW by country'!S191,'ST1.1 Detailed MSW by country'!AD191,'ST1.1 Detailed MSW by country'!AO191)</f>
        <v>0.21199930362650732</v>
      </c>
      <c r="J191" s="21">
        <f>MAX('ST1.1 Detailed MSW by country'!H191,'ST1.1 Detailed MSW by country'!S191,'ST1.1 Detailed MSW by country'!AD191,'ST1.1 Detailed MSW by country'!AO191)</f>
        <v>0.50349999999999995</v>
      </c>
      <c r="K191" s="50">
        <f>AVERAGE('ST1.1 Detailed MSW by country'!AP191,'ST1.1 Detailed MSW by country'!AE191,'ST1.1 Detailed MSW by country'!T191,'ST1.1 Detailed MSW by country'!I191)</f>
        <v>2.2045367940541089E-2</v>
      </c>
      <c r="L191" s="50">
        <f>STDEVA('ST1.1 Detailed MSW by country'!AP191,'ST1.1 Detailed MSW by country'!AE191,'ST1.1 Detailed MSW by country'!T191,'ST1.1 Detailed MSW by country'!I191)</f>
        <v>1.2893846876291063E-2</v>
      </c>
      <c r="M191" s="50">
        <f>MIN('ST1.1 Detailed MSW by country'!AP191,'ST1.1 Detailed MSW by country'!AE191,'ST1.1 Detailed MSW by country'!T191,'ST1.1 Detailed MSW by country'!I191)</f>
        <v>1.9519935881082182E-2</v>
      </c>
      <c r="N191" s="50">
        <f>MAX('ST1.1 Detailed MSW by country'!AP191,'ST1.1 Detailed MSW by country'!AE191,'ST1.1 Detailed MSW by country'!T191,'ST1.1 Detailed MSW by country'!I191)</f>
        <v>2.4570799999999997E-2</v>
      </c>
      <c r="O191" s="50">
        <f>AVERAGE('ST1.1 Detailed MSW by country'!AQ191,'ST1.1 Detailed MSW by country'!AF191,'ST1.1 Detailed MSW by country'!U191,'ST1.1 Detailed MSW by country'!J191)</f>
        <v>4.2148213705993517E-2</v>
      </c>
      <c r="P191" s="50">
        <f>STDEVA('ST1.1 Detailed MSW by country'!AQ191,'ST1.1 Detailed MSW by country'!AF191,'ST1.1 Detailed MSW by country'!U191,'ST1.1 Detailed MSW by country'!J191)</f>
        <v>2.4651555605695825E-2</v>
      </c>
      <c r="Q191" s="50">
        <f>MIN('ST1.1 Detailed MSW by country'!AQ191,'ST1.1 Detailed MSW by country'!AF191,'ST1.1 Detailed MSW by country'!U191,'ST1.1 Detailed MSW by country'!J191)</f>
        <v>3.7319877411987036E-2</v>
      </c>
      <c r="R191" s="50">
        <f>MAX('ST1.1 Detailed MSW by country'!AQ191,'ST1.1 Detailed MSW by country'!AF191,'ST1.1 Detailed MSW by country'!U191,'ST1.1 Detailed MSW by country'!J191)</f>
        <v>4.6976549999999992E-2</v>
      </c>
      <c r="S191" s="50">
        <f>AVERAGE('ST1.1 Detailed MSW by country'!AR191,'ST1.1 Detailed MSW by country'!AG191,'ST1.1 Detailed MSW by country'!V191,'ST1.1 Detailed MSW by country'!K191)</f>
        <v>3.4875049282987139E-2</v>
      </c>
      <c r="T191" s="50">
        <f>STDEVA('ST1.1 Detailed MSW by country'!AR191,'ST1.1 Detailed MSW by country'!AG191,'ST1.1 Detailed MSW by country'!V191,'ST1.1 Detailed MSW by country'!K191)</f>
        <v>2.0397643009214556E-2</v>
      </c>
      <c r="U191" s="50">
        <f>MIN('ST1.1 Detailed MSW by country'!AR191,'ST1.1 Detailed MSW by country'!AG191,'ST1.1 Detailed MSW by country'!V191,'ST1.1 Detailed MSW by country'!K191)</f>
        <v>3.0879898565974274E-2</v>
      </c>
      <c r="V191" s="50">
        <f>MAX('ST1.1 Detailed MSW by country'!AR191,'ST1.1 Detailed MSW by country'!AG191,'ST1.1 Detailed MSW by country'!V191,'ST1.1 Detailed MSW by country'!K191)</f>
        <v>3.8870200000000001E-2</v>
      </c>
      <c r="W191" s="50">
        <f>AVERAGE('ST1.1 Detailed MSW by country'!AS191,'ST1.1 Detailed MSW by country'!AH191,'ST1.1 Detailed MSW by country'!W191,'ST1.1 Detailed MSW by country'!L191)</f>
        <v>2.6788736042501773E-2</v>
      </c>
      <c r="X191" s="50">
        <f>STDEVA('ST1.1 Detailed MSW by country'!AS191,'ST1.1 Detailed MSW by country'!AH191,'ST1.1 Detailed MSW by country'!W191,'ST1.1 Detailed MSW by country'!L191)</f>
        <v>1.5668137700083202E-2</v>
      </c>
      <c r="Y191" s="50">
        <f>MIN('ST1.1 Detailed MSW by country'!AS191,'ST1.1 Detailed MSW by country'!AH191,'ST1.1 Detailed MSW by country'!W191,'ST1.1 Detailed MSW by country'!L191)</f>
        <v>2.3719922085003554E-2</v>
      </c>
      <c r="Z191" s="50">
        <f>MAX('ST1.1 Detailed MSW by country'!AS191,'ST1.1 Detailed MSW by country'!AH191,'ST1.1 Detailed MSW by country'!W191,'ST1.1 Detailed MSW by country'!L191)</f>
        <v>2.9857549999999997E-2</v>
      </c>
      <c r="AA191" s="50">
        <f>AVERAGE('ST1.1 Detailed MSW by country'!AT191,'ST1.1 Detailed MSW by country'!AI191,'ST1.1 Detailed MSW by country'!X191,'ST1.1 Detailed MSW by country'!M191)</f>
        <v>7.0472897514844465E-2</v>
      </c>
      <c r="AB191" s="50">
        <f>STDEVA('ST1.1 Detailed MSW by country'!AT191,'ST1.1 Detailed MSW by country'!AI191,'ST1.1 Detailed MSW by country'!X191,'ST1.1 Detailed MSW by country'!M191)</f>
        <v>4.1218035096340297E-2</v>
      </c>
      <c r="AC191" s="50">
        <f>MIN('ST1.1 Detailed MSW by country'!AT191,'ST1.1 Detailed MSW by country'!AI191,'ST1.1 Detailed MSW by country'!X191,'ST1.1 Detailed MSW by country'!M191)</f>
        <v>6.239979502968894E-2</v>
      </c>
      <c r="AD191" s="50">
        <f>MAX('ST1.1 Detailed MSW by country'!AT191,'ST1.1 Detailed MSW by country'!AI191,'ST1.1 Detailed MSW by country'!X191,'ST1.1 Detailed MSW by country'!M191)</f>
        <v>7.8545999999999991E-2</v>
      </c>
      <c r="AE191" s="50">
        <f>AVERAGE('ST1.1 Detailed MSW by country'!AU191,'ST1.1 Detailed MSW by country'!AJ191,'ST1.1 Detailed MSW by country'!Y191,'ST1.1 Detailed MSW by country'!N191)</f>
        <v>2.0012495896843653E-2</v>
      </c>
      <c r="AF191" s="50">
        <f>STDEVA('ST1.1 Detailed MSW by country'!AU191,'ST1.1 Detailed MSW by country'!AJ191,'ST1.1 Detailed MSW by country'!Y191,'ST1.1 Detailed MSW by country'!N191)</f>
        <v>1.1704865094665864E-2</v>
      </c>
      <c r="AG191" s="50">
        <f>MIN('ST1.1 Detailed MSW by country'!AU191,'ST1.1 Detailed MSW by country'!AJ191,'ST1.1 Detailed MSW by country'!Y191,'ST1.1 Detailed MSW by country'!N191)</f>
        <v>1.771994179368731E-2</v>
      </c>
      <c r="AH191" s="50">
        <f>MAX('ST1.1 Detailed MSW by country'!AU191,'ST1.1 Detailed MSW by country'!AJ191,'ST1.1 Detailed MSW by country'!Y191,'ST1.1 Detailed MSW by country'!N191)</f>
        <v>2.2305049999999996E-2</v>
      </c>
      <c r="AI191" s="50">
        <f>AVERAGE('ST1.1 Detailed MSW by country'!I191,'ST1.1 Detailed MSW by country'!L191,'ST1.1 Detailed MSW by country'!T191,'ST1.1 Detailed MSW by country'!W191,'ST1.1 Detailed MSW by country'!AE191,'ST1.1 Detailed MSW by country'!AH191,'ST1.1 Detailed MSW by country'!AP191,'ST1.1 Detailed MSW by country'!AS191)</f>
        <v>2.4417051991521433E-2</v>
      </c>
      <c r="AJ191" s="50">
        <f>STDEVA('ST1.1 Detailed MSW by country'!I191,'ST1.1 Detailed MSW by country'!L191,'ST1.1 Detailed MSW by country'!T191,'ST1.1 Detailed MSW by country'!W191,'ST1.1 Detailed MSW by country'!AE191,'ST1.1 Detailed MSW by country'!AH191,'ST1.1 Detailed MSW by country'!AP191,'ST1.1 Detailed MSW by country'!AS191)</f>
        <v>1.3344208209928043E-2</v>
      </c>
      <c r="AK191" s="50">
        <f>MIN('ST1.1 Detailed MSW by country'!I191,'ST1.1 Detailed MSW by country'!L191,'ST1.1 Detailed MSW by country'!T191,'ST1.1 Detailed MSW by country'!W191,'ST1.1 Detailed MSW by country'!AE191,'ST1.1 Detailed MSW by country'!AH191,'ST1.1 Detailed MSW by country'!AP191,'ST1.1 Detailed MSW by country'!AS191)</f>
        <v>1.9519935881082182E-2</v>
      </c>
      <c r="AL191" s="50">
        <f>MAX('ST1.1 Detailed MSW by country'!I191,'ST1.1 Detailed MSW by country'!L191,'ST1.1 Detailed MSW by country'!T191,'ST1.1 Detailed MSW by country'!W191,'ST1.1 Detailed MSW by country'!AE191,'ST1.1 Detailed MSW by country'!AH191,'ST1.1 Detailed MSW by country'!AP191,'ST1.1 Detailed MSW by country'!AS191)</f>
        <v>2.9857549999999997E-2</v>
      </c>
      <c r="AM191" s="50">
        <f>AVERAGE('ST1.1 Detailed MSW by country'!J191,'ST1.1 Detailed MSW by country'!M191,'ST1.1 Detailed MSW by country'!U191,'ST1.1 Detailed MSW by country'!X191,'ST1.1 Detailed MSW by country'!AF191,'ST1.1 Detailed MSW by country'!AI191,'ST1.1 Detailed MSW by country'!AQ191,'ST1.1 Detailed MSW by country'!AT191)</f>
        <v>5.6310555610418991E-2</v>
      </c>
      <c r="AN191" s="50">
        <f>STDEVA('ST1.1 Detailed MSW by country'!J191,'ST1.1 Detailed MSW by country'!M191,'ST1.1 Detailed MSW by country'!U191,'ST1.1 Detailed MSW by country'!X191,'ST1.1 Detailed MSW by country'!AF191,'ST1.1 Detailed MSW by country'!AI191,'ST1.1 Detailed MSW by country'!AQ191,'ST1.1 Detailed MSW by country'!AT191)</f>
        <v>3.233976033436075E-2</v>
      </c>
      <c r="AO191" s="50">
        <f>MIN('ST1.1 Detailed MSW by country'!J191,'ST1.1 Detailed MSW by country'!M191,'ST1.1 Detailed MSW by country'!U191,'ST1.1 Detailed MSW by country'!X191,'ST1.1 Detailed MSW by country'!AF191,'ST1.1 Detailed MSW by country'!AI191,'ST1.1 Detailed MSW by country'!AQ191,'ST1.1 Detailed MSW by country'!AT191)</f>
        <v>3.7319877411987036E-2</v>
      </c>
      <c r="AP191" s="50">
        <f>MAX('ST1.1 Detailed MSW by country'!J191,'ST1.1 Detailed MSW by country'!M191,'ST1.1 Detailed MSW by country'!U191,'ST1.1 Detailed MSW by country'!X191,'ST1.1 Detailed MSW by country'!AF191,'ST1.1 Detailed MSW by country'!AI191,'ST1.1 Detailed MSW by country'!AQ191,'ST1.1 Detailed MSW by country'!AT191)</f>
        <v>7.8545999999999991E-2</v>
      </c>
      <c r="AQ191" s="50">
        <f>AVERAGE('ST1.1 Detailed MSW by country'!K191,'ST1.1 Detailed MSW by country'!N191,'ST1.1 Detailed MSW by country'!V191,'ST1.1 Detailed MSW by country'!Y191,'ST1.1 Detailed MSW by country'!AG191,'ST1.1 Detailed MSW by country'!AJ191,'ST1.1 Detailed MSW by country'!AR191,'ST1.1 Detailed MSW by country'!AU191)</f>
        <v>2.7443772589915393E-2</v>
      </c>
      <c r="AR191" s="50">
        <f>STDEVA('ST1.1 Detailed MSW by country'!K191,'ST1.1 Detailed MSW by country'!N191,'ST1.1 Detailed MSW by country'!V191,'ST1.1 Detailed MSW by country'!Y191,'ST1.1 Detailed MSW by country'!AG191,'ST1.1 Detailed MSW by country'!AJ191,'ST1.1 Detailed MSW by country'!AR191,'ST1.1 Detailed MSW by country'!AU191)</f>
        <v>1.5899914052890093E-2</v>
      </c>
      <c r="AS191" s="50">
        <f>MIN('ST1.1 Detailed MSW by country'!K191,'ST1.1 Detailed MSW by country'!N191,'ST1.1 Detailed MSW by country'!V191,'ST1.1 Detailed MSW by country'!Y191,'ST1.1 Detailed MSW by country'!AG191,'ST1.1 Detailed MSW by country'!AJ191,'ST1.1 Detailed MSW by country'!AR191,'ST1.1 Detailed MSW by country'!AU191)</f>
        <v>1.771994179368731E-2</v>
      </c>
      <c r="AT191" s="50">
        <f>MAX('ST1.1 Detailed MSW by country'!K191,'ST1.1 Detailed MSW by country'!N191,'ST1.1 Detailed MSW by country'!V191,'ST1.1 Detailed MSW by country'!Y191,'ST1.1 Detailed MSW by country'!AG191,'ST1.1 Detailed MSW by country'!AJ191,'ST1.1 Detailed MSW by country'!AR191,'ST1.1 Detailed MSW by country'!AU191)</f>
        <v>3.8870200000000001E-2</v>
      </c>
    </row>
    <row r="192" spans="1:46" x14ac:dyDescent="0.3">
      <c r="A192" s="19" t="s">
        <v>194</v>
      </c>
      <c r="B192" s="19" t="s">
        <v>209</v>
      </c>
      <c r="C192" s="27">
        <f>AVERAGE('ST1.1 Detailed MSW by country'!G192,'ST1.1 Detailed MSW by country'!R192,'ST1.1 Detailed MSW by country'!AC192,'ST1.1 Detailed MSW by country'!AN192)</f>
        <v>2.5875000866020299</v>
      </c>
      <c r="D192" s="21">
        <f>STDEVA('ST1.1 Detailed MSW by country'!G192,'ST1.1 Detailed MSW by country'!R192,'ST1.1 Detailed MSW by country'!AC192,'ST1.1 Detailed MSW by country'!AN192)</f>
        <v>2.0461727366754436</v>
      </c>
      <c r="E192" s="21">
        <f>MIN('ST1.1 Detailed MSW by country'!G192,'ST1.1 Detailed MSW by country'!R192,'ST1.1 Detailed MSW by country'!AC192,'ST1.1 Detailed MSW by country'!AN192)</f>
        <v>0.87500017320406043</v>
      </c>
      <c r="F192" s="21">
        <f>MAX('ST1.1 Detailed MSW by country'!G192,'ST1.1 Detailed MSW by country'!R192,'ST1.1 Detailed MSW by country'!AC192,'ST1.1 Detailed MSW by country'!AN192)</f>
        <v>4.3</v>
      </c>
      <c r="G192" s="21">
        <f>AVERAGE('ST1.1 Detailed MSW by country'!H192,'ST1.1 Detailed MSW by country'!S192,'ST1.1 Detailed MSW by country'!AD192,'ST1.1 Detailed MSW by country'!AO192)</f>
        <v>1.3713750458990761</v>
      </c>
      <c r="H192" s="21">
        <f>STDEVA('ST1.1 Detailed MSW by country'!H192,'ST1.1 Detailed MSW by country'!S192,'ST1.1 Detailed MSW by country'!AD192,'ST1.1 Detailed MSW by country'!AO192)</f>
        <v>1.0844715504379849</v>
      </c>
      <c r="I192" s="21">
        <f>MIN('ST1.1 Detailed MSW by country'!H192,'ST1.1 Detailed MSW by country'!S192,'ST1.1 Detailed MSW by country'!AD192,'ST1.1 Detailed MSW by country'!AO192)</f>
        <v>0.46375009179815208</v>
      </c>
      <c r="J192" s="21">
        <f>MAX('ST1.1 Detailed MSW by country'!H192,'ST1.1 Detailed MSW by country'!S192,'ST1.1 Detailed MSW by country'!AD192,'ST1.1 Detailed MSW by country'!AO192)</f>
        <v>2.2789999999999999</v>
      </c>
      <c r="K192" s="50">
        <f>AVERAGE('ST1.1 Detailed MSW by country'!AP192,'ST1.1 Detailed MSW by country'!AE192,'ST1.1 Detailed MSW by country'!T192,'ST1.1 Detailed MSW by country'!I192)</f>
        <v>7.695760422617906E-2</v>
      </c>
      <c r="L192" s="50">
        <f>STDEVA('ST1.1 Detailed MSW by country'!AP192,'ST1.1 Detailed MSW by country'!AE192,'ST1.1 Detailed MSW by country'!T192,'ST1.1 Detailed MSW by country'!I192)</f>
        <v>5.2502820827831843E-2</v>
      </c>
      <c r="M192" s="50">
        <f>MIN('ST1.1 Detailed MSW by country'!AP192,'ST1.1 Detailed MSW by country'!AE192,'ST1.1 Detailed MSW by country'!T192,'ST1.1 Detailed MSW by country'!I192)</f>
        <v>4.2700008452358149E-2</v>
      </c>
      <c r="N192" s="50">
        <f>MAX('ST1.1 Detailed MSW by country'!AP192,'ST1.1 Detailed MSW by country'!AE192,'ST1.1 Detailed MSW by country'!T192,'ST1.1 Detailed MSW by country'!I192)</f>
        <v>0.11121519999999999</v>
      </c>
      <c r="O192" s="50">
        <f>AVERAGE('ST1.1 Detailed MSW by country'!AQ192,'ST1.1 Detailed MSW by country'!AF192,'ST1.1 Detailed MSW by country'!U192,'ST1.1 Detailed MSW by country'!J192)</f>
        <v>0.14713410807996941</v>
      </c>
      <c r="P192" s="50">
        <f>STDEVA('ST1.1 Detailed MSW by country'!AQ192,'ST1.1 Detailed MSW by country'!AF192,'ST1.1 Detailed MSW by country'!U192,'ST1.1 Detailed MSW by country'!J192)</f>
        <v>0.10037936850894899</v>
      </c>
      <c r="Q192" s="50">
        <f>MIN('ST1.1 Detailed MSW by country'!AQ192,'ST1.1 Detailed MSW by country'!AF192,'ST1.1 Detailed MSW by country'!U192,'ST1.1 Detailed MSW by country'!J192)</f>
        <v>8.1637516159938833E-2</v>
      </c>
      <c r="R192" s="50">
        <f>MAX('ST1.1 Detailed MSW by country'!AQ192,'ST1.1 Detailed MSW by country'!AF192,'ST1.1 Detailed MSW by country'!U192,'ST1.1 Detailed MSW by country'!J192)</f>
        <v>0.21263069999999998</v>
      </c>
      <c r="S192" s="50">
        <f>AVERAGE('ST1.1 Detailed MSW by country'!AR192,'ST1.1 Detailed MSW by country'!AG192,'ST1.1 Detailed MSW by country'!V192,'ST1.1 Detailed MSW by country'!K192)</f>
        <v>0.12174440668567674</v>
      </c>
      <c r="T192" s="50">
        <f>STDEVA('ST1.1 Detailed MSW by country'!AR192,'ST1.1 Detailed MSW by country'!AG192,'ST1.1 Detailed MSW by country'!V192,'ST1.1 Detailed MSW by country'!K192)</f>
        <v>8.3057741145668426E-2</v>
      </c>
      <c r="U192" s="50">
        <f>MIN('ST1.1 Detailed MSW by country'!AR192,'ST1.1 Detailed MSW by country'!AG192,'ST1.1 Detailed MSW by country'!V192,'ST1.1 Detailed MSW by country'!K192)</f>
        <v>6.7550013371353468E-2</v>
      </c>
      <c r="V192" s="50">
        <f>MAX('ST1.1 Detailed MSW by country'!AR192,'ST1.1 Detailed MSW by country'!AG192,'ST1.1 Detailed MSW by country'!V192,'ST1.1 Detailed MSW by country'!K192)</f>
        <v>0.17593880000000001</v>
      </c>
      <c r="W192" s="50">
        <f>AVERAGE('ST1.1 Detailed MSW by country'!AS192,'ST1.1 Detailed MSW by country'!AH192,'ST1.1 Detailed MSW by country'!W192,'ST1.1 Detailed MSW by country'!L192)</f>
        <v>9.3516105135500377E-2</v>
      </c>
      <c r="X192" s="50">
        <f>STDEVA('ST1.1 Detailed MSW by country'!AS192,'ST1.1 Detailed MSW by country'!AH192,'ST1.1 Detailed MSW by country'!W192,'ST1.1 Detailed MSW by country'!L192)</f>
        <v>6.3799534325623533E-2</v>
      </c>
      <c r="Y192" s="50">
        <f>MIN('ST1.1 Detailed MSW by country'!AS192,'ST1.1 Detailed MSW by country'!AH192,'ST1.1 Detailed MSW by country'!W192,'ST1.1 Detailed MSW by country'!L192)</f>
        <v>5.1887510271000782E-2</v>
      </c>
      <c r="Z192" s="50">
        <f>MAX('ST1.1 Detailed MSW by country'!AS192,'ST1.1 Detailed MSW by country'!AH192,'ST1.1 Detailed MSW by country'!W192,'ST1.1 Detailed MSW by country'!L192)</f>
        <v>0.13514469999999998</v>
      </c>
      <c r="AA192" s="50">
        <f>AVERAGE('ST1.1 Detailed MSW by country'!AT192,'ST1.1 Detailed MSW by country'!AI192,'ST1.1 Detailed MSW by country'!X192,'ST1.1 Detailed MSW by country'!M192)</f>
        <v>0.24601201350991672</v>
      </c>
      <c r="AB192" s="50">
        <f>STDEVA('ST1.1 Detailed MSW by country'!AT192,'ST1.1 Detailed MSW by country'!AI192,'ST1.1 Detailed MSW by country'!X192,'ST1.1 Detailed MSW by country'!M192)</f>
        <v>0.1678368862529051</v>
      </c>
      <c r="AC192" s="50">
        <f>MIN('ST1.1 Detailed MSW by country'!AT192,'ST1.1 Detailed MSW by country'!AI192,'ST1.1 Detailed MSW by country'!X192,'ST1.1 Detailed MSW by country'!M192)</f>
        <v>0.13650002701983344</v>
      </c>
      <c r="AD192" s="50">
        <f>MAX('ST1.1 Detailed MSW by country'!AT192,'ST1.1 Detailed MSW by country'!AI192,'ST1.1 Detailed MSW by country'!X192,'ST1.1 Detailed MSW by country'!M192)</f>
        <v>0.35552400000000001</v>
      </c>
      <c r="AE192" s="50">
        <f>AVERAGE('ST1.1 Detailed MSW by country'!AU192,'ST1.1 Detailed MSW by country'!AJ192,'ST1.1 Detailed MSW by country'!Y192,'ST1.1 Detailed MSW by country'!N192)</f>
        <v>6.9861103836469943E-2</v>
      </c>
      <c r="AF192" s="50">
        <f>STDEVA('ST1.1 Detailed MSW by country'!AU192,'ST1.1 Detailed MSW by country'!AJ192,'ST1.1 Detailed MSW by country'!Y192,'ST1.1 Detailed MSW by country'!N192)</f>
        <v>4.7661372185921126E-2</v>
      </c>
      <c r="AG192" s="50">
        <f>MIN('ST1.1 Detailed MSW by country'!AU192,'ST1.1 Detailed MSW by country'!AJ192,'ST1.1 Detailed MSW by country'!Y192,'ST1.1 Detailed MSW by country'!N192)</f>
        <v>3.8762507672939879E-2</v>
      </c>
      <c r="AH192" s="50">
        <f>MAX('ST1.1 Detailed MSW by country'!AU192,'ST1.1 Detailed MSW by country'!AJ192,'ST1.1 Detailed MSW by country'!Y192,'ST1.1 Detailed MSW by country'!N192)</f>
        <v>0.1009597</v>
      </c>
      <c r="AI192" s="50">
        <f>AVERAGE('ST1.1 Detailed MSW by country'!I192,'ST1.1 Detailed MSW by country'!L192,'ST1.1 Detailed MSW by country'!T192,'ST1.1 Detailed MSW by country'!W192,'ST1.1 Detailed MSW by country'!AE192,'ST1.1 Detailed MSW by country'!AH192,'ST1.1 Detailed MSW by country'!AP192,'ST1.1 Detailed MSW by country'!AS192)</f>
        <v>8.5236854680839719E-2</v>
      </c>
      <c r="AJ192" s="50">
        <f>STDEVA('ST1.1 Detailed MSW by country'!I192,'ST1.1 Detailed MSW by country'!L192,'ST1.1 Detailed MSW by country'!T192,'ST1.1 Detailed MSW by country'!W192,'ST1.1 Detailed MSW by country'!AE192,'ST1.1 Detailed MSW by country'!AH192,'ST1.1 Detailed MSW by country'!AP192,'ST1.1 Detailed MSW by country'!AS192)</f>
        <v>5.4271634660842172E-2</v>
      </c>
      <c r="AK192" s="50">
        <f>MIN('ST1.1 Detailed MSW by country'!I192,'ST1.1 Detailed MSW by country'!L192,'ST1.1 Detailed MSW by country'!T192,'ST1.1 Detailed MSW by country'!W192,'ST1.1 Detailed MSW by country'!AE192,'ST1.1 Detailed MSW by country'!AH192,'ST1.1 Detailed MSW by country'!AP192,'ST1.1 Detailed MSW by country'!AS192)</f>
        <v>4.2700008452358149E-2</v>
      </c>
      <c r="AL192" s="50">
        <f>MAX('ST1.1 Detailed MSW by country'!I192,'ST1.1 Detailed MSW by country'!L192,'ST1.1 Detailed MSW by country'!T192,'ST1.1 Detailed MSW by country'!W192,'ST1.1 Detailed MSW by country'!AE192,'ST1.1 Detailed MSW by country'!AH192,'ST1.1 Detailed MSW by country'!AP192,'ST1.1 Detailed MSW by country'!AS192)</f>
        <v>0.13514469999999998</v>
      </c>
      <c r="AM192" s="50">
        <f>AVERAGE('ST1.1 Detailed MSW by country'!J192,'ST1.1 Detailed MSW by country'!M192,'ST1.1 Detailed MSW by country'!U192,'ST1.1 Detailed MSW by country'!X192,'ST1.1 Detailed MSW by country'!AF192,'ST1.1 Detailed MSW by country'!AI192,'ST1.1 Detailed MSW by country'!AQ192,'ST1.1 Detailed MSW by country'!AT192)</f>
        <v>0.19657306079494308</v>
      </c>
      <c r="AN192" s="50">
        <f>STDEVA('ST1.1 Detailed MSW by country'!J192,'ST1.1 Detailed MSW by country'!M192,'ST1.1 Detailed MSW by country'!U192,'ST1.1 Detailed MSW by country'!X192,'ST1.1 Detailed MSW by country'!AF192,'ST1.1 Detailed MSW by country'!AI192,'ST1.1 Detailed MSW by country'!AQ192,'ST1.1 Detailed MSW by country'!AT192)</f>
        <v>0.13072552167427792</v>
      </c>
      <c r="AO192" s="50">
        <f>MIN('ST1.1 Detailed MSW by country'!J192,'ST1.1 Detailed MSW by country'!M192,'ST1.1 Detailed MSW by country'!U192,'ST1.1 Detailed MSW by country'!X192,'ST1.1 Detailed MSW by country'!AF192,'ST1.1 Detailed MSW by country'!AI192,'ST1.1 Detailed MSW by country'!AQ192,'ST1.1 Detailed MSW by country'!AT192)</f>
        <v>8.1637516159938833E-2</v>
      </c>
      <c r="AP192" s="50">
        <f>MAX('ST1.1 Detailed MSW by country'!J192,'ST1.1 Detailed MSW by country'!M192,'ST1.1 Detailed MSW by country'!U192,'ST1.1 Detailed MSW by country'!X192,'ST1.1 Detailed MSW by country'!AF192,'ST1.1 Detailed MSW by country'!AI192,'ST1.1 Detailed MSW by country'!AQ192,'ST1.1 Detailed MSW by country'!AT192)</f>
        <v>0.35552400000000001</v>
      </c>
      <c r="AQ192" s="50">
        <f>AVERAGE('ST1.1 Detailed MSW by country'!K192,'ST1.1 Detailed MSW by country'!N192,'ST1.1 Detailed MSW by country'!V192,'ST1.1 Detailed MSW by country'!Y192,'ST1.1 Detailed MSW by country'!AG192,'ST1.1 Detailed MSW by country'!AJ192,'ST1.1 Detailed MSW by country'!AR192,'ST1.1 Detailed MSW by country'!AU192)</f>
        <v>9.5802755261073333E-2</v>
      </c>
      <c r="AR192" s="50">
        <f>STDEVA('ST1.1 Detailed MSW by country'!K192,'ST1.1 Detailed MSW by country'!N192,'ST1.1 Detailed MSW by country'!V192,'ST1.1 Detailed MSW by country'!Y192,'ST1.1 Detailed MSW by country'!AG192,'ST1.1 Detailed MSW by country'!AJ192,'ST1.1 Detailed MSW by country'!AR192,'ST1.1 Detailed MSW by country'!AU192)</f>
        <v>6.4205610397788812E-2</v>
      </c>
      <c r="AS192" s="50">
        <f>MIN('ST1.1 Detailed MSW by country'!K192,'ST1.1 Detailed MSW by country'!N192,'ST1.1 Detailed MSW by country'!V192,'ST1.1 Detailed MSW by country'!Y192,'ST1.1 Detailed MSW by country'!AG192,'ST1.1 Detailed MSW by country'!AJ192,'ST1.1 Detailed MSW by country'!AR192,'ST1.1 Detailed MSW by country'!AU192)</f>
        <v>3.8762507672939879E-2</v>
      </c>
      <c r="AT192" s="50">
        <f>MAX('ST1.1 Detailed MSW by country'!K192,'ST1.1 Detailed MSW by country'!N192,'ST1.1 Detailed MSW by country'!V192,'ST1.1 Detailed MSW by country'!Y192,'ST1.1 Detailed MSW by country'!AG192,'ST1.1 Detailed MSW by country'!AJ192,'ST1.1 Detailed MSW by country'!AR192,'ST1.1 Detailed MSW by country'!AU192)</f>
        <v>0.17593880000000001</v>
      </c>
    </row>
    <row r="193" spans="1:46" x14ac:dyDescent="0.3">
      <c r="A193" s="19" t="s">
        <v>194</v>
      </c>
      <c r="B193" s="19" t="s">
        <v>210</v>
      </c>
      <c r="C193" s="27">
        <f>AVERAGE('ST1.1 Detailed MSW by country'!G193,'ST1.1 Detailed MSW by country'!R193,'ST1.1 Detailed MSW by country'!AC193,'ST1.1 Detailed MSW by country'!AN193)</f>
        <v>2.0799973666771825</v>
      </c>
      <c r="D193" s="21">
        <f>STDEVA('ST1.1 Detailed MSW by country'!G193,'ST1.1 Detailed MSW by country'!R193,'ST1.1 Detailed MSW by country'!AC193,'ST1.1 Detailed MSW by country'!AN193)</f>
        <v>1.7925964608785261</v>
      </c>
      <c r="E193" s="21">
        <f>MIN('ST1.1 Detailed MSW by country'!G193,'ST1.1 Detailed MSW by country'!R193,'ST1.1 Detailed MSW by country'!AC193,'ST1.1 Detailed MSW by country'!AN193)</f>
        <v>0.44999473335436513</v>
      </c>
      <c r="F193" s="21">
        <f>MAX('ST1.1 Detailed MSW by country'!G193,'ST1.1 Detailed MSW by country'!R193,'ST1.1 Detailed MSW by country'!AC193,'ST1.1 Detailed MSW by country'!AN193)</f>
        <v>3.71</v>
      </c>
      <c r="G193" s="21">
        <f>AVERAGE('ST1.1 Detailed MSW by country'!H193,'ST1.1 Detailed MSW by country'!S193,'ST1.1 Detailed MSW by country'!AD193,'ST1.1 Detailed MSW by country'!AO193)</f>
        <v>1.1023986043389069</v>
      </c>
      <c r="H193" s="21">
        <f>STDEVA('ST1.1 Detailed MSW by country'!H193,'ST1.1 Detailed MSW by country'!S193,'ST1.1 Detailed MSW by country'!AD193,'ST1.1 Detailed MSW by country'!AO193)</f>
        <v>0.95007612426561894</v>
      </c>
      <c r="I193" s="21">
        <f>MIN('ST1.1 Detailed MSW by country'!H193,'ST1.1 Detailed MSW by country'!S193,'ST1.1 Detailed MSW by country'!AD193,'ST1.1 Detailed MSW by country'!AO193)</f>
        <v>0.23849720867781354</v>
      </c>
      <c r="J193" s="21">
        <f>MAX('ST1.1 Detailed MSW by country'!H193,'ST1.1 Detailed MSW by country'!S193,'ST1.1 Detailed MSW by country'!AD193,'ST1.1 Detailed MSW by country'!AO193)</f>
        <v>1.9663000000000002</v>
      </c>
      <c r="K193" s="50">
        <f>AVERAGE('ST1.1 Detailed MSW by country'!AP193,'ST1.1 Detailed MSW by country'!AE193,'ST1.1 Detailed MSW by country'!T193,'ST1.1 Detailed MSW by country'!I193)</f>
        <v>5.8957591493846509E-2</v>
      </c>
      <c r="L193" s="50">
        <f>STDEVA('ST1.1 Detailed MSW by country'!AP193,'ST1.1 Detailed MSW by country'!AE193,'ST1.1 Detailed MSW by country'!T193,'ST1.1 Detailed MSW by country'!I193)</f>
        <v>4.5510728342973712E-2</v>
      </c>
      <c r="M193" s="50">
        <f>MIN('ST1.1 Detailed MSW by country'!AP193,'ST1.1 Detailed MSW by country'!AE193,'ST1.1 Detailed MSW by country'!T193,'ST1.1 Detailed MSW by country'!I193)</f>
        <v>2.1959742987693015E-2</v>
      </c>
      <c r="N193" s="50">
        <f>MAX('ST1.1 Detailed MSW by country'!AP193,'ST1.1 Detailed MSW by country'!AE193,'ST1.1 Detailed MSW by country'!T193,'ST1.1 Detailed MSW by country'!I193)</f>
        <v>9.5955440000000003E-2</v>
      </c>
      <c r="O193" s="50">
        <f>AVERAGE('ST1.1 Detailed MSW by country'!AQ193,'ST1.1 Detailed MSW by country'!AF193,'ST1.1 Detailed MSW by country'!U193,'ST1.1 Detailed MSW by country'!J193)</f>
        <v>0.11272014931098114</v>
      </c>
      <c r="P193" s="50">
        <f>STDEVA('ST1.1 Detailed MSW by country'!AQ193,'ST1.1 Detailed MSW by country'!AF193,'ST1.1 Detailed MSW by country'!U193,'ST1.1 Detailed MSW by country'!J193)</f>
        <v>8.7011290049168993E-2</v>
      </c>
      <c r="Q193" s="50">
        <f>MIN('ST1.1 Detailed MSW by country'!AQ193,'ST1.1 Detailed MSW by country'!AF193,'ST1.1 Detailed MSW by country'!U193,'ST1.1 Detailed MSW by country'!J193)</f>
        <v>4.1984508621962263E-2</v>
      </c>
      <c r="R193" s="50">
        <f>MAX('ST1.1 Detailed MSW by country'!AQ193,'ST1.1 Detailed MSW by country'!AF193,'ST1.1 Detailed MSW by country'!U193,'ST1.1 Detailed MSW by country'!J193)</f>
        <v>0.18345579000000001</v>
      </c>
      <c r="S193" s="50">
        <f>AVERAGE('ST1.1 Detailed MSW by country'!AR193,'ST1.1 Detailed MSW by country'!AG193,'ST1.1 Detailed MSW by country'!V193,'ST1.1 Detailed MSW by country'!K193)</f>
        <v>9.326897670747851E-2</v>
      </c>
      <c r="T193" s="50">
        <f>STDEVA('ST1.1 Detailed MSW by country'!AR193,'ST1.1 Detailed MSW by country'!AG193,'ST1.1 Detailed MSW by country'!V193,'ST1.1 Detailed MSW by country'!K193)</f>
        <v>7.1996480083556774E-2</v>
      </c>
      <c r="U193" s="50">
        <f>MIN('ST1.1 Detailed MSW by country'!AR193,'ST1.1 Detailed MSW by country'!AG193,'ST1.1 Detailed MSW by country'!V193,'ST1.1 Detailed MSW by country'!K193)</f>
        <v>3.4739593414956992E-2</v>
      </c>
      <c r="V193" s="50">
        <f>MAX('ST1.1 Detailed MSW by country'!AR193,'ST1.1 Detailed MSW by country'!AG193,'ST1.1 Detailed MSW by country'!V193,'ST1.1 Detailed MSW by country'!K193)</f>
        <v>0.15179836000000002</v>
      </c>
      <c r="W193" s="50">
        <f>AVERAGE('ST1.1 Detailed MSW by country'!AS193,'ST1.1 Detailed MSW by country'!AH193,'ST1.1 Detailed MSW by country'!W193,'ST1.1 Detailed MSW by country'!L193)</f>
        <v>7.1643138843956927E-2</v>
      </c>
      <c r="X193" s="50">
        <f>STDEVA('ST1.1 Detailed MSW by country'!AS193,'ST1.1 Detailed MSW by country'!AH193,'ST1.1 Detailed MSW by country'!W193,'ST1.1 Detailed MSW by country'!L193)</f>
        <v>5.5302995711851245E-2</v>
      </c>
      <c r="Y193" s="50">
        <f>MIN('ST1.1 Detailed MSW by country'!AS193,'ST1.1 Detailed MSW by country'!AH193,'ST1.1 Detailed MSW by country'!W193,'ST1.1 Detailed MSW by country'!L193)</f>
        <v>2.6684687687913853E-2</v>
      </c>
      <c r="Z193" s="50">
        <f>MAX('ST1.1 Detailed MSW by country'!AS193,'ST1.1 Detailed MSW by country'!AH193,'ST1.1 Detailed MSW by country'!W193,'ST1.1 Detailed MSW by country'!L193)</f>
        <v>0.11660159</v>
      </c>
      <c r="AA193" s="50">
        <f>AVERAGE('ST1.1 Detailed MSW by country'!AT193,'ST1.1 Detailed MSW by country'!AI193,'ST1.1 Detailed MSW by country'!X193,'ST1.1 Detailed MSW by country'!M193)</f>
        <v>0.18847098920164052</v>
      </c>
      <c r="AB193" s="50">
        <f>STDEVA('ST1.1 Detailed MSW by country'!AT193,'ST1.1 Detailed MSW by country'!AI193,'ST1.1 Detailed MSW by country'!X193,'ST1.1 Detailed MSW by country'!M193)</f>
        <v>0.14548511519475202</v>
      </c>
      <c r="AC193" s="50">
        <f>MIN('ST1.1 Detailed MSW by country'!AT193,'ST1.1 Detailed MSW by country'!AI193,'ST1.1 Detailed MSW by country'!X193,'ST1.1 Detailed MSW by country'!M193)</f>
        <v>7.0199178403280965E-2</v>
      </c>
      <c r="AD193" s="50">
        <f>MAX('ST1.1 Detailed MSW by country'!AT193,'ST1.1 Detailed MSW by country'!AI193,'ST1.1 Detailed MSW by country'!X193,'ST1.1 Detailed MSW by country'!M193)</f>
        <v>0.30674280000000004</v>
      </c>
      <c r="AE193" s="50">
        <f>AVERAGE('ST1.1 Detailed MSW by country'!AU193,'ST1.1 Detailed MSW by country'!AJ193,'ST1.1 Detailed MSW by country'!Y193,'ST1.1 Detailed MSW by country'!N193)</f>
        <v>5.3520928343799193E-2</v>
      </c>
      <c r="AF193" s="50">
        <f>STDEVA('ST1.1 Detailed MSW by country'!AU193,'ST1.1 Detailed MSW by country'!AJ193,'ST1.1 Detailed MSW by country'!Y193,'ST1.1 Detailed MSW by country'!N193)</f>
        <v>4.1314042327740483E-2</v>
      </c>
      <c r="AG193" s="50">
        <f>MIN('ST1.1 Detailed MSW by country'!AU193,'ST1.1 Detailed MSW by country'!AJ193,'ST1.1 Detailed MSW by country'!Y193,'ST1.1 Detailed MSW by country'!N193)</f>
        <v>1.9934766687598374E-2</v>
      </c>
      <c r="AH193" s="50">
        <f>MAX('ST1.1 Detailed MSW by country'!AU193,'ST1.1 Detailed MSW by country'!AJ193,'ST1.1 Detailed MSW by country'!Y193,'ST1.1 Detailed MSW by country'!N193)</f>
        <v>8.7107090000000012E-2</v>
      </c>
      <c r="AI193" s="50">
        <f>AVERAGE('ST1.1 Detailed MSW by country'!I193,'ST1.1 Detailed MSW by country'!L193,'ST1.1 Detailed MSW by country'!T193,'ST1.1 Detailed MSW by country'!W193,'ST1.1 Detailed MSW by country'!AE193,'ST1.1 Detailed MSW by country'!AH193,'ST1.1 Detailed MSW by country'!AP193,'ST1.1 Detailed MSW by country'!AS193)</f>
        <v>6.5300365168901725E-2</v>
      </c>
      <c r="AJ193" s="50">
        <f>STDEVA('ST1.1 Detailed MSW by country'!I193,'ST1.1 Detailed MSW by country'!L193,'ST1.1 Detailed MSW by country'!T193,'ST1.1 Detailed MSW by country'!W193,'ST1.1 Detailed MSW by country'!AE193,'ST1.1 Detailed MSW by country'!AH193,'ST1.1 Detailed MSW by country'!AP193,'ST1.1 Detailed MSW by country'!AS193)</f>
        <v>4.7009732644003634E-2</v>
      </c>
      <c r="AK193" s="50">
        <f>MIN('ST1.1 Detailed MSW by country'!I193,'ST1.1 Detailed MSW by country'!L193,'ST1.1 Detailed MSW by country'!T193,'ST1.1 Detailed MSW by country'!W193,'ST1.1 Detailed MSW by country'!AE193,'ST1.1 Detailed MSW by country'!AH193,'ST1.1 Detailed MSW by country'!AP193,'ST1.1 Detailed MSW by country'!AS193)</f>
        <v>2.1959742987693015E-2</v>
      </c>
      <c r="AL193" s="50">
        <f>MAX('ST1.1 Detailed MSW by country'!I193,'ST1.1 Detailed MSW by country'!L193,'ST1.1 Detailed MSW by country'!T193,'ST1.1 Detailed MSW by country'!W193,'ST1.1 Detailed MSW by country'!AE193,'ST1.1 Detailed MSW by country'!AH193,'ST1.1 Detailed MSW by country'!AP193,'ST1.1 Detailed MSW by country'!AS193)</f>
        <v>0.11660159</v>
      </c>
      <c r="AM193" s="50">
        <f>AVERAGE('ST1.1 Detailed MSW by country'!J193,'ST1.1 Detailed MSW by country'!M193,'ST1.1 Detailed MSW by country'!U193,'ST1.1 Detailed MSW by country'!X193,'ST1.1 Detailed MSW by country'!AF193,'ST1.1 Detailed MSW by country'!AI193,'ST1.1 Detailed MSW by country'!AQ193,'ST1.1 Detailed MSW by country'!AT193)</f>
        <v>0.15059556925631082</v>
      </c>
      <c r="AN193" s="50">
        <f>STDEVA('ST1.1 Detailed MSW by country'!J193,'ST1.1 Detailed MSW by country'!M193,'ST1.1 Detailed MSW by country'!U193,'ST1.1 Detailed MSW by country'!X193,'ST1.1 Detailed MSW by country'!AF193,'ST1.1 Detailed MSW by country'!AI193,'ST1.1 Detailed MSW by country'!AQ193,'ST1.1 Detailed MSW by country'!AT193)</f>
        <v>0.11280814616597179</v>
      </c>
      <c r="AO193" s="50">
        <f>MIN('ST1.1 Detailed MSW by country'!J193,'ST1.1 Detailed MSW by country'!M193,'ST1.1 Detailed MSW by country'!U193,'ST1.1 Detailed MSW by country'!X193,'ST1.1 Detailed MSW by country'!AF193,'ST1.1 Detailed MSW by country'!AI193,'ST1.1 Detailed MSW by country'!AQ193,'ST1.1 Detailed MSW by country'!AT193)</f>
        <v>4.1984508621962263E-2</v>
      </c>
      <c r="AP193" s="50">
        <f>MAX('ST1.1 Detailed MSW by country'!J193,'ST1.1 Detailed MSW by country'!M193,'ST1.1 Detailed MSW by country'!U193,'ST1.1 Detailed MSW by country'!X193,'ST1.1 Detailed MSW by country'!AF193,'ST1.1 Detailed MSW by country'!AI193,'ST1.1 Detailed MSW by country'!AQ193,'ST1.1 Detailed MSW by country'!AT193)</f>
        <v>0.30674280000000004</v>
      </c>
      <c r="AQ193" s="50">
        <f>AVERAGE('ST1.1 Detailed MSW by country'!K193,'ST1.1 Detailed MSW by country'!N193,'ST1.1 Detailed MSW by country'!V193,'ST1.1 Detailed MSW by country'!Y193,'ST1.1 Detailed MSW by country'!AG193,'ST1.1 Detailed MSW by country'!AJ193,'ST1.1 Detailed MSW by country'!AR193,'ST1.1 Detailed MSW by country'!AU193)</f>
        <v>7.3394952525638851E-2</v>
      </c>
      <c r="AR193" s="50">
        <f>STDEVA('ST1.1 Detailed MSW by country'!K193,'ST1.1 Detailed MSW by country'!N193,'ST1.1 Detailed MSW by country'!V193,'ST1.1 Detailed MSW by country'!Y193,'ST1.1 Detailed MSW by country'!AG193,'ST1.1 Detailed MSW by country'!AJ193,'ST1.1 Detailed MSW by country'!AR193,'ST1.1 Detailed MSW by country'!AU193)</f>
        <v>5.5370161366159319E-2</v>
      </c>
      <c r="AS193" s="50">
        <f>MIN('ST1.1 Detailed MSW by country'!K193,'ST1.1 Detailed MSW by country'!N193,'ST1.1 Detailed MSW by country'!V193,'ST1.1 Detailed MSW by country'!Y193,'ST1.1 Detailed MSW by country'!AG193,'ST1.1 Detailed MSW by country'!AJ193,'ST1.1 Detailed MSW by country'!AR193,'ST1.1 Detailed MSW by country'!AU193)</f>
        <v>1.9934766687598374E-2</v>
      </c>
      <c r="AT193" s="50">
        <f>MAX('ST1.1 Detailed MSW by country'!K193,'ST1.1 Detailed MSW by country'!N193,'ST1.1 Detailed MSW by country'!V193,'ST1.1 Detailed MSW by country'!Y193,'ST1.1 Detailed MSW by country'!AG193,'ST1.1 Detailed MSW by country'!AJ193,'ST1.1 Detailed MSW by country'!AR193,'ST1.1 Detailed MSW by country'!AU193)</f>
        <v>0.15179836000000002</v>
      </c>
    </row>
    <row r="194" spans="1:46" x14ac:dyDescent="0.3">
      <c r="A194" s="19" t="s">
        <v>194</v>
      </c>
      <c r="B194" s="19" t="s">
        <v>211</v>
      </c>
      <c r="C194" s="27">
        <f>AVERAGE('ST1.1 Detailed MSW by country'!G194,'ST1.1 Detailed MSW by country'!R194,'ST1.1 Detailed MSW by country'!AC194,'ST1.1 Detailed MSW by country'!AN194)</f>
        <v>0.79494659587539174</v>
      </c>
      <c r="D194" s="21">
        <f>STDEVA('ST1.1 Detailed MSW by country'!G194,'ST1.1 Detailed MSW by country'!R194,'ST1.1 Detailed MSW by country'!AC194,'ST1.1 Detailed MSW by country'!AN194)</f>
        <v>0.46656339481016412</v>
      </c>
      <c r="E194" s="21">
        <f>MIN('ST1.1 Detailed MSW by country'!G194,'ST1.1 Detailed MSW by country'!R194,'ST1.1 Detailed MSW by country'!AC194,'ST1.1 Detailed MSW by country'!AN194)</f>
        <v>0.45</v>
      </c>
      <c r="F194" s="21">
        <f>MAX('ST1.1 Detailed MSW by country'!G194,'ST1.1 Detailed MSW by country'!R194,'ST1.1 Detailed MSW by country'!AC194,'ST1.1 Detailed MSW by country'!AN194)</f>
        <v>0.98483978762617563</v>
      </c>
      <c r="G194" s="21">
        <f>AVERAGE('ST1.1 Detailed MSW by country'!H194,'ST1.1 Detailed MSW by country'!S194,'ST1.1 Detailed MSW by country'!AD194,'ST1.1 Detailed MSW by country'!AO194)</f>
        <v>0.3838216958139577</v>
      </c>
      <c r="H194" s="21">
        <f>STDEVA('ST1.1 Detailed MSW by country'!H194,'ST1.1 Detailed MSW by country'!S194,'ST1.1 Detailed MSW by country'!AD194,'ST1.1 Detailed MSW by country'!AO194)</f>
        <v>0.26480674752784156</v>
      </c>
      <c r="I194" s="21">
        <f>MIN('ST1.1 Detailed MSW by country'!H194,'ST1.1 Detailed MSW by country'!S194,'ST1.1 Detailed MSW by country'!AD194,'ST1.1 Detailed MSW by country'!AO194)</f>
        <v>0.12600000000000003</v>
      </c>
      <c r="J194" s="21">
        <f>MAX('ST1.1 Detailed MSW by country'!H194,'ST1.1 Detailed MSW by country'!S194,'ST1.1 Detailed MSW by country'!AD194,'ST1.1 Detailed MSW by country'!AO194)</f>
        <v>0.52196508744187309</v>
      </c>
      <c r="K194" s="50">
        <f>AVERAGE('ST1.1 Detailed MSW by country'!AP194,'ST1.1 Detailed MSW by country'!AE194,'ST1.1 Detailed MSW by country'!T194,'ST1.1 Detailed MSW by country'!I194)</f>
        <v>3.1530327212052456E-2</v>
      </c>
      <c r="L194" s="50">
        <f>STDEVA('ST1.1 Detailed MSW by country'!AP194,'ST1.1 Detailed MSW by country'!AE194,'ST1.1 Detailed MSW by country'!T194,'ST1.1 Detailed MSW by country'!I194)</f>
        <v>1.9654375423108491E-2</v>
      </c>
      <c r="M194" s="50">
        <f>MIN('ST1.1 Detailed MSW by country'!AP194,'ST1.1 Detailed MSW by country'!AE194,'ST1.1 Detailed MSW by country'!T194,'ST1.1 Detailed MSW by country'!I194)</f>
        <v>2.196E-2</v>
      </c>
      <c r="N194" s="50">
        <f>MAX('ST1.1 Detailed MSW by country'!AP194,'ST1.1 Detailed MSW by country'!AE194,'ST1.1 Detailed MSW by country'!T194,'ST1.1 Detailed MSW by country'!I194)</f>
        <v>4.806018163615737E-2</v>
      </c>
      <c r="O194" s="50">
        <f>AVERAGE('ST1.1 Detailed MSW by country'!AQ194,'ST1.1 Detailed MSW by country'!AF194,'ST1.1 Detailed MSW by country'!U194,'ST1.1 Detailed MSW by country'!J194)</f>
        <v>6.0282367395174064E-2</v>
      </c>
      <c r="P194" s="50">
        <f>STDEVA('ST1.1 Detailed MSW by country'!AQ194,'ST1.1 Detailed MSW by country'!AF194,'ST1.1 Detailed MSW by country'!U194,'ST1.1 Detailed MSW by country'!J194)</f>
        <v>3.7576910388852899E-2</v>
      </c>
      <c r="Q194" s="50">
        <f>MIN('ST1.1 Detailed MSW by country'!AQ194,'ST1.1 Detailed MSW by country'!AF194,'ST1.1 Detailed MSW by country'!U194,'ST1.1 Detailed MSW by country'!J194)</f>
        <v>4.1985000000000001E-2</v>
      </c>
      <c r="R194" s="50">
        <f>MAX('ST1.1 Detailed MSW by country'!AQ194,'ST1.1 Detailed MSW by country'!AF194,'ST1.1 Detailed MSW by country'!U194,'ST1.1 Detailed MSW by country'!J194)</f>
        <v>9.1885552185522176E-2</v>
      </c>
      <c r="S194" s="50">
        <f>AVERAGE('ST1.1 Detailed MSW by country'!AR194,'ST1.1 Detailed MSW by country'!AG194,'ST1.1 Detailed MSW by country'!V194,'ST1.1 Detailed MSW by country'!K194)</f>
        <v>4.9879943868246922E-2</v>
      </c>
      <c r="T194" s="50">
        <f>STDEVA('ST1.1 Detailed MSW by country'!AR194,'ST1.1 Detailed MSW by country'!AG194,'ST1.1 Detailed MSW by country'!V194,'ST1.1 Detailed MSW by country'!K194)</f>
        <v>3.1092577513606053E-2</v>
      </c>
      <c r="U194" s="50">
        <f>MIN('ST1.1 Detailed MSW by country'!AR194,'ST1.1 Detailed MSW by country'!AG194,'ST1.1 Detailed MSW by country'!V194,'ST1.1 Detailed MSW by country'!K194)</f>
        <v>3.474E-2</v>
      </c>
      <c r="V194" s="50">
        <f>MAX('ST1.1 Detailed MSW by country'!AR194,'ST1.1 Detailed MSW by country'!AG194,'ST1.1 Detailed MSW by country'!V194,'ST1.1 Detailed MSW by country'!K194)</f>
        <v>7.6029631604740758E-2</v>
      </c>
      <c r="W194" s="50">
        <f>AVERAGE('ST1.1 Detailed MSW by country'!AS194,'ST1.1 Detailed MSW by country'!AH194,'ST1.1 Detailed MSW by country'!W194,'ST1.1 Detailed MSW by country'!L194)</f>
        <v>3.8314516468744071E-2</v>
      </c>
      <c r="X194" s="50">
        <f>STDEVA('ST1.1 Detailed MSW by country'!AS194,'ST1.1 Detailed MSW by country'!AH194,'ST1.1 Detailed MSW by country'!W194,'ST1.1 Detailed MSW by country'!L194)</f>
        <v>2.38832881678347E-2</v>
      </c>
      <c r="Y194" s="50">
        <f>MIN('ST1.1 Detailed MSW by country'!AS194,'ST1.1 Detailed MSW by country'!AH194,'ST1.1 Detailed MSW by country'!W194,'ST1.1 Detailed MSW by country'!L194)</f>
        <v>2.6685E-2</v>
      </c>
      <c r="Z194" s="50">
        <f>MAX('ST1.1 Detailed MSW by country'!AS194,'ST1.1 Detailed MSW by country'!AH194,'ST1.1 Detailed MSW by country'!W194,'ST1.1 Detailed MSW by country'!L194)</f>
        <v>5.8400999406232217E-2</v>
      </c>
      <c r="AA194" s="50">
        <f>AVERAGE('ST1.1 Detailed MSW by country'!AT194,'ST1.1 Detailed MSW by country'!AI194,'ST1.1 Detailed MSW by country'!X194,'ST1.1 Detailed MSW by country'!M194)</f>
        <v>0.10079366895656112</v>
      </c>
      <c r="AB194" s="50">
        <f>STDEVA('ST1.1 Detailed MSW by country'!AT194,'ST1.1 Detailed MSW by country'!AI194,'ST1.1 Detailed MSW by country'!X194,'ST1.1 Detailed MSW by country'!M194)</f>
        <v>6.2829560778789442E-2</v>
      </c>
      <c r="AC194" s="50">
        <f>MIN('ST1.1 Detailed MSW by country'!AT194,'ST1.1 Detailed MSW by country'!AI194,'ST1.1 Detailed MSW by country'!X194,'ST1.1 Detailed MSW by country'!M194)</f>
        <v>7.0199999999999999E-2</v>
      </c>
      <c r="AD194" s="50">
        <f>MAX('ST1.1 Detailed MSW by country'!AT194,'ST1.1 Detailed MSW by country'!AI194,'ST1.1 Detailed MSW by country'!X194,'ST1.1 Detailed MSW by country'!M194)</f>
        <v>0.1536350068696834</v>
      </c>
      <c r="AE194" s="50">
        <f>AVERAGE('ST1.1 Detailed MSW by country'!AU194,'ST1.1 Detailed MSW by country'!AJ194,'ST1.1 Detailed MSW by country'!Y194,'ST1.1 Detailed MSW by country'!N194)</f>
        <v>2.8622817530613198E-2</v>
      </c>
      <c r="AF194" s="50">
        <f>STDEVA('ST1.1 Detailed MSW by country'!AU194,'ST1.1 Detailed MSW by country'!AJ194,'ST1.1 Detailed MSW by country'!Y194,'ST1.1 Detailed MSW by country'!N194)</f>
        <v>1.7841984246797251E-2</v>
      </c>
      <c r="AG194" s="50">
        <f>MIN('ST1.1 Detailed MSW by country'!AU194,'ST1.1 Detailed MSW by country'!AJ194,'ST1.1 Detailed MSW by country'!Y194,'ST1.1 Detailed MSW by country'!N194)</f>
        <v>1.9935000000000001E-2</v>
      </c>
      <c r="AH194" s="50">
        <f>MAX('ST1.1 Detailed MSW by country'!AU194,'ST1.1 Detailed MSW by country'!AJ194,'ST1.1 Detailed MSW by country'!Y194,'ST1.1 Detailed MSW by country'!N194)</f>
        <v>4.3628402591839581E-2</v>
      </c>
      <c r="AI194" s="50">
        <f>AVERAGE('ST1.1 Detailed MSW by country'!I194,'ST1.1 Detailed MSW by country'!L194,'ST1.1 Detailed MSW by country'!T194,'ST1.1 Detailed MSW by country'!W194,'ST1.1 Detailed MSW by country'!AE194,'ST1.1 Detailed MSW by country'!AH194,'ST1.1 Detailed MSW by country'!AP194,'ST1.1 Detailed MSW by country'!AS194)</f>
        <v>3.4922421840398267E-2</v>
      </c>
      <c r="AJ194" s="50">
        <f>STDEVA('ST1.1 Detailed MSW by country'!I194,'ST1.1 Detailed MSW by country'!L194,'ST1.1 Detailed MSW by country'!T194,'ST1.1 Detailed MSW by country'!W194,'ST1.1 Detailed MSW by country'!AE194,'ST1.1 Detailed MSW by country'!AH194,'ST1.1 Detailed MSW by country'!AP194,'ST1.1 Detailed MSW by country'!AS194)</f>
        <v>2.0430705734945022E-2</v>
      </c>
      <c r="AK194" s="50">
        <f>MIN('ST1.1 Detailed MSW by country'!I194,'ST1.1 Detailed MSW by country'!L194,'ST1.1 Detailed MSW by country'!T194,'ST1.1 Detailed MSW by country'!W194,'ST1.1 Detailed MSW by country'!AE194,'ST1.1 Detailed MSW by country'!AH194,'ST1.1 Detailed MSW by country'!AP194,'ST1.1 Detailed MSW by country'!AS194)</f>
        <v>2.196E-2</v>
      </c>
      <c r="AL194" s="50">
        <f>MAX('ST1.1 Detailed MSW by country'!I194,'ST1.1 Detailed MSW by country'!L194,'ST1.1 Detailed MSW by country'!T194,'ST1.1 Detailed MSW by country'!W194,'ST1.1 Detailed MSW by country'!AE194,'ST1.1 Detailed MSW by country'!AH194,'ST1.1 Detailed MSW by country'!AP194,'ST1.1 Detailed MSW by country'!AS194)</f>
        <v>5.8400999406232217E-2</v>
      </c>
      <c r="AM194" s="50">
        <f>AVERAGE('ST1.1 Detailed MSW by country'!J194,'ST1.1 Detailed MSW by country'!M194,'ST1.1 Detailed MSW by country'!U194,'ST1.1 Detailed MSW by country'!X194,'ST1.1 Detailed MSW by country'!AF194,'ST1.1 Detailed MSW by country'!AI194,'ST1.1 Detailed MSW by country'!AQ194,'ST1.1 Detailed MSW by country'!AT194)</f>
        <v>8.0538018175867601E-2</v>
      </c>
      <c r="AN194" s="50">
        <f>STDEVA('ST1.1 Detailed MSW by country'!J194,'ST1.1 Detailed MSW by country'!M194,'ST1.1 Detailed MSW by country'!U194,'ST1.1 Detailed MSW by country'!X194,'ST1.1 Detailed MSW by country'!AF194,'ST1.1 Detailed MSW by country'!AI194,'ST1.1 Detailed MSW by country'!AQ194,'ST1.1 Detailed MSW by country'!AT194)</f>
        <v>5.0603564180732773E-2</v>
      </c>
      <c r="AO194" s="50">
        <f>MIN('ST1.1 Detailed MSW by country'!J194,'ST1.1 Detailed MSW by country'!M194,'ST1.1 Detailed MSW by country'!U194,'ST1.1 Detailed MSW by country'!X194,'ST1.1 Detailed MSW by country'!AF194,'ST1.1 Detailed MSW by country'!AI194,'ST1.1 Detailed MSW by country'!AQ194,'ST1.1 Detailed MSW by country'!AT194)</f>
        <v>4.1985000000000001E-2</v>
      </c>
      <c r="AP194" s="50">
        <f>MAX('ST1.1 Detailed MSW by country'!J194,'ST1.1 Detailed MSW by country'!M194,'ST1.1 Detailed MSW by country'!U194,'ST1.1 Detailed MSW by country'!X194,'ST1.1 Detailed MSW by country'!AF194,'ST1.1 Detailed MSW by country'!AI194,'ST1.1 Detailed MSW by country'!AQ194,'ST1.1 Detailed MSW by country'!AT194)</f>
        <v>0.1536350068696834</v>
      </c>
      <c r="AQ194" s="50">
        <f>AVERAGE('ST1.1 Detailed MSW by country'!K194,'ST1.1 Detailed MSW by country'!N194,'ST1.1 Detailed MSW by country'!V194,'ST1.1 Detailed MSW by country'!Y194,'ST1.1 Detailed MSW by country'!AG194,'ST1.1 Detailed MSW by country'!AJ194,'ST1.1 Detailed MSW by country'!AR194,'ST1.1 Detailed MSW by country'!AU194)</f>
        <v>3.9251380699430051E-2</v>
      </c>
      <c r="AR194" s="50">
        <f>STDEVA('ST1.1 Detailed MSW by country'!K194,'ST1.1 Detailed MSW by country'!N194,'ST1.1 Detailed MSW by country'!V194,'ST1.1 Detailed MSW by country'!Y194,'ST1.1 Detailed MSW by country'!AG194,'ST1.1 Detailed MSW by country'!AJ194,'ST1.1 Detailed MSW by country'!AR194,'ST1.1 Detailed MSW by country'!AU194)</f>
        <v>2.4967415715455368E-2</v>
      </c>
      <c r="AS194" s="50">
        <f>MIN('ST1.1 Detailed MSW by country'!K194,'ST1.1 Detailed MSW by country'!N194,'ST1.1 Detailed MSW by country'!V194,'ST1.1 Detailed MSW by country'!Y194,'ST1.1 Detailed MSW by country'!AG194,'ST1.1 Detailed MSW by country'!AJ194,'ST1.1 Detailed MSW by country'!AR194,'ST1.1 Detailed MSW by country'!AU194)</f>
        <v>1.9935000000000001E-2</v>
      </c>
      <c r="AT194" s="50">
        <f>MAX('ST1.1 Detailed MSW by country'!K194,'ST1.1 Detailed MSW by country'!N194,'ST1.1 Detailed MSW by country'!V194,'ST1.1 Detailed MSW by country'!Y194,'ST1.1 Detailed MSW by country'!AG194,'ST1.1 Detailed MSW by country'!AJ194,'ST1.1 Detailed MSW by country'!AR194,'ST1.1 Detailed MSW by country'!AU194)</f>
        <v>7.6029631604740758E-2</v>
      </c>
    </row>
    <row r="195" spans="1:46" x14ac:dyDescent="0.3">
      <c r="A195" s="19" t="s">
        <v>194</v>
      </c>
      <c r="B195" s="19" t="s">
        <v>212</v>
      </c>
      <c r="C195" s="27">
        <f>AVERAGE('ST1.1 Detailed MSW by country'!G195,'ST1.1 Detailed MSW by country'!R195,'ST1.1 Detailed MSW by country'!AC195,'ST1.1 Detailed MSW by country'!AN195)</f>
        <v>1.6171743555570011</v>
      </c>
      <c r="D195" s="21">
        <f>STDEVA('ST1.1 Detailed MSW by country'!G195,'ST1.1 Detailed MSW by country'!R195,'ST1.1 Detailed MSW by country'!AC195,'ST1.1 Detailed MSW by country'!AN195)</f>
        <v>1.4282793911783862</v>
      </c>
      <c r="E195" s="21">
        <f>MIN('ST1.1 Detailed MSW by country'!G195,'ST1.1 Detailed MSW by country'!R195,'ST1.1 Detailed MSW by country'!AC195,'ST1.1 Detailed MSW by country'!AN195)</f>
        <v>0.71152306667100329</v>
      </c>
      <c r="F195" s="21">
        <f>MAX('ST1.1 Detailed MSW by country'!G195,'ST1.1 Detailed MSW by country'!R195,'ST1.1 Detailed MSW by country'!AC195,'ST1.1 Detailed MSW by country'!AN195)</f>
        <v>3.28</v>
      </c>
      <c r="G195" s="21">
        <f>AVERAGE('ST1.1 Detailed MSW by country'!H195,'ST1.1 Detailed MSW by country'!S195,'ST1.1 Detailed MSW by country'!AD195,'ST1.1 Detailed MSW by country'!AO195)</f>
        <v>0.78543574177854392</v>
      </c>
      <c r="H195" s="21">
        <f>STDEVA('ST1.1 Detailed MSW by country'!H195,'ST1.1 Detailed MSW by country'!S195,'ST1.1 Detailed MSW by country'!AD195,'ST1.1 Detailed MSW by country'!AO195)</f>
        <v>0.78191711503588257</v>
      </c>
      <c r="I195" s="21">
        <f>MIN('ST1.1 Detailed MSW by country'!H195,'ST1.1 Detailed MSW by country'!S195,'ST1.1 Detailed MSW by country'!AD195,'ST1.1 Detailed MSW by country'!AO195)</f>
        <v>0.24080000000000001</v>
      </c>
      <c r="J195" s="21">
        <f>MAX('ST1.1 Detailed MSW by country'!H195,'ST1.1 Detailed MSW by country'!S195,'ST1.1 Detailed MSW by country'!AD195,'ST1.1 Detailed MSW by country'!AO195)</f>
        <v>1.7383999999999999</v>
      </c>
      <c r="K195" s="50">
        <f>AVERAGE('ST1.1 Detailed MSW by country'!AP195,'ST1.1 Detailed MSW by country'!AE195,'ST1.1 Detailed MSW by country'!T195,'ST1.1 Detailed MSW by country'!I195)</f>
        <v>5.3841415217848319E-2</v>
      </c>
      <c r="L195" s="50">
        <f>STDEVA('ST1.1 Detailed MSW by country'!AP195,'ST1.1 Detailed MSW by country'!AE195,'ST1.1 Detailed MSW by country'!T195,'ST1.1 Detailed MSW by country'!I195)</f>
        <v>3.4838802227164956E-2</v>
      </c>
      <c r="M195" s="50">
        <f>MIN('ST1.1 Detailed MSW by country'!AP195,'ST1.1 Detailed MSW by country'!AE195,'ST1.1 Detailed MSW by country'!T195,'ST1.1 Detailed MSW by country'!I195)</f>
        <v>3.472232565354496E-2</v>
      </c>
      <c r="N195" s="50">
        <f>MAX('ST1.1 Detailed MSW by country'!AP195,'ST1.1 Detailed MSW by country'!AE195,'ST1.1 Detailed MSW by country'!T195,'ST1.1 Detailed MSW by country'!I195)</f>
        <v>8.4833919999999993E-2</v>
      </c>
      <c r="O195" s="50">
        <f>AVERAGE('ST1.1 Detailed MSW by country'!AQ195,'ST1.1 Detailed MSW by country'!AF195,'ST1.1 Detailed MSW by country'!U195,'ST1.1 Detailed MSW by country'!J195)</f>
        <v>0.1029386073734682</v>
      </c>
      <c r="P195" s="50">
        <f>STDEVA('ST1.1 Detailed MSW by country'!AQ195,'ST1.1 Detailed MSW by country'!AF195,'ST1.1 Detailed MSW by country'!U195,'ST1.1 Detailed MSW by country'!J195)</f>
        <v>6.6607791963001831E-2</v>
      </c>
      <c r="Q195" s="50">
        <f>MIN('ST1.1 Detailed MSW by country'!AQ195,'ST1.1 Detailed MSW by country'!AF195,'ST1.1 Detailed MSW by country'!U195,'ST1.1 Detailed MSW by country'!J195)</f>
        <v>6.6385102120404604E-2</v>
      </c>
      <c r="R195" s="50">
        <f>MAX('ST1.1 Detailed MSW by country'!AQ195,'ST1.1 Detailed MSW by country'!AF195,'ST1.1 Detailed MSW by country'!U195,'ST1.1 Detailed MSW by country'!J195)</f>
        <v>0.16219271999999998</v>
      </c>
      <c r="S195" s="50">
        <f>AVERAGE('ST1.1 Detailed MSW by country'!AR195,'ST1.1 Detailed MSW by country'!AG195,'ST1.1 Detailed MSW by country'!V195,'ST1.1 Detailed MSW by country'!K195)</f>
        <v>8.5175353582333815E-2</v>
      </c>
      <c r="T195" s="50">
        <f>STDEVA('ST1.1 Detailed MSW by country'!AR195,'ST1.1 Detailed MSW by country'!AG195,'ST1.1 Detailed MSW by country'!V195,'ST1.1 Detailed MSW by country'!K195)</f>
        <v>5.5113842867564253E-2</v>
      </c>
      <c r="U195" s="50">
        <f>MIN('ST1.1 Detailed MSW by country'!AR195,'ST1.1 Detailed MSW by country'!AG195,'ST1.1 Detailed MSW by country'!V195,'ST1.1 Detailed MSW by country'!K195)</f>
        <v>5.4929580747001459E-2</v>
      </c>
      <c r="V195" s="50">
        <f>MAX('ST1.1 Detailed MSW by country'!AR195,'ST1.1 Detailed MSW by country'!AG195,'ST1.1 Detailed MSW by country'!V195,'ST1.1 Detailed MSW by country'!K195)</f>
        <v>0.13420448000000001</v>
      </c>
      <c r="W195" s="50">
        <f>AVERAGE('ST1.1 Detailed MSW by country'!AS195,'ST1.1 Detailed MSW by country'!AH195,'ST1.1 Detailed MSW by country'!W195,'ST1.1 Detailed MSW by country'!L195)</f>
        <v>6.5426145951196821E-2</v>
      </c>
      <c r="X195" s="50">
        <f>STDEVA('ST1.1 Detailed MSW by country'!AS195,'ST1.1 Detailed MSW by country'!AH195,'ST1.1 Detailed MSW by country'!W195,'ST1.1 Detailed MSW by country'!L195)</f>
        <v>4.2334855985059053E-2</v>
      </c>
      <c r="Y195" s="50">
        <f>MIN('ST1.1 Detailed MSW by country'!AS195,'ST1.1 Detailed MSW by country'!AH195,'ST1.1 Detailed MSW by country'!W195,'ST1.1 Detailed MSW by country'!L195)</f>
        <v>4.2193317853590491E-2</v>
      </c>
      <c r="Z195" s="50">
        <f>MAX('ST1.1 Detailed MSW by country'!AS195,'ST1.1 Detailed MSW by country'!AH195,'ST1.1 Detailed MSW by country'!W195,'ST1.1 Detailed MSW by country'!L195)</f>
        <v>0.10308711999999999</v>
      </c>
      <c r="AA195" s="50">
        <f>AVERAGE('ST1.1 Detailed MSW by country'!AT195,'ST1.1 Detailed MSW by country'!AI195,'ST1.1 Detailed MSW by country'!X195,'ST1.1 Detailed MSW by country'!M195)</f>
        <v>0.17211599946689216</v>
      </c>
      <c r="AB195" s="50">
        <f>STDEVA('ST1.1 Detailed MSW by country'!AT195,'ST1.1 Detailed MSW by country'!AI195,'ST1.1 Detailed MSW by country'!X195,'ST1.1 Detailed MSW by country'!M195)</f>
        <v>0.11136994154585519</v>
      </c>
      <c r="AC195" s="50">
        <f>MIN('ST1.1 Detailed MSW by country'!AT195,'ST1.1 Detailed MSW by country'!AI195,'ST1.1 Detailed MSW by country'!X195,'ST1.1 Detailed MSW by country'!M195)</f>
        <v>0.11099759840067651</v>
      </c>
      <c r="AD195" s="50">
        <f>MAX('ST1.1 Detailed MSW by country'!AT195,'ST1.1 Detailed MSW by country'!AI195,'ST1.1 Detailed MSW by country'!X195,'ST1.1 Detailed MSW by country'!M195)</f>
        <v>0.2711904</v>
      </c>
      <c r="AE195" s="50">
        <f>AVERAGE('ST1.1 Detailed MSW by country'!AU195,'ST1.1 Detailed MSW by country'!AJ195,'ST1.1 Detailed MSW by country'!Y195,'ST1.1 Detailed MSW by country'!N195)</f>
        <v>4.8876530617841814E-2</v>
      </c>
      <c r="AF195" s="50">
        <f>STDEVA('ST1.1 Detailed MSW by country'!AU195,'ST1.1 Detailed MSW by country'!AJ195,'ST1.1 Detailed MSW by country'!Y195,'ST1.1 Detailed MSW by country'!N195)</f>
        <v>3.162620775949606E-2</v>
      </c>
      <c r="AG195" s="50">
        <f>MIN('ST1.1 Detailed MSW by country'!AU195,'ST1.1 Detailed MSW by country'!AJ195,'ST1.1 Detailed MSW by country'!Y195,'ST1.1 Detailed MSW by country'!N195)</f>
        <v>3.1520471853525446E-2</v>
      </c>
      <c r="AH195" s="50">
        <f>MAX('ST1.1 Detailed MSW by country'!AU195,'ST1.1 Detailed MSW by country'!AJ195,'ST1.1 Detailed MSW by country'!Y195,'ST1.1 Detailed MSW by country'!N195)</f>
        <v>7.7011120000000002E-2</v>
      </c>
      <c r="AI195" s="50">
        <f>AVERAGE('ST1.1 Detailed MSW by country'!I195,'ST1.1 Detailed MSW by country'!L195,'ST1.1 Detailed MSW by country'!T195,'ST1.1 Detailed MSW by country'!W195,'ST1.1 Detailed MSW by country'!AE195,'ST1.1 Detailed MSW by country'!AH195,'ST1.1 Detailed MSW by country'!AP195,'ST1.1 Detailed MSW by country'!AS195)</f>
        <v>5.9633780584522567E-2</v>
      </c>
      <c r="AJ195" s="50">
        <f>STDEVA('ST1.1 Detailed MSW by country'!I195,'ST1.1 Detailed MSW by country'!L195,'ST1.1 Detailed MSW by country'!T195,'ST1.1 Detailed MSW by country'!W195,'ST1.1 Detailed MSW by country'!AE195,'ST1.1 Detailed MSW by country'!AH195,'ST1.1 Detailed MSW by country'!AP195,'ST1.1 Detailed MSW by country'!AS195)</f>
        <v>3.6191806985504976E-2</v>
      </c>
      <c r="AK195" s="50">
        <f>MIN('ST1.1 Detailed MSW by country'!I195,'ST1.1 Detailed MSW by country'!L195,'ST1.1 Detailed MSW by country'!T195,'ST1.1 Detailed MSW by country'!W195,'ST1.1 Detailed MSW by country'!AE195,'ST1.1 Detailed MSW by country'!AH195,'ST1.1 Detailed MSW by country'!AP195,'ST1.1 Detailed MSW by country'!AS195)</f>
        <v>3.472232565354496E-2</v>
      </c>
      <c r="AL195" s="50">
        <f>MAX('ST1.1 Detailed MSW by country'!I195,'ST1.1 Detailed MSW by country'!L195,'ST1.1 Detailed MSW by country'!T195,'ST1.1 Detailed MSW by country'!W195,'ST1.1 Detailed MSW by country'!AE195,'ST1.1 Detailed MSW by country'!AH195,'ST1.1 Detailed MSW by country'!AP195,'ST1.1 Detailed MSW by country'!AS195)</f>
        <v>0.10308711999999999</v>
      </c>
      <c r="AM195" s="50">
        <f>AVERAGE('ST1.1 Detailed MSW by country'!J195,'ST1.1 Detailed MSW by country'!M195,'ST1.1 Detailed MSW by country'!U195,'ST1.1 Detailed MSW by country'!X195,'ST1.1 Detailed MSW by country'!AF195,'ST1.1 Detailed MSW by country'!AI195,'ST1.1 Detailed MSW by country'!AQ195,'ST1.1 Detailed MSW by country'!AT195)</f>
        <v>0.13752730342018019</v>
      </c>
      <c r="AN195" s="50">
        <f>STDEVA('ST1.1 Detailed MSW by country'!J195,'ST1.1 Detailed MSW by country'!M195,'ST1.1 Detailed MSW by country'!U195,'ST1.1 Detailed MSW by country'!X195,'ST1.1 Detailed MSW by country'!AF195,'ST1.1 Detailed MSW by country'!AI195,'ST1.1 Detailed MSW by country'!AQ195,'ST1.1 Detailed MSW by country'!AT195)</f>
        <v>8.9365450350388606E-2</v>
      </c>
      <c r="AO195" s="50">
        <f>MIN('ST1.1 Detailed MSW by country'!J195,'ST1.1 Detailed MSW by country'!M195,'ST1.1 Detailed MSW by country'!U195,'ST1.1 Detailed MSW by country'!X195,'ST1.1 Detailed MSW by country'!AF195,'ST1.1 Detailed MSW by country'!AI195,'ST1.1 Detailed MSW by country'!AQ195,'ST1.1 Detailed MSW by country'!AT195)</f>
        <v>6.6385102120404604E-2</v>
      </c>
      <c r="AP195" s="50">
        <f>MAX('ST1.1 Detailed MSW by country'!J195,'ST1.1 Detailed MSW by country'!M195,'ST1.1 Detailed MSW by country'!U195,'ST1.1 Detailed MSW by country'!X195,'ST1.1 Detailed MSW by country'!AF195,'ST1.1 Detailed MSW by country'!AI195,'ST1.1 Detailed MSW by country'!AQ195,'ST1.1 Detailed MSW by country'!AT195)</f>
        <v>0.2711904</v>
      </c>
      <c r="AQ195" s="50">
        <f>AVERAGE('ST1.1 Detailed MSW by country'!K195,'ST1.1 Detailed MSW by country'!N195,'ST1.1 Detailed MSW by country'!V195,'ST1.1 Detailed MSW by country'!Y195,'ST1.1 Detailed MSW by country'!AG195,'ST1.1 Detailed MSW by country'!AJ195,'ST1.1 Detailed MSW by country'!AR195,'ST1.1 Detailed MSW by country'!AU195)</f>
        <v>6.7025942100087818E-2</v>
      </c>
      <c r="AR195" s="50">
        <f>STDEVA('ST1.1 Detailed MSW by country'!K195,'ST1.1 Detailed MSW by country'!N195,'ST1.1 Detailed MSW by country'!V195,'ST1.1 Detailed MSW by country'!Y195,'ST1.1 Detailed MSW by country'!AG195,'ST1.1 Detailed MSW by country'!AJ195,'ST1.1 Detailed MSW by country'!AR195,'ST1.1 Detailed MSW by country'!AU195)</f>
        <v>4.4070662732570084E-2</v>
      </c>
      <c r="AS195" s="50">
        <f>MIN('ST1.1 Detailed MSW by country'!K195,'ST1.1 Detailed MSW by country'!N195,'ST1.1 Detailed MSW by country'!V195,'ST1.1 Detailed MSW by country'!Y195,'ST1.1 Detailed MSW by country'!AG195,'ST1.1 Detailed MSW by country'!AJ195,'ST1.1 Detailed MSW by country'!AR195,'ST1.1 Detailed MSW by country'!AU195)</f>
        <v>3.1520471853525446E-2</v>
      </c>
      <c r="AT195" s="50">
        <f>MAX('ST1.1 Detailed MSW by country'!K195,'ST1.1 Detailed MSW by country'!N195,'ST1.1 Detailed MSW by country'!V195,'ST1.1 Detailed MSW by country'!Y195,'ST1.1 Detailed MSW by country'!AG195,'ST1.1 Detailed MSW by country'!AJ195,'ST1.1 Detailed MSW by country'!AR195,'ST1.1 Detailed MSW by country'!AU195)</f>
        <v>0.13420448000000001</v>
      </c>
    </row>
    <row r="196" spans="1:46" x14ac:dyDescent="0.3">
      <c r="A196" s="19" t="s">
        <v>213</v>
      </c>
      <c r="B196" s="19" t="s">
        <v>214</v>
      </c>
      <c r="C196" s="27">
        <f>AVERAGE('ST1.1 Detailed MSW by country'!G196,'ST1.1 Detailed MSW by country'!R196,'ST1.1 Detailed MSW by country'!AC196,'ST1.1 Detailed MSW by country'!AN196)</f>
        <v>0.44748098741304498</v>
      </c>
      <c r="D196" s="21">
        <f>STDEVA('ST1.1 Detailed MSW by country'!G196,'ST1.1 Detailed MSW by country'!R196,'ST1.1 Detailed MSW by country'!AC196,'ST1.1 Detailed MSW by country'!AN196)</f>
        <v>0.25836145542306949</v>
      </c>
      <c r="E196" s="21">
        <f>MIN('ST1.1 Detailed MSW by country'!G196,'ST1.1 Detailed MSW by country'!R196,'ST1.1 Detailed MSW by country'!AC196,'ST1.1 Detailed MSW by country'!AN196)</f>
        <v>0.4449619748260899</v>
      </c>
      <c r="F196" s="21">
        <f>MAX('ST1.1 Detailed MSW by country'!G196,'ST1.1 Detailed MSW by country'!R196,'ST1.1 Detailed MSW by country'!AC196,'ST1.1 Detailed MSW by country'!AN196)</f>
        <v>0.45</v>
      </c>
      <c r="G196" s="21">
        <f>AVERAGE('ST1.1 Detailed MSW by country'!H196,'ST1.1 Detailed MSW by country'!S196,'ST1.1 Detailed MSW by country'!AD196,'ST1.1 Detailed MSW by country'!AO196)</f>
        <v>0.25506416282543565</v>
      </c>
      <c r="H196" s="21">
        <f>STDEVA('ST1.1 Detailed MSW by country'!H196,'ST1.1 Detailed MSW by country'!S196,'ST1.1 Detailed MSW by country'!AD196,'ST1.1 Detailed MSW by country'!AO196)</f>
        <v>0.14726602959114959</v>
      </c>
      <c r="I196" s="21">
        <f>MIN('ST1.1 Detailed MSW by country'!H196,'ST1.1 Detailed MSW by country'!S196,'ST1.1 Detailed MSW by country'!AD196,'ST1.1 Detailed MSW by country'!AO196)</f>
        <v>0.25362832565087123</v>
      </c>
      <c r="J196" s="21">
        <f>MAX('ST1.1 Detailed MSW by country'!H196,'ST1.1 Detailed MSW by country'!S196,'ST1.1 Detailed MSW by country'!AD196,'ST1.1 Detailed MSW by country'!AO196)</f>
        <v>0.25650000000000001</v>
      </c>
      <c r="K196" s="50">
        <f>AVERAGE('ST1.1 Detailed MSW by country'!AP196,'ST1.1 Detailed MSW by country'!AE196,'ST1.1 Detailed MSW by country'!T196,'ST1.1 Detailed MSW by country'!I196)</f>
        <v>1.7115672185756593E-2</v>
      </c>
      <c r="L196" s="50">
        <f>STDEVA('ST1.1 Detailed MSW by country'!AP196,'ST1.1 Detailed MSW by country'!AE196,'ST1.1 Detailed MSW by country'!T196,'ST1.1 Detailed MSW by country'!I196)</f>
        <v>1.0571000067111846E-2</v>
      </c>
      <c r="M196" s="50">
        <f>MIN('ST1.1 Detailed MSW by country'!AP196,'ST1.1 Detailed MSW by country'!AE196,'ST1.1 Detailed MSW by country'!T196,'ST1.1 Detailed MSW by country'!I196)</f>
        <v>1.2517199999999999E-2</v>
      </c>
      <c r="N196" s="50">
        <f>MAX('ST1.1 Detailed MSW by country'!AP196,'ST1.1 Detailed MSW by country'!AE196,'ST1.1 Detailed MSW by country'!T196,'ST1.1 Detailed MSW by country'!I196)</f>
        <v>2.1714144371513186E-2</v>
      </c>
      <c r="O196" s="50">
        <f>AVERAGE('ST1.1 Detailed MSW by country'!AQ196,'ST1.1 Detailed MSW by country'!AF196,'ST1.1 Detailed MSW by country'!U196,'ST1.1 Detailed MSW by country'!J196)</f>
        <v>3.2723201125637091E-2</v>
      </c>
      <c r="P196" s="50">
        <f>STDEVA('ST1.1 Detailed MSW by country'!AQ196,'ST1.1 Detailed MSW by country'!AF196,'ST1.1 Detailed MSW by country'!U196,'ST1.1 Detailed MSW by country'!J196)</f>
        <v>2.0210539062736375E-2</v>
      </c>
      <c r="Q196" s="50">
        <f>MIN('ST1.1 Detailed MSW by country'!AQ196,'ST1.1 Detailed MSW by country'!AF196,'ST1.1 Detailed MSW by country'!U196,'ST1.1 Detailed MSW by country'!J196)</f>
        <v>2.393145E-2</v>
      </c>
      <c r="R196" s="50">
        <f>MAX('ST1.1 Detailed MSW by country'!AQ196,'ST1.1 Detailed MSW by country'!AF196,'ST1.1 Detailed MSW by country'!U196,'ST1.1 Detailed MSW by country'!J196)</f>
        <v>4.1514952251274183E-2</v>
      </c>
      <c r="S196" s="50">
        <f>AVERAGE('ST1.1 Detailed MSW by country'!AR196,'ST1.1 Detailed MSW by country'!AG196,'ST1.1 Detailed MSW by country'!V196,'ST1.1 Detailed MSW by country'!K196)</f>
        <v>2.7076432228287071E-2</v>
      </c>
      <c r="T196" s="50">
        <f>STDEVA('ST1.1 Detailed MSW by country'!AR196,'ST1.1 Detailed MSW by country'!AG196,'ST1.1 Detailed MSW by country'!V196,'ST1.1 Detailed MSW by country'!K196)</f>
        <v>1.6722975516004802E-2</v>
      </c>
      <c r="U196" s="50">
        <f>MIN('ST1.1 Detailed MSW by country'!AR196,'ST1.1 Detailed MSW by country'!AG196,'ST1.1 Detailed MSW by country'!V196,'ST1.1 Detailed MSW by country'!K196)</f>
        <v>1.9801800000000001E-2</v>
      </c>
      <c r="V196" s="50">
        <f>MAX('ST1.1 Detailed MSW by country'!AR196,'ST1.1 Detailed MSW by country'!AG196,'ST1.1 Detailed MSW by country'!V196,'ST1.1 Detailed MSW by country'!K196)</f>
        <v>3.435106445657414E-2</v>
      </c>
      <c r="W196" s="50">
        <f>AVERAGE('ST1.1 Detailed MSW by country'!AS196,'ST1.1 Detailed MSW by country'!AH196,'ST1.1 Detailed MSW by country'!W196,'ST1.1 Detailed MSW by country'!L196)</f>
        <v>2.0798347553593565E-2</v>
      </c>
      <c r="X196" s="50">
        <f>STDEVA('ST1.1 Detailed MSW by country'!AS196,'ST1.1 Detailed MSW by country'!AH196,'ST1.1 Detailed MSW by country'!W196,'ST1.1 Detailed MSW by country'!L196)</f>
        <v>1.2845498032371566E-2</v>
      </c>
      <c r="Y196" s="50">
        <f>MIN('ST1.1 Detailed MSW by country'!AS196,'ST1.1 Detailed MSW by country'!AH196,'ST1.1 Detailed MSW by country'!W196,'ST1.1 Detailed MSW by country'!L196)</f>
        <v>1.521045E-2</v>
      </c>
      <c r="Z196" s="50">
        <f>MAX('ST1.1 Detailed MSW by country'!AS196,'ST1.1 Detailed MSW by country'!AH196,'ST1.1 Detailed MSW by country'!W196,'ST1.1 Detailed MSW by country'!L196)</f>
        <v>2.638624510718713E-2</v>
      </c>
      <c r="AA196" s="50">
        <f>AVERAGE('ST1.1 Detailed MSW by country'!AT196,'ST1.1 Detailed MSW by country'!AI196,'ST1.1 Detailed MSW by country'!X196,'ST1.1 Detailed MSW by country'!M196)</f>
        <v>5.4714034036435016E-2</v>
      </c>
      <c r="AB196" s="50">
        <f>STDEVA('ST1.1 Detailed MSW by country'!AT196,'ST1.1 Detailed MSW by country'!AI196,'ST1.1 Detailed MSW by country'!X196,'ST1.1 Detailed MSW by country'!M196)</f>
        <v>3.379254119814442E-2</v>
      </c>
      <c r="AC196" s="50">
        <f>MIN('ST1.1 Detailed MSW by country'!AT196,'ST1.1 Detailed MSW by country'!AI196,'ST1.1 Detailed MSW by country'!X196,'ST1.1 Detailed MSW by country'!M196)</f>
        <v>4.0014000000000001E-2</v>
      </c>
      <c r="AD196" s="50">
        <f>MAX('ST1.1 Detailed MSW by country'!AT196,'ST1.1 Detailed MSW by country'!AI196,'ST1.1 Detailed MSW by country'!X196,'ST1.1 Detailed MSW by country'!M196)</f>
        <v>6.9414068072870025E-2</v>
      </c>
      <c r="AE196" s="50">
        <f>AVERAGE('ST1.1 Detailed MSW by country'!AU196,'ST1.1 Detailed MSW by country'!AJ196,'ST1.1 Detailed MSW by country'!Y196,'ST1.1 Detailed MSW by country'!N196)</f>
        <v>1.553738274239789E-2</v>
      </c>
      <c r="AF196" s="50">
        <f>STDEVA('ST1.1 Detailed MSW by country'!AU196,'ST1.1 Detailed MSW by country'!AJ196,'ST1.1 Detailed MSW by country'!Y196,'ST1.1 Detailed MSW by country'!N196)</f>
        <v>9.5962152248576776E-3</v>
      </c>
      <c r="AG196" s="50">
        <f>MIN('ST1.1 Detailed MSW by country'!AU196,'ST1.1 Detailed MSW by country'!AJ196,'ST1.1 Detailed MSW by country'!Y196,'ST1.1 Detailed MSW by country'!N196)</f>
        <v>1.136295E-2</v>
      </c>
      <c r="AH196" s="50">
        <f>MAX('ST1.1 Detailed MSW by country'!AU196,'ST1.1 Detailed MSW by country'!AJ196,'ST1.1 Detailed MSW by country'!Y196,'ST1.1 Detailed MSW by country'!N196)</f>
        <v>1.971181548479578E-2</v>
      </c>
      <c r="AI196" s="50">
        <f>AVERAGE('ST1.1 Detailed MSW by country'!I196,'ST1.1 Detailed MSW by country'!L196,'ST1.1 Detailed MSW by country'!T196,'ST1.1 Detailed MSW by country'!W196,'ST1.1 Detailed MSW by country'!AE196,'ST1.1 Detailed MSW by country'!AH196,'ST1.1 Detailed MSW by country'!AP196,'ST1.1 Detailed MSW by country'!AS196)</f>
        <v>1.8957009869675079E-2</v>
      </c>
      <c r="AJ196" s="50">
        <f>STDEVA('ST1.1 Detailed MSW by country'!I196,'ST1.1 Detailed MSW by country'!L196,'ST1.1 Detailed MSW by country'!T196,'ST1.1 Detailed MSW by country'!W196,'ST1.1 Detailed MSW by country'!AE196,'ST1.1 Detailed MSW by country'!AH196,'ST1.1 Detailed MSW by country'!AP196,'ST1.1 Detailed MSW by country'!AS196)</f>
        <v>1.0935131035128791E-2</v>
      </c>
      <c r="AK196" s="50">
        <f>MIN('ST1.1 Detailed MSW by country'!I196,'ST1.1 Detailed MSW by country'!L196,'ST1.1 Detailed MSW by country'!T196,'ST1.1 Detailed MSW by country'!W196,'ST1.1 Detailed MSW by country'!AE196,'ST1.1 Detailed MSW by country'!AH196,'ST1.1 Detailed MSW by country'!AP196,'ST1.1 Detailed MSW by country'!AS196)</f>
        <v>1.2517199999999999E-2</v>
      </c>
      <c r="AL196" s="50">
        <f>MAX('ST1.1 Detailed MSW by country'!I196,'ST1.1 Detailed MSW by country'!L196,'ST1.1 Detailed MSW by country'!T196,'ST1.1 Detailed MSW by country'!W196,'ST1.1 Detailed MSW by country'!AE196,'ST1.1 Detailed MSW by country'!AH196,'ST1.1 Detailed MSW by country'!AP196,'ST1.1 Detailed MSW by country'!AS196)</f>
        <v>2.638624510718713E-2</v>
      </c>
      <c r="AM196" s="50">
        <f>AVERAGE('ST1.1 Detailed MSW by country'!J196,'ST1.1 Detailed MSW by country'!M196,'ST1.1 Detailed MSW by country'!U196,'ST1.1 Detailed MSW by country'!X196,'ST1.1 Detailed MSW by country'!AF196,'ST1.1 Detailed MSW by country'!AI196,'ST1.1 Detailed MSW by country'!AQ196,'ST1.1 Detailed MSW by country'!AT196)</f>
        <v>4.3718617581036047E-2</v>
      </c>
      <c r="AN196" s="50">
        <f>STDEVA('ST1.1 Detailed MSW by country'!J196,'ST1.1 Detailed MSW by country'!M196,'ST1.1 Detailed MSW by country'!U196,'ST1.1 Detailed MSW by country'!X196,'ST1.1 Detailed MSW by country'!AF196,'ST1.1 Detailed MSW by country'!AI196,'ST1.1 Detailed MSW by country'!AQ196,'ST1.1 Detailed MSW by country'!AT196)</f>
        <v>2.6438617738774688E-2</v>
      </c>
      <c r="AO196" s="50">
        <f>MIN('ST1.1 Detailed MSW by country'!J196,'ST1.1 Detailed MSW by country'!M196,'ST1.1 Detailed MSW by country'!U196,'ST1.1 Detailed MSW by country'!X196,'ST1.1 Detailed MSW by country'!AF196,'ST1.1 Detailed MSW by country'!AI196,'ST1.1 Detailed MSW by country'!AQ196,'ST1.1 Detailed MSW by country'!AT196)</f>
        <v>2.393145E-2</v>
      </c>
      <c r="AP196" s="50">
        <f>MAX('ST1.1 Detailed MSW by country'!J196,'ST1.1 Detailed MSW by country'!M196,'ST1.1 Detailed MSW by country'!U196,'ST1.1 Detailed MSW by country'!X196,'ST1.1 Detailed MSW by country'!AF196,'ST1.1 Detailed MSW by country'!AI196,'ST1.1 Detailed MSW by country'!AQ196,'ST1.1 Detailed MSW by country'!AT196)</f>
        <v>6.9414068072870025E-2</v>
      </c>
      <c r="AQ196" s="50">
        <f>AVERAGE('ST1.1 Detailed MSW by country'!K196,'ST1.1 Detailed MSW by country'!N196,'ST1.1 Detailed MSW by country'!V196,'ST1.1 Detailed MSW by country'!Y196,'ST1.1 Detailed MSW by country'!AG196,'ST1.1 Detailed MSW by country'!AJ196,'ST1.1 Detailed MSW by country'!AR196,'ST1.1 Detailed MSW by country'!AU196)</f>
        <v>2.1306907485342478E-2</v>
      </c>
      <c r="AR196" s="50">
        <f>STDEVA('ST1.1 Detailed MSW by country'!K196,'ST1.1 Detailed MSW by country'!N196,'ST1.1 Detailed MSW by country'!V196,'ST1.1 Detailed MSW by country'!Y196,'ST1.1 Detailed MSW by country'!AG196,'ST1.1 Detailed MSW by country'!AJ196,'ST1.1 Detailed MSW by country'!AR196,'ST1.1 Detailed MSW by country'!AU196)</f>
        <v>1.2993463201444021E-2</v>
      </c>
      <c r="AS196" s="50">
        <f>MIN('ST1.1 Detailed MSW by country'!K196,'ST1.1 Detailed MSW by country'!N196,'ST1.1 Detailed MSW by country'!V196,'ST1.1 Detailed MSW by country'!Y196,'ST1.1 Detailed MSW by country'!AG196,'ST1.1 Detailed MSW by country'!AJ196,'ST1.1 Detailed MSW by country'!AR196,'ST1.1 Detailed MSW by country'!AU196)</f>
        <v>1.136295E-2</v>
      </c>
      <c r="AT196" s="50">
        <f>MAX('ST1.1 Detailed MSW by country'!K196,'ST1.1 Detailed MSW by country'!N196,'ST1.1 Detailed MSW by country'!V196,'ST1.1 Detailed MSW by country'!Y196,'ST1.1 Detailed MSW by country'!AG196,'ST1.1 Detailed MSW by country'!AJ196,'ST1.1 Detailed MSW by country'!AR196,'ST1.1 Detailed MSW by country'!AU196)</f>
        <v>3.435106445657414E-2</v>
      </c>
    </row>
    <row r="197" spans="1:46" x14ac:dyDescent="0.3">
      <c r="A197" s="19" t="s">
        <v>213</v>
      </c>
      <c r="B197" s="19" t="s">
        <v>215</v>
      </c>
      <c r="C197" s="27">
        <f>AVERAGE('ST1.1 Detailed MSW by country'!G197,'ST1.1 Detailed MSW by country'!R197,'ST1.1 Detailed MSW by country'!AC197,'ST1.1 Detailed MSW by country'!AN197)</f>
        <v>0.36651502751434256</v>
      </c>
      <c r="D197" s="21">
        <f>STDEVA('ST1.1 Detailed MSW by country'!G197,'ST1.1 Detailed MSW by country'!R197,'ST1.1 Detailed MSW by country'!AC197,'ST1.1 Detailed MSW by country'!AN197)</f>
        <v>0.19842194328931856</v>
      </c>
      <c r="E197" s="21">
        <f>MIN('ST1.1 Detailed MSW by country'!G197,'ST1.1 Detailed MSW by country'!R197,'ST1.1 Detailed MSW by country'!AC197,'ST1.1 Detailed MSW by country'!AN197)</f>
        <v>0.25954508254302772</v>
      </c>
      <c r="F197" s="21">
        <f>MAX('ST1.1 Detailed MSW by country'!G197,'ST1.1 Detailed MSW by country'!R197,'ST1.1 Detailed MSW by country'!AC197,'ST1.1 Detailed MSW by country'!AN197)</f>
        <v>0.43</v>
      </c>
      <c r="G197" s="21">
        <f>AVERAGE('ST1.1 Detailed MSW by country'!H197,'ST1.1 Detailed MSW by country'!S197,'ST1.1 Detailed MSW by country'!AD197,'ST1.1 Detailed MSW by country'!AO197)</f>
        <v>0.20344689901650859</v>
      </c>
      <c r="H197" s="21">
        <f>STDEVA('ST1.1 Detailed MSW by country'!H197,'ST1.1 Detailed MSW by country'!S197,'ST1.1 Detailed MSW by country'!AD197,'ST1.1 Detailed MSW by country'!AO197)</f>
        <v>0.10962178649759714</v>
      </c>
      <c r="I197" s="21">
        <f>MIN('ST1.1 Detailed MSW by country'!H197,'ST1.1 Detailed MSW by country'!S197,'ST1.1 Detailed MSW by country'!AD197,'ST1.1 Detailed MSW by country'!AO197)</f>
        <v>0.14794069704952578</v>
      </c>
      <c r="J197" s="21">
        <f>MAX('ST1.1 Detailed MSW by country'!H197,'ST1.1 Detailed MSW by country'!S197,'ST1.1 Detailed MSW by country'!AD197,'ST1.1 Detailed MSW by country'!AO197)</f>
        <v>0.24509999999999998</v>
      </c>
      <c r="K197" s="50">
        <f>AVERAGE('ST1.1 Detailed MSW by country'!AP197,'ST1.1 Detailed MSW by country'!AE197,'ST1.1 Detailed MSW by country'!T197,'ST1.1 Detailed MSW by country'!I197)</f>
        <v>1.487822667603325E-2</v>
      </c>
      <c r="L197" s="50">
        <f>STDEVA('ST1.1 Detailed MSW by country'!AP197,'ST1.1 Detailed MSW by country'!AE197,'ST1.1 Detailed MSW by country'!T197,'ST1.1 Detailed MSW by country'!I197)</f>
        <v>8.2813352269526345E-3</v>
      </c>
      <c r="M197" s="50">
        <f>MIN('ST1.1 Detailed MSW by country'!AP197,'ST1.1 Detailed MSW by country'!AE197,'ST1.1 Detailed MSW by country'!T197,'ST1.1 Detailed MSW by country'!I197)</f>
        <v>1.1960879999999998E-2</v>
      </c>
      <c r="N197" s="50">
        <f>MAX('ST1.1 Detailed MSW by country'!AP197,'ST1.1 Detailed MSW by country'!AE197,'ST1.1 Detailed MSW by country'!T197,'ST1.1 Detailed MSW by country'!I197)</f>
        <v>2.0007999999999998E-2</v>
      </c>
      <c r="O197" s="50">
        <f>AVERAGE('ST1.1 Detailed MSW by country'!AQ197,'ST1.1 Detailed MSW by country'!AF197,'ST1.1 Detailed MSW by country'!U197,'ST1.1 Detailed MSW by country'!J197)</f>
        <v>2.8445462067088159E-2</v>
      </c>
      <c r="P197" s="50">
        <f>STDEVA('ST1.1 Detailed MSW by country'!AQ197,'ST1.1 Detailed MSW by country'!AF197,'ST1.1 Detailed MSW by country'!U197,'ST1.1 Detailed MSW by country'!J197)</f>
        <v>1.5832962636776245E-2</v>
      </c>
      <c r="Q197" s="50">
        <f>MIN('ST1.1 Detailed MSW by country'!AQ197,'ST1.1 Detailed MSW by country'!AF197,'ST1.1 Detailed MSW by country'!U197,'ST1.1 Detailed MSW by country'!J197)</f>
        <v>2.2867829999999999E-2</v>
      </c>
      <c r="R197" s="50">
        <f>MAX('ST1.1 Detailed MSW by country'!AQ197,'ST1.1 Detailed MSW by country'!AF197,'ST1.1 Detailed MSW by country'!U197,'ST1.1 Detailed MSW by country'!J197)</f>
        <v>3.8252999999999995E-2</v>
      </c>
      <c r="S197" s="50">
        <f>AVERAGE('ST1.1 Detailed MSW by country'!AR197,'ST1.1 Detailed MSW by country'!AG197,'ST1.1 Detailed MSW by country'!V197,'ST1.1 Detailed MSW by country'!K197)</f>
        <v>2.3536866790773912E-2</v>
      </c>
      <c r="T197" s="50">
        <f>STDEVA('ST1.1 Detailed MSW by country'!AR197,'ST1.1 Detailed MSW by country'!AG197,'ST1.1 Detailed MSW by country'!V197,'ST1.1 Detailed MSW by country'!K197)</f>
        <v>1.3100800809851302E-2</v>
      </c>
      <c r="U197" s="50">
        <f>MIN('ST1.1 Detailed MSW by country'!AR197,'ST1.1 Detailed MSW by country'!AG197,'ST1.1 Detailed MSW by country'!V197,'ST1.1 Detailed MSW by country'!K197)</f>
        <v>1.892172E-2</v>
      </c>
      <c r="V197" s="50">
        <f>MAX('ST1.1 Detailed MSW by country'!AR197,'ST1.1 Detailed MSW by country'!AG197,'ST1.1 Detailed MSW by country'!V197,'ST1.1 Detailed MSW by country'!K197)</f>
        <v>3.1652E-2</v>
      </c>
      <c r="W197" s="50">
        <f>AVERAGE('ST1.1 Detailed MSW by country'!AS197,'ST1.1 Detailed MSW by country'!AH197,'ST1.1 Detailed MSW by country'!W197,'ST1.1 Detailed MSW by country'!L197)</f>
        <v>1.8079484464933845E-2</v>
      </c>
      <c r="X197" s="50">
        <f>STDEVA('ST1.1 Detailed MSW by country'!AS197,'ST1.1 Detailed MSW by country'!AH197,'ST1.1 Detailed MSW by country'!W197,'ST1.1 Detailed MSW by country'!L197)</f>
        <v>1.0063179896686297E-2</v>
      </c>
      <c r="Y197" s="50">
        <f>MIN('ST1.1 Detailed MSW by country'!AS197,'ST1.1 Detailed MSW by country'!AH197,'ST1.1 Detailed MSW by country'!W197,'ST1.1 Detailed MSW by country'!L197)</f>
        <v>1.4534429999999999E-2</v>
      </c>
      <c r="Z197" s="50">
        <f>MAX('ST1.1 Detailed MSW by country'!AS197,'ST1.1 Detailed MSW by country'!AH197,'ST1.1 Detailed MSW by country'!W197,'ST1.1 Detailed MSW by country'!L197)</f>
        <v>2.4312999999999998E-2</v>
      </c>
      <c r="AA197" s="50">
        <f>AVERAGE('ST1.1 Detailed MSW by country'!AT197,'ST1.1 Detailed MSW by country'!AI197,'ST1.1 Detailed MSW by country'!X197,'ST1.1 Detailed MSW by country'!M197)</f>
        <v>4.756154429223744E-2</v>
      </c>
      <c r="AB197" s="50">
        <f>STDEVA('ST1.1 Detailed MSW by country'!AT197,'ST1.1 Detailed MSW by country'!AI197,'ST1.1 Detailed MSW by country'!X197,'ST1.1 Detailed MSW by country'!M197)</f>
        <v>2.647312080747154E-2</v>
      </c>
      <c r="AC197" s="50">
        <f>MIN('ST1.1 Detailed MSW by country'!AT197,'ST1.1 Detailed MSW by country'!AI197,'ST1.1 Detailed MSW by country'!X197,'ST1.1 Detailed MSW by country'!M197)</f>
        <v>3.8235599999999995E-2</v>
      </c>
      <c r="AD197" s="50">
        <f>MAX('ST1.1 Detailed MSW by country'!AT197,'ST1.1 Detailed MSW by country'!AI197,'ST1.1 Detailed MSW by country'!X197,'ST1.1 Detailed MSW by country'!M197)</f>
        <v>6.3960000000000003E-2</v>
      </c>
      <c r="AE197" s="50">
        <f>AVERAGE('ST1.1 Detailed MSW by country'!AU197,'ST1.1 Detailed MSW by country'!AJ197,'ST1.1 Detailed MSW by country'!Y197,'ST1.1 Detailed MSW by country'!N197)</f>
        <v>1.3506259052218708E-2</v>
      </c>
      <c r="AF197" s="50">
        <f>STDEVA('ST1.1 Detailed MSW by country'!AU197,'ST1.1 Detailed MSW by country'!AJ197,'ST1.1 Detailed MSW by country'!Y197,'ST1.1 Detailed MSW by country'!N197)</f>
        <v>7.5176875113524954E-3</v>
      </c>
      <c r="AG197" s="50">
        <f>MIN('ST1.1 Detailed MSW by country'!AU197,'ST1.1 Detailed MSW by country'!AJ197,'ST1.1 Detailed MSW by country'!Y197,'ST1.1 Detailed MSW by country'!N197)</f>
        <v>1.0857929999999998E-2</v>
      </c>
      <c r="AH197" s="50">
        <f>MAX('ST1.1 Detailed MSW by country'!AU197,'ST1.1 Detailed MSW by country'!AJ197,'ST1.1 Detailed MSW by country'!Y197,'ST1.1 Detailed MSW by country'!N197)</f>
        <v>1.8162999999999999E-2</v>
      </c>
      <c r="AI197" s="50">
        <f>AVERAGE('ST1.1 Detailed MSW by country'!I197,'ST1.1 Detailed MSW by country'!L197,'ST1.1 Detailed MSW by country'!T197,'ST1.1 Detailed MSW by country'!W197,'ST1.1 Detailed MSW by country'!AE197,'ST1.1 Detailed MSW by country'!AH197,'ST1.1 Detailed MSW by country'!AP197,'ST1.1 Detailed MSW by country'!AS197)</f>
        <v>1.6478855570483546E-2</v>
      </c>
      <c r="AJ197" s="50">
        <f>STDEVA('ST1.1 Detailed MSW by country'!I197,'ST1.1 Detailed MSW by country'!L197,'ST1.1 Detailed MSW by country'!T197,'ST1.1 Detailed MSW by country'!W197,'ST1.1 Detailed MSW by country'!AE197,'ST1.1 Detailed MSW by country'!AH197,'ST1.1 Detailed MSW by country'!AP197,'ST1.1 Detailed MSW by country'!AS197)</f>
        <v>8.6278069236508676E-3</v>
      </c>
      <c r="AK197" s="50">
        <f>MIN('ST1.1 Detailed MSW by country'!I197,'ST1.1 Detailed MSW by country'!L197,'ST1.1 Detailed MSW by country'!T197,'ST1.1 Detailed MSW by country'!W197,'ST1.1 Detailed MSW by country'!AE197,'ST1.1 Detailed MSW by country'!AH197,'ST1.1 Detailed MSW by country'!AP197,'ST1.1 Detailed MSW by country'!AS197)</f>
        <v>1.1960879999999998E-2</v>
      </c>
      <c r="AL197" s="50">
        <f>MAX('ST1.1 Detailed MSW by country'!I197,'ST1.1 Detailed MSW by country'!L197,'ST1.1 Detailed MSW by country'!T197,'ST1.1 Detailed MSW by country'!W197,'ST1.1 Detailed MSW by country'!AE197,'ST1.1 Detailed MSW by country'!AH197,'ST1.1 Detailed MSW by country'!AP197,'ST1.1 Detailed MSW by country'!AS197)</f>
        <v>2.4312999999999998E-2</v>
      </c>
      <c r="AM197" s="50">
        <f>AVERAGE('ST1.1 Detailed MSW by country'!J197,'ST1.1 Detailed MSW by country'!M197,'ST1.1 Detailed MSW by country'!U197,'ST1.1 Detailed MSW by country'!X197,'ST1.1 Detailed MSW by country'!AF197,'ST1.1 Detailed MSW by country'!AI197,'ST1.1 Detailed MSW by country'!AQ197,'ST1.1 Detailed MSW by country'!AT197)</f>
        <v>3.80035031796628E-2</v>
      </c>
      <c r="AN197" s="50">
        <f>STDEVA('ST1.1 Detailed MSW by country'!J197,'ST1.1 Detailed MSW by country'!M197,'ST1.1 Detailed MSW by country'!U197,'ST1.1 Detailed MSW by country'!X197,'ST1.1 Detailed MSW by country'!AF197,'ST1.1 Detailed MSW by country'!AI197,'ST1.1 Detailed MSW by country'!AQ197,'ST1.1 Detailed MSW by country'!AT197)</f>
        <v>2.1599038232645942E-2</v>
      </c>
      <c r="AO197" s="50">
        <f>MIN('ST1.1 Detailed MSW by country'!J197,'ST1.1 Detailed MSW by country'!M197,'ST1.1 Detailed MSW by country'!U197,'ST1.1 Detailed MSW by country'!X197,'ST1.1 Detailed MSW by country'!AF197,'ST1.1 Detailed MSW by country'!AI197,'ST1.1 Detailed MSW by country'!AQ197,'ST1.1 Detailed MSW by country'!AT197)</f>
        <v>2.2867829999999999E-2</v>
      </c>
      <c r="AP197" s="50">
        <f>MAX('ST1.1 Detailed MSW by country'!J197,'ST1.1 Detailed MSW by country'!M197,'ST1.1 Detailed MSW by country'!U197,'ST1.1 Detailed MSW by country'!X197,'ST1.1 Detailed MSW by country'!AF197,'ST1.1 Detailed MSW by country'!AI197,'ST1.1 Detailed MSW by country'!AQ197,'ST1.1 Detailed MSW by country'!AT197)</f>
        <v>6.3960000000000003E-2</v>
      </c>
      <c r="AQ197" s="50">
        <f>AVERAGE('ST1.1 Detailed MSW by country'!K197,'ST1.1 Detailed MSW by country'!N197,'ST1.1 Detailed MSW by country'!V197,'ST1.1 Detailed MSW by country'!Y197,'ST1.1 Detailed MSW by country'!AG197,'ST1.1 Detailed MSW by country'!AJ197,'ST1.1 Detailed MSW by country'!AR197,'ST1.1 Detailed MSW by country'!AU197)</f>
        <v>1.8521562921496312E-2</v>
      </c>
      <c r="AR197" s="50">
        <f>STDEVA('ST1.1 Detailed MSW by country'!K197,'ST1.1 Detailed MSW by country'!N197,'ST1.1 Detailed MSW by country'!V197,'ST1.1 Detailed MSW by country'!Y197,'ST1.1 Detailed MSW by country'!AG197,'ST1.1 Detailed MSW by country'!AJ197,'ST1.1 Detailed MSW by country'!AR197,'ST1.1 Detailed MSW by country'!AU197)</f>
        <v>1.0674599692652222E-2</v>
      </c>
      <c r="AS197" s="50">
        <f>MIN('ST1.1 Detailed MSW by country'!K197,'ST1.1 Detailed MSW by country'!N197,'ST1.1 Detailed MSW by country'!V197,'ST1.1 Detailed MSW by country'!Y197,'ST1.1 Detailed MSW by country'!AG197,'ST1.1 Detailed MSW by country'!AJ197,'ST1.1 Detailed MSW by country'!AR197,'ST1.1 Detailed MSW by country'!AU197)</f>
        <v>1.0857929999999998E-2</v>
      </c>
      <c r="AT197" s="50">
        <f>MAX('ST1.1 Detailed MSW by country'!K197,'ST1.1 Detailed MSW by country'!N197,'ST1.1 Detailed MSW by country'!V197,'ST1.1 Detailed MSW by country'!Y197,'ST1.1 Detailed MSW by country'!AG197,'ST1.1 Detailed MSW by country'!AJ197,'ST1.1 Detailed MSW by country'!AR197,'ST1.1 Detailed MSW by country'!AU197)</f>
        <v>3.1652E-2</v>
      </c>
    </row>
    <row r="198" spans="1:46" x14ac:dyDescent="0.3">
      <c r="A198" s="19" t="s">
        <v>213</v>
      </c>
      <c r="B198" s="19" t="s">
        <v>216</v>
      </c>
      <c r="C198" s="27">
        <f>AVERAGE('ST1.1 Detailed MSW by country'!G198,'ST1.1 Detailed MSW by country'!R198,'ST1.1 Detailed MSW by country'!AC198,'ST1.1 Detailed MSW by country'!AN198)</f>
        <v>0.81131417205209955</v>
      </c>
      <c r="D198" s="21">
        <f>STDEVA('ST1.1 Detailed MSW by country'!G198,'ST1.1 Detailed MSW by country'!R198,'ST1.1 Detailed MSW by country'!AC198,'ST1.1 Detailed MSW by country'!AN198)</f>
        <v>0.61334218689158937</v>
      </c>
      <c r="E198" s="21">
        <f>MIN('ST1.1 Detailed MSW by country'!G198,'ST1.1 Detailed MSW by country'!R198,'ST1.1 Detailed MSW by country'!AC198,'ST1.1 Detailed MSW by country'!AN198)</f>
        <v>0.44394251615629865</v>
      </c>
      <c r="F198" s="21">
        <f>MAX('ST1.1 Detailed MSW by country'!G198,'ST1.1 Detailed MSW by country'!R198,'ST1.1 Detailed MSW by country'!AC198,'ST1.1 Detailed MSW by country'!AN198)</f>
        <v>1.46</v>
      </c>
      <c r="G198" s="21">
        <f>AVERAGE('ST1.1 Detailed MSW by country'!H198,'ST1.1 Detailed MSW by country'!S198,'ST1.1 Detailed MSW by country'!AD198,'ST1.1 Detailed MSW by country'!AO198)</f>
        <v>0.45538241140303004</v>
      </c>
      <c r="H198" s="21">
        <f>STDEVA('ST1.1 Detailed MSW by country'!H198,'ST1.1 Detailed MSW by country'!S198,'ST1.1 Detailed MSW by country'!AD198,'ST1.1 Detailed MSW by country'!AO198)</f>
        <v>0.35066840289014894</v>
      </c>
      <c r="I198" s="21">
        <f>MIN('ST1.1 Detailed MSW by country'!H198,'ST1.1 Detailed MSW by country'!S198,'ST1.1 Detailed MSW by country'!AD198,'ST1.1 Detailed MSW by country'!AO198)</f>
        <v>0.2530472342090902</v>
      </c>
      <c r="J198" s="21">
        <f>MAX('ST1.1 Detailed MSW by country'!H198,'ST1.1 Detailed MSW by country'!S198,'ST1.1 Detailed MSW by country'!AD198,'ST1.1 Detailed MSW by country'!AO198)</f>
        <v>0.83219999999999994</v>
      </c>
      <c r="K198" s="50">
        <f>AVERAGE('ST1.1 Detailed MSW by country'!AP198,'ST1.1 Detailed MSW by country'!AE198,'ST1.1 Detailed MSW by country'!T198,'ST1.1 Detailed MSW by country'!I198)</f>
        <v>2.9379918262809116E-2</v>
      </c>
      <c r="L198" s="50">
        <f>STDEVA('ST1.1 Detailed MSW by country'!AP198,'ST1.1 Detailed MSW by country'!AE198,'ST1.1 Detailed MSW by country'!T198,'ST1.1 Detailed MSW by country'!I198)</f>
        <v>1.6787107801895802E-2</v>
      </c>
      <c r="M198" s="50">
        <f>MIN('ST1.1 Detailed MSW by country'!AP198,'ST1.1 Detailed MSW by country'!AE198,'ST1.1 Detailed MSW by country'!T198,'ST1.1 Detailed MSW by country'!I198)</f>
        <v>2.1664394788427372E-2</v>
      </c>
      <c r="N198" s="50">
        <f>MAX('ST1.1 Detailed MSW by country'!AP198,'ST1.1 Detailed MSW by country'!AE198,'ST1.1 Detailed MSW by country'!T198,'ST1.1 Detailed MSW by country'!I198)</f>
        <v>4.0611359999999992E-2</v>
      </c>
      <c r="O198" s="50">
        <f>AVERAGE('ST1.1 Detailed MSW by country'!AQ198,'ST1.1 Detailed MSW by country'!AF198,'ST1.1 Detailed MSW by country'!U198,'ST1.1 Detailed MSW by country'!J198)</f>
        <v>5.6171032252460874E-2</v>
      </c>
      <c r="P198" s="50">
        <f>STDEVA('ST1.1 Detailed MSW by country'!AQ198,'ST1.1 Detailed MSW by country'!AF198,'ST1.1 Detailed MSW by country'!U198,'ST1.1 Detailed MSW by country'!J198)</f>
        <v>3.2095023727804893E-2</v>
      </c>
      <c r="Q198" s="50">
        <f>MIN('ST1.1 Detailed MSW by country'!AQ198,'ST1.1 Detailed MSW by country'!AF198,'ST1.1 Detailed MSW by country'!U198,'ST1.1 Detailed MSW by country'!J198)</f>
        <v>4.1419836757382658E-2</v>
      </c>
      <c r="R198" s="50">
        <f>MAX('ST1.1 Detailed MSW by country'!AQ198,'ST1.1 Detailed MSW by country'!AF198,'ST1.1 Detailed MSW by country'!U198,'ST1.1 Detailed MSW by country'!J198)</f>
        <v>7.7644259999999993E-2</v>
      </c>
      <c r="S198" s="50">
        <f>AVERAGE('ST1.1 Detailed MSW by country'!AR198,'ST1.1 Detailed MSW by country'!AG198,'ST1.1 Detailed MSW by country'!V198,'ST1.1 Detailed MSW by country'!K198)</f>
        <v>4.6478067415755421E-2</v>
      </c>
      <c r="T198" s="50">
        <f>STDEVA('ST1.1 Detailed MSW by country'!AR198,'ST1.1 Detailed MSW by country'!AG198,'ST1.1 Detailed MSW by country'!V198,'ST1.1 Detailed MSW by country'!K198)</f>
        <v>2.6556654145622045E-2</v>
      </c>
      <c r="U198" s="50">
        <f>MIN('ST1.1 Detailed MSW by country'!AR198,'ST1.1 Detailed MSW by country'!AG198,'ST1.1 Detailed MSW by country'!V198,'ST1.1 Detailed MSW by country'!K198)</f>
        <v>3.4272362247266257E-2</v>
      </c>
      <c r="V198" s="50">
        <f>MAX('ST1.1 Detailed MSW by country'!AR198,'ST1.1 Detailed MSW by country'!AG198,'ST1.1 Detailed MSW by country'!V198,'ST1.1 Detailed MSW by country'!K198)</f>
        <v>6.4245839999999999E-2</v>
      </c>
      <c r="W198" s="50">
        <f>AVERAGE('ST1.1 Detailed MSW by country'!AS198,'ST1.1 Detailed MSW by country'!AH198,'ST1.1 Detailed MSW by country'!W198,'ST1.1 Detailed MSW by country'!L198)</f>
        <v>3.5701417069356166E-2</v>
      </c>
      <c r="X198" s="50">
        <f>STDEVA('ST1.1 Detailed MSW by country'!AS198,'ST1.1 Detailed MSW by country'!AH198,'ST1.1 Detailed MSW by country'!W198,'ST1.1 Detailed MSW by country'!L198)</f>
        <v>2.0399087964188954E-2</v>
      </c>
      <c r="Y198" s="50">
        <f>MIN('ST1.1 Detailed MSW by country'!AS198,'ST1.1 Detailed MSW by country'!AH198,'ST1.1 Detailed MSW by country'!W198,'ST1.1 Detailed MSW by country'!L198)</f>
        <v>2.6325791208068508E-2</v>
      </c>
      <c r="Z198" s="50">
        <f>MAX('ST1.1 Detailed MSW by country'!AS198,'ST1.1 Detailed MSW by country'!AH198,'ST1.1 Detailed MSW by country'!W198,'ST1.1 Detailed MSW by country'!L198)</f>
        <v>4.9349459999999998E-2</v>
      </c>
      <c r="AA198" s="50">
        <f>AVERAGE('ST1.1 Detailed MSW by country'!AT198,'ST1.1 Detailed MSW by country'!AI198,'ST1.1 Detailed MSW by country'!X198,'ST1.1 Detailed MSW by country'!M198)</f>
        <v>9.3919410840127518E-2</v>
      </c>
      <c r="AB198" s="50">
        <f>STDEVA('ST1.1 Detailed MSW by country'!AT198,'ST1.1 Detailed MSW by country'!AI198,'ST1.1 Detailed MSW by country'!X198,'ST1.1 Detailed MSW by country'!M198)</f>
        <v>5.3663705268355455E-2</v>
      </c>
      <c r="AC198" s="50">
        <f>MIN('ST1.1 Detailed MSW by country'!AT198,'ST1.1 Detailed MSW by country'!AI198,'ST1.1 Detailed MSW by country'!X198,'ST1.1 Detailed MSW by country'!M198)</f>
        <v>6.9255032520382592E-2</v>
      </c>
      <c r="AD198" s="50">
        <f>MAX('ST1.1 Detailed MSW by country'!AT198,'ST1.1 Detailed MSW by country'!AI198,'ST1.1 Detailed MSW by country'!X198,'ST1.1 Detailed MSW by country'!M198)</f>
        <v>0.1298232</v>
      </c>
      <c r="AE198" s="50">
        <f>AVERAGE('ST1.1 Detailed MSW by country'!AU198,'ST1.1 Detailed MSW by country'!AJ198,'ST1.1 Detailed MSW by country'!Y198,'ST1.1 Detailed MSW by country'!N198)</f>
        <v>2.6670704488574674E-2</v>
      </c>
      <c r="AF198" s="50">
        <f>STDEVA('ST1.1 Detailed MSW by country'!AU198,'ST1.1 Detailed MSW by country'!AJ198,'ST1.1 Detailed MSW by country'!Y198,'ST1.1 Detailed MSW by country'!N198)</f>
        <v>1.5239116303770166E-2</v>
      </c>
      <c r="AG198" s="50">
        <f>MIN('ST1.1 Detailed MSW by country'!AU198,'ST1.1 Detailed MSW by country'!AJ198,'ST1.1 Detailed MSW by country'!Y198,'ST1.1 Detailed MSW by country'!N198)</f>
        <v>1.9666653465724031E-2</v>
      </c>
      <c r="AH198" s="50">
        <f>MAX('ST1.1 Detailed MSW by country'!AU198,'ST1.1 Detailed MSW by country'!AJ198,'ST1.1 Detailed MSW by country'!Y198,'ST1.1 Detailed MSW by country'!N198)</f>
        <v>3.6866459999999997E-2</v>
      </c>
      <c r="AI198" s="50">
        <f>AVERAGE('ST1.1 Detailed MSW by country'!I198,'ST1.1 Detailed MSW by country'!L198,'ST1.1 Detailed MSW by country'!T198,'ST1.1 Detailed MSW by country'!W198,'ST1.1 Detailed MSW by country'!AE198,'ST1.1 Detailed MSW by country'!AH198,'ST1.1 Detailed MSW by country'!AP198,'ST1.1 Detailed MSW by country'!AS198)</f>
        <v>3.254066766608265E-2</v>
      </c>
      <c r="AJ198" s="50">
        <f>STDEVA('ST1.1 Detailed MSW by country'!I198,'ST1.1 Detailed MSW by country'!L198,'ST1.1 Detailed MSW by country'!T198,'ST1.1 Detailed MSW by country'!W198,'ST1.1 Detailed MSW by country'!AE198,'ST1.1 Detailed MSW by country'!AH198,'ST1.1 Detailed MSW by country'!AP198,'ST1.1 Detailed MSW by country'!AS198)</f>
        <v>1.747956296415858E-2</v>
      </c>
      <c r="AK198" s="50">
        <f>MIN('ST1.1 Detailed MSW by country'!I198,'ST1.1 Detailed MSW by country'!L198,'ST1.1 Detailed MSW by country'!T198,'ST1.1 Detailed MSW by country'!W198,'ST1.1 Detailed MSW by country'!AE198,'ST1.1 Detailed MSW by country'!AH198,'ST1.1 Detailed MSW by country'!AP198,'ST1.1 Detailed MSW by country'!AS198)</f>
        <v>2.1664394788427372E-2</v>
      </c>
      <c r="AL198" s="50">
        <f>MAX('ST1.1 Detailed MSW by country'!I198,'ST1.1 Detailed MSW by country'!L198,'ST1.1 Detailed MSW by country'!T198,'ST1.1 Detailed MSW by country'!W198,'ST1.1 Detailed MSW by country'!AE198,'ST1.1 Detailed MSW by country'!AH198,'ST1.1 Detailed MSW by country'!AP198,'ST1.1 Detailed MSW by country'!AS198)</f>
        <v>4.9349459999999998E-2</v>
      </c>
      <c r="AM198" s="50">
        <f>AVERAGE('ST1.1 Detailed MSW by country'!J198,'ST1.1 Detailed MSW by country'!M198,'ST1.1 Detailed MSW by country'!U198,'ST1.1 Detailed MSW by country'!X198,'ST1.1 Detailed MSW by country'!AF198,'ST1.1 Detailed MSW by country'!AI198,'ST1.1 Detailed MSW by country'!AQ198,'ST1.1 Detailed MSW by country'!AT198)</f>
        <v>7.5045221546294213E-2</v>
      </c>
      <c r="AN198" s="50">
        <f>STDEVA('ST1.1 Detailed MSW by country'!J198,'ST1.1 Detailed MSW by country'!M198,'ST1.1 Detailed MSW by country'!U198,'ST1.1 Detailed MSW by country'!X198,'ST1.1 Detailed MSW by country'!AF198,'ST1.1 Detailed MSW by country'!AI198,'ST1.1 Detailed MSW by country'!AQ198,'ST1.1 Detailed MSW by country'!AT198)</f>
        <v>4.3642556279719462E-2</v>
      </c>
      <c r="AO198" s="50">
        <f>MIN('ST1.1 Detailed MSW by country'!J198,'ST1.1 Detailed MSW by country'!M198,'ST1.1 Detailed MSW by country'!U198,'ST1.1 Detailed MSW by country'!X198,'ST1.1 Detailed MSW by country'!AF198,'ST1.1 Detailed MSW by country'!AI198,'ST1.1 Detailed MSW by country'!AQ198,'ST1.1 Detailed MSW by country'!AT198)</f>
        <v>4.1419836757382658E-2</v>
      </c>
      <c r="AP198" s="50">
        <f>MAX('ST1.1 Detailed MSW by country'!J198,'ST1.1 Detailed MSW by country'!M198,'ST1.1 Detailed MSW by country'!U198,'ST1.1 Detailed MSW by country'!X198,'ST1.1 Detailed MSW by country'!AF198,'ST1.1 Detailed MSW by country'!AI198,'ST1.1 Detailed MSW by country'!AQ198,'ST1.1 Detailed MSW by country'!AT198)</f>
        <v>0.1298232</v>
      </c>
      <c r="AQ198" s="50">
        <f>AVERAGE('ST1.1 Detailed MSW by country'!K198,'ST1.1 Detailed MSW by country'!N198,'ST1.1 Detailed MSW by country'!V198,'ST1.1 Detailed MSW by country'!Y198,'ST1.1 Detailed MSW by country'!AG198,'ST1.1 Detailed MSW by country'!AJ198,'ST1.1 Detailed MSW by country'!AR198,'ST1.1 Detailed MSW by country'!AU198)</f>
        <v>3.6574385952165049E-2</v>
      </c>
      <c r="AR198" s="50">
        <f>STDEVA('ST1.1 Detailed MSW by country'!K198,'ST1.1 Detailed MSW by country'!N198,'ST1.1 Detailed MSW by country'!V198,'ST1.1 Detailed MSW by country'!Y198,'ST1.1 Detailed MSW by country'!AG198,'ST1.1 Detailed MSW by country'!AJ198,'ST1.1 Detailed MSW by country'!AR198,'ST1.1 Detailed MSW by country'!AU198)</f>
        <v>2.1559991766448336E-2</v>
      </c>
      <c r="AS198" s="50">
        <f>MIN('ST1.1 Detailed MSW by country'!K198,'ST1.1 Detailed MSW by country'!N198,'ST1.1 Detailed MSW by country'!V198,'ST1.1 Detailed MSW by country'!Y198,'ST1.1 Detailed MSW by country'!AG198,'ST1.1 Detailed MSW by country'!AJ198,'ST1.1 Detailed MSW by country'!AR198,'ST1.1 Detailed MSW by country'!AU198)</f>
        <v>1.9666653465724031E-2</v>
      </c>
      <c r="AT198" s="50">
        <f>MAX('ST1.1 Detailed MSW by country'!K198,'ST1.1 Detailed MSW by country'!N198,'ST1.1 Detailed MSW by country'!V198,'ST1.1 Detailed MSW by country'!Y198,'ST1.1 Detailed MSW by country'!AG198,'ST1.1 Detailed MSW by country'!AJ198,'ST1.1 Detailed MSW by country'!AR198,'ST1.1 Detailed MSW by country'!AU198)</f>
        <v>6.4245839999999999E-2</v>
      </c>
    </row>
    <row r="199" spans="1:46" x14ac:dyDescent="0.3">
      <c r="A199" s="19" t="s">
        <v>213</v>
      </c>
      <c r="B199" s="19" t="s">
        <v>217</v>
      </c>
      <c r="C199" s="27">
        <f>AVERAGE('ST1.1 Detailed MSW by country'!G199,'ST1.1 Detailed MSW by country'!R199,'ST1.1 Detailed MSW by country'!AC199,'ST1.1 Detailed MSW by country'!AN199)</f>
        <v>2.4444513821638911</v>
      </c>
      <c r="D199" s="21">
        <f>STDEVA('ST1.1 Detailed MSW by country'!G199,'ST1.1 Detailed MSW by country'!R199,'ST1.1 Detailed MSW by country'!AC199,'ST1.1 Detailed MSW by country'!AN199)</f>
        <v>1.239922653481758</v>
      </c>
      <c r="E199" s="21">
        <f>MIN('ST1.1 Detailed MSW by country'!G199,'ST1.1 Detailed MSW by country'!R199,'ST1.1 Detailed MSW by country'!AC199,'ST1.1 Detailed MSW by country'!AN199)</f>
        <v>2.2000000000000002</v>
      </c>
      <c r="F199" s="21">
        <f>MAX('ST1.1 Detailed MSW by country'!G199,'ST1.1 Detailed MSW by country'!R199,'ST1.1 Detailed MSW by country'!AC199,'ST1.1 Detailed MSW by country'!AN199)</f>
        <v>2.71</v>
      </c>
      <c r="G199" s="21">
        <f>AVERAGE('ST1.1 Detailed MSW by country'!H199,'ST1.1 Detailed MSW by country'!S199,'ST1.1 Detailed MSW by country'!AD199,'ST1.1 Detailed MSW by country'!AO199)</f>
        <v>1.3572039545000845</v>
      </c>
      <c r="H199" s="21">
        <f>STDEVA('ST1.1 Detailed MSW by country'!H199,'ST1.1 Detailed MSW by country'!S199,'ST1.1 Detailed MSW by country'!AD199,'ST1.1 Detailed MSW by country'!AO199)</f>
        <v>0.6828836803091094</v>
      </c>
      <c r="I199" s="21">
        <f>MIN('ST1.1 Detailed MSW by country'!H199,'ST1.1 Detailed MSW by country'!S199,'ST1.1 Detailed MSW by country'!AD199,'ST1.1 Detailed MSW by country'!AO199)</f>
        <v>1.254</v>
      </c>
      <c r="J199" s="21">
        <f>MAX('ST1.1 Detailed MSW by country'!H199,'ST1.1 Detailed MSW by country'!S199,'ST1.1 Detailed MSW by country'!AD199,'ST1.1 Detailed MSW by country'!AO199)</f>
        <v>1.4363000000000001</v>
      </c>
      <c r="K199" s="50">
        <f>AVERAGE('ST1.1 Detailed MSW by country'!AP199,'ST1.1 Detailed MSW by country'!AE199,'ST1.1 Detailed MSW by country'!T199,'ST1.1 Detailed MSW by country'!I199)</f>
        <v>0.10390096078293121</v>
      </c>
      <c r="L199" s="50">
        <f>STDEVA('ST1.1 Detailed MSW by country'!AP199,'ST1.1 Detailed MSW by country'!AE199,'ST1.1 Detailed MSW by country'!T199,'ST1.1 Detailed MSW by country'!I199)</f>
        <v>6.036021526397746E-2</v>
      </c>
      <c r="M199" s="50">
        <f>MIN('ST1.1 Detailed MSW by country'!AP199,'ST1.1 Detailed MSW by country'!AE199,'ST1.1 Detailed MSW by country'!T199,'ST1.1 Detailed MSW by country'!I199)</f>
        <v>6.1195199999999998E-2</v>
      </c>
      <c r="N199" s="50">
        <f>MAX('ST1.1 Detailed MSW by country'!AP199,'ST1.1 Detailed MSW by country'!AE199,'ST1.1 Detailed MSW by country'!T199,'ST1.1 Detailed MSW by country'!I199)</f>
        <v>0.13224799999999998</v>
      </c>
      <c r="O199" s="50">
        <f>AVERAGE('ST1.1 Detailed MSW by country'!AQ199,'ST1.1 Detailed MSW by country'!AF199,'ST1.1 Detailed MSW by country'!U199,'ST1.1 Detailed MSW by country'!J199)</f>
        <v>0.19864671395589104</v>
      </c>
      <c r="P199" s="50">
        <f>STDEVA('ST1.1 Detailed MSW by country'!AQ199,'ST1.1 Detailed MSW by country'!AF199,'ST1.1 Detailed MSW by country'!U199,'ST1.1 Detailed MSW by country'!J199)</f>
        <v>0.11540180500264545</v>
      </c>
      <c r="Q199" s="50">
        <f>MIN('ST1.1 Detailed MSW by country'!AQ199,'ST1.1 Detailed MSW by country'!AF199,'ST1.1 Detailed MSW by country'!U199,'ST1.1 Detailed MSW by country'!J199)</f>
        <v>0.1169982</v>
      </c>
      <c r="R199" s="50">
        <f>MAX('ST1.1 Detailed MSW by country'!AQ199,'ST1.1 Detailed MSW by country'!AF199,'ST1.1 Detailed MSW by country'!U199,'ST1.1 Detailed MSW by country'!J199)</f>
        <v>0.25284299999999998</v>
      </c>
      <c r="S199" s="50">
        <f>AVERAGE('ST1.1 Detailed MSW by country'!AR199,'ST1.1 Detailed MSW by country'!AG199,'ST1.1 Detailed MSW by country'!V199,'ST1.1 Detailed MSW by country'!K199)</f>
        <v>0.16436791336971904</v>
      </c>
      <c r="T199" s="50">
        <f>STDEVA('ST1.1 Detailed MSW by country'!AR199,'ST1.1 Detailed MSW by country'!AG199,'ST1.1 Detailed MSW by country'!V199,'ST1.1 Detailed MSW by country'!K199)</f>
        <v>9.5487881524161114E-2</v>
      </c>
      <c r="U199" s="50">
        <f>MIN('ST1.1 Detailed MSW by country'!AR199,'ST1.1 Detailed MSW by country'!AG199,'ST1.1 Detailed MSW by country'!V199,'ST1.1 Detailed MSW by country'!K199)</f>
        <v>9.68088E-2</v>
      </c>
      <c r="V199" s="50">
        <f>MAX('ST1.1 Detailed MSW by country'!AR199,'ST1.1 Detailed MSW by country'!AG199,'ST1.1 Detailed MSW by country'!V199,'ST1.1 Detailed MSW by country'!K199)</f>
        <v>0.20921200000000001</v>
      </c>
      <c r="W199" s="50">
        <f>AVERAGE('ST1.1 Detailed MSW by country'!AS199,'ST1.1 Detailed MSW by country'!AH199,'ST1.1 Detailed MSW by country'!W199,'ST1.1 Detailed MSW by country'!L199)</f>
        <v>0.12625670029565206</v>
      </c>
      <c r="X199" s="50">
        <f>STDEVA('ST1.1 Detailed MSW by country'!AS199,'ST1.1 Detailed MSW by country'!AH199,'ST1.1 Detailed MSW by country'!W199,'ST1.1 Detailed MSW by country'!L199)</f>
        <v>7.3347556662989047E-2</v>
      </c>
      <c r="Y199" s="50">
        <f>MIN('ST1.1 Detailed MSW by country'!AS199,'ST1.1 Detailed MSW by country'!AH199,'ST1.1 Detailed MSW by country'!W199,'ST1.1 Detailed MSW by country'!L199)</f>
        <v>7.4362200000000003E-2</v>
      </c>
      <c r="Z199" s="50">
        <f>MAX('ST1.1 Detailed MSW by country'!AS199,'ST1.1 Detailed MSW by country'!AH199,'ST1.1 Detailed MSW by country'!W199,'ST1.1 Detailed MSW by country'!L199)</f>
        <v>0.16070299999999998</v>
      </c>
      <c r="AA199" s="50">
        <f>AVERAGE('ST1.1 Detailed MSW by country'!AT199,'ST1.1 Detailed MSW by country'!AI199,'ST1.1 Detailed MSW by country'!X199,'ST1.1 Detailed MSW by country'!M199)</f>
        <v>0.33214241561756697</v>
      </c>
      <c r="AB199" s="50">
        <f>STDEVA('ST1.1 Detailed MSW by country'!AT199,'ST1.1 Detailed MSW by country'!AI199,'ST1.1 Detailed MSW by country'!X199,'ST1.1 Detailed MSW by country'!M199)</f>
        <v>0.19295478649960013</v>
      </c>
      <c r="AC199" s="50">
        <f>MIN('ST1.1 Detailed MSW by country'!AT199,'ST1.1 Detailed MSW by country'!AI199,'ST1.1 Detailed MSW by country'!X199,'ST1.1 Detailed MSW by country'!M199)</f>
        <v>0.19562399999999999</v>
      </c>
      <c r="AD199" s="50">
        <f>MAX('ST1.1 Detailed MSW by country'!AT199,'ST1.1 Detailed MSW by country'!AI199,'ST1.1 Detailed MSW by country'!X199,'ST1.1 Detailed MSW by country'!M199)</f>
        <v>0.42275999999999997</v>
      </c>
      <c r="AE199" s="50">
        <f>AVERAGE('ST1.1 Detailed MSW by country'!AU199,'ST1.1 Detailed MSW by country'!AJ199,'ST1.1 Detailed MSW by country'!Y199,'ST1.1 Detailed MSW by country'!N199)</f>
        <v>9.4319929563193697E-2</v>
      </c>
      <c r="AF199" s="50">
        <f>STDEVA('ST1.1 Detailed MSW by country'!AU199,'ST1.1 Detailed MSW by country'!AJ199,'ST1.1 Detailed MSW by country'!Y199,'ST1.1 Detailed MSW by country'!N199)</f>
        <v>5.4794211807258235E-2</v>
      </c>
      <c r="AG199" s="50">
        <f>MIN('ST1.1 Detailed MSW by country'!AU199,'ST1.1 Detailed MSW by country'!AJ199,'ST1.1 Detailed MSW by country'!Y199,'ST1.1 Detailed MSW by country'!N199)</f>
        <v>5.5552199999999996E-2</v>
      </c>
      <c r="AH199" s="50">
        <f>MAX('ST1.1 Detailed MSW by country'!AU199,'ST1.1 Detailed MSW by country'!AJ199,'ST1.1 Detailed MSW by country'!Y199,'ST1.1 Detailed MSW by country'!N199)</f>
        <v>0.12005299999999999</v>
      </c>
      <c r="AI199" s="50">
        <f>AVERAGE('ST1.1 Detailed MSW by country'!I199,'ST1.1 Detailed MSW by country'!L199,'ST1.1 Detailed MSW by country'!T199,'ST1.1 Detailed MSW by country'!W199,'ST1.1 Detailed MSW by country'!AE199,'ST1.1 Detailed MSW by country'!AH199,'ST1.1 Detailed MSW by country'!AP199,'ST1.1 Detailed MSW by country'!AS199)</f>
        <v>0.11507883053929163</v>
      </c>
      <c r="AJ199" s="50">
        <f>STDEVA('ST1.1 Detailed MSW by country'!I199,'ST1.1 Detailed MSW by country'!L199,'ST1.1 Detailed MSW by country'!T199,'ST1.1 Detailed MSW by country'!W199,'ST1.1 Detailed MSW by country'!AE199,'ST1.1 Detailed MSW by country'!AH199,'ST1.1 Detailed MSW by country'!AP199,'ST1.1 Detailed MSW by country'!AS199)</f>
        <v>6.2828463113848973E-2</v>
      </c>
      <c r="AK199" s="50">
        <f>MIN('ST1.1 Detailed MSW by country'!I199,'ST1.1 Detailed MSW by country'!L199,'ST1.1 Detailed MSW by country'!T199,'ST1.1 Detailed MSW by country'!W199,'ST1.1 Detailed MSW by country'!AE199,'ST1.1 Detailed MSW by country'!AH199,'ST1.1 Detailed MSW by country'!AP199,'ST1.1 Detailed MSW by country'!AS199)</f>
        <v>6.1195199999999998E-2</v>
      </c>
      <c r="AL199" s="50">
        <f>MAX('ST1.1 Detailed MSW by country'!I199,'ST1.1 Detailed MSW by country'!L199,'ST1.1 Detailed MSW by country'!T199,'ST1.1 Detailed MSW by country'!W199,'ST1.1 Detailed MSW by country'!AE199,'ST1.1 Detailed MSW by country'!AH199,'ST1.1 Detailed MSW by country'!AP199,'ST1.1 Detailed MSW by country'!AS199)</f>
        <v>0.16070299999999998</v>
      </c>
      <c r="AM199" s="50">
        <f>AVERAGE('ST1.1 Detailed MSW by country'!J199,'ST1.1 Detailed MSW by country'!M199,'ST1.1 Detailed MSW by country'!U199,'ST1.1 Detailed MSW by country'!X199,'ST1.1 Detailed MSW by country'!AF199,'ST1.1 Detailed MSW by country'!AI199,'ST1.1 Detailed MSW by country'!AQ199,'ST1.1 Detailed MSW by country'!AT199)</f>
        <v>0.26539456478672901</v>
      </c>
      <c r="AN199" s="50">
        <f>STDEVA('ST1.1 Detailed MSW by country'!J199,'ST1.1 Detailed MSW by country'!M199,'ST1.1 Detailed MSW by country'!U199,'ST1.1 Detailed MSW by country'!X199,'ST1.1 Detailed MSW by country'!AF199,'ST1.1 Detailed MSW by country'!AI199,'ST1.1 Detailed MSW by country'!AQ199,'ST1.1 Detailed MSW by country'!AT199)</f>
        <v>0.15661422980885031</v>
      </c>
      <c r="AO199" s="50">
        <f>MIN('ST1.1 Detailed MSW by country'!J199,'ST1.1 Detailed MSW by country'!M199,'ST1.1 Detailed MSW by country'!U199,'ST1.1 Detailed MSW by country'!X199,'ST1.1 Detailed MSW by country'!AF199,'ST1.1 Detailed MSW by country'!AI199,'ST1.1 Detailed MSW by country'!AQ199,'ST1.1 Detailed MSW by country'!AT199)</f>
        <v>0.1169982</v>
      </c>
      <c r="AP199" s="50">
        <f>MAX('ST1.1 Detailed MSW by country'!J199,'ST1.1 Detailed MSW by country'!M199,'ST1.1 Detailed MSW by country'!U199,'ST1.1 Detailed MSW by country'!X199,'ST1.1 Detailed MSW by country'!AF199,'ST1.1 Detailed MSW by country'!AI199,'ST1.1 Detailed MSW by country'!AQ199,'ST1.1 Detailed MSW by country'!AT199)</f>
        <v>0.42275999999999997</v>
      </c>
      <c r="AQ199" s="50">
        <f>AVERAGE('ST1.1 Detailed MSW by country'!K199,'ST1.1 Detailed MSW by country'!N199,'ST1.1 Detailed MSW by country'!V199,'ST1.1 Detailed MSW by country'!Y199,'ST1.1 Detailed MSW by country'!AG199,'ST1.1 Detailed MSW by country'!AJ199,'ST1.1 Detailed MSW by country'!AR199,'ST1.1 Detailed MSW by country'!AU199)</f>
        <v>0.12934392146645637</v>
      </c>
      <c r="AR199" s="50">
        <f>STDEVA('ST1.1 Detailed MSW by country'!K199,'ST1.1 Detailed MSW by country'!N199,'ST1.1 Detailed MSW by country'!V199,'ST1.1 Detailed MSW by country'!Y199,'ST1.1 Detailed MSW by country'!AG199,'ST1.1 Detailed MSW by country'!AJ199,'ST1.1 Detailed MSW by country'!AR199,'ST1.1 Detailed MSW by country'!AU199)</f>
        <v>7.7349931698586394E-2</v>
      </c>
      <c r="AS199" s="50">
        <f>MIN('ST1.1 Detailed MSW by country'!K199,'ST1.1 Detailed MSW by country'!N199,'ST1.1 Detailed MSW by country'!V199,'ST1.1 Detailed MSW by country'!Y199,'ST1.1 Detailed MSW by country'!AG199,'ST1.1 Detailed MSW by country'!AJ199,'ST1.1 Detailed MSW by country'!AR199,'ST1.1 Detailed MSW by country'!AU199)</f>
        <v>5.5552199999999996E-2</v>
      </c>
      <c r="AT199" s="50">
        <f>MAX('ST1.1 Detailed MSW by country'!K199,'ST1.1 Detailed MSW by country'!N199,'ST1.1 Detailed MSW by country'!V199,'ST1.1 Detailed MSW by country'!Y199,'ST1.1 Detailed MSW by country'!AG199,'ST1.1 Detailed MSW by country'!AJ199,'ST1.1 Detailed MSW by country'!AR199,'ST1.1 Detailed MSW by country'!AU199)</f>
        <v>0.20921200000000001</v>
      </c>
    </row>
    <row r="200" spans="1:46" x14ac:dyDescent="0.3">
      <c r="A200" s="19" t="s">
        <v>213</v>
      </c>
      <c r="B200" s="19" t="s">
        <v>218</v>
      </c>
      <c r="C200" s="27">
        <f>AVERAGE('ST1.1 Detailed MSW by country'!G200,'ST1.1 Detailed MSW by country'!R200,'ST1.1 Detailed MSW by country'!AC200,'ST1.1 Detailed MSW by country'!AN200)</f>
        <v>0.38559754192805018</v>
      </c>
      <c r="D200" s="21">
        <f>STDEVA('ST1.1 Detailed MSW by country'!G200,'ST1.1 Detailed MSW by country'!R200,'ST1.1 Detailed MSW by country'!AC200,'ST1.1 Detailed MSW by country'!AN200)</f>
        <v>0.22571644158155232</v>
      </c>
      <c r="E200" s="21">
        <f>MIN('ST1.1 Detailed MSW by country'!G200,'ST1.1 Detailed MSW by country'!R200,'ST1.1 Detailed MSW by country'!AC200,'ST1.1 Detailed MSW by country'!AN200)</f>
        <v>0.34</v>
      </c>
      <c r="F200" s="21">
        <f>MAX('ST1.1 Detailed MSW by country'!G200,'ST1.1 Detailed MSW by country'!R200,'ST1.1 Detailed MSW by country'!AC200,'ST1.1 Detailed MSW by country'!AN200)</f>
        <v>0.43119508385610034</v>
      </c>
      <c r="G200" s="21">
        <f>AVERAGE('ST1.1 Detailed MSW by country'!H200,'ST1.1 Detailed MSW by country'!S200,'ST1.1 Detailed MSW by country'!AD200,'ST1.1 Detailed MSW by country'!AO200)</f>
        <v>0.21979059889898858</v>
      </c>
      <c r="H200" s="21">
        <f>STDEVA('ST1.1 Detailed MSW by country'!H200,'ST1.1 Detailed MSW by country'!S200,'ST1.1 Detailed MSW by country'!AD200,'ST1.1 Detailed MSW by country'!AO200)</f>
        <v>0.12865837170148484</v>
      </c>
      <c r="I200" s="21">
        <f>MIN('ST1.1 Detailed MSW by country'!H200,'ST1.1 Detailed MSW by country'!S200,'ST1.1 Detailed MSW by country'!AD200,'ST1.1 Detailed MSW by country'!AO200)</f>
        <v>0.1938</v>
      </c>
      <c r="J200" s="21">
        <f>MAX('ST1.1 Detailed MSW by country'!H200,'ST1.1 Detailed MSW by country'!S200,'ST1.1 Detailed MSW by country'!AD200,'ST1.1 Detailed MSW by country'!AO200)</f>
        <v>0.24578119779797716</v>
      </c>
      <c r="K200" s="50">
        <f>AVERAGE('ST1.1 Detailed MSW by country'!AP200,'ST1.1 Detailed MSW by country'!AE200,'ST1.1 Detailed MSW by country'!T200,'ST1.1 Detailed MSW by country'!I200)</f>
        <v>1.5249880046088848E-2</v>
      </c>
      <c r="L200" s="50">
        <f>STDEVA('ST1.1 Detailed MSW by country'!AP200,'ST1.1 Detailed MSW by country'!AE200,'ST1.1 Detailed MSW by country'!T200,'ST1.1 Detailed MSW by country'!I200)</f>
        <v>9.9943911736394483E-3</v>
      </c>
      <c r="M200" s="50">
        <f>MIN('ST1.1 Detailed MSW by country'!AP200,'ST1.1 Detailed MSW by country'!AE200,'ST1.1 Detailed MSW by country'!T200,'ST1.1 Detailed MSW by country'!I200)</f>
        <v>9.4574399999999992E-3</v>
      </c>
      <c r="N200" s="50">
        <f>MAX('ST1.1 Detailed MSW by country'!AP200,'ST1.1 Detailed MSW by country'!AE200,'ST1.1 Detailed MSW by country'!T200,'ST1.1 Detailed MSW by country'!I200)</f>
        <v>2.1042320092177696E-2</v>
      </c>
      <c r="O200" s="50">
        <f>AVERAGE('ST1.1 Detailed MSW by country'!AQ200,'ST1.1 Detailed MSW by country'!AF200,'ST1.1 Detailed MSW by country'!U200,'ST1.1 Detailed MSW by country'!J200)</f>
        <v>2.9156020661887081E-2</v>
      </c>
      <c r="P200" s="50">
        <f>STDEVA('ST1.1 Detailed MSW by country'!AQ200,'ST1.1 Detailed MSW by country'!AF200,'ST1.1 Detailed MSW by country'!U200,'ST1.1 Detailed MSW by country'!J200)</f>
        <v>1.9108129026650832E-2</v>
      </c>
      <c r="Q200" s="50">
        <f>MIN('ST1.1 Detailed MSW by country'!AQ200,'ST1.1 Detailed MSW by country'!AF200,'ST1.1 Detailed MSW by country'!U200,'ST1.1 Detailed MSW by country'!J200)</f>
        <v>1.808154E-2</v>
      </c>
      <c r="R200" s="50">
        <f>MAX('ST1.1 Detailed MSW by country'!AQ200,'ST1.1 Detailed MSW by country'!AF200,'ST1.1 Detailed MSW by country'!U200,'ST1.1 Detailed MSW by country'!J200)</f>
        <v>4.0230501323774162E-2</v>
      </c>
      <c r="S200" s="50">
        <f>AVERAGE('ST1.1 Detailed MSW by country'!AR200,'ST1.1 Detailed MSW by country'!AG200,'ST1.1 Detailed MSW by country'!V200,'ST1.1 Detailed MSW by country'!K200)</f>
        <v>2.4124810236845474E-2</v>
      </c>
      <c r="T200" s="50">
        <f>STDEVA('ST1.1 Detailed MSW by country'!AR200,'ST1.1 Detailed MSW by country'!AG200,'ST1.1 Detailed MSW by country'!V200,'ST1.1 Detailed MSW by country'!K200)</f>
        <v>1.5810799151741099E-2</v>
      </c>
      <c r="U200" s="50">
        <f>MIN('ST1.1 Detailed MSW by country'!AR200,'ST1.1 Detailed MSW by country'!AG200,'ST1.1 Detailed MSW by country'!V200,'ST1.1 Detailed MSW by country'!K200)</f>
        <v>1.4961360000000002E-2</v>
      </c>
      <c r="V200" s="50">
        <f>MAX('ST1.1 Detailed MSW by country'!AR200,'ST1.1 Detailed MSW by country'!AG200,'ST1.1 Detailed MSW by country'!V200,'ST1.1 Detailed MSW by country'!K200)</f>
        <v>3.3288260473690948E-2</v>
      </c>
      <c r="W200" s="50">
        <f>AVERAGE('ST1.1 Detailed MSW by country'!AS200,'ST1.1 Detailed MSW by country'!AH200,'ST1.1 Detailed MSW by country'!W200,'ST1.1 Detailed MSW by country'!L200)</f>
        <v>1.8531104236333376E-2</v>
      </c>
      <c r="X200" s="50">
        <f>STDEVA('ST1.1 Detailed MSW by country'!AS200,'ST1.1 Detailed MSW by country'!AH200,'ST1.1 Detailed MSW by country'!W200,'ST1.1 Detailed MSW by country'!L200)</f>
        <v>1.2144823700754492E-2</v>
      </c>
      <c r="Y200" s="50">
        <f>MIN('ST1.1 Detailed MSW by country'!AS200,'ST1.1 Detailed MSW by country'!AH200,'ST1.1 Detailed MSW by country'!W200,'ST1.1 Detailed MSW by country'!L200)</f>
        <v>1.149234E-2</v>
      </c>
      <c r="Z200" s="50">
        <f>MAX('ST1.1 Detailed MSW by country'!AS200,'ST1.1 Detailed MSW by country'!AH200,'ST1.1 Detailed MSW by country'!W200,'ST1.1 Detailed MSW by country'!L200)</f>
        <v>2.5569868472666749E-2</v>
      </c>
      <c r="AA200" s="50">
        <f>AVERAGE('ST1.1 Detailed MSW by country'!AT200,'ST1.1 Detailed MSW by country'!AI200,'ST1.1 Detailed MSW by country'!X200,'ST1.1 Detailed MSW by country'!M200)</f>
        <v>4.8749616540775829E-2</v>
      </c>
      <c r="AB200" s="50">
        <f>STDEVA('ST1.1 Detailed MSW by country'!AT200,'ST1.1 Detailed MSW by country'!AI200,'ST1.1 Detailed MSW by country'!X200,'ST1.1 Detailed MSW by country'!M200)</f>
        <v>3.1949283259994958E-2</v>
      </c>
      <c r="AC200" s="50">
        <f>MIN('ST1.1 Detailed MSW by country'!AT200,'ST1.1 Detailed MSW by country'!AI200,'ST1.1 Detailed MSW by country'!X200,'ST1.1 Detailed MSW by country'!M200)</f>
        <v>3.0232800000000001E-2</v>
      </c>
      <c r="AD200" s="50">
        <f>MAX('ST1.1 Detailed MSW by country'!AT200,'ST1.1 Detailed MSW by country'!AI200,'ST1.1 Detailed MSW by country'!X200,'ST1.1 Detailed MSW by country'!M200)</f>
        <v>6.7266433081551655E-2</v>
      </c>
      <c r="AE200" s="50">
        <f>AVERAGE('ST1.1 Detailed MSW by country'!AU200,'ST1.1 Detailed MSW by country'!AJ200,'ST1.1 Detailed MSW by country'!Y200,'ST1.1 Detailed MSW by country'!N200)</f>
        <v>1.3843641107412622E-2</v>
      </c>
      <c r="AF200" s="50">
        <f>STDEVA('ST1.1 Detailed MSW by country'!AU200,'ST1.1 Detailed MSW by country'!AJ200,'ST1.1 Detailed MSW by country'!Y200,'ST1.1 Detailed MSW by country'!N200)</f>
        <v>9.0727772334472864E-3</v>
      </c>
      <c r="AG200" s="50">
        <f>MIN('ST1.1 Detailed MSW by country'!AU200,'ST1.1 Detailed MSW by country'!AJ200,'ST1.1 Detailed MSW by country'!Y200,'ST1.1 Detailed MSW by country'!N200)</f>
        <v>8.5853400000000003E-3</v>
      </c>
      <c r="AH200" s="50">
        <f>MAX('ST1.1 Detailed MSW by country'!AU200,'ST1.1 Detailed MSW by country'!AJ200,'ST1.1 Detailed MSW by country'!Y200,'ST1.1 Detailed MSW by country'!N200)</f>
        <v>1.9101942214825245E-2</v>
      </c>
      <c r="AI200" s="50">
        <f>AVERAGE('ST1.1 Detailed MSW by country'!I200,'ST1.1 Detailed MSW by country'!L200,'ST1.1 Detailed MSW by country'!T200,'ST1.1 Detailed MSW by country'!W200,'ST1.1 Detailed MSW by country'!AE200,'ST1.1 Detailed MSW by country'!AH200,'ST1.1 Detailed MSW by country'!AP200,'ST1.1 Detailed MSW by country'!AS200)</f>
        <v>1.6890492141211112E-2</v>
      </c>
      <c r="AJ200" s="50">
        <f>STDEVA('ST1.1 Detailed MSW by country'!I200,'ST1.1 Detailed MSW by country'!L200,'ST1.1 Detailed MSW by country'!T200,'ST1.1 Detailed MSW by country'!W200,'ST1.1 Detailed MSW by country'!AE200,'ST1.1 Detailed MSW by country'!AH200,'ST1.1 Detailed MSW by country'!AP200,'ST1.1 Detailed MSW by country'!AS200)</f>
        <v>1.033397316106798E-2</v>
      </c>
      <c r="AK200" s="50">
        <f>MIN('ST1.1 Detailed MSW by country'!I200,'ST1.1 Detailed MSW by country'!L200,'ST1.1 Detailed MSW by country'!T200,'ST1.1 Detailed MSW by country'!W200,'ST1.1 Detailed MSW by country'!AE200,'ST1.1 Detailed MSW by country'!AH200,'ST1.1 Detailed MSW by country'!AP200,'ST1.1 Detailed MSW by country'!AS200)</f>
        <v>9.4574399999999992E-3</v>
      </c>
      <c r="AL200" s="50">
        <f>MAX('ST1.1 Detailed MSW by country'!I200,'ST1.1 Detailed MSW by country'!L200,'ST1.1 Detailed MSW by country'!T200,'ST1.1 Detailed MSW by country'!W200,'ST1.1 Detailed MSW by country'!AE200,'ST1.1 Detailed MSW by country'!AH200,'ST1.1 Detailed MSW by country'!AP200,'ST1.1 Detailed MSW by country'!AS200)</f>
        <v>2.5569868472666749E-2</v>
      </c>
      <c r="AM200" s="50">
        <f>AVERAGE('ST1.1 Detailed MSW by country'!J200,'ST1.1 Detailed MSW by country'!M200,'ST1.1 Detailed MSW by country'!U200,'ST1.1 Detailed MSW by country'!X200,'ST1.1 Detailed MSW by country'!AF200,'ST1.1 Detailed MSW by country'!AI200,'ST1.1 Detailed MSW by country'!AQ200,'ST1.1 Detailed MSW by country'!AT200)</f>
        <v>3.8952818601331457E-2</v>
      </c>
      <c r="AN200" s="50">
        <f>STDEVA('ST1.1 Detailed MSW by country'!J200,'ST1.1 Detailed MSW by country'!M200,'ST1.1 Detailed MSW by country'!U200,'ST1.1 Detailed MSW by country'!X200,'ST1.1 Detailed MSW by country'!AF200,'ST1.1 Detailed MSW by country'!AI200,'ST1.1 Detailed MSW by country'!AQ200,'ST1.1 Detailed MSW by country'!AT200)</f>
        <v>2.4927283924338788E-2</v>
      </c>
      <c r="AO200" s="50">
        <f>MIN('ST1.1 Detailed MSW by country'!J200,'ST1.1 Detailed MSW by country'!M200,'ST1.1 Detailed MSW by country'!U200,'ST1.1 Detailed MSW by country'!X200,'ST1.1 Detailed MSW by country'!AF200,'ST1.1 Detailed MSW by country'!AI200,'ST1.1 Detailed MSW by country'!AQ200,'ST1.1 Detailed MSW by country'!AT200)</f>
        <v>1.808154E-2</v>
      </c>
      <c r="AP200" s="50">
        <f>MAX('ST1.1 Detailed MSW by country'!J200,'ST1.1 Detailed MSW by country'!M200,'ST1.1 Detailed MSW by country'!U200,'ST1.1 Detailed MSW by country'!X200,'ST1.1 Detailed MSW by country'!AF200,'ST1.1 Detailed MSW by country'!AI200,'ST1.1 Detailed MSW by country'!AQ200,'ST1.1 Detailed MSW by country'!AT200)</f>
        <v>6.7266433081551655E-2</v>
      </c>
      <c r="AQ200" s="50">
        <f>AVERAGE('ST1.1 Detailed MSW by country'!K200,'ST1.1 Detailed MSW by country'!N200,'ST1.1 Detailed MSW by country'!V200,'ST1.1 Detailed MSW by country'!Y200,'ST1.1 Detailed MSW by country'!AG200,'ST1.1 Detailed MSW by country'!AJ200,'ST1.1 Detailed MSW by country'!AR200,'ST1.1 Detailed MSW by country'!AU200)</f>
        <v>1.8984225672129047E-2</v>
      </c>
      <c r="AR200" s="50">
        <f>STDEVA('ST1.1 Detailed MSW by country'!K200,'ST1.1 Detailed MSW by country'!N200,'ST1.1 Detailed MSW by country'!V200,'ST1.1 Detailed MSW by country'!Y200,'ST1.1 Detailed MSW by country'!AG200,'ST1.1 Detailed MSW by country'!AJ200,'ST1.1 Detailed MSW by country'!AR200,'ST1.1 Detailed MSW by country'!AU200)</f>
        <v>1.2245939204297021E-2</v>
      </c>
      <c r="AS200" s="50">
        <f>MIN('ST1.1 Detailed MSW by country'!K200,'ST1.1 Detailed MSW by country'!N200,'ST1.1 Detailed MSW by country'!V200,'ST1.1 Detailed MSW by country'!Y200,'ST1.1 Detailed MSW by country'!AG200,'ST1.1 Detailed MSW by country'!AJ200,'ST1.1 Detailed MSW by country'!AR200,'ST1.1 Detailed MSW by country'!AU200)</f>
        <v>8.5853400000000003E-3</v>
      </c>
      <c r="AT200" s="50">
        <f>MAX('ST1.1 Detailed MSW by country'!K200,'ST1.1 Detailed MSW by country'!N200,'ST1.1 Detailed MSW by country'!V200,'ST1.1 Detailed MSW by country'!Y200,'ST1.1 Detailed MSW by country'!AG200,'ST1.1 Detailed MSW by country'!AJ200,'ST1.1 Detailed MSW by country'!AR200,'ST1.1 Detailed MSW by country'!AU200)</f>
        <v>3.3288260473690948E-2</v>
      </c>
    </row>
    <row r="201" spans="1:46" x14ac:dyDescent="0.3">
      <c r="A201" s="19" t="s">
        <v>213</v>
      </c>
      <c r="B201" s="19" t="s">
        <v>219</v>
      </c>
      <c r="C201" s="27">
        <f>AVERAGE('ST1.1 Detailed MSW by country'!G201,'ST1.1 Detailed MSW by country'!R201,'ST1.1 Detailed MSW by country'!AC201,'ST1.1 Detailed MSW by country'!AN201)</f>
        <v>2.2320763225989686</v>
      </c>
      <c r="D201" s="21">
        <f>STDEVA('ST1.1 Detailed MSW by country'!G201,'ST1.1 Detailed MSW by country'!R201,'ST1.1 Detailed MSW by country'!AC201,'ST1.1 Detailed MSW by country'!AN201)</f>
        <v>1.2630959177006953</v>
      </c>
      <c r="E201" s="21">
        <f>MIN('ST1.1 Detailed MSW by country'!G201,'ST1.1 Detailed MSW by country'!R201,'ST1.1 Detailed MSW by country'!AC201,'ST1.1 Detailed MSW by country'!AN201)</f>
        <v>1.4162289677969047</v>
      </c>
      <c r="F201" s="21">
        <f>MAX('ST1.1 Detailed MSW by country'!G201,'ST1.1 Detailed MSW by country'!R201,'ST1.1 Detailed MSW by country'!AC201,'ST1.1 Detailed MSW by country'!AN201)</f>
        <v>2.8</v>
      </c>
      <c r="G201" s="21">
        <f>AVERAGE('ST1.1 Detailed MSW by country'!H201,'ST1.1 Detailed MSW by country'!S201,'ST1.1 Detailed MSW by country'!AD201,'ST1.1 Detailed MSW by country'!AO201)</f>
        <v>1.2349501705480785</v>
      </c>
      <c r="H201" s="21">
        <f>STDEVA('ST1.1 Detailed MSW by country'!H201,'ST1.1 Detailed MSW by country'!S201,'ST1.1 Detailed MSW by country'!AD201,'ST1.1 Detailed MSW by country'!AO201)</f>
        <v>0.68816059660088102</v>
      </c>
      <c r="I201" s="21">
        <f>MIN('ST1.1 Detailed MSW by country'!H201,'ST1.1 Detailed MSW by country'!S201,'ST1.1 Detailed MSW by country'!AD201,'ST1.1 Detailed MSW by country'!AO201)</f>
        <v>0.80725051164423556</v>
      </c>
      <c r="J201" s="21">
        <f>MAX('ST1.1 Detailed MSW by country'!H201,'ST1.1 Detailed MSW by country'!S201,'ST1.1 Detailed MSW by country'!AD201,'ST1.1 Detailed MSW by country'!AO201)</f>
        <v>1.484</v>
      </c>
      <c r="K201" s="50">
        <f>AVERAGE('ST1.1 Detailed MSW by country'!AP201,'ST1.1 Detailed MSW by country'!AE201,'ST1.1 Detailed MSW by country'!T201,'ST1.1 Detailed MSW by country'!I201)</f>
        <v>9.1578551209496317E-2</v>
      </c>
      <c r="L201" s="50">
        <f>STDEVA('ST1.1 Detailed MSW by country'!AP201,'ST1.1 Detailed MSW by country'!AE201,'ST1.1 Detailed MSW by country'!T201,'ST1.1 Detailed MSW by country'!I201)</f>
        <v>5.57846536886836E-2</v>
      </c>
      <c r="M201" s="50">
        <f>MIN('ST1.1 Detailed MSW by country'!AP201,'ST1.1 Detailed MSW by country'!AE201,'ST1.1 Detailed MSW by country'!T201,'ST1.1 Detailed MSW by country'!I201)</f>
        <v>6.8983679999999992E-2</v>
      </c>
      <c r="N201" s="50">
        <f>MAX('ST1.1 Detailed MSW by country'!AP201,'ST1.1 Detailed MSW by country'!AE201,'ST1.1 Detailed MSW by country'!T201,'ST1.1 Detailed MSW by country'!I201)</f>
        <v>0.13663999999999998</v>
      </c>
      <c r="O201" s="50">
        <f>AVERAGE('ST1.1 Detailed MSW by country'!AQ201,'ST1.1 Detailed MSW by country'!AF201,'ST1.1 Detailed MSW by country'!U201,'ST1.1 Detailed MSW by country'!J201)</f>
        <v>0.17508768089848373</v>
      </c>
      <c r="P201" s="50">
        <f>STDEVA('ST1.1 Detailed MSW by country'!AQ201,'ST1.1 Detailed MSW by country'!AF201,'ST1.1 Detailed MSW by country'!U201,'ST1.1 Detailed MSW by country'!J201)</f>
        <v>0.10665385633512664</v>
      </c>
      <c r="Q201" s="50">
        <f>MIN('ST1.1 Detailed MSW by country'!AQ201,'ST1.1 Detailed MSW by country'!AF201,'ST1.1 Detailed MSW by country'!U201,'ST1.1 Detailed MSW by country'!J201)</f>
        <v>0.13188887999999999</v>
      </c>
      <c r="R201" s="50">
        <f>MAX('ST1.1 Detailed MSW by country'!AQ201,'ST1.1 Detailed MSW by country'!AF201,'ST1.1 Detailed MSW by country'!U201,'ST1.1 Detailed MSW by country'!J201)</f>
        <v>0.26123999999999997</v>
      </c>
      <c r="S201" s="50">
        <f>AVERAGE('ST1.1 Detailed MSW by country'!AR201,'ST1.1 Detailed MSW by country'!AG201,'ST1.1 Detailed MSW by country'!V201,'ST1.1 Detailed MSW by country'!K201)</f>
        <v>0.14487426543797369</v>
      </c>
      <c r="T201" s="50">
        <f>STDEVA('ST1.1 Detailed MSW by country'!AR201,'ST1.1 Detailed MSW by country'!AG201,'ST1.1 Detailed MSW by country'!V201,'ST1.1 Detailed MSW by country'!K201)</f>
        <v>8.8249493130458503E-2</v>
      </c>
      <c r="U201" s="50">
        <f>MIN('ST1.1 Detailed MSW by country'!AR201,'ST1.1 Detailed MSW by country'!AG201,'ST1.1 Detailed MSW by country'!V201,'ST1.1 Detailed MSW by country'!K201)</f>
        <v>0.10912992000000001</v>
      </c>
      <c r="V201" s="50">
        <f>MAX('ST1.1 Detailed MSW by country'!AR201,'ST1.1 Detailed MSW by country'!AG201,'ST1.1 Detailed MSW by country'!V201,'ST1.1 Detailed MSW by country'!K201)</f>
        <v>0.21615999999999999</v>
      </c>
      <c r="W201" s="50">
        <f>AVERAGE('ST1.1 Detailed MSW by country'!AS201,'ST1.1 Detailed MSW by country'!AH201,'ST1.1 Detailed MSW by country'!W201,'ST1.1 Detailed MSW by country'!L201)</f>
        <v>0.11128295259678549</v>
      </c>
      <c r="X201" s="50">
        <f>STDEVA('ST1.1 Detailed MSW by country'!AS201,'ST1.1 Detailed MSW by country'!AH201,'ST1.1 Detailed MSW by country'!W201,'ST1.1 Detailed MSW by country'!L201)</f>
        <v>6.7787499256945452E-2</v>
      </c>
      <c r="Y201" s="50">
        <f>MIN('ST1.1 Detailed MSW by country'!AS201,'ST1.1 Detailed MSW by country'!AH201,'ST1.1 Detailed MSW by country'!W201,'ST1.1 Detailed MSW by country'!L201)</f>
        <v>8.3826479999999995E-2</v>
      </c>
      <c r="Z201" s="50">
        <f>MAX('ST1.1 Detailed MSW by country'!AS201,'ST1.1 Detailed MSW by country'!AH201,'ST1.1 Detailed MSW by country'!W201,'ST1.1 Detailed MSW by country'!L201)</f>
        <v>0.16603999999999999</v>
      </c>
      <c r="AA201" s="50">
        <f>AVERAGE('ST1.1 Detailed MSW by country'!AT201,'ST1.1 Detailed MSW by country'!AI201,'ST1.1 Detailed MSW by country'!X201,'ST1.1 Detailed MSW by country'!M201)</f>
        <v>0.29275110632543905</v>
      </c>
      <c r="AB201" s="50">
        <f>STDEVA('ST1.1 Detailed MSW by country'!AT201,'ST1.1 Detailed MSW by country'!AI201,'ST1.1 Detailed MSW by country'!X201,'ST1.1 Detailed MSW by country'!M201)</f>
        <v>0.17832799129989027</v>
      </c>
      <c r="AC201" s="50">
        <f>MIN('ST1.1 Detailed MSW by country'!AT201,'ST1.1 Detailed MSW by country'!AI201,'ST1.1 Detailed MSW by country'!X201,'ST1.1 Detailed MSW by country'!M201)</f>
        <v>0.22052159999999998</v>
      </c>
      <c r="AD201" s="50">
        <f>MAX('ST1.1 Detailed MSW by country'!AT201,'ST1.1 Detailed MSW by country'!AI201,'ST1.1 Detailed MSW by country'!X201,'ST1.1 Detailed MSW by country'!M201)</f>
        <v>0.43679999999999997</v>
      </c>
      <c r="AE201" s="50">
        <f>AVERAGE('ST1.1 Detailed MSW by country'!AU201,'ST1.1 Detailed MSW by country'!AJ201,'ST1.1 Detailed MSW by country'!Y201,'ST1.1 Detailed MSW by country'!N201)</f>
        <v>8.3133807757800951E-2</v>
      </c>
      <c r="AF201" s="50">
        <f>STDEVA('ST1.1 Detailed MSW by country'!AU201,'ST1.1 Detailed MSW by country'!AJ201,'ST1.1 Detailed MSW by country'!Y201,'ST1.1 Detailed MSW by country'!N201)</f>
        <v>5.0640577016571396E-2</v>
      </c>
      <c r="AG201" s="50">
        <f>MIN('ST1.1 Detailed MSW by country'!AU201,'ST1.1 Detailed MSW by country'!AJ201,'ST1.1 Detailed MSW by country'!Y201,'ST1.1 Detailed MSW by country'!N201)</f>
        <v>6.2622479999999994E-2</v>
      </c>
      <c r="AH201" s="50">
        <f>MAX('ST1.1 Detailed MSW by country'!AU201,'ST1.1 Detailed MSW by country'!AJ201,'ST1.1 Detailed MSW by country'!Y201,'ST1.1 Detailed MSW by country'!N201)</f>
        <v>0.12403999999999998</v>
      </c>
      <c r="AI201" s="50">
        <f>AVERAGE('ST1.1 Detailed MSW by country'!I201,'ST1.1 Detailed MSW by country'!L201,'ST1.1 Detailed MSW by country'!T201,'ST1.1 Detailed MSW by country'!W201,'ST1.1 Detailed MSW by country'!AE201,'ST1.1 Detailed MSW by country'!AH201,'ST1.1 Detailed MSW by country'!AP201,'ST1.1 Detailed MSW by country'!AS201)</f>
        <v>0.10143075190314089</v>
      </c>
      <c r="AJ201" s="50">
        <f>STDEVA('ST1.1 Detailed MSW by country'!I201,'ST1.1 Detailed MSW by country'!L201,'ST1.1 Detailed MSW by country'!T201,'ST1.1 Detailed MSW by country'!W201,'ST1.1 Detailed MSW by country'!AE201,'ST1.1 Detailed MSW by country'!AH201,'ST1.1 Detailed MSW by country'!AP201,'ST1.1 Detailed MSW by country'!AS201)</f>
        <v>5.8012331560152619E-2</v>
      </c>
      <c r="AK201" s="50">
        <f>MIN('ST1.1 Detailed MSW by country'!I201,'ST1.1 Detailed MSW by country'!L201,'ST1.1 Detailed MSW by country'!T201,'ST1.1 Detailed MSW by country'!W201,'ST1.1 Detailed MSW by country'!AE201,'ST1.1 Detailed MSW by country'!AH201,'ST1.1 Detailed MSW by country'!AP201,'ST1.1 Detailed MSW by country'!AS201)</f>
        <v>6.8983679999999992E-2</v>
      </c>
      <c r="AL201" s="50">
        <f>MAX('ST1.1 Detailed MSW by country'!I201,'ST1.1 Detailed MSW by country'!L201,'ST1.1 Detailed MSW by country'!T201,'ST1.1 Detailed MSW by country'!W201,'ST1.1 Detailed MSW by country'!AE201,'ST1.1 Detailed MSW by country'!AH201,'ST1.1 Detailed MSW by country'!AP201,'ST1.1 Detailed MSW by country'!AS201)</f>
        <v>0.16603999999999999</v>
      </c>
      <c r="AM201" s="50">
        <f>AVERAGE('ST1.1 Detailed MSW by country'!J201,'ST1.1 Detailed MSW by country'!M201,'ST1.1 Detailed MSW by country'!U201,'ST1.1 Detailed MSW by country'!X201,'ST1.1 Detailed MSW by country'!AF201,'ST1.1 Detailed MSW by country'!AI201,'ST1.1 Detailed MSW by country'!AQ201,'ST1.1 Detailed MSW by country'!AT201)</f>
        <v>0.23391939361196137</v>
      </c>
      <c r="AN201" s="50">
        <f>STDEVA('ST1.1 Detailed MSW by country'!J201,'ST1.1 Detailed MSW by country'!M201,'ST1.1 Detailed MSW by country'!U201,'ST1.1 Detailed MSW by country'!X201,'ST1.1 Detailed MSW by country'!AF201,'ST1.1 Detailed MSW by country'!AI201,'ST1.1 Detailed MSW by country'!AQ201,'ST1.1 Detailed MSW by country'!AT201)</f>
        <v>0.14397570209201865</v>
      </c>
      <c r="AO201" s="50">
        <f>MIN('ST1.1 Detailed MSW by country'!J201,'ST1.1 Detailed MSW by country'!M201,'ST1.1 Detailed MSW by country'!U201,'ST1.1 Detailed MSW by country'!X201,'ST1.1 Detailed MSW by country'!AF201,'ST1.1 Detailed MSW by country'!AI201,'ST1.1 Detailed MSW by country'!AQ201,'ST1.1 Detailed MSW by country'!AT201)</f>
        <v>0.13188887999999999</v>
      </c>
      <c r="AP201" s="50">
        <f>MAX('ST1.1 Detailed MSW by country'!J201,'ST1.1 Detailed MSW by country'!M201,'ST1.1 Detailed MSW by country'!U201,'ST1.1 Detailed MSW by country'!X201,'ST1.1 Detailed MSW by country'!AF201,'ST1.1 Detailed MSW by country'!AI201,'ST1.1 Detailed MSW by country'!AQ201,'ST1.1 Detailed MSW by country'!AT201)</f>
        <v>0.43679999999999997</v>
      </c>
      <c r="AQ201" s="50">
        <f>AVERAGE('ST1.1 Detailed MSW by country'!K201,'ST1.1 Detailed MSW by country'!N201,'ST1.1 Detailed MSW by country'!V201,'ST1.1 Detailed MSW by country'!Y201,'ST1.1 Detailed MSW by country'!AG201,'ST1.1 Detailed MSW by country'!AJ201,'ST1.1 Detailed MSW by country'!AR201,'ST1.1 Detailed MSW by country'!AU201)</f>
        <v>0.11400403659788733</v>
      </c>
      <c r="AR201" s="50">
        <f>STDEVA('ST1.1 Detailed MSW by country'!K201,'ST1.1 Detailed MSW by country'!N201,'ST1.1 Detailed MSW by country'!V201,'ST1.1 Detailed MSW by country'!Y201,'ST1.1 Detailed MSW by country'!AG201,'ST1.1 Detailed MSW by country'!AJ201,'ST1.1 Detailed MSW by country'!AR201,'ST1.1 Detailed MSW by country'!AU201)</f>
        <v>7.1059022613940218E-2</v>
      </c>
      <c r="AS201" s="50">
        <f>MIN('ST1.1 Detailed MSW by country'!K201,'ST1.1 Detailed MSW by country'!N201,'ST1.1 Detailed MSW by country'!V201,'ST1.1 Detailed MSW by country'!Y201,'ST1.1 Detailed MSW by country'!AG201,'ST1.1 Detailed MSW by country'!AJ201,'ST1.1 Detailed MSW by country'!AR201,'ST1.1 Detailed MSW by country'!AU201)</f>
        <v>6.2622479999999994E-2</v>
      </c>
      <c r="AT201" s="50">
        <f>MAX('ST1.1 Detailed MSW by country'!K201,'ST1.1 Detailed MSW by country'!N201,'ST1.1 Detailed MSW by country'!V201,'ST1.1 Detailed MSW by country'!Y201,'ST1.1 Detailed MSW by country'!AG201,'ST1.1 Detailed MSW by country'!AJ201,'ST1.1 Detailed MSW by country'!AR201,'ST1.1 Detailed MSW by country'!AU201)</f>
        <v>0.21615999999999999</v>
      </c>
    </row>
    <row r="202" spans="1:46" x14ac:dyDescent="0.3">
      <c r="A202" s="19" t="s">
        <v>213</v>
      </c>
      <c r="B202" s="19" t="s">
        <v>220</v>
      </c>
      <c r="C202" s="27">
        <f>AVERAGE('ST1.1 Detailed MSW by country'!G202,'ST1.1 Detailed MSW by country'!R202,'ST1.1 Detailed MSW by country'!AC202,'ST1.1 Detailed MSW by country'!AN202)</f>
        <v>0.14361023051879895</v>
      </c>
      <c r="D202" s="21">
        <f>STDEVA('ST1.1 Detailed MSW by country'!G202,'ST1.1 Detailed MSW by country'!R202,'ST1.1 Detailed MSW by country'!AC202,'ST1.1 Detailed MSW by country'!AN202)</f>
        <v>8.5124975340112416E-2</v>
      </c>
      <c r="E202" s="21">
        <f>MIN('ST1.1 Detailed MSW by country'!G202,'ST1.1 Detailed MSW by country'!R202,'ST1.1 Detailed MSW by country'!AC202,'ST1.1 Detailed MSW by country'!AN202)</f>
        <v>0.12</v>
      </c>
      <c r="F202" s="21">
        <f>MAX('ST1.1 Detailed MSW by country'!G202,'ST1.1 Detailed MSW by country'!R202,'ST1.1 Detailed MSW by country'!AC202,'ST1.1 Detailed MSW by country'!AN202)</f>
        <v>0.16722046103759794</v>
      </c>
      <c r="G202" s="21">
        <f>AVERAGE('ST1.1 Detailed MSW by country'!H202,'ST1.1 Detailed MSW by country'!S202,'ST1.1 Detailed MSW by country'!AD202,'ST1.1 Detailed MSW by country'!AO202)</f>
        <v>8.1857831395715397E-2</v>
      </c>
      <c r="H202" s="21">
        <f>STDEVA('ST1.1 Detailed MSW by country'!H202,'ST1.1 Detailed MSW by country'!S202,'ST1.1 Detailed MSW by country'!AD202,'ST1.1 Detailed MSW by country'!AO202)</f>
        <v>4.8521235943864066E-2</v>
      </c>
      <c r="I202" s="21">
        <f>MIN('ST1.1 Detailed MSW by country'!H202,'ST1.1 Detailed MSW by country'!S202,'ST1.1 Detailed MSW by country'!AD202,'ST1.1 Detailed MSW by country'!AO202)</f>
        <v>6.8399999999999989E-2</v>
      </c>
      <c r="J202" s="21">
        <f>MAX('ST1.1 Detailed MSW by country'!H202,'ST1.1 Detailed MSW by country'!S202,'ST1.1 Detailed MSW by country'!AD202,'ST1.1 Detailed MSW by country'!AO202)</f>
        <v>9.5315662791430819E-2</v>
      </c>
      <c r="K202" s="50">
        <f>AVERAGE('ST1.1 Detailed MSW by country'!AP202,'ST1.1 Detailed MSW by country'!AE202,'ST1.1 Detailed MSW by country'!T202,'ST1.1 Detailed MSW by country'!I202)</f>
        <v>5.7491392493173891E-3</v>
      </c>
      <c r="L202" s="50">
        <f>STDEVA('ST1.1 Detailed MSW by country'!AP202,'ST1.1 Detailed MSW by country'!AE202,'ST1.1 Detailed MSW by country'!T202,'ST1.1 Detailed MSW by country'!I202)</f>
        <v>3.8592122963371318E-3</v>
      </c>
      <c r="M202" s="50">
        <f>MIN('ST1.1 Detailed MSW by country'!AP202,'ST1.1 Detailed MSW by country'!AE202,'ST1.1 Detailed MSW by country'!T202,'ST1.1 Detailed MSW by country'!I202)</f>
        <v>3.337919999999999E-3</v>
      </c>
      <c r="N202" s="50">
        <f>MAX('ST1.1 Detailed MSW by country'!AP202,'ST1.1 Detailed MSW by country'!AE202,'ST1.1 Detailed MSW by country'!T202,'ST1.1 Detailed MSW by country'!I202)</f>
        <v>8.1603584986347788E-3</v>
      </c>
      <c r="O202" s="50">
        <f>AVERAGE('ST1.1 Detailed MSW by country'!AQ202,'ST1.1 Detailed MSW by country'!AF202,'ST1.1 Detailed MSW by country'!U202,'ST1.1 Detailed MSW by country'!J202)</f>
        <v>1.0991694507403942E-2</v>
      </c>
      <c r="P202" s="50">
        <f>STDEVA('ST1.1 Detailed MSW by country'!AQ202,'ST1.1 Detailed MSW by country'!AF202,'ST1.1 Detailed MSW by country'!U202,'ST1.1 Detailed MSW by country'!J202)</f>
        <v>7.3783710501691474E-3</v>
      </c>
      <c r="Q202" s="50">
        <f>MIN('ST1.1 Detailed MSW by country'!AQ202,'ST1.1 Detailed MSW by country'!AF202,'ST1.1 Detailed MSW by country'!U202,'ST1.1 Detailed MSW by country'!J202)</f>
        <v>6.3817199999999987E-3</v>
      </c>
      <c r="R202" s="50">
        <f>MAX('ST1.1 Detailed MSW by country'!AQ202,'ST1.1 Detailed MSW by country'!AF202,'ST1.1 Detailed MSW by country'!U202,'ST1.1 Detailed MSW by country'!J202)</f>
        <v>1.5601669014807886E-2</v>
      </c>
      <c r="S202" s="50">
        <f>AVERAGE('ST1.1 Detailed MSW by country'!AR202,'ST1.1 Detailed MSW by country'!AG202,'ST1.1 Detailed MSW by country'!V202,'ST1.1 Detailed MSW by country'!K202)</f>
        <v>9.0949497960512802E-3</v>
      </c>
      <c r="T202" s="50">
        <f>STDEVA('ST1.1 Detailed MSW by country'!AR202,'ST1.1 Detailed MSW by country'!AG202,'ST1.1 Detailed MSW by country'!V202,'ST1.1 Detailed MSW by country'!K202)</f>
        <v>6.1051473212546427E-3</v>
      </c>
      <c r="U202" s="50">
        <f>MIN('ST1.1 Detailed MSW by country'!AR202,'ST1.1 Detailed MSW by country'!AG202,'ST1.1 Detailed MSW by country'!V202,'ST1.1 Detailed MSW by country'!K202)</f>
        <v>5.2804799999999997E-3</v>
      </c>
      <c r="V202" s="50">
        <f>MAX('ST1.1 Detailed MSW by country'!AR202,'ST1.1 Detailed MSW by country'!AG202,'ST1.1 Detailed MSW by country'!V202,'ST1.1 Detailed MSW by country'!K202)</f>
        <v>1.2909419592102562E-2</v>
      </c>
      <c r="W202" s="50">
        <f>AVERAGE('ST1.1 Detailed MSW by country'!AS202,'ST1.1 Detailed MSW by country'!AH202,'ST1.1 Detailed MSW by country'!W202,'ST1.1 Detailed MSW by country'!L202)</f>
        <v>6.9861466697647787E-3</v>
      </c>
      <c r="X202" s="50">
        <f>STDEVA('ST1.1 Detailed MSW by country'!AS202,'ST1.1 Detailed MSW by country'!AH202,'ST1.1 Detailed MSW by country'!W202,'ST1.1 Detailed MSW by country'!L202)</f>
        <v>4.6895755978031122E-3</v>
      </c>
      <c r="Y202" s="50">
        <f>MIN('ST1.1 Detailed MSW by country'!AS202,'ST1.1 Detailed MSW by country'!AH202,'ST1.1 Detailed MSW by country'!W202,'ST1.1 Detailed MSW by country'!L202)</f>
        <v>4.056119999999999E-3</v>
      </c>
      <c r="Z202" s="50">
        <f>MAX('ST1.1 Detailed MSW by country'!AS202,'ST1.1 Detailed MSW by country'!AH202,'ST1.1 Detailed MSW by country'!W202,'ST1.1 Detailed MSW by country'!L202)</f>
        <v>9.9161733395295576E-3</v>
      </c>
      <c r="AA202" s="50">
        <f>AVERAGE('ST1.1 Detailed MSW by country'!AT202,'ST1.1 Detailed MSW by country'!AI202,'ST1.1 Detailed MSW by country'!X202,'ST1.1 Detailed MSW by country'!M202)</f>
        <v>1.8378395960932638E-2</v>
      </c>
      <c r="AB202" s="50">
        <f>STDEVA('ST1.1 Detailed MSW by country'!AT202,'ST1.1 Detailed MSW by country'!AI202,'ST1.1 Detailed MSW by country'!X202,'ST1.1 Detailed MSW by country'!M202)</f>
        <v>1.2336826193208864E-2</v>
      </c>
      <c r="AC202" s="50">
        <f>MIN('ST1.1 Detailed MSW by country'!AT202,'ST1.1 Detailed MSW by country'!AI202,'ST1.1 Detailed MSW by country'!X202,'ST1.1 Detailed MSW by country'!M202)</f>
        <v>1.0670399999999998E-2</v>
      </c>
      <c r="AD202" s="50">
        <f>MAX('ST1.1 Detailed MSW by country'!AT202,'ST1.1 Detailed MSW by country'!AI202,'ST1.1 Detailed MSW by country'!X202,'ST1.1 Detailed MSW by country'!M202)</f>
        <v>2.6086391921865279E-2</v>
      </c>
      <c r="AE202" s="50">
        <f>AVERAGE('ST1.1 Detailed MSW by country'!AU202,'ST1.1 Detailed MSW by country'!AJ202,'ST1.1 Detailed MSW by country'!Y202,'ST1.1 Detailed MSW by country'!N202)</f>
        <v>5.2189932119827941E-3</v>
      </c>
      <c r="AF202" s="50">
        <f>STDEVA('ST1.1 Detailed MSW by country'!AU202,'ST1.1 Detailed MSW by country'!AJ202,'ST1.1 Detailed MSW by country'!Y202,'ST1.1 Detailed MSW by country'!N202)</f>
        <v>3.5033423099945673E-3</v>
      </c>
      <c r="AG202" s="50">
        <f>MIN('ST1.1 Detailed MSW by country'!AU202,'ST1.1 Detailed MSW by country'!AJ202,'ST1.1 Detailed MSW by country'!Y202,'ST1.1 Detailed MSW by country'!N202)</f>
        <v>3.0301199999999994E-3</v>
      </c>
      <c r="AH202" s="50">
        <f>MAX('ST1.1 Detailed MSW by country'!AU202,'ST1.1 Detailed MSW by country'!AJ202,'ST1.1 Detailed MSW by country'!Y202,'ST1.1 Detailed MSW by country'!N202)</f>
        <v>7.4078664239655883E-3</v>
      </c>
      <c r="AI202" s="50">
        <f>AVERAGE('ST1.1 Detailed MSW by country'!I202,'ST1.1 Detailed MSW by country'!L202,'ST1.1 Detailed MSW by country'!T202,'ST1.1 Detailed MSW by country'!W202,'ST1.1 Detailed MSW by country'!AE202,'ST1.1 Detailed MSW by country'!AH202,'ST1.1 Detailed MSW by country'!AP202,'ST1.1 Detailed MSW by country'!AS202)</f>
        <v>6.3676429595410835E-3</v>
      </c>
      <c r="AJ202" s="50">
        <f>STDEVA('ST1.1 Detailed MSW by country'!I202,'ST1.1 Detailed MSW by country'!L202,'ST1.1 Detailed MSW by country'!T202,'ST1.1 Detailed MSW by country'!W202,'ST1.1 Detailed MSW by country'!AE202,'ST1.1 Detailed MSW by country'!AH202,'ST1.1 Detailed MSW by country'!AP202,'ST1.1 Detailed MSW by country'!AS202)</f>
        <v>3.989665402838607E-3</v>
      </c>
      <c r="AK202" s="50">
        <f>MIN('ST1.1 Detailed MSW by country'!I202,'ST1.1 Detailed MSW by country'!L202,'ST1.1 Detailed MSW by country'!T202,'ST1.1 Detailed MSW by country'!W202,'ST1.1 Detailed MSW by country'!AE202,'ST1.1 Detailed MSW by country'!AH202,'ST1.1 Detailed MSW by country'!AP202,'ST1.1 Detailed MSW by country'!AS202)</f>
        <v>3.337919999999999E-3</v>
      </c>
      <c r="AL202" s="50">
        <f>MAX('ST1.1 Detailed MSW by country'!I202,'ST1.1 Detailed MSW by country'!L202,'ST1.1 Detailed MSW by country'!T202,'ST1.1 Detailed MSW by country'!W202,'ST1.1 Detailed MSW by country'!AE202,'ST1.1 Detailed MSW by country'!AH202,'ST1.1 Detailed MSW by country'!AP202,'ST1.1 Detailed MSW by country'!AS202)</f>
        <v>9.9161733395295576E-3</v>
      </c>
      <c r="AM202" s="50">
        <f>AVERAGE('ST1.1 Detailed MSW by country'!J202,'ST1.1 Detailed MSW by country'!M202,'ST1.1 Detailed MSW by country'!U202,'ST1.1 Detailed MSW by country'!X202,'ST1.1 Detailed MSW by country'!AF202,'ST1.1 Detailed MSW by country'!AI202,'ST1.1 Detailed MSW by country'!AQ202,'ST1.1 Detailed MSW by country'!AT202)</f>
        <v>1.4685045234168291E-2</v>
      </c>
      <c r="AN202" s="50">
        <f>STDEVA('ST1.1 Detailed MSW by country'!J202,'ST1.1 Detailed MSW by country'!M202,'ST1.1 Detailed MSW by country'!U202,'ST1.1 Detailed MSW by country'!X202,'ST1.1 Detailed MSW by country'!AF202,'ST1.1 Detailed MSW by country'!AI202,'ST1.1 Detailed MSW by country'!AQ202,'ST1.1 Detailed MSW by country'!AT202)</f>
        <v>9.615423613044358E-3</v>
      </c>
      <c r="AO202" s="50">
        <f>MIN('ST1.1 Detailed MSW by country'!J202,'ST1.1 Detailed MSW by country'!M202,'ST1.1 Detailed MSW by country'!U202,'ST1.1 Detailed MSW by country'!X202,'ST1.1 Detailed MSW by country'!AF202,'ST1.1 Detailed MSW by country'!AI202,'ST1.1 Detailed MSW by country'!AQ202,'ST1.1 Detailed MSW by country'!AT202)</f>
        <v>6.3817199999999987E-3</v>
      </c>
      <c r="AP202" s="50">
        <f>MAX('ST1.1 Detailed MSW by country'!J202,'ST1.1 Detailed MSW by country'!M202,'ST1.1 Detailed MSW by country'!U202,'ST1.1 Detailed MSW by country'!X202,'ST1.1 Detailed MSW by country'!AF202,'ST1.1 Detailed MSW by country'!AI202,'ST1.1 Detailed MSW by country'!AQ202,'ST1.1 Detailed MSW by country'!AT202)</f>
        <v>2.6086391921865279E-2</v>
      </c>
      <c r="AQ202" s="50">
        <f>AVERAGE('ST1.1 Detailed MSW by country'!K202,'ST1.1 Detailed MSW by country'!N202,'ST1.1 Detailed MSW by country'!V202,'ST1.1 Detailed MSW by country'!Y202,'ST1.1 Detailed MSW by country'!AG202,'ST1.1 Detailed MSW by country'!AJ202,'ST1.1 Detailed MSW by country'!AR202,'ST1.1 Detailed MSW by country'!AU202)</f>
        <v>7.156971504017038E-3</v>
      </c>
      <c r="AR202" s="50">
        <f>STDEVA('ST1.1 Detailed MSW by country'!K202,'ST1.1 Detailed MSW by country'!N202,'ST1.1 Detailed MSW by country'!V202,'ST1.1 Detailed MSW by country'!Y202,'ST1.1 Detailed MSW by country'!AG202,'ST1.1 Detailed MSW by country'!AJ202,'ST1.1 Detailed MSW by country'!AR202,'ST1.1 Detailed MSW by country'!AU202)</f>
        <v>4.7230470368556168E-3</v>
      </c>
      <c r="AS202" s="50">
        <f>MIN('ST1.1 Detailed MSW by country'!K202,'ST1.1 Detailed MSW by country'!N202,'ST1.1 Detailed MSW by country'!V202,'ST1.1 Detailed MSW by country'!Y202,'ST1.1 Detailed MSW by country'!AG202,'ST1.1 Detailed MSW by country'!AJ202,'ST1.1 Detailed MSW by country'!AR202,'ST1.1 Detailed MSW by country'!AU202)</f>
        <v>3.0301199999999994E-3</v>
      </c>
      <c r="AT202" s="50">
        <f>MAX('ST1.1 Detailed MSW by country'!K202,'ST1.1 Detailed MSW by country'!N202,'ST1.1 Detailed MSW by country'!V202,'ST1.1 Detailed MSW by country'!Y202,'ST1.1 Detailed MSW by country'!AG202,'ST1.1 Detailed MSW by country'!AJ202,'ST1.1 Detailed MSW by country'!AR202,'ST1.1 Detailed MSW by country'!AU202)</f>
        <v>1.2909419592102562E-2</v>
      </c>
    </row>
    <row r="203" spans="1:46" x14ac:dyDescent="0.3">
      <c r="A203" s="19" t="s">
        <v>213</v>
      </c>
      <c r="B203" s="19" t="s">
        <v>221</v>
      </c>
      <c r="C203" s="27">
        <f>AVERAGE('ST1.1 Detailed MSW by country'!G203,'ST1.1 Detailed MSW by country'!R203,'ST1.1 Detailed MSW by country'!AC203,'ST1.1 Detailed MSW by country'!AN203)</f>
        <v>0.6383263538931081</v>
      </c>
      <c r="D203" s="21">
        <f>STDEVA('ST1.1 Detailed MSW by country'!G203,'ST1.1 Detailed MSW by country'!R203,'ST1.1 Detailed MSW by country'!AC203,'ST1.1 Detailed MSW by country'!AN203)</f>
        <v>0.40365209985108264</v>
      </c>
      <c r="E203" s="21">
        <f>MIN('ST1.1 Detailed MSW by country'!G203,'ST1.1 Detailed MSW by country'!R203,'ST1.1 Detailed MSW by country'!AC203,'ST1.1 Detailed MSW by country'!AN203)</f>
        <v>0.43665270778621618</v>
      </c>
      <c r="F203" s="21">
        <f>MAX('ST1.1 Detailed MSW by country'!G203,'ST1.1 Detailed MSW by country'!R203,'ST1.1 Detailed MSW by country'!AC203,'ST1.1 Detailed MSW by country'!AN203)</f>
        <v>0.84</v>
      </c>
      <c r="G203" s="21">
        <f>AVERAGE('ST1.1 Detailed MSW by country'!H203,'ST1.1 Detailed MSW by country'!S203,'ST1.1 Detailed MSW by country'!AD203,'ST1.1 Detailed MSW by country'!AO203)</f>
        <v>0.36384602171907154</v>
      </c>
      <c r="H203" s="21">
        <f>STDEVA('ST1.1 Detailed MSW by country'!H203,'ST1.1 Detailed MSW by country'!S203,'ST1.1 Detailed MSW by country'!AD203,'ST1.1 Detailed MSW by country'!AO203)</f>
        <v>0.23008169691511712</v>
      </c>
      <c r="I203" s="21">
        <f>MIN('ST1.1 Detailed MSW by country'!H203,'ST1.1 Detailed MSW by country'!S203,'ST1.1 Detailed MSW by country'!AD203,'ST1.1 Detailed MSW by country'!AO203)</f>
        <v>0.2488920434381432</v>
      </c>
      <c r="J203" s="21">
        <f>MAX('ST1.1 Detailed MSW by country'!H203,'ST1.1 Detailed MSW by country'!S203,'ST1.1 Detailed MSW by country'!AD203,'ST1.1 Detailed MSW by country'!AO203)</f>
        <v>0.47879999999999995</v>
      </c>
      <c r="K203" s="50">
        <f>AVERAGE('ST1.1 Detailed MSW by country'!AP203,'ST1.1 Detailed MSW by country'!AE203,'ST1.1 Detailed MSW by country'!T203,'ST1.1 Detailed MSW by country'!I203)</f>
        <v>2.2337046069983671E-2</v>
      </c>
      <c r="L203" s="50">
        <f>STDEVA('ST1.1 Detailed MSW by country'!AP203,'ST1.1 Detailed MSW by country'!AE203,'ST1.1 Detailed MSW by country'!T203,'ST1.1 Detailed MSW by country'!I203)</f>
        <v>1.2923606504934576E-2</v>
      </c>
      <c r="M203" s="50">
        <f>MIN('ST1.1 Detailed MSW by country'!AP203,'ST1.1 Detailed MSW by country'!AE203,'ST1.1 Detailed MSW by country'!T203,'ST1.1 Detailed MSW by country'!I203)</f>
        <v>2.1308652139967348E-2</v>
      </c>
      <c r="N203" s="50">
        <f>MAX('ST1.1 Detailed MSW by country'!AP203,'ST1.1 Detailed MSW by country'!AE203,'ST1.1 Detailed MSW by country'!T203,'ST1.1 Detailed MSW by country'!I203)</f>
        <v>2.3365439999999994E-2</v>
      </c>
      <c r="O203" s="50">
        <f>AVERAGE('ST1.1 Detailed MSW by country'!AQ203,'ST1.1 Detailed MSW by country'!AF203,'ST1.1 Detailed MSW by country'!U203,'ST1.1 Detailed MSW by country'!J203)</f>
        <v>4.270586881822698E-2</v>
      </c>
      <c r="P203" s="50">
        <f>STDEVA('ST1.1 Detailed MSW by country'!AQ203,'ST1.1 Detailed MSW by country'!AF203,'ST1.1 Detailed MSW by country'!U203,'ST1.1 Detailed MSW by country'!J203)</f>
        <v>2.4708452600622863E-2</v>
      </c>
      <c r="Q203" s="50">
        <f>MIN('ST1.1 Detailed MSW by country'!AQ203,'ST1.1 Detailed MSW by country'!AF203,'ST1.1 Detailed MSW by country'!U203,'ST1.1 Detailed MSW by country'!J203)</f>
        <v>4.0739697636453964E-2</v>
      </c>
      <c r="R203" s="50">
        <f>MAX('ST1.1 Detailed MSW by country'!AQ203,'ST1.1 Detailed MSW by country'!AF203,'ST1.1 Detailed MSW by country'!U203,'ST1.1 Detailed MSW by country'!J203)</f>
        <v>4.4672039999999989E-2</v>
      </c>
      <c r="S203" s="50">
        <f>AVERAGE('ST1.1 Detailed MSW by country'!AR203,'ST1.1 Detailed MSW by country'!AG203,'ST1.1 Detailed MSW by country'!V203,'ST1.1 Detailed MSW by country'!K203)</f>
        <v>3.5336474520547945E-2</v>
      </c>
      <c r="T203" s="50">
        <f>STDEVA('ST1.1 Detailed MSW by country'!AR203,'ST1.1 Detailed MSW by country'!AG203,'ST1.1 Detailed MSW by country'!V203,'ST1.1 Detailed MSW by country'!K203)</f>
        <v>2.0444721766003059E-2</v>
      </c>
      <c r="U203" s="50">
        <f>MIN('ST1.1 Detailed MSW by country'!AR203,'ST1.1 Detailed MSW by country'!AG203,'ST1.1 Detailed MSW by country'!V203,'ST1.1 Detailed MSW by country'!K203)</f>
        <v>3.3709589041095889E-2</v>
      </c>
      <c r="V203" s="50">
        <f>MAX('ST1.1 Detailed MSW by country'!AR203,'ST1.1 Detailed MSW by country'!AG203,'ST1.1 Detailed MSW by country'!V203,'ST1.1 Detailed MSW by country'!K203)</f>
        <v>3.6963360000000001E-2</v>
      </c>
      <c r="W203" s="50">
        <f>AVERAGE('ST1.1 Detailed MSW by country'!AS203,'ST1.1 Detailed MSW by country'!AH203,'ST1.1 Detailed MSW by country'!W203,'ST1.1 Detailed MSW by country'!L203)</f>
        <v>2.7143172785861307E-2</v>
      </c>
      <c r="X203" s="50">
        <f>STDEVA('ST1.1 Detailed MSW by country'!AS203,'ST1.1 Detailed MSW by country'!AH203,'ST1.1 Detailed MSW by country'!W203,'ST1.1 Detailed MSW by country'!L203)</f>
        <v>1.5704300527512715E-2</v>
      </c>
      <c r="Y203" s="50">
        <f>MIN('ST1.1 Detailed MSW by country'!AS203,'ST1.1 Detailed MSW by country'!AH203,'ST1.1 Detailed MSW by country'!W203,'ST1.1 Detailed MSW by country'!L203)</f>
        <v>2.5893505571722618E-2</v>
      </c>
      <c r="Z203" s="50">
        <f>MAX('ST1.1 Detailed MSW by country'!AS203,'ST1.1 Detailed MSW by country'!AH203,'ST1.1 Detailed MSW by country'!W203,'ST1.1 Detailed MSW by country'!L203)</f>
        <v>2.8392839999999996E-2</v>
      </c>
      <c r="AA203" s="50">
        <f>AVERAGE('ST1.1 Detailed MSW by country'!AT203,'ST1.1 Detailed MSW by country'!AI203,'ST1.1 Detailed MSW by country'!X203,'ST1.1 Detailed MSW by country'!M203)</f>
        <v>7.1405311207324851E-2</v>
      </c>
      <c r="AB203" s="50">
        <f>STDEVA('ST1.1 Detailed MSW by country'!AT203,'ST1.1 Detailed MSW by country'!AI203,'ST1.1 Detailed MSW by country'!X203,'ST1.1 Detailed MSW by country'!M203)</f>
        <v>4.1313168335446598E-2</v>
      </c>
      <c r="AC203" s="50">
        <f>MIN('ST1.1 Detailed MSW by country'!AT203,'ST1.1 Detailed MSW by country'!AI203,'ST1.1 Detailed MSW by country'!X203,'ST1.1 Detailed MSW by country'!M203)</f>
        <v>6.8117822414649726E-2</v>
      </c>
      <c r="AD203" s="50">
        <f>MAX('ST1.1 Detailed MSW by country'!AT203,'ST1.1 Detailed MSW by country'!AI203,'ST1.1 Detailed MSW by country'!X203,'ST1.1 Detailed MSW by country'!M203)</f>
        <v>7.469279999999999E-2</v>
      </c>
      <c r="AE203" s="50">
        <f>AVERAGE('ST1.1 Detailed MSW by country'!AU203,'ST1.1 Detailed MSW by country'!AJ203,'ST1.1 Detailed MSW by country'!Y203,'ST1.1 Detailed MSW by country'!N203)</f>
        <v>2.0277277477464689E-2</v>
      </c>
      <c r="AF203" s="50">
        <f>STDEVA('ST1.1 Detailed MSW by country'!AU203,'ST1.1 Detailed MSW by country'!AJ203,'ST1.1 Detailed MSW by country'!Y203,'ST1.1 Detailed MSW by country'!N203)</f>
        <v>1.1731880495258232E-2</v>
      </c>
      <c r="AG203" s="50">
        <f>MIN('ST1.1 Detailed MSW by country'!AU203,'ST1.1 Detailed MSW by country'!AJ203,'ST1.1 Detailed MSW by country'!Y203,'ST1.1 Detailed MSW by country'!N203)</f>
        <v>1.9343714954929377E-2</v>
      </c>
      <c r="AH203" s="50">
        <f>MAX('ST1.1 Detailed MSW by country'!AU203,'ST1.1 Detailed MSW by country'!AJ203,'ST1.1 Detailed MSW by country'!Y203,'ST1.1 Detailed MSW by country'!N203)</f>
        <v>2.1210839999999998E-2</v>
      </c>
      <c r="AI203" s="50">
        <f>AVERAGE('ST1.1 Detailed MSW by country'!I203,'ST1.1 Detailed MSW by country'!L203,'ST1.1 Detailed MSW by country'!T203,'ST1.1 Detailed MSW by country'!W203,'ST1.1 Detailed MSW by country'!AE203,'ST1.1 Detailed MSW by country'!AH203,'ST1.1 Detailed MSW by country'!AP203,'ST1.1 Detailed MSW by country'!AS203)</f>
        <v>2.4740109427922492E-2</v>
      </c>
      <c r="AJ203" s="50">
        <f>STDEVA('ST1.1 Detailed MSW by country'!I203,'ST1.1 Detailed MSW by country'!L203,'ST1.1 Detailed MSW by country'!T203,'ST1.1 Detailed MSW by country'!W203,'ST1.1 Detailed MSW by country'!AE203,'ST1.1 Detailed MSW by country'!AH203,'ST1.1 Detailed MSW by country'!AP203,'ST1.1 Detailed MSW by country'!AS203)</f>
        <v>1.3376329880282698E-2</v>
      </c>
      <c r="AK203" s="50">
        <f>MIN('ST1.1 Detailed MSW by country'!I203,'ST1.1 Detailed MSW by country'!L203,'ST1.1 Detailed MSW by country'!T203,'ST1.1 Detailed MSW by country'!W203,'ST1.1 Detailed MSW by country'!AE203,'ST1.1 Detailed MSW by country'!AH203,'ST1.1 Detailed MSW by country'!AP203,'ST1.1 Detailed MSW by country'!AS203)</f>
        <v>2.1308652139967348E-2</v>
      </c>
      <c r="AL203" s="50">
        <f>MAX('ST1.1 Detailed MSW by country'!I203,'ST1.1 Detailed MSW by country'!L203,'ST1.1 Detailed MSW by country'!T203,'ST1.1 Detailed MSW by country'!W203,'ST1.1 Detailed MSW by country'!AE203,'ST1.1 Detailed MSW by country'!AH203,'ST1.1 Detailed MSW by country'!AP203,'ST1.1 Detailed MSW by country'!AS203)</f>
        <v>2.8392839999999996E-2</v>
      </c>
      <c r="AM203" s="50">
        <f>AVERAGE('ST1.1 Detailed MSW by country'!J203,'ST1.1 Detailed MSW by country'!M203,'ST1.1 Detailed MSW by country'!U203,'ST1.1 Detailed MSW by country'!X203,'ST1.1 Detailed MSW by country'!AF203,'ST1.1 Detailed MSW by country'!AI203,'ST1.1 Detailed MSW by country'!AQ203,'ST1.1 Detailed MSW by country'!AT203)</f>
        <v>5.7055590012775922E-2</v>
      </c>
      <c r="AN203" s="50">
        <f>STDEVA('ST1.1 Detailed MSW by country'!J203,'ST1.1 Detailed MSW by country'!M203,'ST1.1 Detailed MSW by country'!U203,'ST1.1 Detailed MSW by country'!X203,'ST1.1 Detailed MSW by country'!AF203,'ST1.1 Detailed MSW by country'!AI203,'ST1.1 Detailed MSW by country'!AQ203,'ST1.1 Detailed MSW by country'!AT203)</f>
        <v>3.2433856913974268E-2</v>
      </c>
      <c r="AO203" s="50">
        <f>MIN('ST1.1 Detailed MSW by country'!J203,'ST1.1 Detailed MSW by country'!M203,'ST1.1 Detailed MSW by country'!U203,'ST1.1 Detailed MSW by country'!X203,'ST1.1 Detailed MSW by country'!AF203,'ST1.1 Detailed MSW by country'!AI203,'ST1.1 Detailed MSW by country'!AQ203,'ST1.1 Detailed MSW by country'!AT203)</f>
        <v>4.0739697636453964E-2</v>
      </c>
      <c r="AP203" s="50">
        <f>MAX('ST1.1 Detailed MSW by country'!J203,'ST1.1 Detailed MSW by country'!M203,'ST1.1 Detailed MSW by country'!U203,'ST1.1 Detailed MSW by country'!X203,'ST1.1 Detailed MSW by country'!AF203,'ST1.1 Detailed MSW by country'!AI203,'ST1.1 Detailed MSW by country'!AQ203,'ST1.1 Detailed MSW by country'!AT203)</f>
        <v>7.469279999999999E-2</v>
      </c>
      <c r="AQ203" s="50">
        <f>AVERAGE('ST1.1 Detailed MSW by country'!K203,'ST1.1 Detailed MSW by country'!N203,'ST1.1 Detailed MSW by country'!V203,'ST1.1 Detailed MSW by country'!Y203,'ST1.1 Detailed MSW by country'!AG203,'ST1.1 Detailed MSW by country'!AJ203,'ST1.1 Detailed MSW by country'!AR203,'ST1.1 Detailed MSW by country'!AU203)</f>
        <v>2.7806875999006313E-2</v>
      </c>
      <c r="AR203" s="50">
        <f>STDEVA('ST1.1 Detailed MSW by country'!K203,'ST1.1 Detailed MSW by country'!N203,'ST1.1 Detailed MSW by country'!V203,'ST1.1 Detailed MSW by country'!Y203,'ST1.1 Detailed MSW by country'!AG203,'ST1.1 Detailed MSW by country'!AJ203,'ST1.1 Detailed MSW by country'!AR203,'ST1.1 Detailed MSW by country'!AU203)</f>
        <v>1.594750635197555E-2</v>
      </c>
      <c r="AS203" s="50">
        <f>MIN('ST1.1 Detailed MSW by country'!K203,'ST1.1 Detailed MSW by country'!N203,'ST1.1 Detailed MSW by country'!V203,'ST1.1 Detailed MSW by country'!Y203,'ST1.1 Detailed MSW by country'!AG203,'ST1.1 Detailed MSW by country'!AJ203,'ST1.1 Detailed MSW by country'!AR203,'ST1.1 Detailed MSW by country'!AU203)</f>
        <v>1.9343714954929377E-2</v>
      </c>
      <c r="AT203" s="50">
        <f>MAX('ST1.1 Detailed MSW by country'!K203,'ST1.1 Detailed MSW by country'!N203,'ST1.1 Detailed MSW by country'!V203,'ST1.1 Detailed MSW by country'!Y203,'ST1.1 Detailed MSW by country'!AG203,'ST1.1 Detailed MSW by country'!AJ203,'ST1.1 Detailed MSW by country'!AR203,'ST1.1 Detailed MSW by country'!AU203)</f>
        <v>3.6963360000000001E-2</v>
      </c>
    </row>
    <row r="204" spans="1:46" x14ac:dyDescent="0.3">
      <c r="A204" s="19" t="s">
        <v>213</v>
      </c>
      <c r="B204" s="19" t="s">
        <v>222</v>
      </c>
      <c r="C204" s="27">
        <f>AVERAGE('ST1.1 Detailed MSW by country'!G204,'ST1.1 Detailed MSW by country'!R204,'ST1.1 Detailed MSW by country'!AC204,'ST1.1 Detailed MSW by country'!AN204)</f>
        <v>2.0766820732915154</v>
      </c>
      <c r="D204" s="21">
        <f>STDEVA('ST1.1 Detailed MSW by country'!G204,'ST1.1 Detailed MSW by country'!R204,'ST1.1 Detailed MSW by country'!AC204,'ST1.1 Detailed MSW by country'!AN204)</f>
        <v>2.3837199539240963</v>
      </c>
      <c r="E204" s="21">
        <f>MIN('ST1.1 Detailed MSW by country'!G204,'ST1.1 Detailed MSW by country'!R204,'ST1.1 Detailed MSW by country'!AC204,'ST1.1 Detailed MSW by country'!AN204)</f>
        <v>0.34004621987454603</v>
      </c>
      <c r="F204" s="21">
        <f>MAX('ST1.1 Detailed MSW by country'!G204,'ST1.1 Detailed MSW by country'!R204,'ST1.1 Detailed MSW by country'!AC204,'ST1.1 Detailed MSW by country'!AN204)</f>
        <v>5.0999999999999996</v>
      </c>
      <c r="G204" s="21">
        <f>AVERAGE('ST1.1 Detailed MSW by country'!H204,'ST1.1 Detailed MSW by country'!S204,'ST1.1 Detailed MSW by country'!AD204,'ST1.1 Detailed MSW by country'!AO204)</f>
        <v>1.1731754484428303</v>
      </c>
      <c r="H204" s="21">
        <f>STDEVA('ST1.1 Detailed MSW by country'!H204,'ST1.1 Detailed MSW by country'!S204,'ST1.1 Detailed MSW by country'!AD204,'ST1.1 Detailed MSW by country'!AO204)</f>
        <v>1.3621993146229943</v>
      </c>
      <c r="I204" s="21">
        <f>MIN('ST1.1 Detailed MSW by country'!H204,'ST1.1 Detailed MSW by country'!S204,'ST1.1 Detailed MSW by country'!AD204,'ST1.1 Detailed MSW by country'!AO204)</f>
        <v>0.19382634532849122</v>
      </c>
      <c r="J204" s="21">
        <f>MAX('ST1.1 Detailed MSW by country'!H204,'ST1.1 Detailed MSW by country'!S204,'ST1.1 Detailed MSW by country'!AD204,'ST1.1 Detailed MSW by country'!AO204)</f>
        <v>2.9069999999999996</v>
      </c>
      <c r="K204" s="50">
        <f>AVERAGE('ST1.1 Detailed MSW by country'!AP204,'ST1.1 Detailed MSW by country'!AE204,'ST1.1 Detailed MSW by country'!T204,'ST1.1 Detailed MSW by country'!I204)</f>
        <v>6.5669285176625944E-2</v>
      </c>
      <c r="L204" s="50">
        <f>STDEVA('ST1.1 Detailed MSW by country'!AP204,'ST1.1 Detailed MSW by country'!AE204,'ST1.1 Detailed MSW by country'!T204,'ST1.1 Detailed MSW by country'!I204)</f>
        <v>6.3726801766160565E-2</v>
      </c>
      <c r="M204" s="50">
        <f>MIN('ST1.1 Detailed MSW by country'!AP204,'ST1.1 Detailed MSW by country'!AE204,'ST1.1 Detailed MSW by country'!T204,'ST1.1 Detailed MSW by country'!I204)</f>
        <v>1.6594255529877845E-2</v>
      </c>
      <c r="N204" s="50">
        <f>MAX('ST1.1 Detailed MSW by country'!AP204,'ST1.1 Detailed MSW by country'!AE204,'ST1.1 Detailed MSW by country'!T204,'ST1.1 Detailed MSW by country'!I204)</f>
        <v>0.14186159999999998</v>
      </c>
      <c r="O204" s="50">
        <f>AVERAGE('ST1.1 Detailed MSW by country'!AQ204,'ST1.1 Detailed MSW by country'!AF204,'ST1.1 Detailed MSW by country'!U204,'ST1.1 Detailed MSW by country'!J204)</f>
        <v>0.12555213743809834</v>
      </c>
      <c r="P204" s="50">
        <f>STDEVA('ST1.1 Detailed MSW by country'!AQ204,'ST1.1 Detailed MSW by country'!AF204,'ST1.1 Detailed MSW by country'!U204,'ST1.1 Detailed MSW by country'!J204)</f>
        <v>0.12183833206522089</v>
      </c>
      <c r="Q204" s="50">
        <f>MIN('ST1.1 Detailed MSW by country'!AQ204,'ST1.1 Detailed MSW by country'!AF204,'ST1.1 Detailed MSW by country'!U204,'ST1.1 Detailed MSW by country'!J204)</f>
        <v>3.1726312314295145E-2</v>
      </c>
      <c r="R204" s="50">
        <f>MAX('ST1.1 Detailed MSW by country'!AQ204,'ST1.1 Detailed MSW by country'!AF204,'ST1.1 Detailed MSW by country'!U204,'ST1.1 Detailed MSW by country'!J204)</f>
        <v>0.27122309999999994</v>
      </c>
      <c r="S204" s="50">
        <f>AVERAGE('ST1.1 Detailed MSW by country'!AR204,'ST1.1 Detailed MSW by country'!AG204,'ST1.1 Detailed MSW by country'!V204,'ST1.1 Detailed MSW by country'!K204)</f>
        <v>0.10388665605810499</v>
      </c>
      <c r="T204" s="50">
        <f>STDEVA('ST1.1 Detailed MSW by country'!AR204,'ST1.1 Detailed MSW by country'!AG204,'ST1.1 Detailed MSW by country'!V204,'ST1.1 Detailed MSW by country'!K204)</f>
        <v>0.10081371099072942</v>
      </c>
      <c r="U204" s="50">
        <f>MIN('ST1.1 Detailed MSW by country'!AR204,'ST1.1 Detailed MSW by country'!AG204,'ST1.1 Detailed MSW by country'!V204,'ST1.1 Detailed MSW by country'!K204)</f>
        <v>2.6251568174314954E-2</v>
      </c>
      <c r="V204" s="50">
        <f>MAX('ST1.1 Detailed MSW by country'!AR204,'ST1.1 Detailed MSW by country'!AG204,'ST1.1 Detailed MSW by country'!V204,'ST1.1 Detailed MSW by country'!K204)</f>
        <v>0.22442039999999999</v>
      </c>
      <c r="W204" s="50">
        <f>AVERAGE('ST1.1 Detailed MSW by country'!AS204,'ST1.1 Detailed MSW by country'!AH204,'ST1.1 Detailed MSW by country'!W204,'ST1.1 Detailed MSW by country'!L204)</f>
        <v>7.9798946946186847E-2</v>
      </c>
      <c r="X204" s="50">
        <f>STDEVA('ST1.1 Detailed MSW by country'!AS204,'ST1.1 Detailed MSW by country'!AH204,'ST1.1 Detailed MSW by country'!W204,'ST1.1 Detailed MSW by country'!L204)</f>
        <v>7.7438511162568058E-2</v>
      </c>
      <c r="Y204" s="50">
        <f>MIN('ST1.1 Detailed MSW by country'!AS204,'ST1.1 Detailed MSW by country'!AH204,'ST1.1 Detailed MSW by country'!W204,'ST1.1 Detailed MSW by country'!L204)</f>
        <v>2.0164740838560579E-2</v>
      </c>
      <c r="Z204" s="50">
        <f>MAX('ST1.1 Detailed MSW by country'!AS204,'ST1.1 Detailed MSW by country'!AH204,'ST1.1 Detailed MSW by country'!W204,'ST1.1 Detailed MSW by country'!L204)</f>
        <v>0.17238509999999996</v>
      </c>
      <c r="AA204" s="50">
        <f>AVERAGE('ST1.1 Detailed MSW by country'!AT204,'ST1.1 Detailed MSW by country'!AI204,'ST1.1 Detailed MSW by country'!X204,'ST1.1 Detailed MSW by country'!M204)</f>
        <v>0.20992640343347635</v>
      </c>
      <c r="AB204" s="50">
        <f>STDEVA('ST1.1 Detailed MSW by country'!AT204,'ST1.1 Detailed MSW by country'!AI204,'ST1.1 Detailed MSW by country'!X204,'ST1.1 Detailed MSW by country'!M204)</f>
        <v>0.20371682531805427</v>
      </c>
      <c r="AC204" s="50">
        <f>MIN('ST1.1 Detailed MSW by country'!AT204,'ST1.1 Detailed MSW by country'!AI204,'ST1.1 Detailed MSW by country'!X204,'ST1.1 Detailed MSW by country'!M204)</f>
        <v>5.3047210300429179E-2</v>
      </c>
      <c r="AD204" s="50">
        <f>MAX('ST1.1 Detailed MSW by country'!AT204,'ST1.1 Detailed MSW by country'!AI204,'ST1.1 Detailed MSW by country'!X204,'ST1.1 Detailed MSW by country'!M204)</f>
        <v>0.45349199999999995</v>
      </c>
      <c r="AE204" s="50">
        <f>AVERAGE('ST1.1 Detailed MSW by country'!AU204,'ST1.1 Detailed MSW by country'!AJ204,'ST1.1 Detailed MSW by country'!Y204,'ST1.1 Detailed MSW by country'!N204)</f>
        <v>5.9613715846814123E-2</v>
      </c>
      <c r="AF204" s="50">
        <f>STDEVA('ST1.1 Detailed MSW by country'!AU204,'ST1.1 Detailed MSW by country'!AJ204,'ST1.1 Detailed MSW by country'!Y204,'ST1.1 Detailed MSW by country'!N204)</f>
        <v>5.7850354881985915E-2</v>
      </c>
      <c r="AG204" s="50">
        <f>MIN('ST1.1 Detailed MSW by country'!AU204,'ST1.1 Detailed MSW by country'!AJ204,'ST1.1 Detailed MSW by country'!Y204,'ST1.1 Detailed MSW by country'!N204)</f>
        <v>1.5064047540442389E-2</v>
      </c>
      <c r="AH204" s="50">
        <f>MAX('ST1.1 Detailed MSW by country'!AU204,'ST1.1 Detailed MSW by country'!AJ204,'ST1.1 Detailed MSW by country'!Y204,'ST1.1 Detailed MSW by country'!N204)</f>
        <v>0.12878009999999998</v>
      </c>
      <c r="AI204" s="50">
        <f>AVERAGE('ST1.1 Detailed MSW by country'!I204,'ST1.1 Detailed MSW by country'!L204,'ST1.1 Detailed MSW by country'!T204,'ST1.1 Detailed MSW by country'!W204,'ST1.1 Detailed MSW by country'!AE204,'ST1.1 Detailed MSW by country'!AH204,'ST1.1 Detailed MSW by country'!AP204,'ST1.1 Detailed MSW by country'!AS204)</f>
        <v>7.2734116061406395E-2</v>
      </c>
      <c r="AJ204" s="50">
        <f>STDEVA('ST1.1 Detailed MSW by country'!I204,'ST1.1 Detailed MSW by country'!L204,'ST1.1 Detailed MSW by country'!T204,'ST1.1 Detailed MSW by country'!W204,'ST1.1 Detailed MSW by country'!AE204,'ST1.1 Detailed MSW by country'!AH204,'ST1.1 Detailed MSW by country'!AP204,'ST1.1 Detailed MSW by country'!AS204)</f>
        <v>6.5898285348052629E-2</v>
      </c>
      <c r="AK204" s="50">
        <f>MIN('ST1.1 Detailed MSW by country'!I204,'ST1.1 Detailed MSW by country'!L204,'ST1.1 Detailed MSW by country'!T204,'ST1.1 Detailed MSW by country'!W204,'ST1.1 Detailed MSW by country'!AE204,'ST1.1 Detailed MSW by country'!AH204,'ST1.1 Detailed MSW by country'!AP204,'ST1.1 Detailed MSW by country'!AS204)</f>
        <v>1.6594255529877845E-2</v>
      </c>
      <c r="AL204" s="50">
        <f>MAX('ST1.1 Detailed MSW by country'!I204,'ST1.1 Detailed MSW by country'!L204,'ST1.1 Detailed MSW by country'!T204,'ST1.1 Detailed MSW by country'!W204,'ST1.1 Detailed MSW by country'!AE204,'ST1.1 Detailed MSW by country'!AH204,'ST1.1 Detailed MSW by country'!AP204,'ST1.1 Detailed MSW by country'!AS204)</f>
        <v>0.17238509999999996</v>
      </c>
      <c r="AM204" s="50">
        <f>AVERAGE('ST1.1 Detailed MSW by country'!J204,'ST1.1 Detailed MSW by country'!M204,'ST1.1 Detailed MSW by country'!U204,'ST1.1 Detailed MSW by country'!X204,'ST1.1 Detailed MSW by country'!AF204,'ST1.1 Detailed MSW by country'!AI204,'ST1.1 Detailed MSW by country'!AQ204,'ST1.1 Detailed MSW by country'!AT204)</f>
        <v>0.16773927043578737</v>
      </c>
      <c r="AN204" s="50">
        <f>STDEVA('ST1.1 Detailed MSW by country'!J204,'ST1.1 Detailed MSW by country'!M204,'ST1.1 Detailed MSW by country'!U204,'ST1.1 Detailed MSW by country'!X204,'ST1.1 Detailed MSW by country'!AF204,'ST1.1 Detailed MSW by country'!AI204,'ST1.1 Detailed MSW by country'!AQ204,'ST1.1 Detailed MSW by country'!AT204)</f>
        <v>0.15903470694512212</v>
      </c>
      <c r="AO204" s="50">
        <f>MIN('ST1.1 Detailed MSW by country'!J204,'ST1.1 Detailed MSW by country'!M204,'ST1.1 Detailed MSW by country'!U204,'ST1.1 Detailed MSW by country'!X204,'ST1.1 Detailed MSW by country'!AF204,'ST1.1 Detailed MSW by country'!AI204,'ST1.1 Detailed MSW by country'!AQ204,'ST1.1 Detailed MSW by country'!AT204)</f>
        <v>3.1726312314295145E-2</v>
      </c>
      <c r="AP204" s="50">
        <f>MAX('ST1.1 Detailed MSW by country'!J204,'ST1.1 Detailed MSW by country'!M204,'ST1.1 Detailed MSW by country'!U204,'ST1.1 Detailed MSW by country'!X204,'ST1.1 Detailed MSW by country'!AF204,'ST1.1 Detailed MSW by country'!AI204,'ST1.1 Detailed MSW by country'!AQ204,'ST1.1 Detailed MSW by country'!AT204)</f>
        <v>0.45349199999999995</v>
      </c>
      <c r="AQ204" s="50">
        <f>AVERAGE('ST1.1 Detailed MSW by country'!K204,'ST1.1 Detailed MSW by country'!N204,'ST1.1 Detailed MSW by country'!V204,'ST1.1 Detailed MSW by country'!Y204,'ST1.1 Detailed MSW by country'!AG204,'ST1.1 Detailed MSW by country'!AJ204,'ST1.1 Detailed MSW by country'!AR204,'ST1.1 Detailed MSW by country'!AU204)</f>
        <v>8.1750185952459545E-2</v>
      </c>
      <c r="AR204" s="50">
        <f>STDEVA('ST1.1 Detailed MSW by country'!K204,'ST1.1 Detailed MSW by country'!N204,'ST1.1 Detailed MSW by country'!V204,'ST1.1 Detailed MSW by country'!Y204,'ST1.1 Detailed MSW by country'!AG204,'ST1.1 Detailed MSW by country'!AJ204,'ST1.1 Detailed MSW by country'!AR204,'ST1.1 Detailed MSW by country'!AU204)</f>
        <v>7.8134781481748114E-2</v>
      </c>
      <c r="AS204" s="50">
        <f>MIN('ST1.1 Detailed MSW by country'!K204,'ST1.1 Detailed MSW by country'!N204,'ST1.1 Detailed MSW by country'!V204,'ST1.1 Detailed MSW by country'!Y204,'ST1.1 Detailed MSW by country'!AG204,'ST1.1 Detailed MSW by country'!AJ204,'ST1.1 Detailed MSW by country'!AR204,'ST1.1 Detailed MSW by country'!AU204)</f>
        <v>1.5064047540442389E-2</v>
      </c>
      <c r="AT204" s="50">
        <f>MAX('ST1.1 Detailed MSW by country'!K204,'ST1.1 Detailed MSW by country'!N204,'ST1.1 Detailed MSW by country'!V204,'ST1.1 Detailed MSW by country'!Y204,'ST1.1 Detailed MSW by country'!AG204,'ST1.1 Detailed MSW by country'!AJ204,'ST1.1 Detailed MSW by country'!AR204,'ST1.1 Detailed MSW by country'!AU204)</f>
        <v>0.22442039999999999</v>
      </c>
    </row>
    <row r="205" spans="1:46" x14ac:dyDescent="0.3">
      <c r="A205" s="19" t="s">
        <v>223</v>
      </c>
      <c r="B205" s="19" t="s">
        <v>224</v>
      </c>
      <c r="C205" s="27">
        <f>AVERAGE('ST1.1 Detailed MSW by country'!G205,'ST1.1 Detailed MSW by country'!R205,'ST1.1 Detailed MSW by country'!AC205,'ST1.1 Detailed MSW by country'!AN205)</f>
        <v>1.2233329966908475</v>
      </c>
      <c r="D205" s="21">
        <f>STDEVA('ST1.1 Detailed MSW by country'!G205,'ST1.1 Detailed MSW by country'!R205,'ST1.1 Detailed MSW by country'!AC205,'ST1.1 Detailed MSW by country'!AN205)</f>
        <v>0.66072536539290605</v>
      </c>
      <c r="E205" s="21">
        <f>MIN('ST1.1 Detailed MSW by country'!G205,'ST1.1 Detailed MSW by country'!R205,'ST1.1 Detailed MSW by country'!AC205,'ST1.1 Detailed MSW by country'!AN205)</f>
        <v>0.87</v>
      </c>
      <c r="F205" s="21">
        <f>MAX('ST1.1 Detailed MSW by country'!G205,'ST1.1 Detailed MSW by country'!R205,'ST1.1 Detailed MSW by country'!AC205,'ST1.1 Detailed MSW by country'!AN205)</f>
        <v>1.4</v>
      </c>
      <c r="G205" s="21">
        <f>AVERAGE('ST1.1 Detailed MSW by country'!H205,'ST1.1 Detailed MSW by country'!S205,'ST1.1 Detailed MSW by country'!AD205,'ST1.1 Detailed MSW by country'!AO205)</f>
        <v>0.697299808113783</v>
      </c>
      <c r="H205" s="21">
        <f>STDEVA('ST1.1 Detailed MSW by country'!H205,'ST1.1 Detailed MSW by country'!S205,'ST1.1 Detailed MSW by country'!AD205,'ST1.1 Detailed MSW by country'!AO205)</f>
        <v>0.37661345827395659</v>
      </c>
      <c r="I205" s="21">
        <f>MIN('ST1.1 Detailed MSW by country'!H205,'ST1.1 Detailed MSW by country'!S205,'ST1.1 Detailed MSW by country'!AD205,'ST1.1 Detailed MSW by country'!AO205)</f>
        <v>0.49589999999999995</v>
      </c>
      <c r="J205" s="21">
        <f>MAX('ST1.1 Detailed MSW by country'!H205,'ST1.1 Detailed MSW by country'!S205,'ST1.1 Detailed MSW by country'!AD205,'ST1.1 Detailed MSW by country'!AO205)</f>
        <v>0.79799999999999993</v>
      </c>
      <c r="K205" s="50">
        <f>AVERAGE('ST1.1 Detailed MSW by country'!AP205,'ST1.1 Detailed MSW by country'!AE205,'ST1.1 Detailed MSW by country'!T205,'ST1.1 Detailed MSW by country'!I205)</f>
        <v>5.3613290238513356E-2</v>
      </c>
      <c r="L205" s="50">
        <f>STDEVA('ST1.1 Detailed MSW by country'!AP205,'ST1.1 Detailed MSW by country'!AE205,'ST1.1 Detailed MSW by country'!T205,'ST1.1 Detailed MSW by country'!I205)</f>
        <v>3.3928887351991135E-2</v>
      </c>
      <c r="M205" s="50">
        <f>MIN('ST1.1 Detailed MSW by country'!AP205,'ST1.1 Detailed MSW by country'!AE205,'ST1.1 Detailed MSW by country'!T205,'ST1.1 Detailed MSW by country'!I205)</f>
        <v>2.4199919999999996E-2</v>
      </c>
      <c r="N205" s="50">
        <f>MAX('ST1.1 Detailed MSW by country'!AP205,'ST1.1 Detailed MSW by country'!AE205,'ST1.1 Detailed MSW by country'!T205,'ST1.1 Detailed MSW by country'!I205)</f>
        <v>6.8319999999999992E-2</v>
      </c>
      <c r="O205" s="50">
        <f>AVERAGE('ST1.1 Detailed MSW by country'!AQ205,'ST1.1 Detailed MSW by country'!AF205,'ST1.1 Detailed MSW by country'!U205,'ST1.1 Detailed MSW by country'!J205)</f>
        <v>0.10250245859125606</v>
      </c>
      <c r="P205" s="50">
        <f>STDEVA('ST1.1 Detailed MSW by country'!AQ205,'ST1.1 Detailed MSW by country'!AF205,'ST1.1 Detailed MSW by country'!U205,'ST1.1 Detailed MSW by country'!J205)</f>
        <v>6.4868139138130609E-2</v>
      </c>
      <c r="Q205" s="50">
        <f>MIN('ST1.1 Detailed MSW by country'!AQ205,'ST1.1 Detailed MSW by country'!AF205,'ST1.1 Detailed MSW by country'!U205,'ST1.1 Detailed MSW by country'!J205)</f>
        <v>4.6267469999999991E-2</v>
      </c>
      <c r="R205" s="50">
        <f>MAX('ST1.1 Detailed MSW by country'!AQ205,'ST1.1 Detailed MSW by country'!AF205,'ST1.1 Detailed MSW by country'!U205,'ST1.1 Detailed MSW by country'!J205)</f>
        <v>0.13061999999999999</v>
      </c>
      <c r="S205" s="50">
        <f>AVERAGE('ST1.1 Detailed MSW by country'!AR205,'ST1.1 Detailed MSW by country'!AG205,'ST1.1 Detailed MSW by country'!V205,'ST1.1 Detailed MSW by country'!K205)</f>
        <v>8.481446734453342E-2</v>
      </c>
      <c r="T205" s="50">
        <f>STDEVA('ST1.1 Detailed MSW by country'!AR205,'ST1.1 Detailed MSW by country'!AG205,'ST1.1 Detailed MSW by country'!V205,'ST1.1 Detailed MSW by country'!K205)</f>
        <v>5.3674387368313856E-2</v>
      </c>
      <c r="U205" s="50">
        <f>MIN('ST1.1 Detailed MSW by country'!AR205,'ST1.1 Detailed MSW by country'!AG205,'ST1.1 Detailed MSW by country'!V205,'ST1.1 Detailed MSW by country'!K205)</f>
        <v>3.8283480000000002E-2</v>
      </c>
      <c r="V205" s="50">
        <f>MAX('ST1.1 Detailed MSW by country'!AR205,'ST1.1 Detailed MSW by country'!AG205,'ST1.1 Detailed MSW by country'!V205,'ST1.1 Detailed MSW by country'!K205)</f>
        <v>0.10808</v>
      </c>
      <c r="W205" s="50">
        <f>AVERAGE('ST1.1 Detailed MSW by country'!AS205,'ST1.1 Detailed MSW by country'!AH205,'ST1.1 Detailed MSW by country'!W205,'ST1.1 Detailed MSW by country'!L205)</f>
        <v>6.5148936703767257E-2</v>
      </c>
      <c r="X205" s="50">
        <f>STDEVA('ST1.1 Detailed MSW by country'!AS205,'ST1.1 Detailed MSW by country'!AH205,'ST1.1 Detailed MSW by country'!W205,'ST1.1 Detailed MSW by country'!L205)</f>
        <v>4.122916024534988E-2</v>
      </c>
      <c r="Y205" s="50">
        <f>MIN('ST1.1 Detailed MSW by country'!AS205,'ST1.1 Detailed MSW by country'!AH205,'ST1.1 Detailed MSW by country'!W205,'ST1.1 Detailed MSW by country'!L205)</f>
        <v>2.9406869999999998E-2</v>
      </c>
      <c r="Z205" s="50">
        <f>MAX('ST1.1 Detailed MSW by country'!AS205,'ST1.1 Detailed MSW by country'!AH205,'ST1.1 Detailed MSW by country'!W205,'ST1.1 Detailed MSW by country'!L205)</f>
        <v>8.3019999999999997E-2</v>
      </c>
      <c r="AA205" s="50">
        <f>AVERAGE('ST1.1 Detailed MSW by country'!AT205,'ST1.1 Detailed MSW by country'!AI205,'ST1.1 Detailed MSW by country'!X205,'ST1.1 Detailed MSW by country'!M205)</f>
        <v>0.17138674748377222</v>
      </c>
      <c r="AB205" s="50">
        <f>STDEVA('ST1.1 Detailed MSW by country'!AT205,'ST1.1 Detailed MSW by country'!AI205,'ST1.1 Detailed MSW by country'!X205,'ST1.1 Detailed MSW by country'!M205)</f>
        <v>0.10846119727275856</v>
      </c>
      <c r="AC205" s="50">
        <f>MIN('ST1.1 Detailed MSW by country'!AT205,'ST1.1 Detailed MSW by country'!AI205,'ST1.1 Detailed MSW by country'!X205,'ST1.1 Detailed MSW by country'!M205)</f>
        <v>7.7360399999999996E-2</v>
      </c>
      <c r="AD205" s="50">
        <f>MAX('ST1.1 Detailed MSW by country'!AT205,'ST1.1 Detailed MSW by country'!AI205,'ST1.1 Detailed MSW by country'!X205,'ST1.1 Detailed MSW by country'!M205)</f>
        <v>0.21839999999999998</v>
      </c>
      <c r="AE205" s="50">
        <f>AVERAGE('ST1.1 Detailed MSW by country'!AU205,'ST1.1 Detailed MSW by country'!AJ205,'ST1.1 Detailed MSW by country'!Y205,'ST1.1 Detailed MSW by country'!N205)</f>
        <v>4.8669441753404541E-2</v>
      </c>
      <c r="AF205" s="50">
        <f>STDEVA('ST1.1 Detailed MSW by country'!AU205,'ST1.1 Detailed MSW by country'!AJ205,'ST1.1 Detailed MSW by country'!Y205,'ST1.1 Detailed MSW by country'!N205)</f>
        <v>3.0800198969123099E-2</v>
      </c>
      <c r="AG205" s="50">
        <f>MIN('ST1.1 Detailed MSW by country'!AU205,'ST1.1 Detailed MSW by country'!AJ205,'ST1.1 Detailed MSW by country'!Y205,'ST1.1 Detailed MSW by country'!N205)</f>
        <v>2.1968369999999997E-2</v>
      </c>
      <c r="AH205" s="50">
        <f>MAX('ST1.1 Detailed MSW by country'!AU205,'ST1.1 Detailed MSW by country'!AJ205,'ST1.1 Detailed MSW by country'!Y205,'ST1.1 Detailed MSW by country'!N205)</f>
        <v>6.2019999999999992E-2</v>
      </c>
      <c r="AI205" s="50">
        <f>AVERAGE('ST1.1 Detailed MSW by country'!I205,'ST1.1 Detailed MSW by country'!L205,'ST1.1 Detailed MSW by country'!T205,'ST1.1 Detailed MSW by country'!W205,'ST1.1 Detailed MSW by country'!AE205,'ST1.1 Detailed MSW by country'!AH205,'ST1.1 Detailed MSW by country'!AP205,'ST1.1 Detailed MSW by country'!AS205)</f>
        <v>5.93811134711403E-2</v>
      </c>
      <c r="AJ205" s="50">
        <f>STDEVA('ST1.1 Detailed MSW by country'!I205,'ST1.1 Detailed MSW by country'!L205,'ST1.1 Detailed MSW by country'!T205,'ST1.1 Detailed MSW by country'!W205,'ST1.1 Detailed MSW by country'!AE205,'ST1.1 Detailed MSW by country'!AH205,'ST1.1 Detailed MSW by country'!AP205,'ST1.1 Detailed MSW by country'!AS205)</f>
        <v>3.5259738647105458E-2</v>
      </c>
      <c r="AK205" s="50">
        <f>MIN('ST1.1 Detailed MSW by country'!I205,'ST1.1 Detailed MSW by country'!L205,'ST1.1 Detailed MSW by country'!T205,'ST1.1 Detailed MSW by country'!W205,'ST1.1 Detailed MSW by country'!AE205,'ST1.1 Detailed MSW by country'!AH205,'ST1.1 Detailed MSW by country'!AP205,'ST1.1 Detailed MSW by country'!AS205)</f>
        <v>2.4199919999999996E-2</v>
      </c>
      <c r="AL205" s="50">
        <f>MAX('ST1.1 Detailed MSW by country'!I205,'ST1.1 Detailed MSW by country'!L205,'ST1.1 Detailed MSW by country'!T205,'ST1.1 Detailed MSW by country'!W205,'ST1.1 Detailed MSW by country'!AE205,'ST1.1 Detailed MSW by country'!AH205,'ST1.1 Detailed MSW by country'!AP205,'ST1.1 Detailed MSW by country'!AS205)</f>
        <v>8.3019999999999997E-2</v>
      </c>
      <c r="AM205" s="50">
        <f>AVERAGE('ST1.1 Detailed MSW by country'!J205,'ST1.1 Detailed MSW by country'!M205,'ST1.1 Detailed MSW by country'!U205,'ST1.1 Detailed MSW by country'!X205,'ST1.1 Detailed MSW by country'!AF205,'ST1.1 Detailed MSW by country'!AI205,'ST1.1 Detailed MSW by country'!AQ205,'ST1.1 Detailed MSW by country'!AT205)</f>
        <v>0.13694460303751413</v>
      </c>
      <c r="AN205" s="50">
        <f>STDEVA('ST1.1 Detailed MSW by country'!J205,'ST1.1 Detailed MSW by country'!M205,'ST1.1 Detailed MSW by country'!U205,'ST1.1 Detailed MSW by country'!X205,'ST1.1 Detailed MSW by country'!AF205,'ST1.1 Detailed MSW by country'!AI205,'ST1.1 Detailed MSW by country'!AQ205,'ST1.1 Detailed MSW by country'!AT205)</f>
        <v>8.7221635815652704E-2</v>
      </c>
      <c r="AO205" s="50">
        <f>MIN('ST1.1 Detailed MSW by country'!J205,'ST1.1 Detailed MSW by country'!M205,'ST1.1 Detailed MSW by country'!U205,'ST1.1 Detailed MSW by country'!X205,'ST1.1 Detailed MSW by country'!AF205,'ST1.1 Detailed MSW by country'!AI205,'ST1.1 Detailed MSW by country'!AQ205,'ST1.1 Detailed MSW by country'!AT205)</f>
        <v>4.6267469999999991E-2</v>
      </c>
      <c r="AP205" s="50">
        <f>MAX('ST1.1 Detailed MSW by country'!J205,'ST1.1 Detailed MSW by country'!M205,'ST1.1 Detailed MSW by country'!U205,'ST1.1 Detailed MSW by country'!X205,'ST1.1 Detailed MSW by country'!AF205,'ST1.1 Detailed MSW by country'!AI205,'ST1.1 Detailed MSW by country'!AQ205,'ST1.1 Detailed MSW by country'!AT205)</f>
        <v>0.21839999999999998</v>
      </c>
      <c r="AQ205" s="50">
        <f>AVERAGE('ST1.1 Detailed MSW by country'!K205,'ST1.1 Detailed MSW by country'!N205,'ST1.1 Detailed MSW by country'!V205,'ST1.1 Detailed MSW by country'!Y205,'ST1.1 Detailed MSW by country'!AG205,'ST1.1 Detailed MSW by country'!AJ205,'ST1.1 Detailed MSW by country'!AR205,'ST1.1 Detailed MSW by country'!AU205)</f>
        <v>6.6741954548968987E-2</v>
      </c>
      <c r="AR205" s="50">
        <f>STDEVA('ST1.1 Detailed MSW by country'!K205,'ST1.1 Detailed MSW by country'!N205,'ST1.1 Detailed MSW by country'!V205,'ST1.1 Detailed MSW by country'!Y205,'ST1.1 Detailed MSW by country'!AG205,'ST1.1 Detailed MSW by country'!AJ205,'ST1.1 Detailed MSW by country'!AR205,'ST1.1 Detailed MSW by country'!AU205)</f>
        <v>4.3025817966924444E-2</v>
      </c>
      <c r="AS205" s="50">
        <f>MIN('ST1.1 Detailed MSW by country'!K205,'ST1.1 Detailed MSW by country'!N205,'ST1.1 Detailed MSW by country'!V205,'ST1.1 Detailed MSW by country'!Y205,'ST1.1 Detailed MSW by country'!AG205,'ST1.1 Detailed MSW by country'!AJ205,'ST1.1 Detailed MSW by country'!AR205,'ST1.1 Detailed MSW by country'!AU205)</f>
        <v>2.1968369999999997E-2</v>
      </c>
      <c r="AT205" s="50">
        <f>MAX('ST1.1 Detailed MSW by country'!K205,'ST1.1 Detailed MSW by country'!N205,'ST1.1 Detailed MSW by country'!V205,'ST1.1 Detailed MSW by country'!Y205,'ST1.1 Detailed MSW by country'!AG205,'ST1.1 Detailed MSW by country'!AJ205,'ST1.1 Detailed MSW by country'!AR205,'ST1.1 Detailed MSW by country'!AU205)</f>
        <v>0.10808</v>
      </c>
    </row>
    <row r="206" spans="1:46" x14ac:dyDescent="0.3">
      <c r="A206" s="19" t="s">
        <v>223</v>
      </c>
      <c r="B206" s="19" t="s">
        <v>225</v>
      </c>
      <c r="C206" s="27">
        <f>AVERAGE('ST1.1 Detailed MSW by country'!G206,'ST1.1 Detailed MSW by country'!R206,'ST1.1 Detailed MSW by country'!AC206,'ST1.1 Detailed MSW by country'!AN206)</f>
        <v>0.57268851656776154</v>
      </c>
      <c r="D206" s="21">
        <f>STDEVA('ST1.1 Detailed MSW by country'!G206,'ST1.1 Detailed MSW by country'!R206,'ST1.1 Detailed MSW by country'!AC206,'ST1.1 Detailed MSW by country'!AN206)</f>
        <v>0.45192183987508877</v>
      </c>
      <c r="E206" s="21">
        <f>MIN('ST1.1 Detailed MSW by country'!G206,'ST1.1 Detailed MSW by country'!R206,'ST1.1 Detailed MSW by country'!AC206,'ST1.1 Detailed MSW by country'!AN206)</f>
        <v>0.19537703313552324</v>
      </c>
      <c r="F206" s="21">
        <f>MAX('ST1.1 Detailed MSW by country'!G206,'ST1.1 Detailed MSW by country'!R206,'ST1.1 Detailed MSW by country'!AC206,'ST1.1 Detailed MSW by country'!AN206)</f>
        <v>0.95</v>
      </c>
      <c r="G206" s="21">
        <f>AVERAGE('ST1.1 Detailed MSW by country'!H206,'ST1.1 Detailed MSW by country'!S206,'ST1.1 Detailed MSW by country'!AD206,'ST1.1 Detailed MSW by country'!AO206)</f>
        <v>0.32643245444362412</v>
      </c>
      <c r="H206" s="21">
        <f>STDEVA('ST1.1 Detailed MSW by country'!H206,'ST1.1 Detailed MSW by country'!S206,'ST1.1 Detailed MSW by country'!AD206,'ST1.1 Detailed MSW by country'!AO206)</f>
        <v>0.25759544872880052</v>
      </c>
      <c r="I206" s="21">
        <f>MIN('ST1.1 Detailed MSW by country'!H206,'ST1.1 Detailed MSW by country'!S206,'ST1.1 Detailed MSW by country'!AD206,'ST1.1 Detailed MSW by country'!AO206)</f>
        <v>0.11136490888724823</v>
      </c>
      <c r="J206" s="21">
        <f>MAX('ST1.1 Detailed MSW by country'!H206,'ST1.1 Detailed MSW by country'!S206,'ST1.1 Detailed MSW by country'!AD206,'ST1.1 Detailed MSW by country'!AO206)</f>
        <v>0.54149999999999998</v>
      </c>
      <c r="K206" s="50">
        <f>AVERAGE('ST1.1 Detailed MSW by country'!AP206,'ST1.1 Detailed MSW by country'!AE206,'ST1.1 Detailed MSW by country'!T206,'ST1.1 Detailed MSW by country'!I206)</f>
        <v>1.7979799608506764E-2</v>
      </c>
      <c r="L206" s="50">
        <f>STDEVA('ST1.1 Detailed MSW by country'!AP206,'ST1.1 Detailed MSW by country'!AE206,'ST1.1 Detailed MSW by country'!T206,'ST1.1 Detailed MSW by country'!I206)</f>
        <v>1.2462246580603999E-2</v>
      </c>
      <c r="M206" s="50">
        <f>MIN('ST1.1 Detailed MSW by country'!AP206,'ST1.1 Detailed MSW by country'!AE206,'ST1.1 Detailed MSW by country'!T206,'ST1.1 Detailed MSW by country'!I206)</f>
        <v>9.5343992170135328E-3</v>
      </c>
      <c r="N206" s="50">
        <f>MAX('ST1.1 Detailed MSW by country'!AP206,'ST1.1 Detailed MSW by country'!AE206,'ST1.1 Detailed MSW by country'!T206,'ST1.1 Detailed MSW by country'!I206)</f>
        <v>2.6425199999999996E-2</v>
      </c>
      <c r="O206" s="50">
        <f>AVERAGE('ST1.1 Detailed MSW by country'!AQ206,'ST1.1 Detailed MSW by country'!AF206,'ST1.1 Detailed MSW by country'!U206,'ST1.1 Detailed MSW by country'!J206)</f>
        <v>3.4375313595772158E-2</v>
      </c>
      <c r="P206" s="50">
        <f>STDEVA('ST1.1 Detailed MSW by country'!AQ206,'ST1.1 Detailed MSW by country'!AF206,'ST1.1 Detailed MSW by country'!U206,'ST1.1 Detailed MSW by country'!J206)</f>
        <v>2.3826385368244937E-2</v>
      </c>
      <c r="Q206" s="50">
        <f>MIN('ST1.1 Detailed MSW by country'!AQ206,'ST1.1 Detailed MSW by country'!AF206,'ST1.1 Detailed MSW by country'!U206,'ST1.1 Detailed MSW by country'!J206)</f>
        <v>1.8228677191544317E-2</v>
      </c>
      <c r="R206" s="50">
        <f>MAX('ST1.1 Detailed MSW by country'!AQ206,'ST1.1 Detailed MSW by country'!AF206,'ST1.1 Detailed MSW by country'!U206,'ST1.1 Detailed MSW by country'!J206)</f>
        <v>5.0521949999999996E-2</v>
      </c>
      <c r="S206" s="50">
        <f>AVERAGE('ST1.1 Detailed MSW by country'!AR206,'ST1.1 Detailed MSW by country'!AG206,'ST1.1 Detailed MSW by country'!V206,'ST1.1 Detailed MSW by country'!K206)</f>
        <v>2.8443453479031197E-2</v>
      </c>
      <c r="T206" s="50">
        <f>STDEVA('ST1.1 Detailed MSW by country'!AR206,'ST1.1 Detailed MSW by country'!AG206,'ST1.1 Detailed MSW by country'!V206,'ST1.1 Detailed MSW by country'!K206)</f>
        <v>1.9714865492266982E-2</v>
      </c>
      <c r="U206" s="50">
        <f>MIN('ST1.1 Detailed MSW by country'!AR206,'ST1.1 Detailed MSW by country'!AG206,'ST1.1 Detailed MSW by country'!V206,'ST1.1 Detailed MSW by country'!K206)</f>
        <v>1.5083106958062396E-2</v>
      </c>
      <c r="V206" s="50">
        <f>MAX('ST1.1 Detailed MSW by country'!AR206,'ST1.1 Detailed MSW by country'!AG206,'ST1.1 Detailed MSW by country'!V206,'ST1.1 Detailed MSW by country'!K206)</f>
        <v>4.1803800000000002E-2</v>
      </c>
      <c r="W206" s="50">
        <f>AVERAGE('ST1.1 Detailed MSW by country'!AS206,'ST1.1 Detailed MSW by country'!AH206,'ST1.1 Detailed MSW by country'!W206,'ST1.1 Detailed MSW by country'!L206)</f>
        <v>2.1848404032468263E-2</v>
      </c>
      <c r="X206" s="50">
        <f>STDEVA('ST1.1 Detailed MSW by country'!AS206,'ST1.1 Detailed MSW by country'!AH206,'ST1.1 Detailed MSW by country'!W206,'ST1.1 Detailed MSW by country'!L206)</f>
        <v>1.5143672586676581E-2</v>
      </c>
      <c r="Y206" s="50">
        <f>MIN('ST1.1 Detailed MSW by country'!AS206,'ST1.1 Detailed MSW by country'!AH206,'ST1.1 Detailed MSW by country'!W206,'ST1.1 Detailed MSW by country'!L206)</f>
        <v>1.1585858064936528E-2</v>
      </c>
      <c r="Z206" s="50">
        <f>MAX('ST1.1 Detailed MSW by country'!AS206,'ST1.1 Detailed MSW by country'!AH206,'ST1.1 Detailed MSW by country'!W206,'ST1.1 Detailed MSW by country'!L206)</f>
        <v>3.2110949999999999E-2</v>
      </c>
      <c r="AA206" s="50">
        <f>AVERAGE('ST1.1 Detailed MSW by country'!AT206,'ST1.1 Detailed MSW by country'!AI206,'ST1.1 Detailed MSW by country'!X206,'ST1.1 Detailed MSW by country'!M206)</f>
        <v>5.7476408584570808E-2</v>
      </c>
      <c r="AB206" s="50">
        <f>STDEVA('ST1.1 Detailed MSW by country'!AT206,'ST1.1 Detailed MSW by country'!AI206,'ST1.1 Detailed MSW by country'!X206,'ST1.1 Detailed MSW by country'!M206)</f>
        <v>3.9838329233078354E-2</v>
      </c>
      <c r="AC206" s="50">
        <f>MIN('ST1.1 Detailed MSW by country'!AT206,'ST1.1 Detailed MSW by country'!AI206,'ST1.1 Detailed MSW by country'!X206,'ST1.1 Detailed MSW by country'!M206)</f>
        <v>3.0478817169141626E-2</v>
      </c>
      <c r="AD206" s="50">
        <f>MAX('ST1.1 Detailed MSW by country'!AT206,'ST1.1 Detailed MSW by country'!AI206,'ST1.1 Detailed MSW by country'!X206,'ST1.1 Detailed MSW by country'!M206)</f>
        <v>8.4473999999999994E-2</v>
      </c>
      <c r="AE206" s="50">
        <f>AVERAGE('ST1.1 Detailed MSW by country'!AU206,'ST1.1 Detailed MSW by country'!AJ206,'ST1.1 Detailed MSW by country'!Y206,'ST1.1 Detailed MSW by country'!N206)</f>
        <v>1.6321826283951839E-2</v>
      </c>
      <c r="AF206" s="50">
        <f>STDEVA('ST1.1 Detailed MSW by country'!AU206,'ST1.1 Detailed MSW by country'!AJ206,'ST1.1 Detailed MSW by country'!Y206,'ST1.1 Detailed MSW by country'!N206)</f>
        <v>1.1313064006572893E-2</v>
      </c>
      <c r="AG206" s="50">
        <f>MIN('ST1.1 Detailed MSW by country'!AU206,'ST1.1 Detailed MSW by country'!AJ206,'ST1.1 Detailed MSW by country'!Y206,'ST1.1 Detailed MSW by country'!N206)</f>
        <v>8.6552025679036797E-3</v>
      </c>
      <c r="AH206" s="50">
        <f>MAX('ST1.1 Detailed MSW by country'!AU206,'ST1.1 Detailed MSW by country'!AJ206,'ST1.1 Detailed MSW by country'!Y206,'ST1.1 Detailed MSW by country'!N206)</f>
        <v>2.3988449999999998E-2</v>
      </c>
      <c r="AI206" s="50">
        <f>AVERAGE('ST1.1 Detailed MSW by country'!I206,'ST1.1 Detailed MSW by country'!L206,'ST1.1 Detailed MSW by country'!T206,'ST1.1 Detailed MSW by country'!W206,'ST1.1 Detailed MSW by country'!AE206,'ST1.1 Detailed MSW by country'!AH206,'ST1.1 Detailed MSW by country'!AP206,'ST1.1 Detailed MSW by country'!AS206)</f>
        <v>1.9914101820487515E-2</v>
      </c>
      <c r="AJ206" s="50">
        <f>STDEVA('ST1.1 Detailed MSW by country'!I206,'ST1.1 Detailed MSW by country'!L206,'ST1.1 Detailed MSW by country'!T206,'ST1.1 Detailed MSW by country'!W206,'ST1.1 Detailed MSW by country'!AE206,'ST1.1 Detailed MSW by country'!AH206,'ST1.1 Detailed MSW by country'!AP206,'ST1.1 Detailed MSW by country'!AS206)</f>
        <v>1.2880762387813932E-2</v>
      </c>
      <c r="AK206" s="50">
        <f>MIN('ST1.1 Detailed MSW by country'!I206,'ST1.1 Detailed MSW by country'!L206,'ST1.1 Detailed MSW by country'!T206,'ST1.1 Detailed MSW by country'!W206,'ST1.1 Detailed MSW by country'!AE206,'ST1.1 Detailed MSW by country'!AH206,'ST1.1 Detailed MSW by country'!AP206,'ST1.1 Detailed MSW by country'!AS206)</f>
        <v>9.5343992170135328E-3</v>
      </c>
      <c r="AL206" s="50">
        <f>MAX('ST1.1 Detailed MSW by country'!I206,'ST1.1 Detailed MSW by country'!L206,'ST1.1 Detailed MSW by country'!T206,'ST1.1 Detailed MSW by country'!W206,'ST1.1 Detailed MSW by country'!AE206,'ST1.1 Detailed MSW by country'!AH206,'ST1.1 Detailed MSW by country'!AP206,'ST1.1 Detailed MSW by country'!AS206)</f>
        <v>3.2110949999999999E-2</v>
      </c>
      <c r="AM206" s="50">
        <f>AVERAGE('ST1.1 Detailed MSW by country'!J206,'ST1.1 Detailed MSW by country'!M206,'ST1.1 Detailed MSW by country'!U206,'ST1.1 Detailed MSW by country'!X206,'ST1.1 Detailed MSW by country'!AF206,'ST1.1 Detailed MSW by country'!AI206,'ST1.1 Detailed MSW by country'!AQ206,'ST1.1 Detailed MSW by country'!AT206)</f>
        <v>4.592586109017148E-2</v>
      </c>
      <c r="AN206" s="50">
        <f>STDEVA('ST1.1 Detailed MSW by country'!J206,'ST1.1 Detailed MSW by country'!M206,'ST1.1 Detailed MSW by country'!U206,'ST1.1 Detailed MSW by country'!X206,'ST1.1 Detailed MSW by country'!AF206,'ST1.1 Detailed MSW by country'!AI206,'ST1.1 Detailed MSW by country'!AQ206,'ST1.1 Detailed MSW by country'!AT206)</f>
        <v>3.1009670478367449E-2</v>
      </c>
      <c r="AO206" s="50">
        <f>MIN('ST1.1 Detailed MSW by country'!J206,'ST1.1 Detailed MSW by country'!M206,'ST1.1 Detailed MSW by country'!U206,'ST1.1 Detailed MSW by country'!X206,'ST1.1 Detailed MSW by country'!AF206,'ST1.1 Detailed MSW by country'!AI206,'ST1.1 Detailed MSW by country'!AQ206,'ST1.1 Detailed MSW by country'!AT206)</f>
        <v>1.8228677191544317E-2</v>
      </c>
      <c r="AP206" s="50">
        <f>MAX('ST1.1 Detailed MSW by country'!J206,'ST1.1 Detailed MSW by country'!M206,'ST1.1 Detailed MSW by country'!U206,'ST1.1 Detailed MSW by country'!X206,'ST1.1 Detailed MSW by country'!AF206,'ST1.1 Detailed MSW by country'!AI206,'ST1.1 Detailed MSW by country'!AQ206,'ST1.1 Detailed MSW by country'!AT206)</f>
        <v>8.4473999999999994E-2</v>
      </c>
      <c r="AQ206" s="50">
        <f>AVERAGE('ST1.1 Detailed MSW by country'!K206,'ST1.1 Detailed MSW by country'!N206,'ST1.1 Detailed MSW by country'!V206,'ST1.1 Detailed MSW by country'!Y206,'ST1.1 Detailed MSW by country'!AG206,'ST1.1 Detailed MSW by country'!AJ206,'ST1.1 Detailed MSW by country'!AR206,'ST1.1 Detailed MSW by country'!AU206)</f>
        <v>2.2382639881491518E-2</v>
      </c>
      <c r="AR206" s="50">
        <f>STDEVA('ST1.1 Detailed MSW by country'!K206,'ST1.1 Detailed MSW by country'!N206,'ST1.1 Detailed MSW by country'!V206,'ST1.1 Detailed MSW by country'!Y206,'ST1.1 Detailed MSW by country'!AG206,'ST1.1 Detailed MSW by country'!AJ206,'ST1.1 Detailed MSW by country'!AR206,'ST1.1 Detailed MSW by country'!AU206)</f>
        <v>1.5228971162666183E-2</v>
      </c>
      <c r="AS206" s="50">
        <f>MIN('ST1.1 Detailed MSW by country'!K206,'ST1.1 Detailed MSW by country'!N206,'ST1.1 Detailed MSW by country'!V206,'ST1.1 Detailed MSW by country'!Y206,'ST1.1 Detailed MSW by country'!AG206,'ST1.1 Detailed MSW by country'!AJ206,'ST1.1 Detailed MSW by country'!AR206,'ST1.1 Detailed MSW by country'!AU206)</f>
        <v>8.6552025679036797E-3</v>
      </c>
      <c r="AT206" s="50">
        <f>MAX('ST1.1 Detailed MSW by country'!K206,'ST1.1 Detailed MSW by country'!N206,'ST1.1 Detailed MSW by country'!V206,'ST1.1 Detailed MSW by country'!Y206,'ST1.1 Detailed MSW by country'!AG206,'ST1.1 Detailed MSW by country'!AJ206,'ST1.1 Detailed MSW by country'!AR206,'ST1.1 Detailed MSW by country'!AU206)</f>
        <v>4.1803800000000002E-2</v>
      </c>
    </row>
    <row r="207" spans="1:46" x14ac:dyDescent="0.3">
      <c r="A207" s="19" t="s">
        <v>223</v>
      </c>
      <c r="B207" s="19" t="s">
        <v>226</v>
      </c>
      <c r="C207" s="27">
        <f>AVERAGE('ST1.1 Detailed MSW by country'!G207,'ST1.1 Detailed MSW by country'!R207,'ST1.1 Detailed MSW by country'!AC207,'ST1.1 Detailed MSW by country'!AN207)</f>
        <v>0.52480221837330954</v>
      </c>
      <c r="D207" s="21">
        <f>STDEVA('ST1.1 Detailed MSW by country'!G207,'ST1.1 Detailed MSW by country'!R207,'ST1.1 Detailed MSW by country'!AC207,'ST1.1 Detailed MSW by country'!AN207)</f>
        <v>0.29213204243456331</v>
      </c>
      <c r="E207" s="21">
        <f>MIN('ST1.1 Detailed MSW by country'!G207,'ST1.1 Detailed MSW by country'!R207,'ST1.1 Detailed MSW by country'!AC207,'ST1.1 Detailed MSW by country'!AN207)</f>
        <v>0.37</v>
      </c>
      <c r="F207" s="21">
        <f>MAX('ST1.1 Detailed MSW by country'!G207,'ST1.1 Detailed MSW by country'!R207,'ST1.1 Detailed MSW by country'!AC207,'ST1.1 Detailed MSW by country'!AN207)</f>
        <v>0.6844066551199286</v>
      </c>
      <c r="G207" s="21">
        <f>AVERAGE('ST1.1 Detailed MSW by country'!H207,'ST1.1 Detailed MSW by country'!S207,'ST1.1 Detailed MSW by country'!AD207,'ST1.1 Detailed MSW by country'!AO207)</f>
        <v>0.29913726447278638</v>
      </c>
      <c r="H207" s="21">
        <f>STDEVA('ST1.1 Detailed MSW by country'!H207,'ST1.1 Detailed MSW by country'!S207,'ST1.1 Detailed MSW by country'!AD207,'ST1.1 Detailed MSW by country'!AO207)</f>
        <v>0.16651526418770107</v>
      </c>
      <c r="I207" s="21">
        <f>MIN('ST1.1 Detailed MSW by country'!H207,'ST1.1 Detailed MSW by country'!S207,'ST1.1 Detailed MSW by country'!AD207,'ST1.1 Detailed MSW by country'!AO207)</f>
        <v>0.21089999999999998</v>
      </c>
      <c r="J207" s="21">
        <f>MAX('ST1.1 Detailed MSW by country'!H207,'ST1.1 Detailed MSW by country'!S207,'ST1.1 Detailed MSW by country'!AD207,'ST1.1 Detailed MSW by country'!AO207)</f>
        <v>0.39011179341835928</v>
      </c>
      <c r="K207" s="50">
        <f>AVERAGE('ST1.1 Detailed MSW by country'!AP207,'ST1.1 Detailed MSW by country'!AE207,'ST1.1 Detailed MSW by country'!T207,'ST1.1 Detailed MSW by country'!I207)</f>
        <v>2.1973121589950836E-2</v>
      </c>
      <c r="L207" s="50">
        <f>STDEVA('ST1.1 Detailed MSW by country'!AP207,'ST1.1 Detailed MSW by country'!AE207,'ST1.1 Detailed MSW by country'!T207,'ST1.1 Detailed MSW by country'!I207)</f>
        <v>1.3716063790142735E-2</v>
      </c>
      <c r="M207" s="50">
        <f>MIN('ST1.1 Detailed MSW by country'!AP207,'ST1.1 Detailed MSW by country'!AE207,'ST1.1 Detailed MSW by country'!T207,'ST1.1 Detailed MSW by country'!I207)</f>
        <v>1.4464319999999999E-2</v>
      </c>
      <c r="N207" s="50">
        <f>MAX('ST1.1 Detailed MSW by country'!AP207,'ST1.1 Detailed MSW by country'!AE207,'ST1.1 Detailed MSW by country'!T207,'ST1.1 Detailed MSW by country'!I207)</f>
        <v>3.3399044769852511E-2</v>
      </c>
      <c r="O207" s="50">
        <f>AVERAGE('ST1.1 Detailed MSW by country'!AQ207,'ST1.1 Detailed MSW by country'!AF207,'ST1.1 Detailed MSW by country'!U207,'ST1.1 Detailed MSW by country'!J207)</f>
        <v>4.2010086974229775E-2</v>
      </c>
      <c r="P207" s="50">
        <f>STDEVA('ST1.1 Detailed MSW by country'!AQ207,'ST1.1 Detailed MSW by country'!AF207,'ST1.1 Detailed MSW by country'!U207,'ST1.1 Detailed MSW by country'!J207)</f>
        <v>2.6223539992219623E-2</v>
      </c>
      <c r="Q207" s="50">
        <f>MIN('ST1.1 Detailed MSW by country'!AQ207,'ST1.1 Detailed MSW by country'!AF207,'ST1.1 Detailed MSW by country'!U207,'ST1.1 Detailed MSW by country'!J207)</f>
        <v>2.7654119999999997E-2</v>
      </c>
      <c r="R207" s="50">
        <f>MAX('ST1.1 Detailed MSW by country'!AQ207,'ST1.1 Detailed MSW by country'!AF207,'ST1.1 Detailed MSW by country'!U207,'ST1.1 Detailed MSW by country'!J207)</f>
        <v>6.3855140922689332E-2</v>
      </c>
      <c r="S207" s="50">
        <f>AVERAGE('ST1.1 Detailed MSW by country'!AR207,'ST1.1 Detailed MSW by country'!AG207,'ST1.1 Detailed MSW by country'!V207,'ST1.1 Detailed MSW by country'!K207)</f>
        <v>3.4760757925086171E-2</v>
      </c>
      <c r="T207" s="50">
        <f>STDEVA('ST1.1 Detailed MSW by country'!AR207,'ST1.1 Detailed MSW by country'!AG207,'ST1.1 Detailed MSW by country'!V207,'ST1.1 Detailed MSW by country'!K207)</f>
        <v>2.1698363208996305E-2</v>
      </c>
      <c r="U207" s="50">
        <f>MIN('ST1.1 Detailed MSW by country'!AR207,'ST1.1 Detailed MSW by country'!AG207,'ST1.1 Detailed MSW by country'!V207,'ST1.1 Detailed MSW by country'!K207)</f>
        <v>2.2882080000000003E-2</v>
      </c>
      <c r="V207" s="50">
        <f>MAX('ST1.1 Detailed MSW by country'!AR207,'ST1.1 Detailed MSW by country'!AG207,'ST1.1 Detailed MSW by country'!V207,'ST1.1 Detailed MSW by country'!K207)</f>
        <v>5.2836193775258493E-2</v>
      </c>
      <c r="W207" s="50">
        <f>AVERAGE('ST1.1 Detailed MSW by country'!AS207,'ST1.1 Detailed MSW by country'!AH207,'ST1.1 Detailed MSW by country'!W207,'ST1.1 Detailed MSW by country'!L207)</f>
        <v>2.6700944882870586E-2</v>
      </c>
      <c r="X207" s="50">
        <f>STDEVA('ST1.1 Detailed MSW by country'!AS207,'ST1.1 Detailed MSW by country'!AH207,'ST1.1 Detailed MSW by country'!W207,'ST1.1 Detailed MSW by country'!L207)</f>
        <v>1.6667266040070995E-2</v>
      </c>
      <c r="Y207" s="50">
        <f>MIN('ST1.1 Detailed MSW by country'!AS207,'ST1.1 Detailed MSW by country'!AH207,'ST1.1 Detailed MSW by country'!W207,'ST1.1 Detailed MSW by country'!L207)</f>
        <v>1.7576519999999998E-2</v>
      </c>
      <c r="Z207" s="50">
        <f>MAX('ST1.1 Detailed MSW by country'!AS207,'ST1.1 Detailed MSW by country'!AH207,'ST1.1 Detailed MSW by country'!W207,'ST1.1 Detailed MSW by country'!L207)</f>
        <v>4.0585314648611766E-2</v>
      </c>
      <c r="AA207" s="50">
        <f>AVERAGE('ST1.1 Detailed MSW by country'!AT207,'ST1.1 Detailed MSW by country'!AI207,'ST1.1 Detailed MSW by country'!X207,'ST1.1 Detailed MSW by country'!M207)</f>
        <v>7.0241946066236294E-2</v>
      </c>
      <c r="AB207" s="50">
        <f>STDEVA('ST1.1 Detailed MSW by country'!AT207,'ST1.1 Detailed MSW by country'!AI207,'ST1.1 Detailed MSW by country'!X207,'ST1.1 Detailed MSW by country'!M207)</f>
        <v>4.3846433427505466E-2</v>
      </c>
      <c r="AC207" s="50">
        <f>MIN('ST1.1 Detailed MSW by country'!AT207,'ST1.1 Detailed MSW by country'!AI207,'ST1.1 Detailed MSW by country'!X207,'ST1.1 Detailed MSW by country'!M207)</f>
        <v>4.6238399999999999E-2</v>
      </c>
      <c r="AD207" s="50">
        <f>MAX('ST1.1 Detailed MSW by country'!AT207,'ST1.1 Detailed MSW by country'!AI207,'ST1.1 Detailed MSW by country'!X207,'ST1.1 Detailed MSW by country'!M207)</f>
        <v>0.10676743819870886</v>
      </c>
      <c r="AE207" s="50">
        <f>AVERAGE('ST1.1 Detailed MSW by country'!AU207,'ST1.1 Detailed MSW by country'!AJ207,'ST1.1 Detailed MSW by country'!Y207,'ST1.1 Detailed MSW by country'!N207)</f>
        <v>1.9946911607270943E-2</v>
      </c>
      <c r="AF207" s="50">
        <f>STDEVA('ST1.1 Detailed MSW by country'!AU207,'ST1.1 Detailed MSW by country'!AJ207,'ST1.1 Detailed MSW by country'!Y207,'ST1.1 Detailed MSW by country'!N207)</f>
        <v>1.2451262825887778E-2</v>
      </c>
      <c r="AG207" s="50">
        <f>MIN('ST1.1 Detailed MSW by country'!AU207,'ST1.1 Detailed MSW by country'!AJ207,'ST1.1 Detailed MSW by country'!Y207,'ST1.1 Detailed MSW by country'!N207)</f>
        <v>1.313052E-2</v>
      </c>
      <c r="AH207" s="50">
        <f>MAX('ST1.1 Detailed MSW by country'!AU207,'ST1.1 Detailed MSW by country'!AJ207,'ST1.1 Detailed MSW by country'!Y207,'ST1.1 Detailed MSW by country'!N207)</f>
        <v>3.0319214821812837E-2</v>
      </c>
      <c r="AI207" s="50">
        <f>AVERAGE('ST1.1 Detailed MSW by country'!I207,'ST1.1 Detailed MSW by country'!L207,'ST1.1 Detailed MSW by country'!T207,'ST1.1 Detailed MSW by country'!W207,'ST1.1 Detailed MSW by country'!AE207,'ST1.1 Detailed MSW by country'!AH207,'ST1.1 Detailed MSW by country'!AP207,'ST1.1 Detailed MSW by country'!AS207)</f>
        <v>2.4337033236410715E-2</v>
      </c>
      <c r="AJ207" s="50">
        <f>STDEVA('ST1.1 Detailed MSW by country'!I207,'ST1.1 Detailed MSW by country'!L207,'ST1.1 Detailed MSW by country'!T207,'ST1.1 Detailed MSW by country'!W207,'ST1.1 Detailed MSW by country'!AE207,'ST1.1 Detailed MSW by country'!AH207,'ST1.1 Detailed MSW by country'!AP207,'ST1.1 Detailed MSW by country'!AS207)</f>
        <v>1.4257483456880332E-2</v>
      </c>
      <c r="AK207" s="50">
        <f>MIN('ST1.1 Detailed MSW by country'!I207,'ST1.1 Detailed MSW by country'!L207,'ST1.1 Detailed MSW by country'!T207,'ST1.1 Detailed MSW by country'!W207,'ST1.1 Detailed MSW by country'!AE207,'ST1.1 Detailed MSW by country'!AH207,'ST1.1 Detailed MSW by country'!AP207,'ST1.1 Detailed MSW by country'!AS207)</f>
        <v>1.4464319999999999E-2</v>
      </c>
      <c r="AL207" s="50">
        <f>MAX('ST1.1 Detailed MSW by country'!I207,'ST1.1 Detailed MSW by country'!L207,'ST1.1 Detailed MSW by country'!T207,'ST1.1 Detailed MSW by country'!W207,'ST1.1 Detailed MSW by country'!AE207,'ST1.1 Detailed MSW by country'!AH207,'ST1.1 Detailed MSW by country'!AP207,'ST1.1 Detailed MSW by country'!AS207)</f>
        <v>4.0585314648611766E-2</v>
      </c>
      <c r="AM207" s="50">
        <f>AVERAGE('ST1.1 Detailed MSW by country'!J207,'ST1.1 Detailed MSW by country'!M207,'ST1.1 Detailed MSW by country'!U207,'ST1.1 Detailed MSW by country'!X207,'ST1.1 Detailed MSW by country'!AF207,'ST1.1 Detailed MSW by country'!AI207,'ST1.1 Detailed MSW by country'!AQ207,'ST1.1 Detailed MSW by country'!AT207)</f>
        <v>5.6126016520233031E-2</v>
      </c>
      <c r="AN207" s="50">
        <f>STDEVA('ST1.1 Detailed MSW by country'!J207,'ST1.1 Detailed MSW by country'!M207,'ST1.1 Detailed MSW by country'!U207,'ST1.1 Detailed MSW by country'!X207,'ST1.1 Detailed MSW by country'!AF207,'ST1.1 Detailed MSW by country'!AI207,'ST1.1 Detailed MSW by country'!AQ207,'ST1.1 Detailed MSW by country'!AT207)</f>
        <v>3.5309284338285805E-2</v>
      </c>
      <c r="AO207" s="50">
        <f>MIN('ST1.1 Detailed MSW by country'!J207,'ST1.1 Detailed MSW by country'!M207,'ST1.1 Detailed MSW by country'!U207,'ST1.1 Detailed MSW by country'!X207,'ST1.1 Detailed MSW by country'!AF207,'ST1.1 Detailed MSW by country'!AI207,'ST1.1 Detailed MSW by country'!AQ207,'ST1.1 Detailed MSW by country'!AT207)</f>
        <v>2.7654119999999997E-2</v>
      </c>
      <c r="AP207" s="50">
        <f>MAX('ST1.1 Detailed MSW by country'!J207,'ST1.1 Detailed MSW by country'!M207,'ST1.1 Detailed MSW by country'!U207,'ST1.1 Detailed MSW by country'!X207,'ST1.1 Detailed MSW by country'!AF207,'ST1.1 Detailed MSW by country'!AI207,'ST1.1 Detailed MSW by country'!AQ207,'ST1.1 Detailed MSW by country'!AT207)</f>
        <v>0.10676743819870886</v>
      </c>
      <c r="AQ207" s="50">
        <f>AVERAGE('ST1.1 Detailed MSW by country'!K207,'ST1.1 Detailed MSW by country'!N207,'ST1.1 Detailed MSW by country'!V207,'ST1.1 Detailed MSW by country'!Y207,'ST1.1 Detailed MSW by country'!AG207,'ST1.1 Detailed MSW by country'!AJ207,'ST1.1 Detailed MSW by country'!AR207,'ST1.1 Detailed MSW by country'!AU207)</f>
        <v>2.7353834766178555E-2</v>
      </c>
      <c r="AR207" s="50">
        <f>STDEVA('ST1.1 Detailed MSW by country'!K207,'ST1.1 Detailed MSW by country'!N207,'ST1.1 Detailed MSW by country'!V207,'ST1.1 Detailed MSW by country'!Y207,'ST1.1 Detailed MSW by country'!AG207,'ST1.1 Detailed MSW by country'!AJ207,'ST1.1 Detailed MSW by country'!AR207,'ST1.1 Detailed MSW by country'!AU207)</f>
        <v>1.742100552205135E-2</v>
      </c>
      <c r="AS207" s="50">
        <f>MIN('ST1.1 Detailed MSW by country'!K207,'ST1.1 Detailed MSW by country'!N207,'ST1.1 Detailed MSW by country'!V207,'ST1.1 Detailed MSW by country'!Y207,'ST1.1 Detailed MSW by country'!AG207,'ST1.1 Detailed MSW by country'!AJ207,'ST1.1 Detailed MSW by country'!AR207,'ST1.1 Detailed MSW by country'!AU207)</f>
        <v>1.313052E-2</v>
      </c>
      <c r="AT207" s="50">
        <f>MAX('ST1.1 Detailed MSW by country'!K207,'ST1.1 Detailed MSW by country'!N207,'ST1.1 Detailed MSW by country'!V207,'ST1.1 Detailed MSW by country'!Y207,'ST1.1 Detailed MSW by country'!AG207,'ST1.1 Detailed MSW by country'!AJ207,'ST1.1 Detailed MSW by country'!AR207,'ST1.1 Detailed MSW by country'!AU207)</f>
        <v>5.2836193775258493E-2</v>
      </c>
    </row>
    <row r="208" spans="1:46" x14ac:dyDescent="0.3">
      <c r="A208" s="19" t="s">
        <v>223</v>
      </c>
      <c r="B208" s="19" t="s">
        <v>227</v>
      </c>
      <c r="C208" s="27">
        <f>AVERAGE('ST1.1 Detailed MSW by country'!G208,'ST1.1 Detailed MSW by country'!R208,'ST1.1 Detailed MSW by country'!AC208,'ST1.1 Detailed MSW by country'!AN208)</f>
        <v>0.4948916748357795</v>
      </c>
      <c r="D208" s="21">
        <f>STDEVA('ST1.1 Detailed MSW by country'!G208,'ST1.1 Detailed MSW by country'!R208,'ST1.1 Detailed MSW by country'!AC208,'ST1.1 Detailed MSW by country'!AN208)</f>
        <v>0.35093488504148096</v>
      </c>
      <c r="E208" s="21">
        <f>MIN('ST1.1 Detailed MSW by country'!G208,'ST1.1 Detailed MSW by country'!R208,'ST1.1 Detailed MSW by country'!AC208,'ST1.1 Detailed MSW by country'!AN208)</f>
        <v>0.14467502450733863</v>
      </c>
      <c r="F208" s="21">
        <f>MAX('ST1.1 Detailed MSW by country'!G208,'ST1.1 Detailed MSW by country'!R208,'ST1.1 Detailed MSW by country'!AC208,'ST1.1 Detailed MSW by country'!AN208)</f>
        <v>0.7</v>
      </c>
      <c r="G208" s="21">
        <f>AVERAGE('ST1.1 Detailed MSW by country'!H208,'ST1.1 Detailed MSW by country'!S208,'ST1.1 Detailed MSW by country'!AD208,'ST1.1 Detailed MSW by country'!AO208)</f>
        <v>0.28208825465639431</v>
      </c>
      <c r="H208" s="21">
        <f>STDEVA('ST1.1 Detailed MSW by country'!H208,'ST1.1 Detailed MSW by country'!S208,'ST1.1 Detailed MSW by country'!AD208,'ST1.1 Detailed MSW by country'!AO208)</f>
        <v>0.20003288447364412</v>
      </c>
      <c r="I208" s="21">
        <f>MIN('ST1.1 Detailed MSW by country'!H208,'ST1.1 Detailed MSW by country'!S208,'ST1.1 Detailed MSW by country'!AD208,'ST1.1 Detailed MSW by country'!AO208)</f>
        <v>8.2464763969183008E-2</v>
      </c>
      <c r="J208" s="21">
        <f>MAX('ST1.1 Detailed MSW by country'!H208,'ST1.1 Detailed MSW by country'!S208,'ST1.1 Detailed MSW by country'!AD208,'ST1.1 Detailed MSW by country'!AO208)</f>
        <v>0.39899999999999997</v>
      </c>
      <c r="K208" s="50">
        <f>AVERAGE('ST1.1 Detailed MSW by country'!AP208,'ST1.1 Detailed MSW by country'!AE208,'ST1.1 Detailed MSW by country'!T208,'ST1.1 Detailed MSW by country'!I208)</f>
        <v>1.9254447065319372E-2</v>
      </c>
      <c r="L208" s="50">
        <f>STDEVA('ST1.1 Detailed MSW by country'!AP208,'ST1.1 Detailed MSW by country'!AE208,'ST1.1 Detailed MSW by country'!T208,'ST1.1 Detailed MSW by country'!I208)</f>
        <v>1.3787193944825476E-2</v>
      </c>
      <c r="M208" s="50">
        <f>MIN('ST1.1 Detailed MSW by country'!AP208,'ST1.1 Detailed MSW by country'!AE208,'ST1.1 Detailed MSW by country'!T208,'ST1.1 Detailed MSW by country'!I208)</f>
        <v>7.0601411959581245E-3</v>
      </c>
      <c r="N208" s="50">
        <f>MAX('ST1.1 Detailed MSW by country'!AP208,'ST1.1 Detailed MSW by country'!AE208,'ST1.1 Detailed MSW by country'!T208,'ST1.1 Detailed MSW by country'!I208)</f>
        <v>3.1231999999999999E-2</v>
      </c>
      <c r="O208" s="50">
        <f>AVERAGE('ST1.1 Detailed MSW by country'!AQ208,'ST1.1 Detailed MSW by country'!AF208,'ST1.1 Detailed MSW by country'!U208,'ST1.1 Detailed MSW by country'!J208)</f>
        <v>3.6812293262178226E-2</v>
      </c>
      <c r="P208" s="50">
        <f>STDEVA('ST1.1 Detailed MSW by country'!AQ208,'ST1.1 Detailed MSW by country'!AF208,'ST1.1 Detailed MSW by country'!U208,'ST1.1 Detailed MSW by country'!J208)</f>
        <v>2.6359532685496248E-2</v>
      </c>
      <c r="Q208" s="50">
        <f>MIN('ST1.1 Detailed MSW by country'!AQ208,'ST1.1 Detailed MSW by country'!AF208,'ST1.1 Detailed MSW by country'!U208,'ST1.1 Detailed MSW by country'!J208)</f>
        <v>1.3498179786534694E-2</v>
      </c>
      <c r="R208" s="50">
        <f>MAX('ST1.1 Detailed MSW by country'!AQ208,'ST1.1 Detailed MSW by country'!AF208,'ST1.1 Detailed MSW by country'!U208,'ST1.1 Detailed MSW by country'!J208)</f>
        <v>5.9711999999999994E-2</v>
      </c>
      <c r="S208" s="50">
        <f>AVERAGE('ST1.1 Detailed MSW by country'!AR208,'ST1.1 Detailed MSW by country'!AG208,'ST1.1 Detailed MSW by country'!V208,'ST1.1 Detailed MSW by country'!K208)</f>
        <v>3.0459903963988847E-2</v>
      </c>
      <c r="T208" s="50">
        <f>STDEVA('ST1.1 Detailed MSW by country'!AR208,'ST1.1 Detailed MSW by country'!AG208,'ST1.1 Detailed MSW by country'!V208,'ST1.1 Detailed MSW by country'!K208)</f>
        <v>2.1810888781568175E-2</v>
      </c>
      <c r="U208" s="50">
        <f>MIN('ST1.1 Detailed MSW by country'!AR208,'ST1.1 Detailed MSW by country'!AG208,'ST1.1 Detailed MSW by country'!V208,'ST1.1 Detailed MSW by country'!K208)</f>
        <v>1.1168911891966542E-2</v>
      </c>
      <c r="V208" s="50">
        <f>MAX('ST1.1 Detailed MSW by country'!AR208,'ST1.1 Detailed MSW by country'!AG208,'ST1.1 Detailed MSW by country'!V208,'ST1.1 Detailed MSW by country'!K208)</f>
        <v>4.9408000000000007E-2</v>
      </c>
      <c r="W208" s="50">
        <f>AVERAGE('ST1.1 Detailed MSW by country'!AS208,'ST1.1 Detailed MSW by country'!AH208,'ST1.1 Detailed MSW by country'!W208,'ST1.1 Detailed MSW by country'!L208)</f>
        <v>2.3397309651095058E-2</v>
      </c>
      <c r="X208" s="50">
        <f>STDEVA('ST1.1 Detailed MSW by country'!AS208,'ST1.1 Detailed MSW by country'!AH208,'ST1.1 Detailed MSW by country'!W208,'ST1.1 Detailed MSW by country'!L208)</f>
        <v>1.6753700838691616E-2</v>
      </c>
      <c r="Y208" s="50">
        <f>MIN('ST1.1 Detailed MSW by country'!AS208,'ST1.1 Detailed MSW by country'!AH208,'ST1.1 Detailed MSW by country'!W208,'ST1.1 Detailed MSW by country'!L208)</f>
        <v>8.5792289532851812E-3</v>
      </c>
      <c r="Z208" s="50">
        <f>MAX('ST1.1 Detailed MSW by country'!AS208,'ST1.1 Detailed MSW by country'!AH208,'ST1.1 Detailed MSW by country'!W208,'ST1.1 Detailed MSW by country'!L208)</f>
        <v>3.7952E-2</v>
      </c>
      <c r="AA208" s="50">
        <f>AVERAGE('ST1.1 Detailed MSW by country'!AT208,'ST1.1 Detailed MSW by country'!AI208,'ST1.1 Detailed MSW by country'!X208,'ST1.1 Detailed MSW by country'!M208)</f>
        <v>6.1551101274381605E-2</v>
      </c>
      <c r="AB208" s="50">
        <f>STDEVA('ST1.1 Detailed MSW by country'!AT208,'ST1.1 Detailed MSW by country'!AI208,'ST1.1 Detailed MSW by country'!X208,'ST1.1 Detailed MSW by country'!M208)</f>
        <v>4.407381670886832E-2</v>
      </c>
      <c r="AC208" s="50">
        <f>MIN('ST1.1 Detailed MSW by country'!AT208,'ST1.1 Detailed MSW by country'!AI208,'ST1.1 Detailed MSW by country'!X208,'ST1.1 Detailed MSW by country'!M208)</f>
        <v>2.2569303823144825E-2</v>
      </c>
      <c r="AD208" s="50">
        <f>MAX('ST1.1 Detailed MSW by country'!AT208,'ST1.1 Detailed MSW by country'!AI208,'ST1.1 Detailed MSW by country'!X208,'ST1.1 Detailed MSW by country'!M208)</f>
        <v>9.9839999999999998E-2</v>
      </c>
      <c r="AE208" s="50">
        <f>AVERAGE('ST1.1 Detailed MSW by country'!AU208,'ST1.1 Detailed MSW by country'!AJ208,'ST1.1 Detailed MSW by country'!Y208,'ST1.1 Detailed MSW by country'!N208)</f>
        <v>1.7478934528558365E-2</v>
      </c>
      <c r="AF208" s="50">
        <f>STDEVA('ST1.1 Detailed MSW by country'!AU208,'ST1.1 Detailed MSW by country'!AJ208,'ST1.1 Detailed MSW by country'!Y208,'ST1.1 Detailed MSW by country'!N208)</f>
        <v>1.2515833847454272E-2</v>
      </c>
      <c r="AG208" s="50">
        <f>MIN('ST1.1 Detailed MSW by country'!AU208,'ST1.1 Detailed MSW by country'!AJ208,'ST1.1 Detailed MSW by country'!Y208,'ST1.1 Detailed MSW by country'!N208)</f>
        <v>6.4091035856751015E-3</v>
      </c>
      <c r="AH208" s="50">
        <f>MAX('ST1.1 Detailed MSW by country'!AU208,'ST1.1 Detailed MSW by country'!AJ208,'ST1.1 Detailed MSW by country'!Y208,'ST1.1 Detailed MSW by country'!N208)</f>
        <v>2.8351999999999999E-2</v>
      </c>
      <c r="AI208" s="50">
        <f>AVERAGE('ST1.1 Detailed MSW by country'!I208,'ST1.1 Detailed MSW by country'!L208,'ST1.1 Detailed MSW by country'!T208,'ST1.1 Detailed MSW by country'!W208,'ST1.1 Detailed MSW by country'!AE208,'ST1.1 Detailed MSW by country'!AH208,'ST1.1 Detailed MSW by country'!AP208,'ST1.1 Detailed MSW by country'!AS208)</f>
        <v>2.1325878358207217E-2</v>
      </c>
      <c r="AJ208" s="50">
        <f>STDEVA('ST1.1 Detailed MSW by country'!I208,'ST1.1 Detailed MSW by country'!L208,'ST1.1 Detailed MSW by country'!T208,'ST1.1 Detailed MSW by country'!W208,'ST1.1 Detailed MSW by country'!AE208,'ST1.1 Detailed MSW by country'!AH208,'ST1.1 Detailed MSW by country'!AP208,'ST1.1 Detailed MSW by country'!AS208)</f>
        <v>1.4300990725915371E-2</v>
      </c>
      <c r="AK208" s="50">
        <f>MIN('ST1.1 Detailed MSW by country'!I208,'ST1.1 Detailed MSW by country'!L208,'ST1.1 Detailed MSW by country'!T208,'ST1.1 Detailed MSW by country'!W208,'ST1.1 Detailed MSW by country'!AE208,'ST1.1 Detailed MSW by country'!AH208,'ST1.1 Detailed MSW by country'!AP208,'ST1.1 Detailed MSW by country'!AS208)</f>
        <v>7.0601411959581245E-3</v>
      </c>
      <c r="AL208" s="50">
        <f>MAX('ST1.1 Detailed MSW by country'!I208,'ST1.1 Detailed MSW by country'!L208,'ST1.1 Detailed MSW by country'!T208,'ST1.1 Detailed MSW by country'!W208,'ST1.1 Detailed MSW by country'!AE208,'ST1.1 Detailed MSW by country'!AH208,'ST1.1 Detailed MSW by country'!AP208,'ST1.1 Detailed MSW by country'!AS208)</f>
        <v>3.7952E-2</v>
      </c>
      <c r="AM208" s="50">
        <f>AVERAGE('ST1.1 Detailed MSW by country'!J208,'ST1.1 Detailed MSW by country'!M208,'ST1.1 Detailed MSW by country'!U208,'ST1.1 Detailed MSW by country'!X208,'ST1.1 Detailed MSW by country'!AF208,'ST1.1 Detailed MSW by country'!AI208,'ST1.1 Detailed MSW by country'!AQ208,'ST1.1 Detailed MSW by country'!AT208)</f>
        <v>4.9181697268279922E-2</v>
      </c>
      <c r="AN208" s="50">
        <f>STDEVA('ST1.1 Detailed MSW by country'!J208,'ST1.1 Detailed MSW by country'!M208,'ST1.1 Detailed MSW by country'!U208,'ST1.1 Detailed MSW by country'!X208,'ST1.1 Detailed MSW by country'!AF208,'ST1.1 Detailed MSW by country'!AI208,'ST1.1 Detailed MSW by country'!AQ208,'ST1.1 Detailed MSW by country'!AT208)</f>
        <v>3.5051978847036654E-2</v>
      </c>
      <c r="AO208" s="50">
        <f>MIN('ST1.1 Detailed MSW by country'!J208,'ST1.1 Detailed MSW by country'!M208,'ST1.1 Detailed MSW by country'!U208,'ST1.1 Detailed MSW by country'!X208,'ST1.1 Detailed MSW by country'!AF208,'ST1.1 Detailed MSW by country'!AI208,'ST1.1 Detailed MSW by country'!AQ208,'ST1.1 Detailed MSW by country'!AT208)</f>
        <v>1.3498179786534694E-2</v>
      </c>
      <c r="AP208" s="50">
        <f>MAX('ST1.1 Detailed MSW by country'!J208,'ST1.1 Detailed MSW by country'!M208,'ST1.1 Detailed MSW by country'!U208,'ST1.1 Detailed MSW by country'!X208,'ST1.1 Detailed MSW by country'!AF208,'ST1.1 Detailed MSW by country'!AI208,'ST1.1 Detailed MSW by country'!AQ208,'ST1.1 Detailed MSW by country'!AT208)</f>
        <v>9.9839999999999998E-2</v>
      </c>
      <c r="AQ208" s="50">
        <f>AVERAGE('ST1.1 Detailed MSW by country'!K208,'ST1.1 Detailed MSW by country'!N208,'ST1.1 Detailed MSW by country'!V208,'ST1.1 Detailed MSW by country'!Y208,'ST1.1 Detailed MSW by country'!AG208,'ST1.1 Detailed MSW by country'!AJ208,'ST1.1 Detailed MSW by country'!AR208,'ST1.1 Detailed MSW by country'!AU208)</f>
        <v>2.3969419246273608E-2</v>
      </c>
      <c r="AR208" s="50">
        <f>STDEVA('ST1.1 Detailed MSW by country'!K208,'ST1.1 Detailed MSW by country'!N208,'ST1.1 Detailed MSW by country'!V208,'ST1.1 Detailed MSW by country'!Y208,'ST1.1 Detailed MSW by country'!AG208,'ST1.1 Detailed MSW by country'!AJ208,'ST1.1 Detailed MSW by country'!AR208,'ST1.1 Detailed MSW by country'!AU208)</f>
        <v>1.7265372704744198E-2</v>
      </c>
      <c r="AS208" s="50">
        <f>MIN('ST1.1 Detailed MSW by country'!K208,'ST1.1 Detailed MSW by country'!N208,'ST1.1 Detailed MSW by country'!V208,'ST1.1 Detailed MSW by country'!Y208,'ST1.1 Detailed MSW by country'!AG208,'ST1.1 Detailed MSW by country'!AJ208,'ST1.1 Detailed MSW by country'!AR208,'ST1.1 Detailed MSW by country'!AU208)</f>
        <v>6.4091035856751015E-3</v>
      </c>
      <c r="AT208" s="50">
        <f>MAX('ST1.1 Detailed MSW by country'!K208,'ST1.1 Detailed MSW by country'!N208,'ST1.1 Detailed MSW by country'!V208,'ST1.1 Detailed MSW by country'!Y208,'ST1.1 Detailed MSW by country'!AG208,'ST1.1 Detailed MSW by country'!AJ208,'ST1.1 Detailed MSW by country'!AR208,'ST1.1 Detailed MSW by country'!AU208)</f>
        <v>4.9408000000000007E-2</v>
      </c>
    </row>
    <row r="209" spans="1:46" x14ac:dyDescent="0.3">
      <c r="A209" s="19" t="s">
        <v>223</v>
      </c>
      <c r="B209" s="19" t="s">
        <v>228</v>
      </c>
      <c r="C209" s="27">
        <f>AVERAGE('ST1.1 Detailed MSW by country'!G209,'ST1.1 Detailed MSW by country'!R209,'ST1.1 Detailed MSW by country'!AC209,'ST1.1 Detailed MSW by country'!AN209)</f>
        <v>1.1988966079603127</v>
      </c>
      <c r="D209" s="21">
        <f>STDEVA('ST1.1 Detailed MSW by country'!G209,'ST1.1 Detailed MSW by country'!R209,'ST1.1 Detailed MSW by country'!AC209,'ST1.1 Detailed MSW by country'!AN209)</f>
        <v>0.65088517147107161</v>
      </c>
      <c r="E209" s="21">
        <f>MIN('ST1.1 Detailed MSW by country'!G209,'ST1.1 Detailed MSW by country'!R209,'ST1.1 Detailed MSW by country'!AC209,'ST1.1 Detailed MSW by country'!AN209)</f>
        <v>0.9</v>
      </c>
      <c r="F209" s="21">
        <f>MAX('ST1.1 Detailed MSW by country'!G209,'ST1.1 Detailed MSW by country'!R209,'ST1.1 Detailed MSW by country'!AC209,'ST1.1 Detailed MSW by country'!AN209)</f>
        <v>1.52</v>
      </c>
      <c r="G209" s="21">
        <f>AVERAGE('ST1.1 Detailed MSW by country'!H209,'ST1.1 Detailed MSW by country'!S209,'ST1.1 Detailed MSW by country'!AD209,'ST1.1 Detailed MSW by country'!AO209)</f>
        <v>0.68337106653737811</v>
      </c>
      <c r="H209" s="21">
        <f>STDEVA('ST1.1 Detailed MSW by country'!H209,'ST1.1 Detailed MSW by country'!S209,'ST1.1 Detailed MSW by country'!AD209,'ST1.1 Detailed MSW by country'!AO209)</f>
        <v>0.37100454773851099</v>
      </c>
      <c r="I209" s="21">
        <f>MIN('ST1.1 Detailed MSW by country'!H209,'ST1.1 Detailed MSW by country'!S209,'ST1.1 Detailed MSW by country'!AD209,'ST1.1 Detailed MSW by country'!AO209)</f>
        <v>0.51300000000000001</v>
      </c>
      <c r="J209" s="21">
        <f>MAX('ST1.1 Detailed MSW by country'!H209,'ST1.1 Detailed MSW by country'!S209,'ST1.1 Detailed MSW by country'!AD209,'ST1.1 Detailed MSW by country'!AO209)</f>
        <v>0.86639999999999995</v>
      </c>
      <c r="K209" s="50">
        <f>AVERAGE('ST1.1 Detailed MSW by country'!AP209,'ST1.1 Detailed MSW by country'!AE209,'ST1.1 Detailed MSW by country'!T209,'ST1.1 Detailed MSW by country'!I209)</f>
        <v>4.7874261135129915E-2</v>
      </c>
      <c r="L209" s="50">
        <f>STDEVA('ST1.1 Detailed MSW by country'!AP209,'ST1.1 Detailed MSW by country'!AE209,'ST1.1 Detailed MSW by country'!T209,'ST1.1 Detailed MSW by country'!I209)</f>
        <v>2.4880080282345375E-2</v>
      </c>
      <c r="M209" s="50">
        <f>MIN('ST1.1 Detailed MSW by country'!AP209,'ST1.1 Detailed MSW by country'!AE209,'ST1.1 Detailed MSW by country'!T209,'ST1.1 Detailed MSW by country'!I209)</f>
        <v>4.2280319999999996E-2</v>
      </c>
      <c r="N209" s="50">
        <f>MAX('ST1.1 Detailed MSW by country'!AP209,'ST1.1 Detailed MSW by country'!AE209,'ST1.1 Detailed MSW by country'!T209,'ST1.1 Detailed MSW by country'!I209)</f>
        <v>5.742246340538977E-2</v>
      </c>
      <c r="O209" s="50">
        <f>AVERAGE('ST1.1 Detailed MSW by country'!AQ209,'ST1.1 Detailed MSW by country'!AF209,'ST1.1 Detailed MSW by country'!U209,'ST1.1 Detailed MSW by country'!J209)</f>
        <v>9.1530093522697184E-2</v>
      </c>
      <c r="P209" s="50">
        <f>STDEVA('ST1.1 Detailed MSW by country'!AQ209,'ST1.1 Detailed MSW by country'!AF209,'ST1.1 Detailed MSW by country'!U209,'ST1.1 Detailed MSW by country'!J209)</f>
        <v>4.7567858408664385E-2</v>
      </c>
      <c r="Q209" s="50">
        <f>MIN('ST1.1 Detailed MSW by country'!AQ209,'ST1.1 Detailed MSW by country'!AF209,'ST1.1 Detailed MSW by country'!U209,'ST1.1 Detailed MSW by country'!J209)</f>
        <v>8.0835119999999996E-2</v>
      </c>
      <c r="R209" s="50">
        <f>MAX('ST1.1 Detailed MSW by country'!AQ209,'ST1.1 Detailed MSW by country'!AF209,'ST1.1 Detailed MSW by country'!U209,'ST1.1 Detailed MSW by country'!J209)</f>
        <v>0.10978516056809151</v>
      </c>
      <c r="S209" s="50">
        <f>AVERAGE('ST1.1 Detailed MSW by country'!AR209,'ST1.1 Detailed MSW by country'!AG209,'ST1.1 Detailed MSW by country'!V209,'ST1.1 Detailed MSW by country'!K209)</f>
        <v>7.5735511467869485E-2</v>
      </c>
      <c r="T209" s="50">
        <f>STDEVA('ST1.1 Detailed MSW by country'!AR209,'ST1.1 Detailed MSW by country'!AG209,'ST1.1 Detailed MSW by country'!V209,'ST1.1 Detailed MSW by country'!K209)</f>
        <v>3.9359471266333219E-2</v>
      </c>
      <c r="U209" s="50">
        <f>MIN('ST1.1 Detailed MSW by country'!AR209,'ST1.1 Detailed MSW by country'!AG209,'ST1.1 Detailed MSW by country'!V209,'ST1.1 Detailed MSW by country'!K209)</f>
        <v>6.6886080000000001E-2</v>
      </c>
      <c r="V209" s="50">
        <f>MAX('ST1.1 Detailed MSW by country'!AR209,'ST1.1 Detailed MSW by country'!AG209,'ST1.1 Detailed MSW by country'!V209,'ST1.1 Detailed MSW by country'!K209)</f>
        <v>9.0840454403608425E-2</v>
      </c>
      <c r="W209" s="50">
        <f>AVERAGE('ST1.1 Detailed MSW by country'!AS209,'ST1.1 Detailed MSW by country'!AH209,'ST1.1 Detailed MSW by country'!W209,'ST1.1 Detailed MSW by country'!L209)</f>
        <v>5.8175075518713204E-2</v>
      </c>
      <c r="X209" s="50">
        <f>STDEVA('ST1.1 Detailed MSW by country'!AS209,'ST1.1 Detailed MSW by country'!AH209,'ST1.1 Detailed MSW by country'!W209,'ST1.1 Detailed MSW by country'!L209)</f>
        <v>3.0233376244735259E-2</v>
      </c>
      <c r="Y209" s="50">
        <f>MIN('ST1.1 Detailed MSW by country'!AS209,'ST1.1 Detailed MSW by country'!AH209,'ST1.1 Detailed MSW by country'!W209,'ST1.1 Detailed MSW by country'!L209)</f>
        <v>5.1377519999999996E-2</v>
      </c>
      <c r="Z209" s="50">
        <f>MAX('ST1.1 Detailed MSW by country'!AS209,'ST1.1 Detailed MSW by country'!AH209,'ST1.1 Detailed MSW by country'!W209,'ST1.1 Detailed MSW by country'!L209)</f>
        <v>6.9777706556139629E-2</v>
      </c>
      <c r="AA209" s="50">
        <f>AVERAGE('ST1.1 Detailed MSW by country'!AT209,'ST1.1 Detailed MSW by country'!AI209,'ST1.1 Detailed MSW by country'!X209,'ST1.1 Detailed MSW by country'!M209)</f>
        <v>0.15304067084180875</v>
      </c>
      <c r="AB209" s="50">
        <f>STDEVA('ST1.1 Detailed MSW by country'!AT209,'ST1.1 Detailed MSW by country'!AI209,'ST1.1 Detailed MSW by country'!X209,'ST1.1 Detailed MSW by country'!M209)</f>
        <v>7.9534682869792553E-2</v>
      </c>
      <c r="AC209" s="50">
        <f>MIN('ST1.1 Detailed MSW by country'!AT209,'ST1.1 Detailed MSW by country'!AI209,'ST1.1 Detailed MSW by country'!X209,'ST1.1 Detailed MSW by country'!M209)</f>
        <v>0.13515839999999998</v>
      </c>
      <c r="AD209" s="50">
        <f>MAX('ST1.1 Detailed MSW by country'!AT209,'ST1.1 Detailed MSW by country'!AI209,'ST1.1 Detailed MSW by country'!X209,'ST1.1 Detailed MSW by country'!M209)</f>
        <v>0.18356361252542633</v>
      </c>
      <c r="AE209" s="50">
        <f>AVERAGE('ST1.1 Detailed MSW by country'!AU209,'ST1.1 Detailed MSW by country'!AJ209,'ST1.1 Detailed MSW by country'!Y209,'ST1.1 Detailed MSW by country'!N209)</f>
        <v>4.3459626399308511E-2</v>
      </c>
      <c r="AF209" s="50">
        <f>STDEVA('ST1.1 Detailed MSW by country'!AU209,'ST1.1 Detailed MSW by country'!AJ209,'ST1.1 Detailed MSW by country'!Y209,'ST1.1 Detailed MSW by country'!N209)</f>
        <v>2.2585810584178283E-2</v>
      </c>
      <c r="AG209" s="50">
        <f>MIN('ST1.1 Detailed MSW by country'!AU209,'ST1.1 Detailed MSW by country'!AJ209,'ST1.1 Detailed MSW by country'!Y209,'ST1.1 Detailed MSW by country'!N209)</f>
        <v>3.8381519999999995E-2</v>
      </c>
      <c r="AH209" s="50">
        <f>MAX('ST1.1 Detailed MSW by country'!AU209,'ST1.1 Detailed MSW by country'!AJ209,'ST1.1 Detailed MSW by country'!Y209,'ST1.1 Detailed MSW by country'!N209)</f>
        <v>5.2127359197925556E-2</v>
      </c>
      <c r="AI209" s="50">
        <f>AVERAGE('ST1.1 Detailed MSW by country'!I209,'ST1.1 Detailed MSW by country'!L209,'ST1.1 Detailed MSW by country'!T209,'ST1.1 Detailed MSW by country'!W209,'ST1.1 Detailed MSW by country'!AE209,'ST1.1 Detailed MSW by country'!AH209,'ST1.1 Detailed MSW by country'!AP209,'ST1.1 Detailed MSW by country'!AS209)</f>
        <v>5.302466832692157E-2</v>
      </c>
      <c r="AJ209" s="50">
        <f>STDEVA('ST1.1 Detailed MSW by country'!I209,'ST1.1 Detailed MSW by country'!L209,'ST1.1 Detailed MSW by country'!T209,'ST1.1 Detailed MSW by country'!W209,'ST1.1 Detailed MSW by country'!AE209,'ST1.1 Detailed MSW by country'!AH209,'ST1.1 Detailed MSW by country'!AP209,'ST1.1 Detailed MSW by country'!AS209)</f>
        <v>2.5963150882193121E-2</v>
      </c>
      <c r="AK209" s="50">
        <f>MIN('ST1.1 Detailed MSW by country'!I209,'ST1.1 Detailed MSW by country'!L209,'ST1.1 Detailed MSW by country'!T209,'ST1.1 Detailed MSW by country'!W209,'ST1.1 Detailed MSW by country'!AE209,'ST1.1 Detailed MSW by country'!AH209,'ST1.1 Detailed MSW by country'!AP209,'ST1.1 Detailed MSW by country'!AS209)</f>
        <v>4.2280319999999996E-2</v>
      </c>
      <c r="AL209" s="50">
        <f>MAX('ST1.1 Detailed MSW by country'!I209,'ST1.1 Detailed MSW by country'!L209,'ST1.1 Detailed MSW by country'!T209,'ST1.1 Detailed MSW by country'!W209,'ST1.1 Detailed MSW by country'!AE209,'ST1.1 Detailed MSW by country'!AH209,'ST1.1 Detailed MSW by country'!AP209,'ST1.1 Detailed MSW by country'!AS209)</f>
        <v>6.9777706556139629E-2</v>
      </c>
      <c r="AM209" s="50">
        <f>AVERAGE('ST1.1 Detailed MSW by country'!J209,'ST1.1 Detailed MSW by country'!M209,'ST1.1 Detailed MSW by country'!U209,'ST1.1 Detailed MSW by country'!X209,'ST1.1 Detailed MSW by country'!AF209,'ST1.1 Detailed MSW by country'!AI209,'ST1.1 Detailed MSW by country'!AQ209,'ST1.1 Detailed MSW by country'!AT209)</f>
        <v>0.12228538218225297</v>
      </c>
      <c r="AN209" s="50">
        <f>STDEVA('ST1.1 Detailed MSW by country'!J209,'ST1.1 Detailed MSW by country'!M209,'ST1.1 Detailed MSW by country'!U209,'ST1.1 Detailed MSW by country'!X209,'ST1.1 Detailed MSW by country'!AF209,'ST1.1 Detailed MSW by country'!AI209,'ST1.1 Detailed MSW by country'!AQ209,'ST1.1 Detailed MSW by country'!AT209)</f>
        <v>6.5489253001381142E-2</v>
      </c>
      <c r="AO209" s="50">
        <f>MIN('ST1.1 Detailed MSW by country'!J209,'ST1.1 Detailed MSW by country'!M209,'ST1.1 Detailed MSW by country'!U209,'ST1.1 Detailed MSW by country'!X209,'ST1.1 Detailed MSW by country'!AF209,'ST1.1 Detailed MSW by country'!AI209,'ST1.1 Detailed MSW by country'!AQ209,'ST1.1 Detailed MSW by country'!AT209)</f>
        <v>8.0835119999999996E-2</v>
      </c>
      <c r="AP209" s="50">
        <f>MAX('ST1.1 Detailed MSW by country'!J209,'ST1.1 Detailed MSW by country'!M209,'ST1.1 Detailed MSW by country'!U209,'ST1.1 Detailed MSW by country'!X209,'ST1.1 Detailed MSW by country'!AF209,'ST1.1 Detailed MSW by country'!AI209,'ST1.1 Detailed MSW by country'!AQ209,'ST1.1 Detailed MSW by country'!AT209)</f>
        <v>0.18356361252542633</v>
      </c>
      <c r="AQ209" s="50">
        <f>AVERAGE('ST1.1 Detailed MSW by country'!K209,'ST1.1 Detailed MSW by country'!N209,'ST1.1 Detailed MSW by country'!V209,'ST1.1 Detailed MSW by country'!Y209,'ST1.1 Detailed MSW by country'!AG209,'ST1.1 Detailed MSW by country'!AJ209,'ST1.1 Detailed MSW by country'!AR209,'ST1.1 Detailed MSW by country'!AU209)</f>
        <v>5.9597568933589001E-2</v>
      </c>
      <c r="AR209" s="50">
        <f>STDEVA('ST1.1 Detailed MSW by country'!K209,'ST1.1 Detailed MSW by country'!N209,'ST1.1 Detailed MSW by country'!V209,'ST1.1 Detailed MSW by country'!Y209,'ST1.1 Detailed MSW by country'!AG209,'ST1.1 Detailed MSW by country'!AJ209,'ST1.1 Detailed MSW by country'!AR209,'ST1.1 Detailed MSW by country'!AU209)</f>
        <v>3.2403284238104839E-2</v>
      </c>
      <c r="AS209" s="50">
        <f>MIN('ST1.1 Detailed MSW by country'!K209,'ST1.1 Detailed MSW by country'!N209,'ST1.1 Detailed MSW by country'!V209,'ST1.1 Detailed MSW by country'!Y209,'ST1.1 Detailed MSW by country'!AG209,'ST1.1 Detailed MSW by country'!AJ209,'ST1.1 Detailed MSW by country'!AR209,'ST1.1 Detailed MSW by country'!AU209)</f>
        <v>3.8381519999999995E-2</v>
      </c>
      <c r="AT209" s="50">
        <f>MAX('ST1.1 Detailed MSW by country'!K209,'ST1.1 Detailed MSW by country'!N209,'ST1.1 Detailed MSW by country'!V209,'ST1.1 Detailed MSW by country'!Y209,'ST1.1 Detailed MSW by country'!AG209,'ST1.1 Detailed MSW by country'!AJ209,'ST1.1 Detailed MSW by country'!AR209,'ST1.1 Detailed MSW by country'!AU209)</f>
        <v>9.0840454403608425E-2</v>
      </c>
    </row>
    <row r="210" spans="1:46" x14ac:dyDescent="0.3">
      <c r="A210" s="19" t="s">
        <v>223</v>
      </c>
      <c r="B210" s="19" t="s">
        <v>229</v>
      </c>
      <c r="C210" s="27">
        <f>AVERAGE('ST1.1 Detailed MSW by country'!G210,'ST1.1 Detailed MSW by country'!R210,'ST1.1 Detailed MSW by country'!AC210,'ST1.1 Detailed MSW by country'!AN210)</f>
        <v>0.40600000932866515</v>
      </c>
      <c r="D210" s="21">
        <f>STDEVA('ST1.1 Detailed MSW by country'!G210,'ST1.1 Detailed MSW by country'!R210,'ST1.1 Detailed MSW by country'!AC210,'ST1.1 Detailed MSW by country'!AN210)</f>
        <v>0.22360903270123275</v>
      </c>
      <c r="E210" s="21">
        <f>MIN('ST1.1 Detailed MSW by country'!G210,'ST1.1 Detailed MSW by country'!R210,'ST1.1 Detailed MSW by country'!AC210,'ST1.1 Detailed MSW by country'!AN210)</f>
        <v>0.2780000279859956</v>
      </c>
      <c r="F210" s="21">
        <f>MAX('ST1.1 Detailed MSW by country'!G210,'ST1.1 Detailed MSW by country'!R210,'ST1.1 Detailed MSW by country'!AC210,'ST1.1 Detailed MSW by country'!AN210)</f>
        <v>0.5</v>
      </c>
      <c r="G210" s="21">
        <f>AVERAGE('ST1.1 Detailed MSW by country'!H210,'ST1.1 Detailed MSW by country'!S210,'ST1.1 Detailed MSW by country'!AD210,'ST1.1 Detailed MSW by country'!AO210)</f>
        <v>0.23142000531733911</v>
      </c>
      <c r="H210" s="21">
        <f>STDEVA('ST1.1 Detailed MSW by country'!H210,'ST1.1 Detailed MSW by country'!S210,'ST1.1 Detailed MSW by country'!AD210,'ST1.1 Detailed MSW by country'!AO210)</f>
        <v>0.12745714863970264</v>
      </c>
      <c r="I210" s="21">
        <f>MIN('ST1.1 Detailed MSW by country'!H210,'ST1.1 Detailed MSW by country'!S210,'ST1.1 Detailed MSW by country'!AD210,'ST1.1 Detailed MSW by country'!AO210)</f>
        <v>0.15846001595201747</v>
      </c>
      <c r="J210" s="21">
        <f>MAX('ST1.1 Detailed MSW by country'!H210,'ST1.1 Detailed MSW by country'!S210,'ST1.1 Detailed MSW by country'!AD210,'ST1.1 Detailed MSW by country'!AO210)</f>
        <v>0.28499999999999998</v>
      </c>
      <c r="K210" s="50">
        <f>AVERAGE('ST1.1 Detailed MSW by country'!AP210,'ST1.1 Detailed MSW by country'!AE210,'ST1.1 Detailed MSW by country'!T210,'ST1.1 Detailed MSW by country'!I210)</f>
        <v>1.673514712190553E-2</v>
      </c>
      <c r="L210" s="50">
        <f>STDEVA('ST1.1 Detailed MSW by country'!AP210,'ST1.1 Detailed MSW by country'!AE210,'ST1.1 Detailed MSW by country'!T210,'ST1.1 Detailed MSW by country'!I210)</f>
        <v>9.984233578593054E-3</v>
      </c>
      <c r="M210" s="50">
        <f>MIN('ST1.1 Detailed MSW by country'!AP210,'ST1.1 Detailed MSW by country'!AE210,'ST1.1 Detailed MSW by country'!T210,'ST1.1 Detailed MSW by country'!I210)</f>
        <v>1.2239039999999998E-2</v>
      </c>
      <c r="N210" s="50">
        <f>MAX('ST1.1 Detailed MSW by country'!AP210,'ST1.1 Detailed MSW by country'!AE210,'ST1.1 Detailed MSW by country'!T210,'ST1.1 Detailed MSW by country'!I210)</f>
        <v>2.4399999999999998E-2</v>
      </c>
      <c r="O210" s="50">
        <f>AVERAGE('ST1.1 Detailed MSW by country'!AQ210,'ST1.1 Detailed MSW by country'!AF210,'ST1.1 Detailed MSW by country'!U210,'ST1.1 Detailed MSW by country'!J210)</f>
        <v>3.1995680870364467E-2</v>
      </c>
      <c r="P210" s="50">
        <f>STDEVA('ST1.1 Detailed MSW by country'!AQ210,'ST1.1 Detailed MSW by country'!AF210,'ST1.1 Detailed MSW by country'!U210,'ST1.1 Detailed MSW by country'!J210)</f>
        <v>1.9088708870547783E-2</v>
      </c>
      <c r="Q210" s="50">
        <f>MIN('ST1.1 Detailed MSW by country'!AQ210,'ST1.1 Detailed MSW by country'!AF210,'ST1.1 Detailed MSW by country'!U210,'ST1.1 Detailed MSW by country'!J210)</f>
        <v>2.3399639999999996E-2</v>
      </c>
      <c r="R210" s="50">
        <f>MAX('ST1.1 Detailed MSW by country'!AQ210,'ST1.1 Detailed MSW by country'!AF210,'ST1.1 Detailed MSW by country'!U210,'ST1.1 Detailed MSW by country'!J210)</f>
        <v>4.6649999999999997E-2</v>
      </c>
      <c r="S210" s="50">
        <f>AVERAGE('ST1.1 Detailed MSW by country'!AR210,'ST1.1 Detailed MSW by country'!AG210,'ST1.1 Detailed MSW by country'!V210,'ST1.1 Detailed MSW by country'!K210)</f>
        <v>2.6474454053506288E-2</v>
      </c>
      <c r="T210" s="50">
        <f>STDEVA('ST1.1 Detailed MSW by country'!AR210,'ST1.1 Detailed MSW by country'!AG210,'ST1.1 Detailed MSW by country'!V210,'ST1.1 Detailed MSW by country'!K210)</f>
        <v>1.5794730169413608E-2</v>
      </c>
      <c r="U210" s="50">
        <f>MIN('ST1.1 Detailed MSW by country'!AR210,'ST1.1 Detailed MSW by country'!AG210,'ST1.1 Detailed MSW by country'!V210,'ST1.1 Detailed MSW by country'!K210)</f>
        <v>1.9361759999999999E-2</v>
      </c>
      <c r="V210" s="50">
        <f>MAX('ST1.1 Detailed MSW by country'!AR210,'ST1.1 Detailed MSW by country'!AG210,'ST1.1 Detailed MSW by country'!V210,'ST1.1 Detailed MSW by country'!K210)</f>
        <v>3.8600000000000002E-2</v>
      </c>
      <c r="W210" s="50">
        <f>AVERAGE('ST1.1 Detailed MSW by country'!AS210,'ST1.1 Detailed MSW by country'!AH210,'ST1.1 Detailed MSW by country'!W210,'ST1.1 Detailed MSW by country'!L210)</f>
        <v>2.0335947219856512E-2</v>
      </c>
      <c r="X210" s="50">
        <f>STDEVA('ST1.1 Detailed MSW by country'!AS210,'ST1.1 Detailed MSW by country'!AH210,'ST1.1 Detailed MSW by country'!W210,'ST1.1 Detailed MSW by country'!L210)</f>
        <v>1.2132480557593613E-2</v>
      </c>
      <c r="Y210" s="50">
        <f>MIN('ST1.1 Detailed MSW by country'!AS210,'ST1.1 Detailed MSW by country'!AH210,'ST1.1 Detailed MSW by country'!W210,'ST1.1 Detailed MSW by country'!L210)</f>
        <v>1.4872439999999997E-2</v>
      </c>
      <c r="Z210" s="50">
        <f>MAX('ST1.1 Detailed MSW by country'!AS210,'ST1.1 Detailed MSW by country'!AH210,'ST1.1 Detailed MSW by country'!W210,'ST1.1 Detailed MSW by country'!L210)</f>
        <v>2.9649999999999999E-2</v>
      </c>
      <c r="AA210" s="50">
        <f>AVERAGE('ST1.1 Detailed MSW by country'!AT210,'ST1.1 Detailed MSW by country'!AI210,'ST1.1 Detailed MSW by country'!X210,'ST1.1 Detailed MSW by country'!M210)</f>
        <v>5.349760145527177E-2</v>
      </c>
      <c r="AB210" s="50">
        <f>STDEVA('ST1.1 Detailed MSW by country'!AT210,'ST1.1 Detailed MSW by country'!AI210,'ST1.1 Detailed MSW by country'!X210,'ST1.1 Detailed MSW by country'!M210)</f>
        <v>3.1916812259436822E-2</v>
      </c>
      <c r="AC210" s="50">
        <f>MIN('ST1.1 Detailed MSW by country'!AT210,'ST1.1 Detailed MSW by country'!AI210,'ST1.1 Detailed MSW by country'!X210,'ST1.1 Detailed MSW by country'!M210)</f>
        <v>3.9124799999999994E-2</v>
      </c>
      <c r="AD210" s="50">
        <f>MAX('ST1.1 Detailed MSW by country'!AT210,'ST1.1 Detailed MSW by country'!AI210,'ST1.1 Detailed MSW by country'!X210,'ST1.1 Detailed MSW by country'!M210)</f>
        <v>7.8E-2</v>
      </c>
      <c r="AE210" s="50">
        <f>AVERAGE('ST1.1 Detailed MSW by country'!AU210,'ST1.1 Detailed MSW by country'!AJ210,'ST1.1 Detailed MSW by country'!Y210,'ST1.1 Detailed MSW by country'!N210)</f>
        <v>1.5191947079926533E-2</v>
      </c>
      <c r="AF210" s="50">
        <f>STDEVA('ST1.1 Detailed MSW by country'!AU210,'ST1.1 Detailed MSW by country'!AJ210,'ST1.1 Detailed MSW by country'!Y210,'ST1.1 Detailed MSW by country'!N210)</f>
        <v>9.063556301878533E-3</v>
      </c>
      <c r="AG210" s="50">
        <f>MIN('ST1.1 Detailed MSW by country'!AU210,'ST1.1 Detailed MSW by country'!AJ210,'ST1.1 Detailed MSW by country'!Y210,'ST1.1 Detailed MSW by country'!N210)</f>
        <v>1.1110439999999997E-2</v>
      </c>
      <c r="AH210" s="50">
        <f>MAX('ST1.1 Detailed MSW by country'!AU210,'ST1.1 Detailed MSW by country'!AJ210,'ST1.1 Detailed MSW by country'!Y210,'ST1.1 Detailed MSW by country'!N210)</f>
        <v>2.215E-2</v>
      </c>
      <c r="AI210" s="50">
        <f>AVERAGE('ST1.1 Detailed MSW by country'!I210,'ST1.1 Detailed MSW by country'!L210,'ST1.1 Detailed MSW by country'!T210,'ST1.1 Detailed MSW by country'!W210,'ST1.1 Detailed MSW by country'!AE210,'ST1.1 Detailed MSW by country'!AH210,'ST1.1 Detailed MSW by country'!AP210,'ST1.1 Detailed MSW by country'!AS210)</f>
        <v>1.8535547170881021E-2</v>
      </c>
      <c r="AJ210" s="50">
        <f>STDEVA('ST1.1 Detailed MSW by country'!I210,'ST1.1 Detailed MSW by country'!L210,'ST1.1 Detailed MSW by country'!T210,'ST1.1 Detailed MSW by country'!W210,'ST1.1 Detailed MSW by country'!AE210,'ST1.1 Detailed MSW by country'!AH210,'ST1.1 Detailed MSW by country'!AP210,'ST1.1 Detailed MSW by country'!AS210)</f>
        <v>1.0387028279888716E-2</v>
      </c>
      <c r="AK210" s="50">
        <f>MIN('ST1.1 Detailed MSW by country'!I210,'ST1.1 Detailed MSW by country'!L210,'ST1.1 Detailed MSW by country'!T210,'ST1.1 Detailed MSW by country'!W210,'ST1.1 Detailed MSW by country'!AE210,'ST1.1 Detailed MSW by country'!AH210,'ST1.1 Detailed MSW by country'!AP210,'ST1.1 Detailed MSW by country'!AS210)</f>
        <v>1.2239039999999998E-2</v>
      </c>
      <c r="AL210" s="50">
        <f>MAX('ST1.1 Detailed MSW by country'!I210,'ST1.1 Detailed MSW by country'!L210,'ST1.1 Detailed MSW by country'!T210,'ST1.1 Detailed MSW by country'!W210,'ST1.1 Detailed MSW by country'!AE210,'ST1.1 Detailed MSW by country'!AH210,'ST1.1 Detailed MSW by country'!AP210,'ST1.1 Detailed MSW by country'!AS210)</f>
        <v>2.9649999999999999E-2</v>
      </c>
      <c r="AM210" s="50">
        <f>AVERAGE('ST1.1 Detailed MSW by country'!J210,'ST1.1 Detailed MSW by country'!M210,'ST1.1 Detailed MSW by country'!U210,'ST1.1 Detailed MSW by country'!X210,'ST1.1 Detailed MSW by country'!AF210,'ST1.1 Detailed MSW by country'!AI210,'ST1.1 Detailed MSW by country'!AQ210,'ST1.1 Detailed MSW by country'!AT210)</f>
        <v>4.2746641162818122E-2</v>
      </c>
      <c r="AN210" s="50">
        <f>STDEVA('ST1.1 Detailed MSW by country'!J210,'ST1.1 Detailed MSW by country'!M210,'ST1.1 Detailed MSW by country'!U210,'ST1.1 Detailed MSW by country'!X210,'ST1.1 Detailed MSW by country'!AF210,'ST1.1 Detailed MSW by country'!AI210,'ST1.1 Detailed MSW by country'!AQ210,'ST1.1 Detailed MSW by country'!AT210)</f>
        <v>2.5827198553602961E-2</v>
      </c>
      <c r="AO210" s="50">
        <f>MIN('ST1.1 Detailed MSW by country'!J210,'ST1.1 Detailed MSW by country'!M210,'ST1.1 Detailed MSW by country'!U210,'ST1.1 Detailed MSW by country'!X210,'ST1.1 Detailed MSW by country'!AF210,'ST1.1 Detailed MSW by country'!AI210,'ST1.1 Detailed MSW by country'!AQ210,'ST1.1 Detailed MSW by country'!AT210)</f>
        <v>2.3399639999999996E-2</v>
      </c>
      <c r="AP210" s="50">
        <f>MAX('ST1.1 Detailed MSW by country'!J210,'ST1.1 Detailed MSW by country'!M210,'ST1.1 Detailed MSW by country'!U210,'ST1.1 Detailed MSW by country'!X210,'ST1.1 Detailed MSW by country'!AF210,'ST1.1 Detailed MSW by country'!AI210,'ST1.1 Detailed MSW by country'!AQ210,'ST1.1 Detailed MSW by country'!AT210)</f>
        <v>7.8E-2</v>
      </c>
      <c r="AQ210" s="50">
        <f>AVERAGE('ST1.1 Detailed MSW by country'!K210,'ST1.1 Detailed MSW by country'!N210,'ST1.1 Detailed MSW by country'!V210,'ST1.1 Detailed MSW by country'!Y210,'ST1.1 Detailed MSW by country'!AG210,'ST1.1 Detailed MSW by country'!AJ210,'ST1.1 Detailed MSW by country'!AR210,'ST1.1 Detailed MSW by country'!AU210)</f>
        <v>2.083320056671641E-2</v>
      </c>
      <c r="AR210" s="50">
        <f>STDEVA('ST1.1 Detailed MSW by country'!K210,'ST1.1 Detailed MSW by country'!N210,'ST1.1 Detailed MSW by country'!V210,'ST1.1 Detailed MSW by country'!Y210,'ST1.1 Detailed MSW by country'!AG210,'ST1.1 Detailed MSW by country'!AJ210,'ST1.1 Detailed MSW by country'!AR210,'ST1.1 Detailed MSW by country'!AU210)</f>
        <v>1.2750750655469576E-2</v>
      </c>
      <c r="AS210" s="50">
        <f>MIN('ST1.1 Detailed MSW by country'!K210,'ST1.1 Detailed MSW by country'!N210,'ST1.1 Detailed MSW by country'!V210,'ST1.1 Detailed MSW by country'!Y210,'ST1.1 Detailed MSW by country'!AG210,'ST1.1 Detailed MSW by country'!AJ210,'ST1.1 Detailed MSW by country'!AR210,'ST1.1 Detailed MSW by country'!AU210)</f>
        <v>1.1110439999999997E-2</v>
      </c>
      <c r="AT210" s="50">
        <f>MAX('ST1.1 Detailed MSW by country'!K210,'ST1.1 Detailed MSW by country'!N210,'ST1.1 Detailed MSW by country'!V210,'ST1.1 Detailed MSW by country'!Y210,'ST1.1 Detailed MSW by country'!AG210,'ST1.1 Detailed MSW by country'!AJ210,'ST1.1 Detailed MSW by country'!AR210,'ST1.1 Detailed MSW by country'!AU210)</f>
        <v>3.8600000000000002E-2</v>
      </c>
    </row>
    <row r="211" spans="1:46" x14ac:dyDescent="0.3">
      <c r="A211" s="19" t="s">
        <v>223</v>
      </c>
      <c r="B211" s="19" t="s">
        <v>230</v>
      </c>
      <c r="C211" s="27">
        <f>AVERAGE('ST1.1 Detailed MSW by country'!G211,'ST1.1 Detailed MSW by country'!R211,'ST1.1 Detailed MSW by country'!AC211,'ST1.1 Detailed MSW by country'!AN211)</f>
        <v>0.57973288114554233</v>
      </c>
      <c r="D211" s="21">
        <f>STDEVA('ST1.1 Detailed MSW by country'!G211,'ST1.1 Detailed MSW by country'!R211,'ST1.1 Detailed MSW by country'!AC211,'ST1.1 Detailed MSW by country'!AN211)</f>
        <v>0.35012978723132554</v>
      </c>
      <c r="E211" s="21">
        <f>MIN('ST1.1 Detailed MSW by country'!G211,'ST1.1 Detailed MSW by country'!R211,'ST1.1 Detailed MSW by country'!AC211,'ST1.1 Detailed MSW by country'!AN211)</f>
        <v>0.38919864343662725</v>
      </c>
      <c r="F211" s="21">
        <f>MAX('ST1.1 Detailed MSW by country'!G211,'ST1.1 Detailed MSW by country'!R211,'ST1.1 Detailed MSW by country'!AC211,'ST1.1 Detailed MSW by country'!AN211)</f>
        <v>0.85</v>
      </c>
      <c r="G211" s="21">
        <f>AVERAGE('ST1.1 Detailed MSW by country'!H211,'ST1.1 Detailed MSW by country'!S211,'ST1.1 Detailed MSW by country'!AD211,'ST1.1 Detailed MSW by country'!AO211)</f>
        <v>0.33044774225295909</v>
      </c>
      <c r="H211" s="21">
        <f>STDEVA('ST1.1 Detailed MSW by country'!H211,'ST1.1 Detailed MSW by country'!S211,'ST1.1 Detailed MSW by country'!AD211,'ST1.1 Detailed MSW by country'!AO211)</f>
        <v>0.19957397872185556</v>
      </c>
      <c r="I211" s="21">
        <f>MIN('ST1.1 Detailed MSW by country'!H211,'ST1.1 Detailed MSW by country'!S211,'ST1.1 Detailed MSW by country'!AD211,'ST1.1 Detailed MSW by country'!AO211)</f>
        <v>0.22184322675887752</v>
      </c>
      <c r="J211" s="21">
        <f>MAX('ST1.1 Detailed MSW by country'!H211,'ST1.1 Detailed MSW by country'!S211,'ST1.1 Detailed MSW by country'!AD211,'ST1.1 Detailed MSW by country'!AO211)</f>
        <v>0.48449999999999993</v>
      </c>
      <c r="K211" s="50">
        <f>AVERAGE('ST1.1 Detailed MSW by country'!AP211,'ST1.1 Detailed MSW by country'!AE211,'ST1.1 Detailed MSW by country'!T211,'ST1.1 Detailed MSW by country'!I211)</f>
        <v>2.4793631266569135E-2</v>
      </c>
      <c r="L211" s="50">
        <f>STDEVA('ST1.1 Detailed MSW by country'!AP211,'ST1.1 Detailed MSW by country'!AE211,'ST1.1 Detailed MSW by country'!T211,'ST1.1 Detailed MSW by country'!I211)</f>
        <v>1.7239717111717408E-2</v>
      </c>
      <c r="M211" s="50">
        <f>MIN('ST1.1 Detailed MSW by country'!AP211,'ST1.1 Detailed MSW by country'!AE211,'ST1.1 Detailed MSW by country'!T211,'ST1.1 Detailed MSW by country'!I211)</f>
        <v>1.3907999999999998E-2</v>
      </c>
      <c r="N211" s="50">
        <f>MAX('ST1.1 Detailed MSW by country'!AP211,'ST1.1 Detailed MSW by country'!AE211,'ST1.1 Detailed MSW by country'!T211,'ST1.1 Detailed MSW by country'!I211)</f>
        <v>4.1479999999999996E-2</v>
      </c>
      <c r="O211" s="50">
        <f>AVERAGE('ST1.1 Detailed MSW by country'!AQ211,'ST1.1 Detailed MSW by country'!AF211,'ST1.1 Detailed MSW by country'!U211,'ST1.1 Detailed MSW by country'!J211)</f>
        <v>4.7402577810879094E-2</v>
      </c>
      <c r="P211" s="50">
        <f>STDEVA('ST1.1 Detailed MSW by country'!AQ211,'ST1.1 Detailed MSW by country'!AF211,'ST1.1 Detailed MSW by country'!U211,'ST1.1 Detailed MSW by country'!J211)</f>
        <v>3.2960360789410538E-2</v>
      </c>
      <c r="Q211" s="50">
        <f>MIN('ST1.1 Detailed MSW by country'!AQ211,'ST1.1 Detailed MSW by country'!AF211,'ST1.1 Detailed MSW by country'!U211,'ST1.1 Detailed MSW by country'!J211)</f>
        <v>2.6590499999999996E-2</v>
      </c>
      <c r="R211" s="50">
        <f>MAX('ST1.1 Detailed MSW by country'!AQ211,'ST1.1 Detailed MSW by country'!AF211,'ST1.1 Detailed MSW by country'!U211,'ST1.1 Detailed MSW by country'!J211)</f>
        <v>7.9304999999999987E-2</v>
      </c>
      <c r="S211" s="50">
        <f>AVERAGE('ST1.1 Detailed MSW by country'!AR211,'ST1.1 Detailed MSW by country'!AG211,'ST1.1 Detailed MSW by country'!V211,'ST1.1 Detailed MSW by country'!K211)</f>
        <v>3.9222711757769209E-2</v>
      </c>
      <c r="T211" s="50">
        <f>STDEVA('ST1.1 Detailed MSW by country'!AR211,'ST1.1 Detailed MSW by country'!AG211,'ST1.1 Detailed MSW by country'!V211,'ST1.1 Detailed MSW by country'!K211)</f>
        <v>2.7272667234110322E-2</v>
      </c>
      <c r="U211" s="50">
        <f>MIN('ST1.1 Detailed MSW by country'!AR211,'ST1.1 Detailed MSW by country'!AG211,'ST1.1 Detailed MSW by country'!V211,'ST1.1 Detailed MSW by country'!K211)</f>
        <v>2.2002000000000001E-2</v>
      </c>
      <c r="V211" s="50">
        <f>MAX('ST1.1 Detailed MSW by country'!AR211,'ST1.1 Detailed MSW by country'!AG211,'ST1.1 Detailed MSW by country'!V211,'ST1.1 Detailed MSW by country'!K211)</f>
        <v>6.5619999999999998E-2</v>
      </c>
      <c r="W211" s="50">
        <f>AVERAGE('ST1.1 Detailed MSW by country'!AS211,'ST1.1 Detailed MSW by country'!AH211,'ST1.1 Detailed MSW by country'!W211,'ST1.1 Detailed MSW by country'!L211)</f>
        <v>3.0128326518597329E-2</v>
      </c>
      <c r="X211" s="50">
        <f>STDEVA('ST1.1 Detailed MSW by country'!AS211,'ST1.1 Detailed MSW by country'!AH211,'ST1.1 Detailed MSW by country'!W211,'ST1.1 Detailed MSW by country'!L211)</f>
        <v>2.0949082473869719E-2</v>
      </c>
      <c r="Y211" s="50">
        <f>MIN('ST1.1 Detailed MSW by country'!AS211,'ST1.1 Detailed MSW by country'!AH211,'ST1.1 Detailed MSW by country'!W211,'ST1.1 Detailed MSW by country'!L211)</f>
        <v>1.6900499999999999E-2</v>
      </c>
      <c r="Z211" s="50">
        <f>MAX('ST1.1 Detailed MSW by country'!AS211,'ST1.1 Detailed MSW by country'!AH211,'ST1.1 Detailed MSW by country'!W211,'ST1.1 Detailed MSW by country'!L211)</f>
        <v>5.0404999999999998E-2</v>
      </c>
      <c r="AA211" s="50">
        <f>AVERAGE('ST1.1 Detailed MSW by country'!AT211,'ST1.1 Detailed MSW by country'!AI211,'ST1.1 Detailed MSW by country'!X211,'ST1.1 Detailed MSW by country'!M211)</f>
        <v>7.9258329458704618E-2</v>
      </c>
      <c r="AB211" s="50">
        <f>STDEVA('ST1.1 Detailed MSW by country'!AT211,'ST1.1 Detailed MSW by country'!AI211,'ST1.1 Detailed MSW by country'!X211,'ST1.1 Detailed MSW by country'!M211)</f>
        <v>5.5110571094834332E-2</v>
      </c>
      <c r="AC211" s="50">
        <f>MIN('ST1.1 Detailed MSW by country'!AT211,'ST1.1 Detailed MSW by country'!AI211,'ST1.1 Detailed MSW by country'!X211,'ST1.1 Detailed MSW by country'!M211)</f>
        <v>4.446E-2</v>
      </c>
      <c r="AD211" s="50">
        <f>MAX('ST1.1 Detailed MSW by country'!AT211,'ST1.1 Detailed MSW by country'!AI211,'ST1.1 Detailed MSW by country'!X211,'ST1.1 Detailed MSW by country'!M211)</f>
        <v>0.1326</v>
      </c>
      <c r="AE211" s="50">
        <f>AVERAGE('ST1.1 Detailed MSW by country'!AU211,'ST1.1 Detailed MSW by country'!AJ211,'ST1.1 Detailed MSW by country'!Y211,'ST1.1 Detailed MSW by country'!N211)</f>
        <v>2.2507333301414193E-2</v>
      </c>
      <c r="AF211" s="50">
        <f>STDEVA('ST1.1 Detailed MSW by country'!AU211,'ST1.1 Detailed MSW by country'!AJ211,'ST1.1 Detailed MSW by country'!Y211,'ST1.1 Detailed MSW by country'!N211)</f>
        <v>1.5649989099366421E-2</v>
      </c>
      <c r="AG211" s="50">
        <f>MIN('ST1.1 Detailed MSW by country'!AU211,'ST1.1 Detailed MSW by country'!AJ211,'ST1.1 Detailed MSW by country'!Y211,'ST1.1 Detailed MSW by country'!N211)</f>
        <v>1.2625499999999998E-2</v>
      </c>
      <c r="AH211" s="50">
        <f>MAX('ST1.1 Detailed MSW by country'!AU211,'ST1.1 Detailed MSW by country'!AJ211,'ST1.1 Detailed MSW by country'!Y211,'ST1.1 Detailed MSW by country'!N211)</f>
        <v>3.7655000000000001E-2</v>
      </c>
      <c r="AI211" s="50">
        <f>AVERAGE('ST1.1 Detailed MSW by country'!I211,'ST1.1 Detailed MSW by country'!L211,'ST1.1 Detailed MSW by country'!T211,'ST1.1 Detailed MSW by country'!W211,'ST1.1 Detailed MSW by country'!AE211,'ST1.1 Detailed MSW by country'!AH211,'ST1.1 Detailed MSW by country'!AP211,'ST1.1 Detailed MSW by country'!AS211)</f>
        <v>2.7460978892583237E-2</v>
      </c>
      <c r="AJ211" s="50">
        <f>STDEVA('ST1.1 Detailed MSW by country'!I211,'ST1.1 Detailed MSW by country'!L211,'ST1.1 Detailed MSW by country'!T211,'ST1.1 Detailed MSW by country'!W211,'ST1.1 Detailed MSW by country'!AE211,'ST1.1 Detailed MSW by country'!AH211,'ST1.1 Detailed MSW by country'!AP211,'ST1.1 Detailed MSW by country'!AS211)</f>
        <v>1.7889470378162704E-2</v>
      </c>
      <c r="AK211" s="50">
        <f>MIN('ST1.1 Detailed MSW by country'!I211,'ST1.1 Detailed MSW by country'!L211,'ST1.1 Detailed MSW by country'!T211,'ST1.1 Detailed MSW by country'!W211,'ST1.1 Detailed MSW by country'!AE211,'ST1.1 Detailed MSW by country'!AH211,'ST1.1 Detailed MSW by country'!AP211,'ST1.1 Detailed MSW by country'!AS211)</f>
        <v>1.3907999999999998E-2</v>
      </c>
      <c r="AL211" s="50">
        <f>MAX('ST1.1 Detailed MSW by country'!I211,'ST1.1 Detailed MSW by country'!L211,'ST1.1 Detailed MSW by country'!T211,'ST1.1 Detailed MSW by country'!W211,'ST1.1 Detailed MSW by country'!AE211,'ST1.1 Detailed MSW by country'!AH211,'ST1.1 Detailed MSW by country'!AP211,'ST1.1 Detailed MSW by country'!AS211)</f>
        <v>5.0404999999999998E-2</v>
      </c>
      <c r="AM211" s="50">
        <f>AVERAGE('ST1.1 Detailed MSW by country'!J211,'ST1.1 Detailed MSW by country'!M211,'ST1.1 Detailed MSW by country'!U211,'ST1.1 Detailed MSW by country'!X211,'ST1.1 Detailed MSW by country'!AF211,'ST1.1 Detailed MSW by country'!AI211,'ST1.1 Detailed MSW by country'!AQ211,'ST1.1 Detailed MSW by country'!AT211)</f>
        <v>6.3330453634791853E-2</v>
      </c>
      <c r="AN211" s="50">
        <f>STDEVA('ST1.1 Detailed MSW by country'!J211,'ST1.1 Detailed MSW by country'!M211,'ST1.1 Detailed MSW by country'!U211,'ST1.1 Detailed MSW by country'!X211,'ST1.1 Detailed MSW by country'!AF211,'ST1.1 Detailed MSW by country'!AI211,'ST1.1 Detailed MSW by country'!AQ211,'ST1.1 Detailed MSW by country'!AT211)</f>
        <v>4.3935535270406008E-2</v>
      </c>
      <c r="AO211" s="50">
        <f>MIN('ST1.1 Detailed MSW by country'!J211,'ST1.1 Detailed MSW by country'!M211,'ST1.1 Detailed MSW by country'!U211,'ST1.1 Detailed MSW by country'!X211,'ST1.1 Detailed MSW by country'!AF211,'ST1.1 Detailed MSW by country'!AI211,'ST1.1 Detailed MSW by country'!AQ211,'ST1.1 Detailed MSW by country'!AT211)</f>
        <v>2.6590499999999996E-2</v>
      </c>
      <c r="AP211" s="50">
        <f>MAX('ST1.1 Detailed MSW by country'!J211,'ST1.1 Detailed MSW by country'!M211,'ST1.1 Detailed MSW by country'!U211,'ST1.1 Detailed MSW by country'!X211,'ST1.1 Detailed MSW by country'!AF211,'ST1.1 Detailed MSW by country'!AI211,'ST1.1 Detailed MSW by country'!AQ211,'ST1.1 Detailed MSW by country'!AT211)</f>
        <v>0.1326</v>
      </c>
      <c r="AQ211" s="50">
        <f>AVERAGE('ST1.1 Detailed MSW by country'!K211,'ST1.1 Detailed MSW by country'!N211,'ST1.1 Detailed MSW by country'!V211,'ST1.1 Detailed MSW by country'!Y211,'ST1.1 Detailed MSW by country'!AG211,'ST1.1 Detailed MSW by country'!AJ211,'ST1.1 Detailed MSW by country'!AR211,'ST1.1 Detailed MSW by country'!AU211)</f>
        <v>3.0865022529591696E-2</v>
      </c>
      <c r="AR211" s="50">
        <f>STDEVA('ST1.1 Detailed MSW by country'!K211,'ST1.1 Detailed MSW by country'!N211,'ST1.1 Detailed MSW by country'!V211,'ST1.1 Detailed MSW by country'!Y211,'ST1.1 Detailed MSW by country'!AG211,'ST1.1 Detailed MSW by country'!AJ211,'ST1.1 Detailed MSW by country'!AR211,'ST1.1 Detailed MSW by country'!AU211)</f>
        <v>2.1648130807383096E-2</v>
      </c>
      <c r="AS211" s="50">
        <f>MIN('ST1.1 Detailed MSW by country'!K211,'ST1.1 Detailed MSW by country'!N211,'ST1.1 Detailed MSW by country'!V211,'ST1.1 Detailed MSW by country'!Y211,'ST1.1 Detailed MSW by country'!AG211,'ST1.1 Detailed MSW by country'!AJ211,'ST1.1 Detailed MSW by country'!AR211,'ST1.1 Detailed MSW by country'!AU211)</f>
        <v>1.2625499999999998E-2</v>
      </c>
      <c r="AT211" s="50">
        <f>MAX('ST1.1 Detailed MSW by country'!K211,'ST1.1 Detailed MSW by country'!N211,'ST1.1 Detailed MSW by country'!V211,'ST1.1 Detailed MSW by country'!Y211,'ST1.1 Detailed MSW by country'!AG211,'ST1.1 Detailed MSW by country'!AJ211,'ST1.1 Detailed MSW by country'!AR211,'ST1.1 Detailed MSW by country'!AU211)</f>
        <v>6.5619999999999998E-2</v>
      </c>
    </row>
    <row r="212" spans="1:46" x14ac:dyDescent="0.3">
      <c r="A212" s="19" t="s">
        <v>223</v>
      </c>
      <c r="B212" s="19" t="s">
        <v>231</v>
      </c>
      <c r="C212" s="27">
        <f>AVERAGE('ST1.1 Detailed MSW by country'!G212,'ST1.1 Detailed MSW by country'!R212,'ST1.1 Detailed MSW by country'!AC212,'ST1.1 Detailed MSW by country'!AN212)</f>
        <v>2.0347771194995694</v>
      </c>
      <c r="D212" s="21">
        <f>STDEVA('ST1.1 Detailed MSW by country'!G212,'ST1.1 Detailed MSW by country'!R212,'ST1.1 Detailed MSW by country'!AC212,'ST1.1 Detailed MSW by country'!AN212)</f>
        <v>1.6121492117655716</v>
      </c>
      <c r="E212" s="21">
        <f>MIN('ST1.1 Detailed MSW by country'!G212,'ST1.1 Detailed MSW by country'!R212,'ST1.1 Detailed MSW by country'!AC212,'ST1.1 Detailed MSW by country'!AN212)</f>
        <v>0.85</v>
      </c>
      <c r="F212" s="21">
        <f>MAX('ST1.1 Detailed MSW by country'!G212,'ST1.1 Detailed MSW by country'!R212,'ST1.1 Detailed MSW by country'!AC212,'ST1.1 Detailed MSW by country'!AN212)</f>
        <v>3.7643313584987084</v>
      </c>
      <c r="G212" s="21">
        <f>AVERAGE('ST1.1 Detailed MSW by country'!H212,'ST1.1 Detailed MSW by country'!S212,'ST1.1 Detailed MSW by country'!AD212,'ST1.1 Detailed MSW by country'!AO212)</f>
        <v>1.1598229581147546</v>
      </c>
      <c r="H212" s="21">
        <f>STDEVA('ST1.1 Detailed MSW by country'!H212,'ST1.1 Detailed MSW by country'!S212,'ST1.1 Detailed MSW by country'!AD212,'ST1.1 Detailed MSW by country'!AO212)</f>
        <v>0.91892505070637542</v>
      </c>
      <c r="I212" s="21">
        <f>MIN('ST1.1 Detailed MSW by country'!H212,'ST1.1 Detailed MSW by country'!S212,'ST1.1 Detailed MSW by country'!AD212,'ST1.1 Detailed MSW by country'!AO212)</f>
        <v>0.48449999999999993</v>
      </c>
      <c r="J212" s="21">
        <f>MAX('ST1.1 Detailed MSW by country'!H212,'ST1.1 Detailed MSW by country'!S212,'ST1.1 Detailed MSW by country'!AD212,'ST1.1 Detailed MSW by country'!AO212)</f>
        <v>2.1456688743442638</v>
      </c>
      <c r="K212" s="50">
        <f>AVERAGE('ST1.1 Detailed MSW by country'!AP212,'ST1.1 Detailed MSW by country'!AE212,'ST1.1 Detailed MSW by country'!T212,'ST1.1 Detailed MSW by country'!I212)</f>
        <v>8.8875070098245648E-2</v>
      </c>
      <c r="L212" s="50">
        <f>STDEVA('ST1.1 Detailed MSW by country'!AP212,'ST1.1 Detailed MSW by country'!AE212,'ST1.1 Detailed MSW by country'!T212,'ST1.1 Detailed MSW by country'!I212)</f>
        <v>8.0439534245316441E-2</v>
      </c>
      <c r="M212" s="50">
        <f>MIN('ST1.1 Detailed MSW by country'!AP212,'ST1.1 Detailed MSW by country'!AE212,'ST1.1 Detailed MSW by country'!T212,'ST1.1 Detailed MSW by country'!I212)</f>
        <v>4.1445839999999991E-2</v>
      </c>
      <c r="N212" s="50">
        <f>MAX('ST1.1 Detailed MSW by country'!AP212,'ST1.1 Detailed MSW by country'!AE212,'ST1.1 Detailed MSW by country'!T212,'ST1.1 Detailed MSW by country'!I212)</f>
        <v>0.18369937029473696</v>
      </c>
      <c r="O212" s="50">
        <f>AVERAGE('ST1.1 Detailed MSW by country'!AQ212,'ST1.1 Detailed MSW by country'!AF212,'ST1.1 Detailed MSW by country'!U212,'ST1.1 Detailed MSW by country'!J212)</f>
        <v>0.16991893524930982</v>
      </c>
      <c r="P212" s="50">
        <f>STDEVA('ST1.1 Detailed MSW by country'!AQ212,'ST1.1 Detailed MSW by country'!AF212,'ST1.1 Detailed MSW by country'!U212,'ST1.1 Detailed MSW by country'!J212)</f>
        <v>0.15379115871082016</v>
      </c>
      <c r="Q212" s="50">
        <f>MIN('ST1.1 Detailed MSW by country'!AQ212,'ST1.1 Detailed MSW by country'!AF212,'ST1.1 Detailed MSW by country'!U212,'ST1.1 Detailed MSW by country'!J212)</f>
        <v>7.9239689999999988E-2</v>
      </c>
      <c r="R212" s="50">
        <f>MAX('ST1.1 Detailed MSW by country'!AQ212,'ST1.1 Detailed MSW by country'!AF212,'ST1.1 Detailed MSW by country'!U212,'ST1.1 Detailed MSW by country'!J212)</f>
        <v>0.35121211574792949</v>
      </c>
      <c r="S212" s="50">
        <f>AVERAGE('ST1.1 Detailed MSW by country'!AR212,'ST1.1 Detailed MSW by country'!AG212,'ST1.1 Detailed MSW by country'!V212,'ST1.1 Detailed MSW by country'!K212)</f>
        <v>0.14059744695870011</v>
      </c>
      <c r="T212" s="50">
        <f>STDEVA('ST1.1 Detailed MSW by country'!AR212,'ST1.1 Detailed MSW by country'!AG212,'ST1.1 Detailed MSW by country'!V212,'ST1.1 Detailed MSW by country'!K212)</f>
        <v>0.12725270581431211</v>
      </c>
      <c r="U212" s="50">
        <f>MIN('ST1.1 Detailed MSW by country'!AR212,'ST1.1 Detailed MSW by country'!AG212,'ST1.1 Detailed MSW by country'!V212,'ST1.1 Detailed MSW by country'!K212)</f>
        <v>6.5565960000000006E-2</v>
      </c>
      <c r="V212" s="50">
        <f>MAX('ST1.1 Detailed MSW by country'!AR212,'ST1.1 Detailed MSW by country'!AG212,'ST1.1 Detailed MSW by country'!V212,'ST1.1 Detailed MSW by country'!K212)</f>
        <v>0.2906063808761003</v>
      </c>
      <c r="W212" s="50">
        <f>AVERAGE('ST1.1 Detailed MSW by country'!AS212,'ST1.1 Detailed MSW by country'!AH212,'ST1.1 Detailed MSW by country'!W212,'ST1.1 Detailed MSW by country'!L212)</f>
        <v>0.10799777985299112</v>
      </c>
      <c r="X212" s="50">
        <f>STDEVA('ST1.1 Detailed MSW by country'!AS212,'ST1.1 Detailed MSW by country'!AH212,'ST1.1 Detailed MSW by country'!W212,'ST1.1 Detailed MSW by country'!L212)</f>
        <v>9.7747220916952163E-2</v>
      </c>
      <c r="Y212" s="50">
        <f>MIN('ST1.1 Detailed MSW by country'!AS212,'ST1.1 Detailed MSW by country'!AH212,'ST1.1 Detailed MSW by country'!W212,'ST1.1 Detailed MSW by country'!L212)</f>
        <v>5.0363489999999997E-2</v>
      </c>
      <c r="Z212" s="50">
        <f>MAX('ST1.1 Detailed MSW by country'!AS212,'ST1.1 Detailed MSW by country'!AH212,'ST1.1 Detailed MSW by country'!W212,'ST1.1 Detailed MSW by country'!L212)</f>
        <v>0.2232248495589734</v>
      </c>
      <c r="AA212" s="50">
        <f>AVERAGE('ST1.1 Detailed MSW by country'!AT212,'ST1.1 Detailed MSW by country'!AI212,'ST1.1 Detailed MSW by country'!X212,'ST1.1 Detailed MSW by country'!M212)</f>
        <v>0.28410883064193282</v>
      </c>
      <c r="AB212" s="50">
        <f>STDEVA('ST1.1 Detailed MSW by country'!AT212,'ST1.1 Detailed MSW by country'!AI212,'ST1.1 Detailed MSW by country'!X212,'ST1.1 Detailed MSW by country'!M212)</f>
        <v>0.25714277340715913</v>
      </c>
      <c r="AC212" s="50">
        <f>MIN('ST1.1 Detailed MSW by country'!AT212,'ST1.1 Detailed MSW by country'!AI212,'ST1.1 Detailed MSW by country'!X212,'ST1.1 Detailed MSW by country'!M212)</f>
        <v>0.13249079999999999</v>
      </c>
      <c r="AD212" s="50">
        <f>MAX('ST1.1 Detailed MSW by country'!AT212,'ST1.1 Detailed MSW by country'!AI212,'ST1.1 Detailed MSW by country'!X212,'ST1.1 Detailed MSW by country'!M212)</f>
        <v>0.5872356919257985</v>
      </c>
      <c r="AE212" s="50">
        <f>AVERAGE('ST1.1 Detailed MSW by country'!AU212,'ST1.1 Detailed MSW by country'!AJ212,'ST1.1 Detailed MSW by country'!Y212,'ST1.1 Detailed MSW by country'!N212)</f>
        <v>8.0679623060497585E-2</v>
      </c>
      <c r="AF212" s="50">
        <f>STDEVA('ST1.1 Detailed MSW by country'!AU212,'ST1.1 Detailed MSW by country'!AJ212,'ST1.1 Detailed MSW by country'!Y212,'ST1.1 Detailed MSW by country'!N212)</f>
        <v>7.302195424318686E-2</v>
      </c>
      <c r="AG212" s="50">
        <f>MIN('ST1.1 Detailed MSW by country'!AU212,'ST1.1 Detailed MSW by country'!AJ212,'ST1.1 Detailed MSW by country'!Y212,'ST1.1 Detailed MSW by country'!N212)</f>
        <v>3.7623989999999996E-2</v>
      </c>
      <c r="AH212" s="50">
        <f>MAX('ST1.1 Detailed MSW by country'!AU212,'ST1.1 Detailed MSW by country'!AJ212,'ST1.1 Detailed MSW by country'!Y212,'ST1.1 Detailed MSW by country'!N212)</f>
        <v>0.16675987918149277</v>
      </c>
      <c r="AI212" s="50">
        <f>AVERAGE('ST1.1 Detailed MSW by country'!I212,'ST1.1 Detailed MSW by country'!L212,'ST1.1 Detailed MSW by country'!T212,'ST1.1 Detailed MSW by country'!W212,'ST1.1 Detailed MSW by country'!AE212,'ST1.1 Detailed MSW by country'!AH212,'ST1.1 Detailed MSW by country'!AP212,'ST1.1 Detailed MSW by country'!AS212)</f>
        <v>9.8436424975618386E-2</v>
      </c>
      <c r="AJ212" s="50">
        <f>STDEVA('ST1.1 Detailed MSW by country'!I212,'ST1.1 Detailed MSW by country'!L212,'ST1.1 Detailed MSW by country'!T212,'ST1.1 Detailed MSW by country'!W212,'ST1.1 Detailed MSW by country'!AE212,'ST1.1 Detailed MSW by country'!AH212,'ST1.1 Detailed MSW by country'!AP212,'ST1.1 Detailed MSW by country'!AS212)</f>
        <v>8.3226456457823936E-2</v>
      </c>
      <c r="AK212" s="50">
        <f>MIN('ST1.1 Detailed MSW by country'!I212,'ST1.1 Detailed MSW by country'!L212,'ST1.1 Detailed MSW by country'!T212,'ST1.1 Detailed MSW by country'!W212,'ST1.1 Detailed MSW by country'!AE212,'ST1.1 Detailed MSW by country'!AH212,'ST1.1 Detailed MSW by country'!AP212,'ST1.1 Detailed MSW by country'!AS212)</f>
        <v>4.1445839999999991E-2</v>
      </c>
      <c r="AL212" s="50">
        <f>MAX('ST1.1 Detailed MSW by country'!I212,'ST1.1 Detailed MSW by country'!L212,'ST1.1 Detailed MSW by country'!T212,'ST1.1 Detailed MSW by country'!W212,'ST1.1 Detailed MSW by country'!AE212,'ST1.1 Detailed MSW by country'!AH212,'ST1.1 Detailed MSW by country'!AP212,'ST1.1 Detailed MSW by country'!AS212)</f>
        <v>0.2232248495589734</v>
      </c>
      <c r="AM212" s="50">
        <f>AVERAGE('ST1.1 Detailed MSW by country'!J212,'ST1.1 Detailed MSW by country'!M212,'ST1.1 Detailed MSW by country'!U212,'ST1.1 Detailed MSW by country'!X212,'ST1.1 Detailed MSW by country'!AF212,'ST1.1 Detailed MSW by country'!AI212,'ST1.1 Detailed MSW by country'!AQ212,'ST1.1 Detailed MSW by country'!AT212)</f>
        <v>0.22701388294562133</v>
      </c>
      <c r="AN212" s="50">
        <f>STDEVA('ST1.1 Detailed MSW by country'!J212,'ST1.1 Detailed MSW by country'!M212,'ST1.1 Detailed MSW by country'!U212,'ST1.1 Detailed MSW by country'!X212,'ST1.1 Detailed MSW by country'!AF212,'ST1.1 Detailed MSW by country'!AI212,'ST1.1 Detailed MSW by country'!AQ212,'ST1.1 Detailed MSW by country'!AT212)</f>
        <v>0.20142053660915055</v>
      </c>
      <c r="AO212" s="50">
        <f>MIN('ST1.1 Detailed MSW by country'!J212,'ST1.1 Detailed MSW by country'!M212,'ST1.1 Detailed MSW by country'!U212,'ST1.1 Detailed MSW by country'!X212,'ST1.1 Detailed MSW by country'!AF212,'ST1.1 Detailed MSW by country'!AI212,'ST1.1 Detailed MSW by country'!AQ212,'ST1.1 Detailed MSW by country'!AT212)</f>
        <v>7.9239689999999988E-2</v>
      </c>
      <c r="AP212" s="50">
        <f>MAX('ST1.1 Detailed MSW by country'!J212,'ST1.1 Detailed MSW by country'!M212,'ST1.1 Detailed MSW by country'!U212,'ST1.1 Detailed MSW by country'!X212,'ST1.1 Detailed MSW by country'!AF212,'ST1.1 Detailed MSW by country'!AI212,'ST1.1 Detailed MSW by country'!AQ212,'ST1.1 Detailed MSW by country'!AT212)</f>
        <v>0.5872356919257985</v>
      </c>
      <c r="AQ212" s="50">
        <f>AVERAGE('ST1.1 Detailed MSW by country'!K212,'ST1.1 Detailed MSW by country'!N212,'ST1.1 Detailed MSW by country'!V212,'ST1.1 Detailed MSW by country'!Y212,'ST1.1 Detailed MSW by country'!AG212,'ST1.1 Detailed MSW by country'!AJ212,'ST1.1 Detailed MSW by country'!AR212,'ST1.1 Detailed MSW by country'!AU212)</f>
        <v>0.11063853500959886</v>
      </c>
      <c r="AR212" s="50">
        <f>STDEVA('ST1.1 Detailed MSW by country'!K212,'ST1.1 Detailed MSW by country'!N212,'ST1.1 Detailed MSW by country'!V212,'ST1.1 Detailed MSW by country'!Y212,'ST1.1 Detailed MSW by country'!AG212,'ST1.1 Detailed MSW by country'!AJ212,'ST1.1 Detailed MSW by country'!AR212,'ST1.1 Detailed MSW by country'!AU212)</f>
        <v>9.9005977192546168E-2</v>
      </c>
      <c r="AS212" s="50">
        <f>MIN('ST1.1 Detailed MSW by country'!K212,'ST1.1 Detailed MSW by country'!N212,'ST1.1 Detailed MSW by country'!V212,'ST1.1 Detailed MSW by country'!Y212,'ST1.1 Detailed MSW by country'!AG212,'ST1.1 Detailed MSW by country'!AJ212,'ST1.1 Detailed MSW by country'!AR212,'ST1.1 Detailed MSW by country'!AU212)</f>
        <v>3.7623989999999996E-2</v>
      </c>
      <c r="AT212" s="50">
        <f>MAX('ST1.1 Detailed MSW by country'!K212,'ST1.1 Detailed MSW by country'!N212,'ST1.1 Detailed MSW by country'!V212,'ST1.1 Detailed MSW by country'!Y212,'ST1.1 Detailed MSW by country'!AG212,'ST1.1 Detailed MSW by country'!AJ212,'ST1.1 Detailed MSW by country'!AR212,'ST1.1 Detailed MSW by country'!AU212)</f>
        <v>0.2906063808761003</v>
      </c>
    </row>
    <row r="213" spans="1:46" x14ac:dyDescent="0.3">
      <c r="A213" s="19" t="s">
        <v>223</v>
      </c>
      <c r="B213" s="19" t="s">
        <v>232</v>
      </c>
      <c r="C213" s="27">
        <f>AVERAGE('ST1.1 Detailed MSW by country'!G213,'ST1.1 Detailed MSW by country'!R213,'ST1.1 Detailed MSW by country'!AC213,'ST1.1 Detailed MSW by country'!AN213)</f>
        <v>1.4157809314149099</v>
      </c>
      <c r="D213" s="21">
        <f>STDEVA('ST1.1 Detailed MSW by country'!G213,'ST1.1 Detailed MSW by country'!R213,'ST1.1 Detailed MSW by country'!AC213,'ST1.1 Detailed MSW by country'!AN213)</f>
        <v>0.86437051856890723</v>
      </c>
      <c r="E213" s="21">
        <f>MIN('ST1.1 Detailed MSW by country'!G213,'ST1.1 Detailed MSW by country'!R213,'ST1.1 Detailed MSW by country'!AC213,'ST1.1 Detailed MSW by country'!AN213)</f>
        <v>1.07156186282982</v>
      </c>
      <c r="F213" s="21">
        <f>MAX('ST1.1 Detailed MSW by country'!G213,'ST1.1 Detailed MSW by country'!R213,'ST1.1 Detailed MSW by country'!AC213,'ST1.1 Detailed MSW by country'!AN213)</f>
        <v>1.76</v>
      </c>
      <c r="G213" s="21">
        <f>AVERAGE('ST1.1 Detailed MSW by country'!H213,'ST1.1 Detailed MSW by country'!S213,'ST1.1 Detailed MSW by country'!AD213,'ST1.1 Detailed MSW by country'!AO213)</f>
        <v>0.80699513090649866</v>
      </c>
      <c r="H213" s="21">
        <f>STDEVA('ST1.1 Detailed MSW by country'!H213,'ST1.1 Detailed MSW by country'!S213,'ST1.1 Detailed MSW by country'!AD213,'ST1.1 Detailed MSW by country'!AO213)</f>
        <v>0.49269119558427693</v>
      </c>
      <c r="I213" s="21">
        <f>MIN('ST1.1 Detailed MSW by country'!H213,'ST1.1 Detailed MSW by country'!S213,'ST1.1 Detailed MSW by country'!AD213,'ST1.1 Detailed MSW by country'!AO213)</f>
        <v>0.61079026181299734</v>
      </c>
      <c r="J213" s="21">
        <f>MAX('ST1.1 Detailed MSW by country'!H213,'ST1.1 Detailed MSW by country'!S213,'ST1.1 Detailed MSW by country'!AD213,'ST1.1 Detailed MSW by country'!AO213)</f>
        <v>1.0031999999999999</v>
      </c>
      <c r="K213" s="50">
        <f>AVERAGE('ST1.1 Detailed MSW by country'!AP213,'ST1.1 Detailed MSW by country'!AE213,'ST1.1 Detailed MSW by country'!T213,'ST1.1 Detailed MSW by country'!I213)</f>
        <v>5.0624189453047599E-2</v>
      </c>
      <c r="L213" s="50">
        <f>STDEVA('ST1.1 Detailed MSW by country'!AP213,'ST1.1 Detailed MSW by country'!AE213,'ST1.1 Detailed MSW by country'!T213,'ST1.1 Detailed MSW by country'!I213)</f>
        <v>2.925960356470177E-2</v>
      </c>
      <c r="M213" s="50">
        <f>MIN('ST1.1 Detailed MSW by country'!AP213,'ST1.1 Detailed MSW by country'!AE213,'ST1.1 Detailed MSW by country'!T213,'ST1.1 Detailed MSW by country'!I213)</f>
        <v>4.8956159999999992E-2</v>
      </c>
      <c r="N213" s="50">
        <f>MAX('ST1.1 Detailed MSW by country'!AP213,'ST1.1 Detailed MSW by country'!AE213,'ST1.1 Detailed MSW by country'!T213,'ST1.1 Detailed MSW by country'!I213)</f>
        <v>5.2292218906095214E-2</v>
      </c>
      <c r="O213" s="50">
        <f>AVERAGE('ST1.1 Detailed MSW by country'!AQ213,'ST1.1 Detailed MSW by country'!AF213,'ST1.1 Detailed MSW by country'!U213,'ST1.1 Detailed MSW by country'!J213)</f>
        <v>9.6787640901011093E-2</v>
      </c>
      <c r="P213" s="50">
        <f>STDEVA('ST1.1 Detailed MSW by country'!AQ213,'ST1.1 Detailed MSW by country'!AF213,'ST1.1 Detailed MSW by country'!U213,'ST1.1 Detailed MSW by country'!J213)</f>
        <v>5.5941004356284324E-2</v>
      </c>
      <c r="Q213" s="50">
        <f>MIN('ST1.1 Detailed MSW by country'!AQ213,'ST1.1 Detailed MSW by country'!AF213,'ST1.1 Detailed MSW by country'!U213,'ST1.1 Detailed MSW by country'!J213)</f>
        <v>9.3598559999999983E-2</v>
      </c>
      <c r="R213" s="50">
        <f>MAX('ST1.1 Detailed MSW by country'!AQ213,'ST1.1 Detailed MSW by country'!AF213,'ST1.1 Detailed MSW by country'!U213,'ST1.1 Detailed MSW by country'!J213)</f>
        <v>9.9976721802022203E-2</v>
      </c>
      <c r="S213" s="50">
        <f>AVERAGE('ST1.1 Detailed MSW by country'!AR213,'ST1.1 Detailed MSW by country'!AG213,'ST1.1 Detailed MSW by country'!V213,'ST1.1 Detailed MSW by country'!K213)</f>
        <v>8.0085807905231052E-2</v>
      </c>
      <c r="T213" s="50">
        <f>STDEVA('ST1.1 Detailed MSW by country'!AR213,'ST1.1 Detailed MSW by country'!AG213,'ST1.1 Detailed MSW by country'!V213,'ST1.1 Detailed MSW by country'!K213)</f>
        <v>4.628773350809378E-2</v>
      </c>
      <c r="U213" s="50">
        <f>MIN('ST1.1 Detailed MSW by country'!AR213,'ST1.1 Detailed MSW by country'!AG213,'ST1.1 Detailed MSW by country'!V213,'ST1.1 Detailed MSW by country'!K213)</f>
        <v>7.7447039999999995E-2</v>
      </c>
      <c r="V213" s="50">
        <f>MAX('ST1.1 Detailed MSW by country'!AR213,'ST1.1 Detailed MSW by country'!AG213,'ST1.1 Detailed MSW by country'!V213,'ST1.1 Detailed MSW by country'!K213)</f>
        <v>8.2724575810462109E-2</v>
      </c>
      <c r="W213" s="50">
        <f>AVERAGE('ST1.1 Detailed MSW by country'!AS213,'ST1.1 Detailed MSW by country'!AH213,'ST1.1 Detailed MSW by country'!W213,'ST1.1 Detailed MSW by country'!L213)</f>
        <v>6.1516689232904161E-2</v>
      </c>
      <c r="X213" s="50">
        <f>STDEVA('ST1.1 Detailed MSW by country'!AS213,'ST1.1 Detailed MSW by country'!AH213,'ST1.1 Detailed MSW by country'!W213,'ST1.1 Detailed MSW by country'!L213)</f>
        <v>3.5555214987434726E-2</v>
      </c>
      <c r="Y213" s="50">
        <f>MIN('ST1.1 Detailed MSW by country'!AS213,'ST1.1 Detailed MSW by country'!AH213,'ST1.1 Detailed MSW by country'!W213,'ST1.1 Detailed MSW by country'!L213)</f>
        <v>5.9489759999999989E-2</v>
      </c>
      <c r="Z213" s="50">
        <f>MAX('ST1.1 Detailed MSW by country'!AS213,'ST1.1 Detailed MSW by country'!AH213,'ST1.1 Detailed MSW by country'!W213,'ST1.1 Detailed MSW by country'!L213)</f>
        <v>6.3543618465808333E-2</v>
      </c>
      <c r="AA213" s="50">
        <f>AVERAGE('ST1.1 Detailed MSW by country'!AT213,'ST1.1 Detailed MSW by country'!AI213,'ST1.1 Detailed MSW by country'!X213,'ST1.1 Detailed MSW by country'!M213)</f>
        <v>0.16183142530072595</v>
      </c>
      <c r="AB213" s="50">
        <f>STDEVA('ST1.1 Detailed MSW by country'!AT213,'ST1.1 Detailed MSW by country'!AI213,'ST1.1 Detailed MSW by country'!X213,'ST1.1 Detailed MSW by country'!M213)</f>
        <v>9.3534798280604001E-2</v>
      </c>
      <c r="AC213" s="50">
        <f>MIN('ST1.1 Detailed MSW by country'!AT213,'ST1.1 Detailed MSW by country'!AI213,'ST1.1 Detailed MSW by country'!X213,'ST1.1 Detailed MSW by country'!M213)</f>
        <v>0.15649919999999998</v>
      </c>
      <c r="AD213" s="50">
        <f>MAX('ST1.1 Detailed MSW by country'!AT213,'ST1.1 Detailed MSW by country'!AI213,'ST1.1 Detailed MSW by country'!X213,'ST1.1 Detailed MSW by country'!M213)</f>
        <v>0.16716365060145191</v>
      </c>
      <c r="AE213" s="50">
        <f>AVERAGE('ST1.1 Detailed MSW by country'!AU213,'ST1.1 Detailed MSW by country'!AJ213,'ST1.1 Detailed MSW by country'!Y213,'ST1.1 Detailed MSW by country'!N213)</f>
        <v>4.5955975261680507E-2</v>
      </c>
      <c r="AF213" s="50">
        <f>STDEVA('ST1.1 Detailed MSW by country'!AU213,'ST1.1 Detailed MSW by country'!AJ213,'ST1.1 Detailed MSW by country'!Y213,'ST1.1 Detailed MSW by country'!N213)</f>
        <v>2.6561484383530492E-2</v>
      </c>
      <c r="AG213" s="50">
        <f>MIN('ST1.1 Detailed MSW by country'!AU213,'ST1.1 Detailed MSW by country'!AJ213,'ST1.1 Detailed MSW by country'!Y213,'ST1.1 Detailed MSW by country'!N213)</f>
        <v>4.444175999999999E-2</v>
      </c>
      <c r="AH213" s="50">
        <f>MAX('ST1.1 Detailed MSW by country'!AU213,'ST1.1 Detailed MSW by country'!AJ213,'ST1.1 Detailed MSW by country'!Y213,'ST1.1 Detailed MSW by country'!N213)</f>
        <v>4.7470190523361024E-2</v>
      </c>
      <c r="AI213" s="50">
        <f>AVERAGE('ST1.1 Detailed MSW by country'!I213,'ST1.1 Detailed MSW by country'!L213,'ST1.1 Detailed MSW by country'!T213,'ST1.1 Detailed MSW by country'!W213,'ST1.1 Detailed MSW by country'!AE213,'ST1.1 Detailed MSW by country'!AH213,'ST1.1 Detailed MSW by country'!AP213,'ST1.1 Detailed MSW by country'!AS213)</f>
        <v>5.6070439342975884E-2</v>
      </c>
      <c r="AJ213" s="50">
        <f>STDEVA('ST1.1 Detailed MSW by country'!I213,'ST1.1 Detailed MSW by country'!L213,'ST1.1 Detailed MSW by country'!T213,'ST1.1 Detailed MSW by country'!W213,'ST1.1 Detailed MSW by country'!AE213,'ST1.1 Detailed MSW by country'!AH213,'ST1.1 Detailed MSW by country'!AP213,'ST1.1 Detailed MSW by country'!AS213)</f>
        <v>3.0284876981343391E-2</v>
      </c>
      <c r="AK213" s="50">
        <f>MIN('ST1.1 Detailed MSW by country'!I213,'ST1.1 Detailed MSW by country'!L213,'ST1.1 Detailed MSW by country'!T213,'ST1.1 Detailed MSW by country'!W213,'ST1.1 Detailed MSW by country'!AE213,'ST1.1 Detailed MSW by country'!AH213,'ST1.1 Detailed MSW by country'!AP213,'ST1.1 Detailed MSW by country'!AS213)</f>
        <v>4.8956159999999992E-2</v>
      </c>
      <c r="AL213" s="50">
        <f>MAX('ST1.1 Detailed MSW by country'!I213,'ST1.1 Detailed MSW by country'!L213,'ST1.1 Detailed MSW by country'!T213,'ST1.1 Detailed MSW by country'!W213,'ST1.1 Detailed MSW by country'!AE213,'ST1.1 Detailed MSW by country'!AH213,'ST1.1 Detailed MSW by country'!AP213,'ST1.1 Detailed MSW by country'!AS213)</f>
        <v>6.3543618465808333E-2</v>
      </c>
      <c r="AM213" s="50">
        <f>AVERAGE('ST1.1 Detailed MSW by country'!J213,'ST1.1 Detailed MSW by country'!M213,'ST1.1 Detailed MSW by country'!U213,'ST1.1 Detailed MSW by country'!X213,'ST1.1 Detailed MSW by country'!AF213,'ST1.1 Detailed MSW by country'!AI213,'ST1.1 Detailed MSW by country'!AQ213,'ST1.1 Detailed MSW by country'!AT213)</f>
        <v>0.12930953310086851</v>
      </c>
      <c r="AN213" s="50">
        <f>STDEVA('ST1.1 Detailed MSW by country'!J213,'ST1.1 Detailed MSW by country'!M213,'ST1.1 Detailed MSW by country'!U213,'ST1.1 Detailed MSW by country'!X213,'ST1.1 Detailed MSW by country'!AF213,'ST1.1 Detailed MSW by country'!AI213,'ST1.1 Detailed MSW by country'!AQ213,'ST1.1 Detailed MSW by country'!AT213)</f>
        <v>7.3435890717071434E-2</v>
      </c>
      <c r="AO213" s="50">
        <f>MIN('ST1.1 Detailed MSW by country'!J213,'ST1.1 Detailed MSW by country'!M213,'ST1.1 Detailed MSW by country'!U213,'ST1.1 Detailed MSW by country'!X213,'ST1.1 Detailed MSW by country'!AF213,'ST1.1 Detailed MSW by country'!AI213,'ST1.1 Detailed MSW by country'!AQ213,'ST1.1 Detailed MSW by country'!AT213)</f>
        <v>9.3598559999999983E-2</v>
      </c>
      <c r="AP213" s="50">
        <f>MAX('ST1.1 Detailed MSW by country'!J213,'ST1.1 Detailed MSW by country'!M213,'ST1.1 Detailed MSW by country'!U213,'ST1.1 Detailed MSW by country'!X213,'ST1.1 Detailed MSW by country'!AF213,'ST1.1 Detailed MSW by country'!AI213,'ST1.1 Detailed MSW by country'!AQ213,'ST1.1 Detailed MSW by country'!AT213)</f>
        <v>0.16716365060145191</v>
      </c>
      <c r="AQ213" s="50">
        <f>AVERAGE('ST1.1 Detailed MSW by country'!K213,'ST1.1 Detailed MSW by country'!N213,'ST1.1 Detailed MSW by country'!V213,'ST1.1 Detailed MSW by country'!Y213,'ST1.1 Detailed MSW by country'!AG213,'ST1.1 Detailed MSW by country'!AJ213,'ST1.1 Detailed MSW by country'!AR213,'ST1.1 Detailed MSW by country'!AU213)</f>
        <v>6.3020891583455779E-2</v>
      </c>
      <c r="AR213" s="50">
        <f>STDEVA('ST1.1 Detailed MSW by country'!K213,'ST1.1 Detailed MSW by country'!N213,'ST1.1 Detailed MSW by country'!V213,'ST1.1 Detailed MSW by country'!Y213,'ST1.1 Detailed MSW by country'!AG213,'ST1.1 Detailed MSW by country'!AJ213,'ST1.1 Detailed MSW by country'!AR213,'ST1.1 Detailed MSW by country'!AU213)</f>
        <v>3.610821615259352E-2</v>
      </c>
      <c r="AS213" s="50">
        <f>MIN('ST1.1 Detailed MSW by country'!K213,'ST1.1 Detailed MSW by country'!N213,'ST1.1 Detailed MSW by country'!V213,'ST1.1 Detailed MSW by country'!Y213,'ST1.1 Detailed MSW by country'!AG213,'ST1.1 Detailed MSW by country'!AJ213,'ST1.1 Detailed MSW by country'!AR213,'ST1.1 Detailed MSW by country'!AU213)</f>
        <v>4.444175999999999E-2</v>
      </c>
      <c r="AT213" s="50">
        <f>MAX('ST1.1 Detailed MSW by country'!K213,'ST1.1 Detailed MSW by country'!N213,'ST1.1 Detailed MSW by country'!V213,'ST1.1 Detailed MSW by country'!Y213,'ST1.1 Detailed MSW by country'!AG213,'ST1.1 Detailed MSW by country'!AJ213,'ST1.1 Detailed MSW by country'!AR213,'ST1.1 Detailed MSW by country'!AU213)</f>
        <v>8.2724575810462109E-2</v>
      </c>
    </row>
    <row r="214" spans="1:46" x14ac:dyDescent="0.3">
      <c r="A214" s="19" t="s">
        <v>223</v>
      </c>
      <c r="B214" s="19" t="s">
        <v>233</v>
      </c>
      <c r="C214" s="27">
        <f>AVERAGE('ST1.1 Detailed MSW by country'!G214,'ST1.1 Detailed MSW by country'!R214,'ST1.1 Detailed MSW by country'!AC214,'ST1.1 Detailed MSW by country'!AN214)</f>
        <v>0.53597987447757012</v>
      </c>
      <c r="D214" s="21">
        <f>STDEVA('ST1.1 Detailed MSW by country'!G214,'ST1.1 Detailed MSW by country'!R214,'ST1.1 Detailed MSW by country'!AC214,'ST1.1 Detailed MSW by country'!AN214)</f>
        <v>0.42644260323499816</v>
      </c>
      <c r="E214" s="21">
        <f>MIN('ST1.1 Detailed MSW by country'!G214,'ST1.1 Detailed MSW by country'!R214,'ST1.1 Detailed MSW by country'!AC214,'ST1.1 Detailed MSW by country'!AN214)</f>
        <v>0.1379396234327103</v>
      </c>
      <c r="F214" s="21">
        <f>MAX('ST1.1 Detailed MSW by country'!G214,'ST1.1 Detailed MSW by country'!R214,'ST1.1 Detailed MSW by country'!AC214,'ST1.1 Detailed MSW by country'!AN214)</f>
        <v>0.95</v>
      </c>
      <c r="G214" s="21">
        <f>AVERAGE('ST1.1 Detailed MSW by country'!H214,'ST1.1 Detailed MSW by country'!S214,'ST1.1 Detailed MSW by country'!AD214,'ST1.1 Detailed MSW by country'!AO214)</f>
        <v>0.30550852845221493</v>
      </c>
      <c r="H214" s="21">
        <f>STDEVA('ST1.1 Detailed MSW by country'!H214,'ST1.1 Detailed MSW by country'!S214,'ST1.1 Detailed MSW by country'!AD214,'ST1.1 Detailed MSW by country'!AO214)</f>
        <v>0.24307228384394897</v>
      </c>
      <c r="I214" s="21">
        <f>MIN('ST1.1 Detailed MSW by country'!H214,'ST1.1 Detailed MSW by country'!S214,'ST1.1 Detailed MSW by country'!AD214,'ST1.1 Detailed MSW by country'!AO214)</f>
        <v>7.8625585356644864E-2</v>
      </c>
      <c r="J214" s="21">
        <f>MAX('ST1.1 Detailed MSW by country'!H214,'ST1.1 Detailed MSW by country'!S214,'ST1.1 Detailed MSW by country'!AD214,'ST1.1 Detailed MSW by country'!AO214)</f>
        <v>0.54149999999999998</v>
      </c>
      <c r="K214" s="50">
        <f>AVERAGE('ST1.1 Detailed MSW by country'!AP214,'ST1.1 Detailed MSW by country'!AE214,'ST1.1 Detailed MSW by country'!T214,'ST1.1 Detailed MSW by country'!I214)</f>
        <v>1.9510884541172085E-2</v>
      </c>
      <c r="L214" s="50">
        <f>STDEVA('ST1.1 Detailed MSW by country'!AP214,'ST1.1 Detailed MSW by country'!AE214,'ST1.1 Detailed MSW by country'!T214,'ST1.1 Detailed MSW by country'!I214)</f>
        <v>1.330447485964675E-2</v>
      </c>
      <c r="M214" s="50">
        <f>MIN('ST1.1 Detailed MSW by country'!AP214,'ST1.1 Detailed MSW by country'!AE214,'ST1.1 Detailed MSW by country'!T214,'ST1.1 Detailed MSW by country'!I214)</f>
        <v>6.7314536235162621E-3</v>
      </c>
      <c r="N214" s="50">
        <f>MAX('ST1.1 Detailed MSW by country'!AP214,'ST1.1 Detailed MSW by country'!AE214,'ST1.1 Detailed MSW by country'!T214,'ST1.1 Detailed MSW by country'!I214)</f>
        <v>2.6425199999999996E-2</v>
      </c>
      <c r="O214" s="50">
        <f>AVERAGE('ST1.1 Detailed MSW by country'!AQ214,'ST1.1 Detailed MSW by country'!AF214,'ST1.1 Detailed MSW by country'!U214,'ST1.1 Detailed MSW by country'!J214)</f>
        <v>3.7302572288757281E-2</v>
      </c>
      <c r="P214" s="50">
        <f>STDEVA('ST1.1 Detailed MSW by country'!AQ214,'ST1.1 Detailed MSW by country'!AF214,'ST1.1 Detailed MSW by country'!U214,'ST1.1 Detailed MSW by country'!J214)</f>
        <v>2.5436629188627911E-2</v>
      </c>
      <c r="Q214" s="50">
        <f>MIN('ST1.1 Detailed MSW by country'!AQ214,'ST1.1 Detailed MSW by country'!AF214,'ST1.1 Detailed MSW by country'!U214,'ST1.1 Detailed MSW by country'!J214)</f>
        <v>1.286976686627187E-2</v>
      </c>
      <c r="R214" s="50">
        <f>MAX('ST1.1 Detailed MSW by country'!AQ214,'ST1.1 Detailed MSW by country'!AF214,'ST1.1 Detailed MSW by country'!U214,'ST1.1 Detailed MSW by country'!J214)</f>
        <v>5.0521949999999996E-2</v>
      </c>
      <c r="S214" s="50">
        <f>AVERAGE('ST1.1 Detailed MSW by country'!AR214,'ST1.1 Detailed MSW by country'!AG214,'ST1.1 Detailed MSW by country'!V214,'ST1.1 Detailed MSW by country'!K214)</f>
        <v>3.086557964300175E-2</v>
      </c>
      <c r="T214" s="50">
        <f>STDEVA('ST1.1 Detailed MSW by country'!AR214,'ST1.1 Detailed MSW by country'!AG214,'ST1.1 Detailed MSW by country'!V214,'ST1.1 Detailed MSW by country'!K214)</f>
        <v>2.1047243015670684E-2</v>
      </c>
      <c r="U214" s="50">
        <f>MIN('ST1.1 Detailed MSW by country'!AR214,'ST1.1 Detailed MSW by country'!AG214,'ST1.1 Detailed MSW by country'!V214,'ST1.1 Detailed MSW by country'!K214)</f>
        <v>1.0648938929005236E-2</v>
      </c>
      <c r="V214" s="50">
        <f>MAX('ST1.1 Detailed MSW by country'!AR214,'ST1.1 Detailed MSW by country'!AG214,'ST1.1 Detailed MSW by country'!V214,'ST1.1 Detailed MSW by country'!K214)</f>
        <v>4.1803800000000002E-2</v>
      </c>
      <c r="W214" s="50">
        <f>AVERAGE('ST1.1 Detailed MSW by country'!AS214,'ST1.1 Detailed MSW by country'!AH214,'ST1.1 Detailed MSW by country'!W214,'ST1.1 Detailed MSW by country'!L214)</f>
        <v>2.3708923223186573E-2</v>
      </c>
      <c r="X214" s="50">
        <f>STDEVA('ST1.1 Detailed MSW by country'!AS214,'ST1.1 Detailed MSW by country'!AH214,'ST1.1 Detailed MSW by country'!W214,'ST1.1 Detailed MSW by country'!L214)</f>
        <v>1.6167118015923208E-2</v>
      </c>
      <c r="Y214" s="50">
        <f>MIN('ST1.1 Detailed MSW by country'!AS214,'ST1.1 Detailed MSW by country'!AH214,'ST1.1 Detailed MSW by country'!W214,'ST1.1 Detailed MSW by country'!L214)</f>
        <v>8.1798196695597198E-3</v>
      </c>
      <c r="Z214" s="50">
        <f>MAX('ST1.1 Detailed MSW by country'!AS214,'ST1.1 Detailed MSW by country'!AH214,'ST1.1 Detailed MSW by country'!W214,'ST1.1 Detailed MSW by country'!L214)</f>
        <v>3.2110949999999999E-2</v>
      </c>
      <c r="AA214" s="50">
        <f>AVERAGE('ST1.1 Detailed MSW by country'!AT214,'ST1.1 Detailed MSW by country'!AI214,'ST1.1 Detailed MSW by country'!X214,'ST1.1 Detailed MSW by country'!M214)</f>
        <v>6.2370860418500929E-2</v>
      </c>
      <c r="AB214" s="50">
        <f>STDEVA('ST1.1 Detailed MSW by country'!AT214,'ST1.1 Detailed MSW by country'!AI214,'ST1.1 Detailed MSW by country'!X214,'ST1.1 Detailed MSW by country'!M214)</f>
        <v>4.2530698321821582E-2</v>
      </c>
      <c r="AC214" s="50">
        <f>MIN('ST1.1 Detailed MSW by country'!AT214,'ST1.1 Detailed MSW by country'!AI214,'ST1.1 Detailed MSW by country'!X214,'ST1.1 Detailed MSW by country'!M214)</f>
        <v>2.1518581255502805E-2</v>
      </c>
      <c r="AD214" s="50">
        <f>MAX('ST1.1 Detailed MSW by country'!AT214,'ST1.1 Detailed MSW by country'!AI214,'ST1.1 Detailed MSW by country'!X214,'ST1.1 Detailed MSW by country'!M214)</f>
        <v>8.4473999999999994E-2</v>
      </c>
      <c r="AE214" s="50">
        <f>AVERAGE('ST1.1 Detailed MSW by country'!AU214,'ST1.1 Detailed MSW by country'!AJ214,'ST1.1 Detailed MSW by country'!Y214,'ST1.1 Detailed MSW by country'!N214)</f>
        <v>1.7711725106023021E-2</v>
      </c>
      <c r="AF214" s="50">
        <f>STDEVA('ST1.1 Detailed MSW by country'!AU214,'ST1.1 Detailed MSW by country'!AJ214,'ST1.1 Detailed MSW by country'!Y214,'ST1.1 Detailed MSW by country'!N214)</f>
        <v>1.2077627792671131E-2</v>
      </c>
      <c r="AG214" s="50">
        <f>MIN('ST1.1 Detailed MSW by country'!AU214,'ST1.1 Detailed MSW by country'!AJ214,'ST1.1 Detailed MSW by country'!Y214,'ST1.1 Detailed MSW by country'!N214)</f>
        <v>6.1107253180690659E-3</v>
      </c>
      <c r="AH214" s="50">
        <f>MAX('ST1.1 Detailed MSW by country'!AU214,'ST1.1 Detailed MSW by country'!AJ214,'ST1.1 Detailed MSW by country'!Y214,'ST1.1 Detailed MSW by country'!N214)</f>
        <v>2.3988449999999998E-2</v>
      </c>
      <c r="AI214" s="50">
        <f>AVERAGE('ST1.1 Detailed MSW by country'!I214,'ST1.1 Detailed MSW by country'!L214,'ST1.1 Detailed MSW by country'!T214,'ST1.1 Detailed MSW by country'!W214,'ST1.1 Detailed MSW by country'!AE214,'ST1.1 Detailed MSW by country'!AH214,'ST1.1 Detailed MSW by country'!AP214,'ST1.1 Detailed MSW by country'!AS214)</f>
        <v>2.1609903882179329E-2</v>
      </c>
      <c r="AJ214" s="50">
        <f>STDEVA('ST1.1 Detailed MSW by country'!I214,'ST1.1 Detailed MSW by country'!L214,'ST1.1 Detailed MSW by country'!T214,'ST1.1 Detailed MSW by country'!W214,'ST1.1 Detailed MSW by country'!AE214,'ST1.1 Detailed MSW by country'!AH214,'ST1.1 Detailed MSW by country'!AP214,'ST1.1 Detailed MSW by country'!AS214)</f>
        <v>1.3809834686958912E-2</v>
      </c>
      <c r="AK214" s="50">
        <f>MIN('ST1.1 Detailed MSW by country'!I214,'ST1.1 Detailed MSW by country'!L214,'ST1.1 Detailed MSW by country'!T214,'ST1.1 Detailed MSW by country'!W214,'ST1.1 Detailed MSW by country'!AE214,'ST1.1 Detailed MSW by country'!AH214,'ST1.1 Detailed MSW by country'!AP214,'ST1.1 Detailed MSW by country'!AS214)</f>
        <v>6.7314536235162621E-3</v>
      </c>
      <c r="AL214" s="50">
        <f>MAX('ST1.1 Detailed MSW by country'!I214,'ST1.1 Detailed MSW by country'!L214,'ST1.1 Detailed MSW by country'!T214,'ST1.1 Detailed MSW by country'!W214,'ST1.1 Detailed MSW by country'!AE214,'ST1.1 Detailed MSW by country'!AH214,'ST1.1 Detailed MSW by country'!AP214,'ST1.1 Detailed MSW by country'!AS214)</f>
        <v>3.2110949999999999E-2</v>
      </c>
      <c r="AM214" s="50">
        <f>AVERAGE('ST1.1 Detailed MSW by country'!J214,'ST1.1 Detailed MSW by country'!M214,'ST1.1 Detailed MSW by country'!U214,'ST1.1 Detailed MSW by country'!X214,'ST1.1 Detailed MSW by country'!AF214,'ST1.1 Detailed MSW by country'!AI214,'ST1.1 Detailed MSW by country'!AQ214,'ST1.1 Detailed MSW by country'!AT214)</f>
        <v>4.9836716353629108E-2</v>
      </c>
      <c r="AN214" s="50">
        <f>STDEVA('ST1.1 Detailed MSW by country'!J214,'ST1.1 Detailed MSW by country'!M214,'ST1.1 Detailed MSW by country'!U214,'ST1.1 Detailed MSW by country'!X214,'ST1.1 Detailed MSW by country'!AF214,'ST1.1 Detailed MSW by country'!AI214,'ST1.1 Detailed MSW by country'!AQ214,'ST1.1 Detailed MSW by country'!AT214)</f>
        <v>3.3963464963188202E-2</v>
      </c>
      <c r="AO214" s="50">
        <f>MIN('ST1.1 Detailed MSW by country'!J214,'ST1.1 Detailed MSW by country'!M214,'ST1.1 Detailed MSW by country'!U214,'ST1.1 Detailed MSW by country'!X214,'ST1.1 Detailed MSW by country'!AF214,'ST1.1 Detailed MSW by country'!AI214,'ST1.1 Detailed MSW by country'!AQ214,'ST1.1 Detailed MSW by country'!AT214)</f>
        <v>1.286976686627187E-2</v>
      </c>
      <c r="AP214" s="50">
        <f>MAX('ST1.1 Detailed MSW by country'!J214,'ST1.1 Detailed MSW by country'!M214,'ST1.1 Detailed MSW by country'!U214,'ST1.1 Detailed MSW by country'!X214,'ST1.1 Detailed MSW by country'!AF214,'ST1.1 Detailed MSW by country'!AI214,'ST1.1 Detailed MSW by country'!AQ214,'ST1.1 Detailed MSW by country'!AT214)</f>
        <v>8.4473999999999994E-2</v>
      </c>
      <c r="AQ214" s="50">
        <f>AVERAGE('ST1.1 Detailed MSW by country'!K214,'ST1.1 Detailed MSW by country'!N214,'ST1.1 Detailed MSW by country'!V214,'ST1.1 Detailed MSW by country'!Y214,'ST1.1 Detailed MSW by country'!AG214,'ST1.1 Detailed MSW by country'!AJ214,'ST1.1 Detailed MSW by country'!AR214,'ST1.1 Detailed MSW by country'!AU214)</f>
        <v>2.4288652374512387E-2</v>
      </c>
      <c r="AR214" s="50">
        <f>STDEVA('ST1.1 Detailed MSW by country'!K214,'ST1.1 Detailed MSW by country'!N214,'ST1.1 Detailed MSW by country'!V214,'ST1.1 Detailed MSW by country'!Y214,'ST1.1 Detailed MSW by country'!AG214,'ST1.1 Detailed MSW by country'!AJ214,'ST1.1 Detailed MSW by country'!AR214,'ST1.1 Detailed MSW by country'!AU214)</f>
        <v>1.6738400974596009E-2</v>
      </c>
      <c r="AS214" s="50">
        <f>MIN('ST1.1 Detailed MSW by country'!K214,'ST1.1 Detailed MSW by country'!N214,'ST1.1 Detailed MSW by country'!V214,'ST1.1 Detailed MSW by country'!Y214,'ST1.1 Detailed MSW by country'!AG214,'ST1.1 Detailed MSW by country'!AJ214,'ST1.1 Detailed MSW by country'!AR214,'ST1.1 Detailed MSW by country'!AU214)</f>
        <v>6.1107253180690659E-3</v>
      </c>
      <c r="AT214" s="50">
        <f>MAX('ST1.1 Detailed MSW by country'!K214,'ST1.1 Detailed MSW by country'!N214,'ST1.1 Detailed MSW by country'!V214,'ST1.1 Detailed MSW by country'!Y214,'ST1.1 Detailed MSW by country'!AG214,'ST1.1 Detailed MSW by country'!AJ214,'ST1.1 Detailed MSW by country'!AR214,'ST1.1 Detailed MSW by country'!AU214)</f>
        <v>4.1803800000000002E-2</v>
      </c>
    </row>
    <row r="215" spans="1:46" x14ac:dyDescent="0.3">
      <c r="A215" s="19" t="s">
        <v>223</v>
      </c>
      <c r="B215" s="19" t="s">
        <v>234</v>
      </c>
      <c r="C215" s="27">
        <f>AVERAGE('ST1.1 Detailed MSW by country'!G215,'ST1.1 Detailed MSW by country'!R215,'ST1.1 Detailed MSW by country'!AC215,'ST1.1 Detailed MSW by country'!AN215)</f>
        <v>0.88080666033991895</v>
      </c>
      <c r="D215" s="21">
        <f>STDEVA('ST1.1 Detailed MSW by country'!G215,'ST1.1 Detailed MSW by country'!R215,'ST1.1 Detailed MSW by country'!AC215,'ST1.1 Detailed MSW by country'!AN215)</f>
        <v>0.69444227557380112</v>
      </c>
      <c r="E215" s="21">
        <f>MIN('ST1.1 Detailed MSW by country'!G215,'ST1.1 Detailed MSW by country'!R215,'ST1.1 Detailed MSW by country'!AC215,'ST1.1 Detailed MSW by country'!AN215)</f>
        <v>0.30161332067983782</v>
      </c>
      <c r="F215" s="21">
        <f>MAX('ST1.1 Detailed MSW by country'!G215,'ST1.1 Detailed MSW by country'!R215,'ST1.1 Detailed MSW by country'!AC215,'ST1.1 Detailed MSW by country'!AN215)</f>
        <v>1.46</v>
      </c>
      <c r="G215" s="21">
        <f>AVERAGE('ST1.1 Detailed MSW by country'!H215,'ST1.1 Detailed MSW by country'!S215,'ST1.1 Detailed MSW by country'!AD215,'ST1.1 Detailed MSW by country'!AO215)</f>
        <v>0.50205979639375375</v>
      </c>
      <c r="H215" s="21">
        <f>STDEVA('ST1.1 Detailed MSW by country'!H215,'ST1.1 Detailed MSW by country'!S215,'ST1.1 Detailed MSW by country'!AD215,'ST1.1 Detailed MSW by country'!AO215)</f>
        <v>0.39583209707706662</v>
      </c>
      <c r="I215" s="21">
        <f>MIN('ST1.1 Detailed MSW by country'!H215,'ST1.1 Detailed MSW by country'!S215,'ST1.1 Detailed MSW by country'!AD215,'ST1.1 Detailed MSW by country'!AO215)</f>
        <v>0.17191959278750754</v>
      </c>
      <c r="J215" s="21">
        <f>MAX('ST1.1 Detailed MSW by country'!H215,'ST1.1 Detailed MSW by country'!S215,'ST1.1 Detailed MSW by country'!AD215,'ST1.1 Detailed MSW by country'!AO215)</f>
        <v>0.83219999999999994</v>
      </c>
      <c r="K215" s="50">
        <f>AVERAGE('ST1.1 Detailed MSW by country'!AP215,'ST1.1 Detailed MSW by country'!AE215,'ST1.1 Detailed MSW by country'!T215,'ST1.1 Detailed MSW by country'!I215)</f>
        <v>2.7665045024588039E-2</v>
      </c>
      <c r="L215" s="50">
        <f>STDEVA('ST1.1 Detailed MSW by country'!AP215,'ST1.1 Detailed MSW by country'!AE215,'ST1.1 Detailed MSW by country'!T215,'ST1.1 Detailed MSW by country'!I215)</f>
        <v>1.915349279807415E-2</v>
      </c>
      <c r="M215" s="50">
        <f>MIN('ST1.1 Detailed MSW by country'!AP215,'ST1.1 Detailed MSW by country'!AE215,'ST1.1 Detailed MSW by country'!T215,'ST1.1 Detailed MSW by country'!I215)</f>
        <v>1.4718730049176084E-2</v>
      </c>
      <c r="N215" s="50">
        <f>MAX('ST1.1 Detailed MSW by country'!AP215,'ST1.1 Detailed MSW by country'!AE215,'ST1.1 Detailed MSW by country'!T215,'ST1.1 Detailed MSW by country'!I215)</f>
        <v>4.0611359999999992E-2</v>
      </c>
      <c r="O215" s="50">
        <f>AVERAGE('ST1.1 Detailed MSW by country'!AQ215,'ST1.1 Detailed MSW by country'!AF215,'ST1.1 Detailed MSW by country'!U215,'ST1.1 Detailed MSW by country'!J215)</f>
        <v>5.2892391409714426E-2</v>
      </c>
      <c r="P215" s="50">
        <f>STDEVA('ST1.1 Detailed MSW by country'!AQ215,'ST1.1 Detailed MSW by country'!AF215,'ST1.1 Detailed MSW by country'!U215,'ST1.1 Detailed MSW by country'!J215)</f>
        <v>3.6619280288121281E-2</v>
      </c>
      <c r="Q215" s="50">
        <f>MIN('ST1.1 Detailed MSW by country'!AQ215,'ST1.1 Detailed MSW by country'!AF215,'ST1.1 Detailed MSW by country'!U215,'ST1.1 Detailed MSW by country'!J215)</f>
        <v>2.8140522819428866E-2</v>
      </c>
      <c r="R215" s="50">
        <f>MAX('ST1.1 Detailed MSW by country'!AQ215,'ST1.1 Detailed MSW by country'!AF215,'ST1.1 Detailed MSW by country'!U215,'ST1.1 Detailed MSW by country'!J215)</f>
        <v>7.7644259999999993E-2</v>
      </c>
      <c r="S215" s="50">
        <f>AVERAGE('ST1.1 Detailed MSW by country'!AR215,'ST1.1 Detailed MSW by country'!AG215,'ST1.1 Detailed MSW by country'!V215,'ST1.1 Detailed MSW by country'!K215)</f>
        <v>4.3765194178241741E-2</v>
      </c>
      <c r="T215" s="50">
        <f>STDEVA('ST1.1 Detailed MSW by country'!AR215,'ST1.1 Detailed MSW by country'!AG215,'ST1.1 Detailed MSW by country'!V215,'ST1.1 Detailed MSW by country'!K215)</f>
        <v>3.0300197623182881E-2</v>
      </c>
      <c r="U215" s="50">
        <f>MIN('ST1.1 Detailed MSW by country'!AR215,'ST1.1 Detailed MSW by country'!AG215,'ST1.1 Detailed MSW by country'!V215,'ST1.1 Detailed MSW by country'!K215)</f>
        <v>2.328454835648348E-2</v>
      </c>
      <c r="V215" s="50">
        <f>MAX('ST1.1 Detailed MSW by country'!AR215,'ST1.1 Detailed MSW by country'!AG215,'ST1.1 Detailed MSW by country'!V215,'ST1.1 Detailed MSW by country'!K215)</f>
        <v>6.4245839999999999E-2</v>
      </c>
      <c r="W215" s="50">
        <f>AVERAGE('ST1.1 Detailed MSW by country'!AS215,'ST1.1 Detailed MSW by country'!AH215,'ST1.1 Detailed MSW by country'!W215,'ST1.1 Detailed MSW by country'!L215)</f>
        <v>3.3617564958157188E-2</v>
      </c>
      <c r="X215" s="50">
        <f>STDEVA('ST1.1 Detailed MSW by country'!AS215,'ST1.1 Detailed MSW by country'!AH215,'ST1.1 Detailed MSW by country'!W215,'ST1.1 Detailed MSW by country'!L215)</f>
        <v>2.3274633666512241E-2</v>
      </c>
      <c r="Y215" s="50">
        <f>MIN('ST1.1 Detailed MSW by country'!AS215,'ST1.1 Detailed MSW by country'!AH215,'ST1.1 Detailed MSW by country'!W215,'ST1.1 Detailed MSW by country'!L215)</f>
        <v>1.7885669916314382E-2</v>
      </c>
      <c r="Z215" s="50">
        <f>MAX('ST1.1 Detailed MSW by country'!AS215,'ST1.1 Detailed MSW by country'!AH215,'ST1.1 Detailed MSW by country'!W215,'ST1.1 Detailed MSW by country'!L215)</f>
        <v>4.9349459999999998E-2</v>
      </c>
      <c r="AA215" s="50">
        <f>AVERAGE('ST1.1 Detailed MSW by country'!AT215,'ST1.1 Detailed MSW by country'!AI215,'ST1.1 Detailed MSW by country'!X215,'ST1.1 Detailed MSW by country'!M215)</f>
        <v>8.843743901302735E-2</v>
      </c>
      <c r="AB215" s="50">
        <f>STDEVA('ST1.1 Detailed MSW by country'!AT215,'ST1.1 Detailed MSW by country'!AI215,'ST1.1 Detailed MSW by country'!X215,'ST1.1 Detailed MSW by country'!M215)</f>
        <v>6.1228378616794435E-2</v>
      </c>
      <c r="AC215" s="50">
        <f>MIN('ST1.1 Detailed MSW by country'!AT215,'ST1.1 Detailed MSW by country'!AI215,'ST1.1 Detailed MSW by country'!X215,'ST1.1 Detailed MSW by country'!M215)</f>
        <v>4.70516780260547E-2</v>
      </c>
      <c r="AD215" s="50">
        <f>MAX('ST1.1 Detailed MSW by country'!AT215,'ST1.1 Detailed MSW by country'!AI215,'ST1.1 Detailed MSW by country'!X215,'ST1.1 Detailed MSW by country'!M215)</f>
        <v>0.1298232</v>
      </c>
      <c r="AE215" s="50">
        <f>AVERAGE('ST1.1 Detailed MSW by country'!AU215,'ST1.1 Detailed MSW by country'!AJ215,'ST1.1 Detailed MSW by country'!Y215,'ST1.1 Detailed MSW by country'!N215)</f>
        <v>2.5113965053058407E-2</v>
      </c>
      <c r="AF215" s="50">
        <f>STDEVA('ST1.1 Detailed MSW by country'!AU215,'ST1.1 Detailed MSW by country'!AJ215,'ST1.1 Detailed MSW by country'!Y215,'ST1.1 Detailed MSW by country'!N215)</f>
        <v>1.7387289568743546E-2</v>
      </c>
      <c r="AG215" s="50">
        <f>MIN('ST1.1 Detailed MSW by country'!AU215,'ST1.1 Detailed MSW by country'!AJ215,'ST1.1 Detailed MSW by country'!Y215,'ST1.1 Detailed MSW by country'!N215)</f>
        <v>1.3361470106116815E-2</v>
      </c>
      <c r="AH215" s="50">
        <f>MAX('ST1.1 Detailed MSW by country'!AU215,'ST1.1 Detailed MSW by country'!AJ215,'ST1.1 Detailed MSW by country'!Y215,'ST1.1 Detailed MSW by country'!N215)</f>
        <v>3.6866459999999997E-2</v>
      </c>
      <c r="AI215" s="50">
        <f>AVERAGE('ST1.1 Detailed MSW by country'!I215,'ST1.1 Detailed MSW by country'!L215,'ST1.1 Detailed MSW by country'!T215,'ST1.1 Detailed MSW by country'!W215,'ST1.1 Detailed MSW by country'!AE215,'ST1.1 Detailed MSW by country'!AH215,'ST1.1 Detailed MSW by country'!AP215,'ST1.1 Detailed MSW by country'!AS215)</f>
        <v>3.0641304991372614E-2</v>
      </c>
      <c r="AJ215" s="50">
        <f>STDEVA('ST1.1 Detailed MSW by country'!I215,'ST1.1 Detailed MSW by country'!L215,'ST1.1 Detailed MSW by country'!T215,'ST1.1 Detailed MSW by country'!W215,'ST1.1 Detailed MSW by country'!AE215,'ST1.1 Detailed MSW by country'!AH215,'ST1.1 Detailed MSW by country'!AP215,'ST1.1 Detailed MSW by country'!AS215)</f>
        <v>1.979686419183041E-2</v>
      </c>
      <c r="AK215" s="50">
        <f>MIN('ST1.1 Detailed MSW by country'!I215,'ST1.1 Detailed MSW by country'!L215,'ST1.1 Detailed MSW by country'!T215,'ST1.1 Detailed MSW by country'!W215,'ST1.1 Detailed MSW by country'!AE215,'ST1.1 Detailed MSW by country'!AH215,'ST1.1 Detailed MSW by country'!AP215,'ST1.1 Detailed MSW by country'!AS215)</f>
        <v>1.4718730049176084E-2</v>
      </c>
      <c r="AL215" s="50">
        <f>MAX('ST1.1 Detailed MSW by country'!I215,'ST1.1 Detailed MSW by country'!L215,'ST1.1 Detailed MSW by country'!T215,'ST1.1 Detailed MSW by country'!W215,'ST1.1 Detailed MSW by country'!AE215,'ST1.1 Detailed MSW by country'!AH215,'ST1.1 Detailed MSW by country'!AP215,'ST1.1 Detailed MSW by country'!AS215)</f>
        <v>4.9349459999999998E-2</v>
      </c>
      <c r="AM215" s="50">
        <f>AVERAGE('ST1.1 Detailed MSW by country'!J215,'ST1.1 Detailed MSW by country'!M215,'ST1.1 Detailed MSW by country'!U215,'ST1.1 Detailed MSW by country'!X215,'ST1.1 Detailed MSW by country'!AF215,'ST1.1 Detailed MSW by country'!AI215,'ST1.1 Detailed MSW by country'!AQ215,'ST1.1 Detailed MSW by country'!AT215)</f>
        <v>7.0664915211370888E-2</v>
      </c>
      <c r="AN215" s="50">
        <f>STDEVA('ST1.1 Detailed MSW by country'!J215,'ST1.1 Detailed MSW by country'!M215,'ST1.1 Detailed MSW by country'!U215,'ST1.1 Detailed MSW by country'!X215,'ST1.1 Detailed MSW by country'!AF215,'ST1.1 Detailed MSW by country'!AI215,'ST1.1 Detailed MSW by country'!AQ215,'ST1.1 Detailed MSW by country'!AT215)</f>
        <v>4.7661579787895411E-2</v>
      </c>
      <c r="AO215" s="50">
        <f>MIN('ST1.1 Detailed MSW by country'!J215,'ST1.1 Detailed MSW by country'!M215,'ST1.1 Detailed MSW by country'!U215,'ST1.1 Detailed MSW by country'!X215,'ST1.1 Detailed MSW by country'!AF215,'ST1.1 Detailed MSW by country'!AI215,'ST1.1 Detailed MSW by country'!AQ215,'ST1.1 Detailed MSW by country'!AT215)</f>
        <v>2.8140522819428866E-2</v>
      </c>
      <c r="AP215" s="50">
        <f>MAX('ST1.1 Detailed MSW by country'!J215,'ST1.1 Detailed MSW by country'!M215,'ST1.1 Detailed MSW by country'!U215,'ST1.1 Detailed MSW by country'!X215,'ST1.1 Detailed MSW by country'!AF215,'ST1.1 Detailed MSW by country'!AI215,'ST1.1 Detailed MSW by country'!AQ215,'ST1.1 Detailed MSW by country'!AT215)</f>
        <v>0.1298232</v>
      </c>
      <c r="AQ215" s="50">
        <f>AVERAGE('ST1.1 Detailed MSW by country'!K215,'ST1.1 Detailed MSW by country'!N215,'ST1.1 Detailed MSW by country'!V215,'ST1.1 Detailed MSW by country'!Y215,'ST1.1 Detailed MSW by country'!AG215,'ST1.1 Detailed MSW by country'!AJ215,'ST1.1 Detailed MSW by country'!AR215,'ST1.1 Detailed MSW by country'!AU215)</f>
        <v>3.4439579615650071E-2</v>
      </c>
      <c r="AR215" s="50">
        <f>STDEVA('ST1.1 Detailed MSW by country'!K215,'ST1.1 Detailed MSW by country'!N215,'ST1.1 Detailed MSW by country'!V215,'ST1.1 Detailed MSW by country'!Y215,'ST1.1 Detailed MSW by country'!AG215,'ST1.1 Detailed MSW by country'!AJ215,'ST1.1 Detailed MSW by country'!AR215,'ST1.1 Detailed MSW by country'!AU215)</f>
        <v>2.3406939195747274E-2</v>
      </c>
      <c r="AS215" s="50">
        <f>MIN('ST1.1 Detailed MSW by country'!K215,'ST1.1 Detailed MSW by country'!N215,'ST1.1 Detailed MSW by country'!V215,'ST1.1 Detailed MSW by country'!Y215,'ST1.1 Detailed MSW by country'!AG215,'ST1.1 Detailed MSW by country'!AJ215,'ST1.1 Detailed MSW by country'!AR215,'ST1.1 Detailed MSW by country'!AU215)</f>
        <v>1.3361470106116815E-2</v>
      </c>
      <c r="AT215" s="50">
        <f>MAX('ST1.1 Detailed MSW by country'!K215,'ST1.1 Detailed MSW by country'!N215,'ST1.1 Detailed MSW by country'!V215,'ST1.1 Detailed MSW by country'!Y215,'ST1.1 Detailed MSW by country'!AG215,'ST1.1 Detailed MSW by country'!AJ215,'ST1.1 Detailed MSW by country'!AR215,'ST1.1 Detailed MSW by country'!AU215)</f>
        <v>6.4245839999999999E-2</v>
      </c>
    </row>
    <row r="216" spans="1:46" x14ac:dyDescent="0.3">
      <c r="E216" s="21"/>
      <c r="F216" s="21"/>
      <c r="I216" s="21"/>
      <c r="J216" s="21"/>
      <c r="M216" s="21"/>
      <c r="N216" s="21"/>
      <c r="Q216" s="21"/>
      <c r="R216" s="21"/>
      <c r="U216" s="21"/>
      <c r="V216" s="21"/>
      <c r="Y216" s="21"/>
      <c r="Z216" s="21"/>
      <c r="AC216" s="21"/>
      <c r="AD216" s="21"/>
      <c r="AG216" s="21"/>
      <c r="AH216" s="21"/>
      <c r="AK216" s="21"/>
      <c r="AL216" s="21"/>
      <c r="AO216" s="21"/>
      <c r="AP216" s="21"/>
      <c r="AS216" s="21"/>
      <c r="AT216" s="21"/>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CD3E3-2924-44AC-8532-E6C392C7D134}">
  <dimension ref="A1:Q12"/>
  <sheetViews>
    <sheetView workbookViewId="0">
      <selection activeCell="C15" sqref="C15"/>
    </sheetView>
  </sheetViews>
  <sheetFormatPr defaultRowHeight="14.4" x14ac:dyDescent="0.3"/>
  <cols>
    <col min="1" max="1" width="17.33203125" style="32" bestFit="1" customWidth="1"/>
    <col min="2" max="2" width="19" style="32" bestFit="1" customWidth="1"/>
    <col min="3" max="3" width="22.6640625" style="32" bestFit="1" customWidth="1"/>
    <col min="4" max="4" width="22.6640625" style="32" customWidth="1"/>
    <col min="5" max="5" width="27" style="32" bestFit="1" customWidth="1"/>
    <col min="6" max="6" width="29.21875" style="32" bestFit="1" customWidth="1"/>
    <col min="7" max="7" width="31.109375" style="32" bestFit="1" customWidth="1"/>
    <col min="8" max="8" width="39.109375" style="32" bestFit="1" customWidth="1"/>
    <col min="9" max="9" width="33.77734375" style="32" bestFit="1" customWidth="1"/>
    <col min="10" max="10" width="30.77734375" style="32" bestFit="1" customWidth="1"/>
    <col min="11" max="11" width="38.5546875" style="32" bestFit="1" customWidth="1"/>
    <col min="12" max="12" width="32.33203125" style="32" bestFit="1" customWidth="1"/>
    <col min="13" max="13" width="37.88671875" style="32" bestFit="1" customWidth="1"/>
    <col min="14" max="14" width="47" style="32" bestFit="1" customWidth="1"/>
    <col min="15" max="15" width="40.5546875" style="32" bestFit="1" customWidth="1"/>
    <col min="16" max="16384" width="8.88671875" style="32"/>
  </cols>
  <sheetData>
    <row r="1" spans="1:17" x14ac:dyDescent="0.3">
      <c r="A1" s="31" t="s">
        <v>10</v>
      </c>
      <c r="B1" s="31" t="s">
        <v>272</v>
      </c>
      <c r="C1" s="31" t="s">
        <v>273</v>
      </c>
      <c r="D1" s="31" t="s">
        <v>298</v>
      </c>
      <c r="E1" s="31" t="s">
        <v>244</v>
      </c>
      <c r="F1" s="31" t="s">
        <v>235</v>
      </c>
      <c r="G1" s="31" t="s">
        <v>271</v>
      </c>
      <c r="H1" s="31" t="s">
        <v>270</v>
      </c>
      <c r="I1" s="31" t="s">
        <v>269</v>
      </c>
      <c r="J1" s="39" t="s">
        <v>259</v>
      </c>
      <c r="K1" s="39" t="s">
        <v>260</v>
      </c>
      <c r="L1" s="39" t="s">
        <v>268</v>
      </c>
      <c r="M1" s="35" t="s">
        <v>264</v>
      </c>
      <c r="N1" s="35" t="s">
        <v>265</v>
      </c>
      <c r="O1" s="35" t="s">
        <v>266</v>
      </c>
      <c r="P1" s="35"/>
      <c r="Q1" s="35"/>
    </row>
    <row r="2" spans="1:17" x14ac:dyDescent="0.3">
      <c r="A2" s="33" t="s">
        <v>13</v>
      </c>
      <c r="B2" s="33">
        <v>54</v>
      </c>
      <c r="C2" s="34">
        <f>(SUM('ST1.1 Detailed MSW by country'!AA3:AA56))/(10^6)</f>
        <v>1208.003649</v>
      </c>
      <c r="D2" s="34">
        <f>(AVERAGE((SUM('ST1.1 Detailed MSW by country'!F3:F56)),(SUM('ST1.1 Detailed MSW by country'!Q3:Q56)),(SUM('ST1.1 Detailed MSW by country'!AB3:AB56)),(SUM('ST1.1 Detailed MSW by country'!AM3:AM56))))/365</f>
        <v>452339659.72119862</v>
      </c>
      <c r="E2" s="34">
        <f>D2/(C2*(10^3))</f>
        <v>374.45222959024244</v>
      </c>
      <c r="F2" s="36">
        <f>E2*'ST1.4 OFMSW composition'!B3</f>
        <v>190.97063709102363</v>
      </c>
      <c r="G2" s="36">
        <f>F2*('ST1.4 OFMSW composition'!C3)</f>
        <v>9.3193670900419523</v>
      </c>
      <c r="H2" s="36">
        <f>$F2*'ST1.4 OFMSW composition'!D3</f>
        <v>17.817560440592505</v>
      </c>
      <c r="I2" s="36">
        <f>$F2*'ST1.4 OFMSW composition'!E3</f>
        <v>14.742933183427025</v>
      </c>
      <c r="J2" s="36">
        <f>$F2*'ST1.4 OFMSW composition'!F3</f>
        <v>11.324558779497702</v>
      </c>
      <c r="K2" s="36">
        <f>$F2*'ST1.4 OFMSW composition'!G3</f>
        <v>29.791419386199685</v>
      </c>
      <c r="L2" s="36">
        <f>$F2*'ST1.4 OFMSW composition'!H3</f>
        <v>8.4599992231323462</v>
      </c>
      <c r="M2" s="36">
        <f>AVERAGE(G2,J2)</f>
        <v>10.321962934769827</v>
      </c>
      <c r="N2" s="36">
        <f>AVERAGE(H2,K2)</f>
        <v>23.804489913396097</v>
      </c>
      <c r="O2" s="36">
        <f>AVERAGE(I2,L2)</f>
        <v>11.601466203279685</v>
      </c>
    </row>
    <row r="3" spans="1:17" x14ac:dyDescent="0.3">
      <c r="A3" s="33" t="s">
        <v>67</v>
      </c>
      <c r="B3" s="33">
        <v>19</v>
      </c>
      <c r="C3" s="34">
        <f>(SUM('ST1.1 Detailed MSW by country'!AA57:AA75))/(10^6)</f>
        <v>41.884594999999997</v>
      </c>
      <c r="D3" s="34">
        <f>(AVERAGE((SUM('ST1.1 Detailed MSW by country'!F57:F75)),(SUM('ST1.1 Detailed MSW by country'!Q57:Q75)),(SUM('ST1.1 Detailed MSW by country'!AB57:AB75)),(SUM('ST1.1 Detailed MSW by country'!AM57:AM75))))/365</f>
        <v>40832364.71037671</v>
      </c>
      <c r="E3" s="34">
        <f t="shared" ref="E3:E11" si="0">D3/(C3*(10^3))</f>
        <v>974.87786882926082</v>
      </c>
      <c r="F3" s="36">
        <f>E3*'ST1.4 OFMSW composition'!B4</f>
        <v>506.93649179121564</v>
      </c>
      <c r="G3" s="36">
        <f>F3*('ST1.4 OFMSW composition'!C4)</f>
        <v>24.738500799411323</v>
      </c>
      <c r="H3" s="36">
        <f>$F3*'ST1.4 OFMSW composition'!D4</f>
        <v>47.297174684120414</v>
      </c>
      <c r="I3" s="36">
        <f>$F3*'ST1.4 OFMSW composition'!E4</f>
        <v>39.135497166281851</v>
      </c>
      <c r="J3" s="36">
        <f>$F3*'ST1.4 OFMSW composition'!F4</f>
        <v>30.061333963219088</v>
      </c>
      <c r="K3" s="36">
        <f>$F3*'ST1.4 OFMSW composition'!G4</f>
        <v>79.082092719429639</v>
      </c>
      <c r="L3" s="36">
        <f>$F3*'ST1.4 OFMSW composition'!H4</f>
        <v>22.457286586350854</v>
      </c>
      <c r="M3" s="36">
        <f t="shared" ref="M3:M12" si="1">AVERAGE(G3,J3)</f>
        <v>27.399917381315205</v>
      </c>
      <c r="N3" s="36">
        <f t="shared" ref="N3:N12" si="2">AVERAGE(H3,K3)</f>
        <v>63.189633701775023</v>
      </c>
      <c r="O3" s="36">
        <f t="shared" ref="O3:O12" si="3">AVERAGE(I3,L3)</f>
        <v>30.796391876316353</v>
      </c>
    </row>
    <row r="4" spans="1:17" x14ac:dyDescent="0.3">
      <c r="A4" s="33" t="s">
        <v>87</v>
      </c>
      <c r="B4" s="33">
        <v>23</v>
      </c>
      <c r="C4" s="34">
        <f>(SUM('ST1.1 Detailed MSW by country'!AA76:AA98))/(10^6)</f>
        <v>406.24036899999999</v>
      </c>
      <c r="D4" s="34">
        <f>(AVERAGE((SUM('ST1.1 Detailed MSW by country'!F76:F98)),(SUM('ST1.1 Detailed MSW by country'!Q76:Q98)),(SUM('ST1.1 Detailed MSW by country'!AB76:AB98)),(SUM('ST1.1 Detailed MSW by country'!AM76:AM98))))/365</f>
        <v>208033628.74941781</v>
      </c>
      <c r="E4" s="34">
        <f t="shared" si="0"/>
        <v>512.09491873373577</v>
      </c>
      <c r="F4" s="36">
        <f>E4*'ST1.4 OFMSW composition'!B5</f>
        <v>240.68461180485579</v>
      </c>
      <c r="G4" s="36">
        <f>F4*('ST1.4 OFMSW composition'!C5)</f>
        <v>11.745409056076962</v>
      </c>
      <c r="H4" s="36">
        <f>$F4*'ST1.4 OFMSW composition'!D5</f>
        <v>22.455874281393044</v>
      </c>
      <c r="I4" s="36">
        <f>$F4*'ST1.4 OFMSW composition'!E5</f>
        <v>18.580852031334867</v>
      </c>
      <c r="J4" s="36">
        <f>$F4*'ST1.4 OFMSW composition'!F5</f>
        <v>14.272597480027947</v>
      </c>
      <c r="K4" s="36">
        <f>$F4*'ST1.4 OFMSW composition'!G5</f>
        <v>37.546799441557503</v>
      </c>
      <c r="L4" s="36">
        <f>$F4*'ST1.4 OFMSW composition'!H5</f>
        <v>10.662328302955112</v>
      </c>
      <c r="M4" s="36">
        <f t="shared" si="1"/>
        <v>13.009003268052455</v>
      </c>
      <c r="N4" s="36">
        <f t="shared" si="2"/>
        <v>30.001336861475274</v>
      </c>
      <c r="O4" s="36">
        <f t="shared" si="3"/>
        <v>14.621590167144991</v>
      </c>
    </row>
    <row r="5" spans="1:17" x14ac:dyDescent="0.3">
      <c r="A5" s="33" t="s">
        <v>111</v>
      </c>
      <c r="B5" s="33">
        <v>7</v>
      </c>
      <c r="C5" s="34">
        <f>(SUM('ST1.1 Detailed MSW by country'!AA99:AA105))/(10^6)</f>
        <v>1551.0979580000001</v>
      </c>
      <c r="D5" s="34">
        <f>(AVERAGE((SUM('ST1.1 Detailed MSW by country'!F99:F105)),(SUM('ST1.1 Detailed MSW by country'!Q99:Q105)),(SUM('ST1.1 Detailed MSW by country'!AB99:AB105)),(SUM('ST1.1 Detailed MSW by country'!AM99:AM105))))/365</f>
        <v>545060524.33616447</v>
      </c>
      <c r="E5" s="34">
        <f t="shared" si="0"/>
        <v>351.40303133334692</v>
      </c>
      <c r="F5" s="36">
        <f>E5*'ST1.4 OFMSW composition'!B6</f>
        <v>186.24360660667386</v>
      </c>
      <c r="G5" s="36">
        <f>F5*('ST1.4 OFMSW composition'!C6)</f>
        <v>9.088688002405684</v>
      </c>
      <c r="H5" s="36">
        <f>$F5*'ST1.4 OFMSW composition'!D6</f>
        <v>17.37652849640267</v>
      </c>
      <c r="I5" s="36">
        <f>$F5*'ST1.4 OFMSW composition'!E6</f>
        <v>14.378006430035223</v>
      </c>
      <c r="J5" s="36">
        <f>$F5*'ST1.4 OFMSW composition'!F6</f>
        <v>11.044245871775759</v>
      </c>
      <c r="K5" s="36">
        <f>$F5*'ST1.4 OFMSW composition'!G6</f>
        <v>29.054002630641122</v>
      </c>
      <c r="L5" s="36">
        <f>$F5*'ST1.4 OFMSW composition'!H6</f>
        <v>8.2505917726756515</v>
      </c>
      <c r="M5" s="36">
        <f t="shared" si="1"/>
        <v>10.066466937090722</v>
      </c>
      <c r="N5" s="36">
        <f t="shared" si="2"/>
        <v>23.215265563521896</v>
      </c>
      <c r="O5" s="36">
        <f t="shared" si="3"/>
        <v>11.314299101355438</v>
      </c>
    </row>
    <row r="6" spans="1:17" x14ac:dyDescent="0.3">
      <c r="A6" s="33" t="s">
        <v>118</v>
      </c>
      <c r="B6" s="33">
        <v>49</v>
      </c>
      <c r="C6" s="34">
        <f>(SUM('ST1.1 Detailed MSW by country'!AA106:AA154))/(10^6)</f>
        <v>744.573756</v>
      </c>
      <c r="D6" s="34">
        <f>(AVERAGE((SUM('ST1.1 Detailed MSW by country'!F106:F154)),(SUM('ST1.1 Detailed MSW by country'!Q106:Q154)),(SUM('ST1.1 Detailed MSW by country'!AB106:AB154)),(SUM('ST1.1 Detailed MSW by country'!AM106:AM154))))/365</f>
        <v>635845391.98952055</v>
      </c>
      <c r="E6" s="34">
        <f t="shared" si="0"/>
        <v>853.9723390271098</v>
      </c>
      <c r="F6" s="36">
        <f>E6*'ST1.4 OFMSW composition'!B7</f>
        <v>307.43004204975949</v>
      </c>
      <c r="G6" s="36">
        <f>F6*('ST1.4 OFMSW composition'!C7)</f>
        <v>15.002586052028262</v>
      </c>
      <c r="H6" s="36">
        <f>$F6*'ST1.4 OFMSW composition'!D7</f>
        <v>28.68322292324256</v>
      </c>
      <c r="I6" s="36">
        <f>$F6*'ST1.4 OFMSW composition'!E7</f>
        <v>23.733599246241436</v>
      </c>
      <c r="J6" s="36">
        <f>$F6*'ST1.4 OFMSW composition'!F7</f>
        <v>18.230601493550736</v>
      </c>
      <c r="K6" s="36">
        <f>$F6*'ST1.4 OFMSW composition'!G7</f>
        <v>47.959086559762483</v>
      </c>
      <c r="L6" s="36">
        <f>$F6*'ST1.4 OFMSW composition'!H7</f>
        <v>13.619150862804345</v>
      </c>
      <c r="M6" s="36">
        <f t="shared" si="1"/>
        <v>16.6165937727895</v>
      </c>
      <c r="N6" s="36">
        <f t="shared" si="2"/>
        <v>38.321154741502525</v>
      </c>
      <c r="O6" s="36">
        <f t="shared" si="3"/>
        <v>18.676375054522889</v>
      </c>
    </row>
    <row r="7" spans="1:17" x14ac:dyDescent="0.3">
      <c r="A7" s="33" t="s">
        <v>236</v>
      </c>
      <c r="B7" s="33">
        <v>20</v>
      </c>
      <c r="C7" s="34">
        <f>(SUM('ST1.1 Detailed MSW by country'!AA155:AA174))/(10^6)</f>
        <v>586.37280799999996</v>
      </c>
      <c r="D7" s="34">
        <f>(AVERAGE((SUM('ST1.1 Detailed MSW by country'!F155:F174)),(SUM('ST1.1 Detailed MSW by country'!Q155:Q174)),(SUM('ST1.1 Detailed MSW by country'!AB155:AB174)),(SUM('ST1.1 Detailed MSW by country'!AM155:AM174))))/365</f>
        <v>345130859.6583904</v>
      </c>
      <c r="E7" s="34">
        <f t="shared" si="0"/>
        <v>588.5860581352033</v>
      </c>
      <c r="F7" s="36">
        <f>E7*'ST1.4 OFMSW composition'!B8</f>
        <v>306.06475023030572</v>
      </c>
      <c r="G7" s="36">
        <f>F7*('ST1.4 OFMSW composition'!C8)</f>
        <v>14.935959811238918</v>
      </c>
      <c r="H7" s="36">
        <f>$F7*'ST1.4 OFMSW composition'!D8</f>
        <v>28.555841196487521</v>
      </c>
      <c r="I7" s="36">
        <f>$F7*'ST1.4 OFMSW composition'!E8</f>
        <v>23.628198717779604</v>
      </c>
      <c r="J7" s="36">
        <f>$F7*'ST1.4 OFMSW composition'!F8</f>
        <v>18.149639688657128</v>
      </c>
      <c r="K7" s="36">
        <f>$F7*'ST1.4 OFMSW composition'!G8</f>
        <v>47.746101035927694</v>
      </c>
      <c r="L7" s="36">
        <f>$F7*'ST1.4 OFMSW composition'!H8</f>
        <v>13.558668435202543</v>
      </c>
      <c r="M7" s="36">
        <f t="shared" si="1"/>
        <v>16.542799749948024</v>
      </c>
      <c r="N7" s="36">
        <f t="shared" si="2"/>
        <v>38.150971116207607</v>
      </c>
      <c r="O7" s="36">
        <f t="shared" si="3"/>
        <v>18.593433576491073</v>
      </c>
    </row>
    <row r="8" spans="1:17" x14ac:dyDescent="0.3">
      <c r="A8" s="33" t="s">
        <v>190</v>
      </c>
      <c r="B8" s="33">
        <v>3</v>
      </c>
      <c r="C8" s="34">
        <f>(SUM('ST1.1 Detailed MSW by country'!AA175:AA177))/(10^6)</f>
        <v>359.24579599999998</v>
      </c>
      <c r="D8" s="34">
        <f>(AVERAGE((SUM('ST1.1 Detailed MSW by country'!F175:F177)),(SUM('ST1.1 Detailed MSW by country'!Q175:Q177)),(SUM('ST1.1 Detailed MSW by country'!AB175:AB177)),(SUM('ST1.1 Detailed MSW by country'!AM175:AM177))))/365</f>
        <v>381663052.61229455</v>
      </c>
      <c r="E8" s="34">
        <f t="shared" si="0"/>
        <v>1062.4008878096784</v>
      </c>
      <c r="F8" s="36">
        <f>E8*'ST1.4 OFMSW composition'!B9</f>
        <v>297.47224858670995</v>
      </c>
      <c r="G8" s="36">
        <f>F8*('ST1.4 OFMSW composition'!C9)</f>
        <v>14.516645731031444</v>
      </c>
      <c r="H8" s="36">
        <f>$F8*'ST1.4 OFMSW composition'!D9</f>
        <v>27.754160793140038</v>
      </c>
      <c r="I8" s="36">
        <f>$F8*'ST1.4 OFMSW composition'!E9</f>
        <v>22.96485759089401</v>
      </c>
      <c r="J8" s="36">
        <f>$F8*'ST1.4 OFMSW composition'!F9</f>
        <v>17.640104341191901</v>
      </c>
      <c r="K8" s="36">
        <f>$F8*'ST1.4 OFMSW composition'!G9</f>
        <v>46.405670779526751</v>
      </c>
      <c r="L8" s="36">
        <f>$F8*'ST1.4 OFMSW composition'!H9</f>
        <v>13.178020612391251</v>
      </c>
      <c r="M8" s="36">
        <f t="shared" si="1"/>
        <v>16.078375036111673</v>
      </c>
      <c r="N8" s="36">
        <f t="shared" si="2"/>
        <v>37.079915786333395</v>
      </c>
      <c r="O8" s="36">
        <f t="shared" si="3"/>
        <v>18.071439101642632</v>
      </c>
    </row>
    <row r="9" spans="1:17" x14ac:dyDescent="0.3">
      <c r="A9" s="33" t="s">
        <v>237</v>
      </c>
      <c r="B9" s="33">
        <v>18</v>
      </c>
      <c r="C9" s="34">
        <f>(SUM('ST1.1 Detailed MSW by country'!AA178:AA195))/(10^6)</f>
        <v>40.218369000000003</v>
      </c>
      <c r="D9" s="34">
        <f>(AVERAGE((SUM('ST1.1 Detailed MSW by country'!F178:F195)),(SUM('ST1.1 Detailed MSW by country'!Q178:Q195)),(SUM('ST1.1 Detailed MSW by country'!AB178:AB195)),(SUM('ST1.1 Detailed MSW by country'!AM178:AM195))))/365</f>
        <v>37775073.528595887</v>
      </c>
      <c r="E9" s="34">
        <f t="shared" si="0"/>
        <v>939.24926514538367</v>
      </c>
      <c r="F9" s="36">
        <f>E9*'ST1.4 OFMSW composition'!B10</f>
        <v>497.8021105270534</v>
      </c>
      <c r="G9" s="36">
        <f>F9*('ST1.4 OFMSW composition'!C10)</f>
        <v>24.292742993720204</v>
      </c>
      <c r="H9" s="36">
        <f>$F9*'ST1.4 OFMSW composition'!D10</f>
        <v>46.444936912174079</v>
      </c>
      <c r="I9" s="36">
        <f>$F9*'ST1.4 OFMSW composition'!E10</f>
        <v>38.430322932688526</v>
      </c>
      <c r="J9" s="36">
        <f>$F9*'ST1.4 OFMSW composition'!F10</f>
        <v>29.519665154254266</v>
      </c>
      <c r="K9" s="36">
        <f>$F9*'ST1.4 OFMSW composition'!G10</f>
        <v>77.657129242220336</v>
      </c>
      <c r="L9" s="36">
        <f>$F9*'ST1.4 OFMSW composition'!H10</f>
        <v>22.052633496348466</v>
      </c>
      <c r="M9" s="36">
        <f t="shared" si="1"/>
        <v>26.906204073987233</v>
      </c>
      <c r="N9" s="36">
        <f t="shared" si="2"/>
        <v>62.051033077197204</v>
      </c>
      <c r="O9" s="36">
        <f t="shared" si="3"/>
        <v>30.241478214518494</v>
      </c>
    </row>
    <row r="10" spans="1:17" x14ac:dyDescent="0.3">
      <c r="A10" s="33" t="s">
        <v>213</v>
      </c>
      <c r="B10" s="33">
        <v>9</v>
      </c>
      <c r="C10" s="34">
        <f>(SUM('ST1.1 Detailed MSW by country'!AA196:AA204))/(10^6)</f>
        <v>1771.3503740000001</v>
      </c>
      <c r="D10" s="34">
        <f>(AVERAGE((SUM('ST1.1 Detailed MSW by country'!F196:F204)),(SUM('ST1.1 Detailed MSW by country'!Q196:Q204)),(SUM('ST1.1 Detailed MSW by country'!AB196:AB204)),(SUM('ST1.1 Detailed MSW by country'!AM196:AM204))))/365</f>
        <v>222681802.39291093</v>
      </c>
      <c r="E10" s="34">
        <f t="shared" si="0"/>
        <v>125.71301853176503</v>
      </c>
      <c r="F10" s="36">
        <f>E10*'ST1.4 OFMSW composition'!B11</f>
        <v>71.656420563106067</v>
      </c>
      <c r="G10" s="36">
        <f>F10*('ST1.4 OFMSW composition'!C11)</f>
        <v>3.4968333234795757</v>
      </c>
      <c r="H10" s="36">
        <f>$F10*'ST1.4 OFMSW composition'!D11</f>
        <v>6.6855440385377953</v>
      </c>
      <c r="I10" s="36">
        <f>$F10*'ST1.4 OFMSW composition'!E11</f>
        <v>5.5318756674717884</v>
      </c>
      <c r="J10" s="36">
        <f>$F10*'ST1.4 OFMSW composition'!F11</f>
        <v>4.2492257393921893</v>
      </c>
      <c r="K10" s="36">
        <f>$F10*'ST1.4 OFMSW composition'!G11</f>
        <v>11.178401607844547</v>
      </c>
      <c r="L10" s="36">
        <f>$F10*'ST1.4 OFMSW composition'!H11</f>
        <v>3.1743794309455988</v>
      </c>
      <c r="M10" s="36">
        <f t="shared" si="1"/>
        <v>3.8730295314358827</v>
      </c>
      <c r="N10" s="36">
        <f t="shared" si="2"/>
        <v>8.9319728231911704</v>
      </c>
      <c r="O10" s="36">
        <f t="shared" si="3"/>
        <v>4.3531275492086934</v>
      </c>
    </row>
    <row r="11" spans="1:17" x14ac:dyDescent="0.3">
      <c r="A11" s="33" t="s">
        <v>223</v>
      </c>
      <c r="B11" s="33">
        <v>11</v>
      </c>
      <c r="C11" s="34">
        <f>(SUM('ST1.1 Detailed MSW by country'!AA205:AA215))/(10^6)</f>
        <v>641.420298</v>
      </c>
      <c r="D11" s="34">
        <f>(AVERAGE((SUM('ST1.1 Detailed MSW by country'!F205:F215)),(SUM('ST1.1 Detailed MSW by country'!Q205:Q215)),(SUM('ST1.1 Detailed MSW by country'!AB205:AB215)),(SUM('ST1.1 Detailed MSW by country'!AM205:AM215))))/365</f>
        <v>210865098.04952055</v>
      </c>
      <c r="E11" s="34">
        <f t="shared" si="0"/>
        <v>328.74715487959281</v>
      </c>
      <c r="F11" s="36">
        <f>E11*'ST1.4 OFMSW composition'!B12</f>
        <v>187.38587828136789</v>
      </c>
      <c r="G11" s="36">
        <f>F11*('ST1.4 OFMSW composition'!C12)</f>
        <v>9.1444308601307522</v>
      </c>
      <c r="H11" s="36">
        <f>$F11*'ST1.4 OFMSW composition'!D12</f>
        <v>17.483102443651624</v>
      </c>
      <c r="I11" s="36">
        <f>$F11*'ST1.4 OFMSW composition'!E12</f>
        <v>14.466189803321603</v>
      </c>
      <c r="J11" s="36">
        <f>$F11*'ST1.4 OFMSW composition'!F12</f>
        <v>11.111982582085115</v>
      </c>
      <c r="K11" s="36">
        <f>$F11*'ST1.4 OFMSW composition'!G12</f>
        <v>29.23219701189339</v>
      </c>
      <c r="L11" s="36">
        <f>$F11*'ST1.4 OFMSW composition'!H12</f>
        <v>8.3011944078645978</v>
      </c>
      <c r="M11" s="36">
        <f t="shared" si="1"/>
        <v>10.128206721107933</v>
      </c>
      <c r="N11" s="36">
        <f t="shared" si="2"/>
        <v>23.357649727772507</v>
      </c>
      <c r="O11" s="36">
        <f t="shared" si="3"/>
        <v>11.3836921055931</v>
      </c>
    </row>
    <row r="12" spans="1:17" x14ac:dyDescent="0.3">
      <c r="A12" s="33" t="s">
        <v>238</v>
      </c>
      <c r="B12" s="33">
        <v>213</v>
      </c>
      <c r="C12" s="34">
        <f>(SUM('ST1.1 Detailed MSW by country'!AA3:AA215))/(10^6)</f>
        <v>7350.407972</v>
      </c>
      <c r="D12" s="34">
        <f>(AVERAGE((SUM('ST1.1 Detailed MSW by country'!F3:F215)),(SUM('ST1.1 Detailed MSW by country'!Q3:Q215)),(SUM('ST1.1 Detailed MSW by country'!AB3:AB215)),(SUM('ST1.1 Detailed MSW by country'!AM3:AM215))))/365</f>
        <v>3080227455.7483902</v>
      </c>
      <c r="E12" s="34">
        <f>D12/(C12*(10^3))</f>
        <v>419.05530515883453</v>
      </c>
      <c r="F12" s="36">
        <f>E12*'ST1.4 OFMSW composition'!B13</f>
        <v>184.3843342698872</v>
      </c>
      <c r="G12" s="36">
        <f>F12*('ST1.4 OFMSW composition'!C13)</f>
        <v>8.9979555123704955</v>
      </c>
      <c r="H12" s="36">
        <f>$F12*'ST1.4 OFMSW composition'!D13</f>
        <v>17.203058387380477</v>
      </c>
      <c r="I12" s="36">
        <f>$F12*'ST1.4 OFMSW composition'!E13</f>
        <v>14.234470605635293</v>
      </c>
      <c r="J12" s="36">
        <f>$F12*'ST1.4 OFMSW composition'!F13</f>
        <v>10.93399102220431</v>
      </c>
      <c r="K12" s="36">
        <f>$F12*'ST1.4 OFMSW composition'!G13</f>
        <v>28.763956146102405</v>
      </c>
      <c r="L12" s="36">
        <f>$F12*'ST1.4 OFMSW composition'!H13</f>
        <v>8.1682260081560027</v>
      </c>
      <c r="M12" s="36">
        <f t="shared" si="1"/>
        <v>9.9659732672874028</v>
      </c>
      <c r="N12" s="36">
        <f t="shared" si="2"/>
        <v>22.983507266741441</v>
      </c>
      <c r="O12" s="36">
        <f t="shared" si="3"/>
        <v>11.201348306895648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5978C-95EA-4B6D-8A5E-9F5C922A98DB}">
  <dimension ref="A1:I13"/>
  <sheetViews>
    <sheetView tabSelected="1" workbookViewId="0">
      <selection activeCell="A15" sqref="A15"/>
    </sheetView>
  </sheetViews>
  <sheetFormatPr defaultRowHeight="14.4" x14ac:dyDescent="0.3"/>
  <cols>
    <col min="1" max="1" width="18.88671875" style="32" bestFit="1" customWidth="1"/>
    <col min="2" max="2" width="28.33203125" style="32" bestFit="1" customWidth="1"/>
    <col min="3" max="3" width="15.6640625" style="32" bestFit="1" customWidth="1"/>
    <col min="4" max="4" width="23.44140625" style="32" bestFit="1" customWidth="1"/>
    <col min="5" max="5" width="17.88671875" style="32" bestFit="1" customWidth="1"/>
    <col min="6" max="6" width="15.6640625" style="32" bestFit="1" customWidth="1"/>
    <col min="7" max="7" width="23.44140625" style="32" bestFit="1" customWidth="1"/>
    <col min="8" max="8" width="17.88671875" style="32" bestFit="1" customWidth="1"/>
    <col min="9" max="9" width="84.44140625" style="32" bestFit="1" customWidth="1"/>
    <col min="10" max="16384" width="8.88671875" style="32"/>
  </cols>
  <sheetData>
    <row r="1" spans="1:9" x14ac:dyDescent="0.3">
      <c r="C1" s="35" t="s">
        <v>250</v>
      </c>
      <c r="D1" s="35"/>
      <c r="E1" s="35"/>
      <c r="F1" s="35" t="s">
        <v>251</v>
      </c>
    </row>
    <row r="2" spans="1:9" x14ac:dyDescent="0.3">
      <c r="A2" s="31" t="s">
        <v>10</v>
      </c>
      <c r="B2" s="35" t="s">
        <v>292</v>
      </c>
      <c r="C2" s="35" t="s">
        <v>291</v>
      </c>
      <c r="D2" s="35" t="s">
        <v>293</v>
      </c>
      <c r="E2" s="35" t="s">
        <v>294</v>
      </c>
      <c r="F2" s="35" t="s">
        <v>291</v>
      </c>
      <c r="G2" s="35" t="s">
        <v>293</v>
      </c>
      <c r="H2" s="35" t="s">
        <v>294</v>
      </c>
      <c r="I2" s="4" t="s">
        <v>243</v>
      </c>
    </row>
    <row r="3" spans="1:9" x14ac:dyDescent="0.3">
      <c r="A3" s="33" t="s">
        <v>13</v>
      </c>
      <c r="B3" s="36">
        <v>0.51</v>
      </c>
      <c r="C3" s="51">
        <f>48.8/1000</f>
        <v>4.8799999999999996E-2</v>
      </c>
      <c r="D3" s="51">
        <f>93.3/1000</f>
        <v>9.3299999999999994E-2</v>
      </c>
      <c r="E3" s="51">
        <f>77.2/1000</f>
        <v>7.7200000000000005E-2</v>
      </c>
      <c r="F3" s="52">
        <f>59.3/1000</f>
        <v>5.9299999999999999E-2</v>
      </c>
      <c r="G3" s="52">
        <f>156/1000</f>
        <v>0.156</v>
      </c>
      <c r="H3" s="52">
        <f>44.3/1000</f>
        <v>4.4299999999999999E-2</v>
      </c>
      <c r="I3" t="s">
        <v>284</v>
      </c>
    </row>
    <row r="4" spans="1:9" x14ac:dyDescent="0.3">
      <c r="A4" s="33" t="s">
        <v>67</v>
      </c>
      <c r="B4" s="36">
        <v>0.52</v>
      </c>
      <c r="C4" s="51">
        <f t="shared" ref="C4:C13" si="0">48.8/1000</f>
        <v>4.8799999999999996E-2</v>
      </c>
      <c r="D4" s="51">
        <f t="shared" ref="D4:D13" si="1">93.3/1000</f>
        <v>9.3299999999999994E-2</v>
      </c>
      <c r="E4" s="51">
        <f t="shared" ref="E4:E13" si="2">77.2/1000</f>
        <v>7.7200000000000005E-2</v>
      </c>
      <c r="F4" s="52">
        <f t="shared" ref="F4:F13" si="3">59.3/1000</f>
        <v>5.9299999999999999E-2</v>
      </c>
      <c r="G4" s="52">
        <f t="shared" ref="G4:G13" si="4">156/1000</f>
        <v>0.156</v>
      </c>
      <c r="H4" s="52">
        <f t="shared" ref="H4:H13" si="5">44.3/1000</f>
        <v>4.4299999999999999E-2</v>
      </c>
      <c r="I4" t="s">
        <v>284</v>
      </c>
    </row>
    <row r="5" spans="1:9" x14ac:dyDescent="0.3">
      <c r="A5" s="33" t="s">
        <v>87</v>
      </c>
      <c r="B5" s="36">
        <v>0.47</v>
      </c>
      <c r="C5" s="51">
        <f t="shared" si="0"/>
        <v>4.8799999999999996E-2</v>
      </c>
      <c r="D5" s="51">
        <f t="shared" si="1"/>
        <v>9.3299999999999994E-2</v>
      </c>
      <c r="E5" s="51">
        <f t="shared" si="2"/>
        <v>7.7200000000000005E-2</v>
      </c>
      <c r="F5" s="52">
        <f t="shared" si="3"/>
        <v>5.9299999999999999E-2</v>
      </c>
      <c r="G5" s="52">
        <f t="shared" si="4"/>
        <v>0.156</v>
      </c>
      <c r="H5" s="52">
        <f t="shared" si="5"/>
        <v>4.4299999999999999E-2</v>
      </c>
      <c r="I5" t="s">
        <v>284</v>
      </c>
    </row>
    <row r="6" spans="1:9" x14ac:dyDescent="0.3">
      <c r="A6" s="33" t="s">
        <v>111</v>
      </c>
      <c r="B6" s="36">
        <v>0.53</v>
      </c>
      <c r="C6" s="51">
        <f t="shared" si="0"/>
        <v>4.8799999999999996E-2</v>
      </c>
      <c r="D6" s="51">
        <f t="shared" si="1"/>
        <v>9.3299999999999994E-2</v>
      </c>
      <c r="E6" s="51">
        <f t="shared" si="2"/>
        <v>7.7200000000000005E-2</v>
      </c>
      <c r="F6" s="52">
        <f t="shared" si="3"/>
        <v>5.9299999999999999E-2</v>
      </c>
      <c r="G6" s="52">
        <f t="shared" si="4"/>
        <v>0.156</v>
      </c>
      <c r="H6" s="52">
        <f t="shared" si="5"/>
        <v>4.4299999999999999E-2</v>
      </c>
      <c r="I6" t="s">
        <v>284</v>
      </c>
    </row>
    <row r="7" spans="1:9" x14ac:dyDescent="0.3">
      <c r="A7" s="33" t="s">
        <v>118</v>
      </c>
      <c r="B7" s="36">
        <v>0.36</v>
      </c>
      <c r="C7" s="51">
        <f t="shared" si="0"/>
        <v>4.8799999999999996E-2</v>
      </c>
      <c r="D7" s="51">
        <f t="shared" si="1"/>
        <v>9.3299999999999994E-2</v>
      </c>
      <c r="E7" s="51">
        <f t="shared" si="2"/>
        <v>7.7200000000000005E-2</v>
      </c>
      <c r="F7" s="52">
        <f t="shared" si="3"/>
        <v>5.9299999999999999E-2</v>
      </c>
      <c r="G7" s="52">
        <f t="shared" si="4"/>
        <v>0.156</v>
      </c>
      <c r="H7" s="52">
        <f t="shared" si="5"/>
        <v>4.4299999999999999E-2</v>
      </c>
      <c r="I7" t="s">
        <v>284</v>
      </c>
    </row>
    <row r="8" spans="1:9" x14ac:dyDescent="0.3">
      <c r="A8" s="33" t="s">
        <v>236</v>
      </c>
      <c r="B8" s="36">
        <v>0.52</v>
      </c>
      <c r="C8" s="51">
        <f t="shared" si="0"/>
        <v>4.8799999999999996E-2</v>
      </c>
      <c r="D8" s="51">
        <f t="shared" si="1"/>
        <v>9.3299999999999994E-2</v>
      </c>
      <c r="E8" s="51">
        <f t="shared" si="2"/>
        <v>7.7200000000000005E-2</v>
      </c>
      <c r="F8" s="52">
        <f t="shared" si="3"/>
        <v>5.9299999999999999E-2</v>
      </c>
      <c r="G8" s="52">
        <f t="shared" si="4"/>
        <v>0.156</v>
      </c>
      <c r="H8" s="52">
        <f t="shared" si="5"/>
        <v>4.4299999999999999E-2</v>
      </c>
      <c r="I8" t="s">
        <v>284</v>
      </c>
    </row>
    <row r="9" spans="1:9" x14ac:dyDescent="0.3">
      <c r="A9" s="33" t="s">
        <v>190</v>
      </c>
      <c r="B9" s="36">
        <v>0.28000000000000003</v>
      </c>
      <c r="C9" s="51">
        <f t="shared" si="0"/>
        <v>4.8799999999999996E-2</v>
      </c>
      <c r="D9" s="51">
        <f t="shared" si="1"/>
        <v>9.3299999999999994E-2</v>
      </c>
      <c r="E9" s="51">
        <f t="shared" si="2"/>
        <v>7.7200000000000005E-2</v>
      </c>
      <c r="F9" s="52">
        <f t="shared" si="3"/>
        <v>5.9299999999999999E-2</v>
      </c>
      <c r="G9" s="52">
        <f t="shared" si="4"/>
        <v>0.156</v>
      </c>
      <c r="H9" s="52">
        <f t="shared" si="5"/>
        <v>4.4299999999999999E-2</v>
      </c>
      <c r="I9" t="s">
        <v>284</v>
      </c>
    </row>
    <row r="10" spans="1:9" x14ac:dyDescent="0.3">
      <c r="A10" s="33" t="s">
        <v>237</v>
      </c>
      <c r="B10" s="36">
        <v>0.53</v>
      </c>
      <c r="C10" s="51">
        <f t="shared" si="0"/>
        <v>4.8799999999999996E-2</v>
      </c>
      <c r="D10" s="51">
        <f t="shared" si="1"/>
        <v>9.3299999999999994E-2</v>
      </c>
      <c r="E10" s="51">
        <f t="shared" si="2"/>
        <v>7.7200000000000005E-2</v>
      </c>
      <c r="F10" s="52">
        <f t="shared" si="3"/>
        <v>5.9299999999999999E-2</v>
      </c>
      <c r="G10" s="52">
        <f t="shared" si="4"/>
        <v>0.156</v>
      </c>
      <c r="H10" s="52">
        <f t="shared" si="5"/>
        <v>4.4299999999999999E-2</v>
      </c>
      <c r="I10" t="s">
        <v>284</v>
      </c>
    </row>
    <row r="11" spans="1:9" x14ac:dyDescent="0.3">
      <c r="A11" s="33" t="s">
        <v>213</v>
      </c>
      <c r="B11" s="36">
        <v>0.56999999999999995</v>
      </c>
      <c r="C11" s="51">
        <f t="shared" si="0"/>
        <v>4.8799999999999996E-2</v>
      </c>
      <c r="D11" s="51">
        <f t="shared" si="1"/>
        <v>9.3299999999999994E-2</v>
      </c>
      <c r="E11" s="51">
        <f t="shared" si="2"/>
        <v>7.7200000000000005E-2</v>
      </c>
      <c r="F11" s="52">
        <f t="shared" si="3"/>
        <v>5.9299999999999999E-2</v>
      </c>
      <c r="G11" s="52">
        <f t="shared" si="4"/>
        <v>0.156</v>
      </c>
      <c r="H11" s="52">
        <f t="shared" si="5"/>
        <v>4.4299999999999999E-2</v>
      </c>
      <c r="I11" t="s">
        <v>284</v>
      </c>
    </row>
    <row r="12" spans="1:9" x14ac:dyDescent="0.3">
      <c r="A12" s="33" t="s">
        <v>223</v>
      </c>
      <c r="B12" s="36">
        <v>0.56999999999999995</v>
      </c>
      <c r="C12" s="51">
        <f t="shared" si="0"/>
        <v>4.8799999999999996E-2</v>
      </c>
      <c r="D12" s="51">
        <f t="shared" si="1"/>
        <v>9.3299999999999994E-2</v>
      </c>
      <c r="E12" s="51">
        <f t="shared" si="2"/>
        <v>7.7200000000000005E-2</v>
      </c>
      <c r="F12" s="52">
        <f t="shared" si="3"/>
        <v>5.9299999999999999E-2</v>
      </c>
      <c r="G12" s="52">
        <f t="shared" si="4"/>
        <v>0.156</v>
      </c>
      <c r="H12" s="52">
        <f t="shared" si="5"/>
        <v>4.4299999999999999E-2</v>
      </c>
      <c r="I12" t="s">
        <v>284</v>
      </c>
    </row>
    <row r="13" spans="1:9" x14ac:dyDescent="0.3">
      <c r="A13" s="33" t="s">
        <v>238</v>
      </c>
      <c r="B13" s="36">
        <v>0.44</v>
      </c>
      <c r="C13" s="51">
        <f t="shared" si="0"/>
        <v>4.8799999999999996E-2</v>
      </c>
      <c r="D13" s="51">
        <f t="shared" si="1"/>
        <v>9.3299999999999994E-2</v>
      </c>
      <c r="E13" s="51">
        <f t="shared" si="2"/>
        <v>7.7200000000000005E-2</v>
      </c>
      <c r="F13" s="52">
        <f t="shared" si="3"/>
        <v>5.9299999999999999E-2</v>
      </c>
      <c r="G13" s="52">
        <f t="shared" si="4"/>
        <v>0.156</v>
      </c>
      <c r="H13" s="52">
        <f t="shared" si="5"/>
        <v>4.4299999999999999E-2</v>
      </c>
      <c r="I13" t="s">
        <v>284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058C3B1EBFA1C48BF3AC7366CCA4959" ma:contentTypeVersion="16" ma:contentTypeDescription="Create a new document." ma:contentTypeScope="" ma:versionID="6a248e6b2e20acede8e19005e92fd546">
  <xsd:schema xmlns:xsd="http://www.w3.org/2001/XMLSchema" xmlns:xs="http://www.w3.org/2001/XMLSchema" xmlns:p="http://schemas.microsoft.com/office/2006/metadata/properties" xmlns:ns1="http://schemas.microsoft.com/sharepoint/v3" xmlns:ns2="d859ce8c-ad68-4c9b-8fa6-7c00649012db" xmlns:ns3="6c64431d-aafb-41b8-a140-13bcbc725a58" xmlns:ns4="4aaf35b1-80a8-48e7-9d03-c612add1997b" targetNamespace="http://schemas.microsoft.com/office/2006/metadata/properties" ma:root="true" ma:fieldsID="bf99ee7c02f33262625f12c65fdd73b3" ns1:_="" ns2:_="" ns3:_="" ns4:_="">
    <xsd:import namespace="http://schemas.microsoft.com/sharepoint/v3"/>
    <xsd:import namespace="d859ce8c-ad68-4c9b-8fa6-7c00649012db"/>
    <xsd:import namespace="6c64431d-aafb-41b8-a140-13bcbc725a58"/>
    <xsd:import namespace="4aaf35b1-80a8-48e7-9d03-c612add1997b"/>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1:_ip_UnifiedCompliancePolicyProperties" minOccurs="0"/>
                <xsd:element ref="ns1:_ip_UnifiedCompliancePolicyUIAction"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2" nillable="true" ma:displayName="Unified Compliance Policy Properties" ma:hidden="true" ma:internalName="_ip_UnifiedCompliancePolicyProperties">
      <xsd:simpleType>
        <xsd:restriction base="dms:Note"/>
      </xsd:simpleType>
    </xsd:element>
    <xsd:element name="_ip_UnifiedCompliancePolicyUIAction" ma:index="1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59ce8c-ad68-4c9b-8fa6-7c00649012db"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c64431d-aafb-41b8-a140-13bcbc725a58"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731d7151-b795-48f9-9207-6285658e27a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aaf35b1-80a8-48e7-9d03-c612add1997b"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1b25c949-2bbf-4dbd-8669-315fbc4b1ceb}" ma:internalName="TaxCatchAll" ma:showField="CatchAllData" ma:web="d859ce8c-ad68-4c9b-8fa6-7c00649012d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TaxCatchAll xmlns="4aaf35b1-80a8-48e7-9d03-c612add1997b" xsi:nil="true"/>
    <lcf76f155ced4ddcb4097134ff3c332f xmlns="6c64431d-aafb-41b8-a140-13bcbc725a5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A56F84-B96D-442E-AA09-EEE801F17F7F}"/>
</file>

<file path=customXml/itemProps2.xml><?xml version="1.0" encoding="utf-8"?>
<ds:datastoreItem xmlns:ds="http://schemas.openxmlformats.org/officeDocument/2006/customXml" ds:itemID="{15F07EBE-510F-48CD-9685-21C9161C322D}">
  <ds:schemaRefs>
    <ds:schemaRef ds:uri="http://schemas.microsoft.com/office/2006/metadata/properties"/>
    <ds:schemaRef ds:uri="http://schemas.microsoft.com/office/infopath/2007/PartnerControls"/>
    <ds:schemaRef ds:uri="http://schemas.microsoft.com/sharepoint/v3"/>
  </ds:schemaRefs>
</ds:datastoreItem>
</file>

<file path=customXml/itemProps3.xml><?xml version="1.0" encoding="utf-8"?>
<ds:datastoreItem xmlns:ds="http://schemas.openxmlformats.org/officeDocument/2006/customXml" ds:itemID="{02D29995-3CE6-4303-88CB-3AA06589888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Supplementary 1 Title page</vt:lpstr>
      <vt:lpstr>ST1.1 Detailed MSW by country</vt:lpstr>
      <vt:lpstr>ST1.2 AVG. MSW by country</vt:lpstr>
      <vt:lpstr>ST1.3 AVG. MSW by region</vt:lpstr>
      <vt:lpstr>ST1.4 OFMSW composition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Ellen Piercy</dc:creator>
  <cp:keywords/>
  <dc:description/>
  <cp:lastModifiedBy>Ellen Piercy</cp:lastModifiedBy>
  <cp:revision/>
  <dcterms:created xsi:type="dcterms:W3CDTF">2021-03-10T11:04:11Z</dcterms:created>
  <dcterms:modified xsi:type="dcterms:W3CDTF">2022-04-14T09:10:18Z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0x0101001058C3B1EBFA1C48BF3AC7366CCA4959</vt:lpwstr>
  </property>
</Properties>
</file>