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dCloud\Paper_sp_ICP-MS_2021\Submition\Revision\"/>
    </mc:Choice>
  </mc:AlternateContent>
  <bookViews>
    <workbookView xWindow="-120" yWindow="-120" windowWidth="29040" windowHeight="15840"/>
  </bookViews>
  <sheets>
    <sheet name="Sheet1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6" l="1"/>
  <c r="D24" i="6"/>
  <c r="I7" i="6" l="1"/>
  <c r="I8" i="6" l="1"/>
  <c r="D15" i="6" s="1"/>
  <c r="E15" i="6" s="1"/>
  <c r="F15" i="6" s="1"/>
  <c r="I9" i="6"/>
  <c r="I11" i="6"/>
  <c r="E11" i="6"/>
  <c r="C37" i="6" l="1"/>
  <c r="C38" i="6"/>
  <c r="C39" i="6"/>
  <c r="C40" i="6"/>
  <c r="C41" i="6"/>
  <c r="C42" i="6"/>
  <c r="C43" i="6"/>
  <c r="C44" i="6"/>
  <c r="D25" i="6"/>
  <c r="D26" i="6"/>
  <c r="D27" i="6"/>
  <c r="D28" i="6"/>
  <c r="D29" i="6"/>
  <c r="D30" i="6"/>
  <c r="D31" i="6"/>
  <c r="D32" i="6"/>
  <c r="E8" i="6" l="1"/>
  <c r="E9" i="6" s="1"/>
  <c r="E10" i="6" l="1"/>
  <c r="E13" i="6" s="1"/>
  <c r="J8" i="6" l="1"/>
  <c r="I10" i="6" l="1"/>
  <c r="D17" i="6" s="1"/>
  <c r="E17" i="6" s="1"/>
  <c r="F17" i="6" s="1"/>
  <c r="D16" i="6"/>
  <c r="E16" i="6" s="1"/>
  <c r="F16" i="6" s="1"/>
</calcChain>
</file>

<file path=xl/sharedStrings.xml><?xml version="1.0" encoding="utf-8"?>
<sst xmlns="http://schemas.openxmlformats.org/spreadsheetml/2006/main" count="37" uniqueCount="37">
  <si>
    <t>Ag</t>
  </si>
  <si>
    <t>DF</t>
  </si>
  <si>
    <t>Transport efficiency</t>
  </si>
  <si>
    <t>No atoms/NPs</t>
  </si>
  <si>
    <t>No NPs /ml</t>
  </si>
  <si>
    <t>Diameter (nm)</t>
  </si>
  <si>
    <t>Analyte</t>
  </si>
  <si>
    <t>Atomic mass (g/mol)</t>
  </si>
  <si>
    <t>Analyte mass fraction</t>
  </si>
  <si>
    <t>Acquisition Time (s)</t>
  </si>
  <si>
    <t xml:space="preserve">Expected No of peaks </t>
  </si>
  <si>
    <t>No data points for acquisition</t>
  </si>
  <si>
    <r>
      <t>Density (g/cm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</si>
  <si>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 xml:space="preserve"> 1 NPs</t>
  </si>
  <si>
    <t>Dwell Time (ms)</t>
  </si>
  <si>
    <t xml:space="preserve"> 2 NPs</t>
  </si>
  <si>
    <t>3 NPs</t>
  </si>
  <si>
    <t>d (nm)</t>
  </si>
  <si>
    <t>Corresponding ionic standard concentration (ng/L)</t>
  </si>
  <si>
    <t>Sample inlet flow (mL/min)</t>
  </si>
  <si>
    <t>Desired No of peaks</t>
  </si>
  <si>
    <t xml:space="preserve">Table 2 Calculation of the ionic standard  concentration of that deliver an analye mass corresponding to a pre-selected nanoparticle diameter at given measurement parameters </t>
  </si>
  <si>
    <t>Table 1 Calculation of the dilution factor of NPs suspension and dynamic calculation of the probability for particle coincidence</t>
  </si>
  <si>
    <t>2 A) converstion of pre-selected NP's diameter to corresponding conentration of analyte ionic soliton</t>
  </si>
  <si>
    <t>2 B) calculation of the size of NP to corresponding the pre-selected conentration of analyte ionic soliton</t>
  </si>
  <si>
    <t xml:space="preserve">1A) Poisson statistic Module </t>
  </si>
  <si>
    <t>Legend</t>
  </si>
  <si>
    <t>Information concerning analyte in NPs</t>
  </si>
  <si>
    <t>cells where the user enters data</t>
  </si>
  <si>
    <t>Ionic standard concentration (ng/L)</t>
  </si>
  <si>
    <t>Corresponding d (nm)</t>
  </si>
  <si>
    <t>calculated value</t>
  </si>
  <si>
    <t>Total conc. of analyte sample (mg/L)</t>
  </si>
  <si>
    <t>Particle events</t>
  </si>
  <si>
    <t xml:space="preserve">Number of  observed peaks </t>
  </si>
  <si>
    <t>% Recovery of Particle events</t>
  </si>
  <si>
    <t>Poisson probability to observe NPs for given dt (%)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</si>
</sst>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2" fontId="0" fillId="0" borderId="0" xfId="0" applyNumberFormat="1"/>
    <xf numFmtId="11" fontId="0" fillId="0" borderId="0" xfId="0" applyNumberFormat="1"/>
    <xf numFmtId="0" fontId="1" fillId="0" borderId="2" xfId="0" applyFont="1" applyFill="1" applyBorder="1"/>
    <xf numFmtId="0" fontId="1" fillId="3" borderId="0" xfId="0" applyFont="1" applyFill="1" applyBorder="1"/>
    <xf numFmtId="0" fontId="1" fillId="4" borderId="1" xfId="0" applyFont="1" applyFill="1" applyBorder="1"/>
    <xf numFmtId="0" fontId="0" fillId="4" borderId="0" xfId="0" applyFill="1" applyBorder="1"/>
    <xf numFmtId="16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" fillId="0" borderId="5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1" fillId="5" borderId="1" xfId="0" applyFont="1" applyFill="1" applyBorder="1"/>
    <xf numFmtId="0" fontId="1" fillId="5" borderId="3" xfId="0" applyFont="1" applyFill="1" applyBorder="1"/>
    <xf numFmtId="0" fontId="0" fillId="0" borderId="0" xfId="0" applyFill="1" applyAlignment="1"/>
    <xf numFmtId="0" fontId="0" fillId="2" borderId="1" xfId="0" applyFill="1" applyBorder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/>
    </xf>
    <xf numFmtId="11" fontId="4" fillId="0" borderId="3" xfId="0" applyNumberFormat="1" applyFont="1" applyBorder="1"/>
    <xf numFmtId="11" fontId="4" fillId="0" borderId="1" xfId="0" applyNumberFormat="1" applyFont="1" applyBorder="1"/>
    <xf numFmtId="0" fontId="4" fillId="0" borderId="1" xfId="0" applyFont="1" applyBorder="1"/>
    <xf numFmtId="0" fontId="4" fillId="0" borderId="1" xfId="0" applyFont="1" applyFill="1" applyBorder="1" applyAlignment="1">
      <alignment wrapText="1"/>
    </xf>
    <xf numFmtId="1" fontId="4" fillId="0" borderId="6" xfId="0" applyNumberFormat="1" applyFont="1" applyBorder="1"/>
    <xf numFmtId="164" fontId="4" fillId="0" borderId="6" xfId="0" applyNumberFormat="1" applyFont="1" applyBorder="1"/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2" fontId="4" fillId="0" borderId="6" xfId="0" applyNumberFormat="1" applyFont="1" applyBorder="1"/>
    <xf numFmtId="11" fontId="3" fillId="0" borderId="1" xfId="0" applyNumberFormat="1" applyFont="1" applyBorder="1" applyAlignment="1">
      <alignment wrapText="1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4" borderId="0" xfId="0" applyFont="1" applyFill="1" applyBorder="1" applyAlignment="1">
      <alignment horizontal="center"/>
    </xf>
    <xf numFmtId="2" fontId="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Sheet1!$E$14</c:f>
              <c:strCache>
                <c:ptCount val="1"/>
                <c:pt idx="0">
                  <c:v>Poisson probability to observe NPs for given dt (%) 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Sheet1!$C$15:$C$17</c:f>
              <c:strCache>
                <c:ptCount val="3"/>
                <c:pt idx="0">
                  <c:v> 1 NPs</c:v>
                </c:pt>
                <c:pt idx="1">
                  <c:v> 2 NPs</c:v>
                </c:pt>
                <c:pt idx="2">
                  <c:v>3 NPs</c:v>
                </c:pt>
              </c:strCache>
            </c:strRef>
          </c:cat>
          <c:val>
            <c:numRef>
              <c:f>Sheet1!$E$15:$E$17</c:f>
              <c:numCache>
                <c:formatCode>0.0</c:formatCode>
                <c:ptCount val="3"/>
                <c:pt idx="0">
                  <c:v>95.122942450071406</c:v>
                </c:pt>
                <c:pt idx="1">
                  <c:v>2.3780735612517856</c:v>
                </c:pt>
                <c:pt idx="2" formatCode="0.00">
                  <c:v>3.9634559354196415E-2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8-42D9-9B73-851E30A4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502720"/>
        <c:axId val="397130856"/>
      </c:barChart>
      <c:catAx>
        <c:axId val="39650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Particle events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130856"/>
        <c:crosses val="autoZero"/>
        <c:auto val="1"/>
        <c:lblAlgn val="ctr"/>
        <c:lblOffset val="100"/>
        <c:noMultiLvlLbl val="0"/>
      </c:catAx>
      <c:valAx>
        <c:axId val="39713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Poisson probability, (%)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9.722222222222222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50272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581025</xdr:colOff>
      <xdr:row>3</xdr:row>
      <xdr:rowOff>109536</xdr:rowOff>
    </xdr:from>
    <xdr:to>
      <xdr:col>13</xdr:col>
      <xdr:colOff>581025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E06B5E-F072-64DF-1500-792019E7D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workbookViewId="0">
      <selection activeCell="J24" sqref="J24"/>
    </sheetView>
  </sheetViews>
  <sheetFormatPr defaultRowHeight="15" x14ac:dyDescent="0.25"/>
  <cols>
    <col min="2" max="2" width="34.28515625" customWidth="1"/>
    <col min="3" max="3" width="10.28515625" customWidth="1"/>
    <col min="4" max="4" width="29.5703125" customWidth="1"/>
    <col min="5" max="5" width="16.42578125" customWidth="1"/>
    <col min="6" max="6" width="10.42578125" customWidth="1"/>
    <col min="8" max="8" width="9.5703125" bestFit="1" customWidth="1"/>
    <col min="10" max="10" width="10" bestFit="1" customWidth="1"/>
  </cols>
  <sheetData>
    <row r="1" spans="2:11" ht="18" customHeight="1" x14ac:dyDescent="0.25">
      <c r="B1" s="23" t="s">
        <v>26</v>
      </c>
      <c r="C1" s="22"/>
      <c r="D1" s="23" t="s">
        <v>28</v>
      </c>
      <c r="E1" s="21"/>
      <c r="F1" s="21"/>
    </row>
    <row r="2" spans="2:11" ht="18" customHeight="1" x14ac:dyDescent="0.25">
      <c r="C2" s="19"/>
      <c r="D2" s="24" t="s">
        <v>27</v>
      </c>
    </row>
    <row r="3" spans="2:11" ht="26.45" customHeight="1" x14ac:dyDescent="0.25">
      <c r="C3" s="32" t="s">
        <v>31</v>
      </c>
      <c r="D3" s="28"/>
    </row>
    <row r="4" spans="2:11" ht="36.75" customHeight="1" x14ac:dyDescent="0.25">
      <c r="B4" s="45" t="s">
        <v>22</v>
      </c>
      <c r="C4" s="45"/>
      <c r="D4" s="45"/>
      <c r="E4" s="45"/>
      <c r="F4" s="45"/>
    </row>
    <row r="5" spans="2:11" s="7" customFormat="1" x14ac:dyDescent="0.25">
      <c r="B5" s="46"/>
      <c r="C5" s="46"/>
      <c r="D5" s="46"/>
      <c r="E5" s="46"/>
    </row>
    <row r="6" spans="2:11" ht="17.25" x14ac:dyDescent="0.25">
      <c r="B6" s="19" t="s">
        <v>6</v>
      </c>
      <c r="C6" s="25" t="s">
        <v>0</v>
      </c>
      <c r="D6" s="19" t="s">
        <v>12</v>
      </c>
      <c r="E6" s="25">
        <v>10.49</v>
      </c>
    </row>
    <row r="7" spans="2:11" x14ac:dyDescent="0.25">
      <c r="B7" s="19" t="s">
        <v>7</v>
      </c>
      <c r="C7" s="25">
        <v>107.8682</v>
      </c>
      <c r="D7" s="19" t="s">
        <v>8</v>
      </c>
      <c r="E7" s="25">
        <v>1</v>
      </c>
      <c r="I7" s="18">
        <f>E12*C12*0.001/C13</f>
        <v>0.05</v>
      </c>
      <c r="K7" s="18"/>
    </row>
    <row r="8" spans="2:11" x14ac:dyDescent="0.25">
      <c r="B8" s="20" t="s">
        <v>5</v>
      </c>
      <c r="C8" s="26">
        <v>40</v>
      </c>
      <c r="D8" s="20" t="s">
        <v>3</v>
      </c>
      <c r="E8" s="29">
        <f>((4/3)*3.14*(C8/2)^3*E6*E7*6.02214*100)/(C7)</f>
        <v>1961513.3837182787</v>
      </c>
      <c r="H8" s="5">
        <v>1</v>
      </c>
      <c r="I8" s="2">
        <f>_xlfn.POISSON.DIST(H8,I7,0)*100</f>
        <v>4.7561471225035703</v>
      </c>
      <c r="J8">
        <f>_xlfn.POISSON.DIST(H8,I7,0)</f>
        <v>4.7561471225035699E-2</v>
      </c>
    </row>
    <row r="9" spans="2:11" x14ac:dyDescent="0.25">
      <c r="B9" s="19" t="s">
        <v>32</v>
      </c>
      <c r="C9" s="25">
        <v>20</v>
      </c>
      <c r="D9" s="19" t="s">
        <v>4</v>
      </c>
      <c r="E9" s="30">
        <f>(C9*6.02214*10^17)/(C7*E8)</f>
        <v>56924095134.583733</v>
      </c>
      <c r="H9" s="5">
        <v>2</v>
      </c>
      <c r="I9" s="2">
        <f>_xlfn.POISSON.DIST(H9,I7,0)*100</f>
        <v>0.11890367806258928</v>
      </c>
    </row>
    <row r="10" spans="2:11" x14ac:dyDescent="0.25">
      <c r="B10" s="6" t="s">
        <v>19</v>
      </c>
      <c r="C10" s="25">
        <v>0.34200000000000003</v>
      </c>
      <c r="D10" s="1" t="s">
        <v>10</v>
      </c>
      <c r="E10" s="30">
        <f>E9*C10*C11</f>
        <v>1907867972.5307086</v>
      </c>
      <c r="H10" s="5">
        <v>3</v>
      </c>
      <c r="I10" s="2">
        <f>_xlfn.POISSON.DIST(H10,I7,0)*100</f>
        <v>1.9817279677098207E-3</v>
      </c>
    </row>
    <row r="11" spans="2:11" x14ac:dyDescent="0.25">
      <c r="B11" s="6" t="s">
        <v>2</v>
      </c>
      <c r="C11" s="25">
        <v>9.8000000000000004E-2</v>
      </c>
      <c r="D11" s="4" t="s">
        <v>11</v>
      </c>
      <c r="E11" s="31">
        <f>(C13*10^3/C12)</f>
        <v>20000</v>
      </c>
      <c r="H11" s="5">
        <v>0</v>
      </c>
      <c r="I11" s="2">
        <f>_xlfn.POISSON.DIST(H11,I7,0)*100</f>
        <v>95.122942450071406</v>
      </c>
    </row>
    <row r="12" spans="2:11" x14ac:dyDescent="0.25">
      <c r="B12" s="6" t="s">
        <v>14</v>
      </c>
      <c r="C12" s="25">
        <v>3</v>
      </c>
      <c r="D12" s="6" t="s">
        <v>20</v>
      </c>
      <c r="E12" s="25">
        <v>1000</v>
      </c>
    </row>
    <row r="13" spans="2:11" x14ac:dyDescent="0.25">
      <c r="B13" s="6" t="s">
        <v>9</v>
      </c>
      <c r="C13" s="25">
        <v>60</v>
      </c>
      <c r="D13" s="11" t="s">
        <v>1</v>
      </c>
      <c r="E13" s="30">
        <f>E10/E12</f>
        <v>1907867.9725307086</v>
      </c>
    </row>
    <row r="14" spans="2:11" ht="66" customHeight="1" x14ac:dyDescent="0.25">
      <c r="B14" s="43" t="s">
        <v>25</v>
      </c>
      <c r="C14" s="38" t="s">
        <v>33</v>
      </c>
      <c r="D14" s="39" t="s">
        <v>34</v>
      </c>
      <c r="E14" s="40" t="s">
        <v>36</v>
      </c>
      <c r="F14" s="41" t="s">
        <v>35</v>
      </c>
    </row>
    <row r="15" spans="2:11" x14ac:dyDescent="0.25">
      <c r="B15" s="44"/>
      <c r="C15" s="12" t="s">
        <v>13</v>
      </c>
      <c r="D15" s="33">
        <f>E$11*I8/100</f>
        <v>951.22942450071412</v>
      </c>
      <c r="E15" s="34">
        <f>D15*100/E$12</f>
        <v>95.122942450071406</v>
      </c>
      <c r="F15" s="47">
        <f>E15*1</f>
        <v>95.122942450071406</v>
      </c>
    </row>
    <row r="16" spans="2:11" x14ac:dyDescent="0.25">
      <c r="B16" s="44"/>
      <c r="C16" s="12" t="s">
        <v>15</v>
      </c>
      <c r="D16" s="33">
        <f>E$11*I9/100</f>
        <v>23.780735612517855</v>
      </c>
      <c r="E16" s="34">
        <f>D16*100/E$12</f>
        <v>2.3780735612517856</v>
      </c>
      <c r="F16" s="47">
        <f>E16*2</f>
        <v>4.7561471225035712</v>
      </c>
    </row>
    <row r="17" spans="2:10" x14ac:dyDescent="0.25">
      <c r="B17" s="44"/>
      <c r="C17" s="13" t="s">
        <v>16</v>
      </c>
      <c r="D17" s="33">
        <f>E$11*I10/100</f>
        <v>0.39634559354196414</v>
      </c>
      <c r="E17" s="37">
        <f>D17*100/E$12</f>
        <v>3.9634559354196415E-2</v>
      </c>
      <c r="F17" s="47">
        <f>E17*3</f>
        <v>0.11890367806258925</v>
      </c>
    </row>
    <row r="18" spans="2:10" x14ac:dyDescent="0.25">
      <c r="E18" s="10"/>
    </row>
    <row r="20" spans="2:10" s="14" customFormat="1" ht="15.75" thickBot="1" x14ac:dyDescent="0.3"/>
    <row r="21" spans="2:10" ht="15.75" thickTop="1" x14ac:dyDescent="0.25"/>
    <row r="22" spans="2:10" ht="33.75" customHeight="1" x14ac:dyDescent="0.25">
      <c r="B22" s="45" t="s">
        <v>21</v>
      </c>
      <c r="C22" s="45"/>
      <c r="D22" s="45"/>
      <c r="E22" s="45"/>
      <c r="F22" s="45"/>
      <c r="G22" s="8"/>
      <c r="H22" s="8"/>
      <c r="J22" s="3"/>
    </row>
    <row r="23" spans="2:10" ht="30" x14ac:dyDescent="0.25">
      <c r="B23" s="42" t="s">
        <v>23</v>
      </c>
      <c r="C23" s="17" t="s">
        <v>17</v>
      </c>
      <c r="D23" s="16" t="s">
        <v>18</v>
      </c>
      <c r="F23" s="9"/>
    </row>
    <row r="24" spans="2:10" x14ac:dyDescent="0.25">
      <c r="B24" s="42"/>
      <c r="C24" s="27">
        <v>20</v>
      </c>
      <c r="D24" s="35">
        <f>(C24^3*3.14*$E$6*$E$7)/(10^5*$C$10*$C$12*$C$11)</f>
        <v>26.207264192226596</v>
      </c>
      <c r="F24" s="9"/>
    </row>
    <row r="25" spans="2:10" x14ac:dyDescent="0.25">
      <c r="B25" s="42"/>
      <c r="C25" s="27">
        <v>30</v>
      </c>
      <c r="D25" s="35">
        <f t="shared" ref="D25:D32" si="0">(C25^3*3.14*$E$6*$E$7)/(10^5*$C$10*$C$12*$C$11)</f>
        <v>88.449516648764771</v>
      </c>
    </row>
    <row r="26" spans="2:10" x14ac:dyDescent="0.25">
      <c r="B26" s="42"/>
      <c r="C26" s="27">
        <v>40</v>
      </c>
      <c r="D26" s="35">
        <f t="shared" si="0"/>
        <v>209.65811353781277</v>
      </c>
    </row>
    <row r="27" spans="2:10" x14ac:dyDescent="0.25">
      <c r="B27" s="42"/>
      <c r="C27" s="27">
        <v>50</v>
      </c>
      <c r="D27" s="35">
        <f t="shared" si="0"/>
        <v>409.48850300354053</v>
      </c>
    </row>
    <row r="28" spans="2:10" x14ac:dyDescent="0.25">
      <c r="B28" s="42"/>
      <c r="C28" s="27">
        <v>60</v>
      </c>
      <c r="D28" s="35">
        <f t="shared" si="0"/>
        <v>707.59613319011817</v>
      </c>
    </row>
    <row r="29" spans="2:10" x14ac:dyDescent="0.25">
      <c r="B29" s="42"/>
      <c r="C29" s="27">
        <v>70</v>
      </c>
      <c r="D29" s="35">
        <f t="shared" si="0"/>
        <v>1123.6364522417155</v>
      </c>
    </row>
    <row r="30" spans="2:10" x14ac:dyDescent="0.25">
      <c r="B30" s="42"/>
      <c r="C30" s="27">
        <v>80</v>
      </c>
      <c r="D30" s="35">
        <f t="shared" si="0"/>
        <v>1677.2649083025021</v>
      </c>
    </row>
    <row r="31" spans="2:10" x14ac:dyDescent="0.25">
      <c r="B31" s="42"/>
      <c r="C31" s="27">
        <v>90</v>
      </c>
      <c r="D31" s="35">
        <f t="shared" si="0"/>
        <v>2388.1369495166487</v>
      </c>
    </row>
    <row r="32" spans="2:10" x14ac:dyDescent="0.25">
      <c r="B32" s="42"/>
      <c r="C32" s="27">
        <v>100</v>
      </c>
      <c r="D32" s="35">
        <f t="shared" si="0"/>
        <v>3275.9080240283242</v>
      </c>
    </row>
    <row r="35" spans="2:4" ht="45" x14ac:dyDescent="0.25">
      <c r="B35" s="42" t="s">
        <v>24</v>
      </c>
      <c r="C35" s="15" t="s">
        <v>30</v>
      </c>
      <c r="D35" s="17" t="s">
        <v>29</v>
      </c>
    </row>
    <row r="36" spans="2:4" x14ac:dyDescent="0.25">
      <c r="B36" s="42"/>
      <c r="C36" s="36">
        <f>1000*((D36*($C$10/10000)*$C$12*$C$11)/(3.14*$E$6*$E$7))^(1/3)</f>
        <v>18.276769384193816</v>
      </c>
      <c r="D36" s="27">
        <v>20</v>
      </c>
    </row>
    <row r="37" spans="2:4" x14ac:dyDescent="0.25">
      <c r="B37" s="42"/>
      <c r="C37" s="36">
        <f t="shared" ref="C37:C44" si="1">1000*((D37*($C$10/10000)*$C$12*$C$11)/(3.14*$E$6*$E$7))^(1/3)</f>
        <v>24.805392395449072</v>
      </c>
      <c r="D37" s="27">
        <v>50</v>
      </c>
    </row>
    <row r="38" spans="2:4" x14ac:dyDescent="0.25">
      <c r="B38" s="42"/>
      <c r="C38" s="36">
        <f t="shared" si="1"/>
        <v>31.252836029928503</v>
      </c>
      <c r="D38" s="27">
        <v>100</v>
      </c>
    </row>
    <row r="39" spans="2:4" x14ac:dyDescent="0.25">
      <c r="B39" s="42"/>
      <c r="C39" s="36">
        <f t="shared" si="1"/>
        <v>39.376105983019826</v>
      </c>
      <c r="D39" s="27">
        <v>200</v>
      </c>
    </row>
    <row r="40" spans="2:4" x14ac:dyDescent="0.25">
      <c r="B40" s="42"/>
      <c r="C40" s="36">
        <f t="shared" si="1"/>
        <v>47.451008614159612</v>
      </c>
      <c r="D40" s="27">
        <v>350</v>
      </c>
    </row>
    <row r="41" spans="2:4" x14ac:dyDescent="0.25">
      <c r="B41" s="42"/>
      <c r="C41" s="36">
        <f t="shared" si="1"/>
        <v>56.790171934389321</v>
      </c>
      <c r="D41" s="27">
        <v>600</v>
      </c>
    </row>
    <row r="42" spans="2:4" x14ac:dyDescent="0.25">
      <c r="B42" s="42"/>
      <c r="C42" s="36">
        <f t="shared" si="1"/>
        <v>65.008518650347924</v>
      </c>
      <c r="D42" s="27">
        <v>900</v>
      </c>
    </row>
    <row r="43" spans="2:4" x14ac:dyDescent="0.25">
      <c r="B43" s="42"/>
      <c r="C43" s="36">
        <f t="shared" si="1"/>
        <v>71.551133047286143</v>
      </c>
      <c r="D43" s="27">
        <v>1200</v>
      </c>
    </row>
    <row r="44" spans="2:4" x14ac:dyDescent="0.25">
      <c r="B44" s="42"/>
      <c r="C44" s="36">
        <f t="shared" si="1"/>
        <v>78.752211966039667</v>
      </c>
      <c r="D44" s="27">
        <v>1600</v>
      </c>
    </row>
  </sheetData>
  <sheetProtection selectLockedCells="1"/>
  <mergeCells count="7">
    <mergeCell ref="B23:B32"/>
    <mergeCell ref="B35:B44"/>
    <mergeCell ref="B14:B17"/>
    <mergeCell ref="B4:F4"/>
    <mergeCell ref="B22:F22"/>
    <mergeCell ref="B5:C5"/>
    <mergeCell ref="D5:E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</dc:creator>
  <cp:lastModifiedBy>Deyana Georgieva</cp:lastModifiedBy>
  <cp:lastPrinted>2018-11-05T12:56:56Z</cp:lastPrinted>
  <dcterms:created xsi:type="dcterms:W3CDTF">2013-04-03T08:21:03Z</dcterms:created>
  <dcterms:modified xsi:type="dcterms:W3CDTF">2022-05-25T10:57:00Z</dcterms:modified>
</cp:coreProperties>
</file>