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anscott/Dropbox/UW Madison/WSLH Lithium Isotopes/Lithium-Beryllium/"/>
    </mc:Choice>
  </mc:AlternateContent>
  <xr:revisionPtr revIDLastSave="0" documentId="13_ncr:1_{4FDAE8E3-AE81-3340-A9F9-990EEF7D3571}" xr6:coauthVersionLast="36" xr6:coauthVersionMax="36" xr10:uidLastSave="{00000000-0000-0000-0000-000000000000}"/>
  <bookViews>
    <workbookView xWindow="6360" yWindow="1320" windowWidth="27240" windowHeight="16440" xr2:uid="{D2E732D8-10EE-FF43-A4F9-A009F9F2E9B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1" l="1"/>
  <c r="D74" i="1" s="1"/>
  <c r="B69" i="1"/>
  <c r="D68" i="1"/>
  <c r="B53" i="1"/>
  <c r="B56" i="1" s="1"/>
  <c r="B57" i="1"/>
  <c r="C40" i="1"/>
  <c r="D40" i="1" s="1"/>
  <c r="B35" i="1"/>
  <c r="D34" i="1"/>
  <c r="C35" i="1" s="1"/>
  <c r="D28" i="1"/>
  <c r="B23" i="1"/>
  <c r="B19" i="1"/>
  <c r="C69" i="1" l="1"/>
  <c r="B22" i="1"/>
  <c r="B29" i="1" s="1"/>
  <c r="B63" i="1"/>
  <c r="C39" i="1" l="1"/>
  <c r="D39" i="1" s="1"/>
  <c r="D41" i="1" s="1"/>
  <c r="D42" i="1" s="1"/>
  <c r="B30" i="1"/>
  <c r="C30" i="1" s="1"/>
  <c r="C29" i="1"/>
  <c r="C73" i="1"/>
  <c r="D73" i="1" s="1"/>
  <c r="D75" i="1" s="1"/>
  <c r="D76" i="1" s="1"/>
  <c r="B64" i="1"/>
</calcChain>
</file>

<file path=xl/sharedStrings.xml><?xml version="1.0" encoding="utf-8"?>
<sst xmlns="http://schemas.openxmlformats.org/spreadsheetml/2006/main" count="99" uniqueCount="52">
  <si>
    <t>Atomic weights</t>
  </si>
  <si>
    <t>g/mol</t>
  </si>
  <si>
    <t>Note</t>
  </si>
  <si>
    <r>
      <rPr>
        <vertAlign val="super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Li</t>
    </r>
  </si>
  <si>
    <r>
      <rPr>
        <vertAlign val="superscript"/>
        <sz val="12"/>
        <color theme="1"/>
        <rFont val="Times New Roman"/>
        <family val="1"/>
      </rPr>
      <t>7</t>
    </r>
    <r>
      <rPr>
        <sz val="12"/>
        <color theme="1"/>
        <rFont val="Times New Roman"/>
        <family val="1"/>
      </rPr>
      <t>Li</t>
    </r>
  </si>
  <si>
    <r>
      <rPr>
        <vertAlign val="superscript"/>
        <sz val="12"/>
        <color theme="1"/>
        <rFont val="Times New Roman"/>
        <family val="1"/>
      </rPr>
      <t>9</t>
    </r>
    <r>
      <rPr>
        <sz val="12"/>
        <color theme="1"/>
        <rFont val="Times New Roman"/>
        <family val="1"/>
      </rPr>
      <t>Be</t>
    </r>
  </si>
  <si>
    <t>http://atom.kaeri.re.kr/nuchart/</t>
  </si>
  <si>
    <t>Nuclide</t>
  </si>
  <si>
    <t>Gravimetric Standard Calculations</t>
  </si>
  <si>
    <t>C</t>
  </si>
  <si>
    <t>O</t>
  </si>
  <si>
    <t>Element/molecule</t>
  </si>
  <si>
    <r>
      <t>Li</t>
    </r>
    <r>
      <rPr>
        <vertAlign val="sub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CO</t>
    </r>
    <r>
      <rPr>
        <vertAlign val="subscript"/>
        <sz val="12"/>
        <color theme="1"/>
        <rFont val="Times New Roman"/>
        <family val="1"/>
      </rPr>
      <t>3</t>
    </r>
  </si>
  <si>
    <t>Li</t>
  </si>
  <si>
    <r>
      <t xml:space="preserve">Determined using </t>
    </r>
    <r>
      <rPr>
        <vertAlign val="superscript"/>
        <sz val="12"/>
        <color theme="1"/>
        <rFont val="Times New Roman"/>
        <family val="1"/>
      </rPr>
      <t>7</t>
    </r>
    <r>
      <rPr>
        <sz val="12"/>
        <color theme="1"/>
        <rFont val="Times New Roman"/>
        <family val="1"/>
      </rPr>
      <t>Li abundance (92.3982 %) measured relative to LSVEC</t>
    </r>
  </si>
  <si>
    <t>Average carbon</t>
  </si>
  <si>
    <t>Average oxygen</t>
  </si>
  <si>
    <t>BeO</t>
  </si>
  <si>
    <t>Lithium Carbonate</t>
  </si>
  <si>
    <t>g/g</t>
  </si>
  <si>
    <t>±</t>
  </si>
  <si>
    <t>% error</t>
  </si>
  <si>
    <t>NIST924a (certificate information)</t>
  </si>
  <si>
    <t>Mass fraction</t>
  </si>
  <si>
    <t>Li mass fraction</t>
  </si>
  <si>
    <t>Li mole/gram</t>
  </si>
  <si>
    <t>NIST1877 (certificate information)</t>
  </si>
  <si>
    <t>Beryllium oxide</t>
  </si>
  <si>
    <t>Be mass fraction</t>
  </si>
  <si>
    <t>Be mole/gram</t>
  </si>
  <si>
    <t>Final Mixture</t>
  </si>
  <si>
    <t>Material</t>
  </si>
  <si>
    <t>Wt. Element</t>
  </si>
  <si>
    <t>moles Element</t>
  </si>
  <si>
    <t>Li/Be</t>
  </si>
  <si>
    <t>Wt. (grams)</t>
  </si>
  <si>
    <t>NIST924a (Li)</t>
  </si>
  <si>
    <t>NIST1877 (Be)</t>
  </si>
  <si>
    <t>Gravimetric NIST924a-NIST1877 standard</t>
  </si>
  <si>
    <t>Gravimetric LSVEC-NIST1877 standard</t>
  </si>
  <si>
    <t>LSVEC (isotopic standard)</t>
  </si>
  <si>
    <t>The LSVEC isotopic standard is not certified for Li mass fraction</t>
  </si>
  <si>
    <t>Li Mass Fraction</t>
  </si>
  <si>
    <r>
      <t xml:space="preserve">Determined assuming </t>
    </r>
    <r>
      <rPr>
        <vertAlign val="superscript"/>
        <sz val="12"/>
        <color theme="1"/>
        <rFont val="Times New Roman"/>
        <family val="1"/>
      </rPr>
      <t>6</t>
    </r>
    <r>
      <rPr>
        <sz val="12"/>
        <color theme="1"/>
        <rFont val="Times New Roman"/>
        <family val="1"/>
      </rPr>
      <t>Li/</t>
    </r>
    <r>
      <rPr>
        <vertAlign val="superscript"/>
        <sz val="12"/>
        <color theme="1"/>
        <rFont val="Times New Roman"/>
        <family val="1"/>
      </rPr>
      <t>7</t>
    </r>
    <r>
      <rPr>
        <sz val="12"/>
        <color theme="1"/>
        <rFont val="Times New Roman"/>
        <family val="1"/>
      </rPr>
      <t>Li ratio = 0.08215 (Qi et al., 1997)</t>
    </r>
  </si>
  <si>
    <t>LSVEC (Li)</t>
  </si>
  <si>
    <r>
      <rPr>
        <vertAlign val="superscript"/>
        <sz val="12"/>
        <color theme="1"/>
        <rFont val="Times New Roman"/>
        <family val="1"/>
      </rPr>
      <t>7</t>
    </r>
    <r>
      <rPr>
        <sz val="12"/>
        <color theme="1"/>
        <rFont val="Times New Roman"/>
        <family val="1"/>
      </rPr>
      <t>Li/</t>
    </r>
    <r>
      <rPr>
        <vertAlign val="superscript"/>
        <sz val="12"/>
        <color theme="1"/>
        <rFont val="Times New Roman"/>
        <family val="1"/>
      </rPr>
      <t>9</t>
    </r>
    <r>
      <rPr>
        <sz val="12"/>
        <color theme="1"/>
        <rFont val="Times New Roman"/>
        <family val="1"/>
      </rPr>
      <t>Be</t>
    </r>
  </si>
  <si>
    <t>Supplementary File</t>
  </si>
  <si>
    <t>Simultaneous measurement of lithium isotope and lithium/beryllium ratios in FLiBe salts using MC-ICP-MS</t>
  </si>
  <si>
    <r>
      <t>Sean R. Scott</t>
    </r>
    <r>
      <rPr>
        <b/>
        <vertAlign val="superscript"/>
        <sz val="12"/>
        <color theme="1"/>
        <rFont val="Times New Roman"/>
        <family val="1"/>
      </rPr>
      <t>1</t>
    </r>
    <r>
      <rPr>
        <b/>
        <sz val="12"/>
        <color theme="1"/>
        <rFont val="Times New Roman"/>
        <family val="1"/>
      </rPr>
      <t>, Francesco Carotti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, Alan Kruizenga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, Raluca O. Scarlat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, Sara Mastromarino</t>
    </r>
    <r>
      <rPr>
        <b/>
        <vertAlign val="superscript"/>
        <sz val="12"/>
        <color theme="1"/>
        <rFont val="Times New Roman"/>
        <family val="1"/>
      </rPr>
      <t>3</t>
    </r>
    <r>
      <rPr>
        <b/>
        <sz val="12"/>
        <color theme="1"/>
        <rFont val="Times New Roman"/>
        <family val="1"/>
      </rPr>
      <t>, Martin M. Shafer</t>
    </r>
    <r>
      <rPr>
        <b/>
        <vertAlign val="superscript"/>
        <sz val="12"/>
        <color theme="1"/>
        <rFont val="Times New Roman"/>
        <family val="1"/>
      </rPr>
      <t>1</t>
    </r>
  </si>
  <si>
    <r>
      <t>1</t>
    </r>
    <r>
      <rPr>
        <b/>
        <sz val="12"/>
        <color theme="1"/>
        <rFont val="Times New Roman"/>
        <family val="1"/>
      </rPr>
      <t>Wisconsin State Laboratory of Hygiene, University of Wisconsin-Madison, 2601 Agriculture Drive, Madison, WI 53707-7996, USA. srscott4@wisc.edu; mmshafer@wisc.edu</t>
    </r>
  </si>
  <si>
    <r>
      <t>2</t>
    </r>
    <r>
      <rPr>
        <b/>
        <sz val="12"/>
        <color theme="1"/>
        <rFont val="Times New Roman"/>
        <family val="1"/>
      </rPr>
      <t>Kairos Power LLC, 707 W. Tower Avenue, Alameda, CA 94501, USA</t>
    </r>
  </si>
  <si>
    <r>
      <t>3</t>
    </r>
    <r>
      <rPr>
        <b/>
        <sz val="12"/>
        <color theme="1"/>
        <rFont val="Times New Roman"/>
        <family val="1"/>
      </rPr>
      <t>University of California Berkeley, 4169 Etcheverry Hall, Berkeley, CA 94720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</si>
</sst>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0"/>
    <numFmt numFmtId="166" formatCode="0.0000"/>
    <numFmt numFmtId="167" formatCode="0.000%"/>
  </numFmts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6" fontId="3" fillId="0" borderId="0" xfId="0" applyNumberFormat="1" applyFont="1" applyAlignment="1">
      <alignment horizontal="center"/>
    </xf>
    <xf numFmtId="167" fontId="3" fillId="0" borderId="0" xfId="1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CDD5E-0509-FB4D-A3FD-1FAD99E83716}">
  <sheetPr>
    <pageSetUpPr fitToPage="1"/>
  </sheetPr>
  <dimension ref="A2:E76"/>
  <sheetViews>
    <sheetView tabSelected="1" workbookViewId="0">
      <selection activeCell="E76" sqref="E76"/>
    </sheetView>
  </sheetViews>
  <sheetFormatPr baseColWidth="10" defaultRowHeight="16"/>
  <cols>
    <col min="1" max="1" width="18.83203125" style="2" customWidth="1"/>
    <col min="2" max="2" width="10.83203125" style="2"/>
    <col min="3" max="3" width="12.83203125" style="2" customWidth="1"/>
    <col min="4" max="4" width="13.83203125" style="2" customWidth="1"/>
    <col min="5" max="5" width="34.6640625" style="2" customWidth="1"/>
    <col min="6" max="6" width="18.83203125" style="2" customWidth="1"/>
    <col min="7" max="7" width="10.83203125" style="2"/>
    <col min="8" max="8" width="13.83203125" style="2" customWidth="1"/>
    <col min="9" max="9" width="14.83203125" style="2" customWidth="1"/>
    <col min="10" max="16384" width="10.83203125" style="2"/>
  </cols>
  <sheetData>
    <row r="2" spans="1:3" ht="18">
      <c r="A2" s="9" t="s">
        <v>46</v>
      </c>
    </row>
    <row r="3" spans="1:3">
      <c r="A3" s="10" t="s">
        <v>47</v>
      </c>
    </row>
    <row r="4" spans="1:3" ht="18">
      <c r="A4" s="10" t="s">
        <v>48</v>
      </c>
    </row>
    <row r="5" spans="1:3" ht="18">
      <c r="A5" s="11" t="s">
        <v>49</v>
      </c>
    </row>
    <row r="6" spans="1:3" ht="18">
      <c r="A6" s="11" t="s">
        <v>50</v>
      </c>
    </row>
    <row r="7" spans="1:3" ht="18">
      <c r="A7" s="11" t="s">
        <v>51</v>
      </c>
    </row>
    <row r="9" spans="1:3">
      <c r="A9" s="1" t="s">
        <v>8</v>
      </c>
    </row>
    <row r="10" spans="1:3">
      <c r="A10" s="1"/>
    </row>
    <row r="11" spans="1:3">
      <c r="A11" s="1" t="s">
        <v>38</v>
      </c>
    </row>
    <row r="12" spans="1:3">
      <c r="A12" s="1" t="s">
        <v>0</v>
      </c>
    </row>
    <row r="13" spans="1:3">
      <c r="A13" s="2" t="s">
        <v>7</v>
      </c>
      <c r="B13" s="3" t="s">
        <v>1</v>
      </c>
      <c r="C13" s="1" t="s">
        <v>2</v>
      </c>
    </row>
    <row r="14" spans="1:3" ht="18">
      <c r="A14" s="2" t="s">
        <v>3</v>
      </c>
      <c r="B14" s="4">
        <v>6.0151228874199996</v>
      </c>
      <c r="C14" s="2" t="s">
        <v>6</v>
      </c>
    </row>
    <row r="15" spans="1:3" ht="18">
      <c r="A15" s="2" t="s">
        <v>4</v>
      </c>
      <c r="B15" s="4">
        <v>7.0160034365900001</v>
      </c>
      <c r="C15" s="2" t="s">
        <v>6</v>
      </c>
    </row>
    <row r="16" spans="1:3" ht="18">
      <c r="A16" s="2" t="s">
        <v>5</v>
      </c>
      <c r="B16" s="4">
        <v>9.0121830650000003</v>
      </c>
      <c r="C16" s="2" t="s">
        <v>6</v>
      </c>
    </row>
    <row r="17" spans="1:4">
      <c r="B17" s="4"/>
    </row>
    <row r="18" spans="1:4">
      <c r="A18" s="1" t="s">
        <v>11</v>
      </c>
      <c r="B18" s="3" t="s">
        <v>1</v>
      </c>
      <c r="C18" s="1" t="s">
        <v>2</v>
      </c>
    </row>
    <row r="19" spans="1:4" ht="18">
      <c r="A19" s="2" t="s">
        <v>13</v>
      </c>
      <c r="B19" s="5">
        <f>(B15*0.923982)+(B14*(1-0.923982))</f>
        <v>6.9399184990031948</v>
      </c>
      <c r="C19" s="2" t="s">
        <v>14</v>
      </c>
    </row>
    <row r="20" spans="1:4">
      <c r="A20" s="2" t="s">
        <v>9</v>
      </c>
      <c r="B20" s="4">
        <v>12.0107</v>
      </c>
      <c r="C20" s="2" t="s">
        <v>15</v>
      </c>
    </row>
    <row r="21" spans="1:4">
      <c r="A21" s="2" t="s">
        <v>10</v>
      </c>
      <c r="B21" s="4">
        <v>15.9994</v>
      </c>
      <c r="C21" s="2" t="s">
        <v>16</v>
      </c>
    </row>
    <row r="22" spans="1:4" ht="18">
      <c r="A22" s="2" t="s">
        <v>12</v>
      </c>
      <c r="B22" s="5">
        <f>2*B19+B20+3*B21</f>
        <v>73.88873699800638</v>
      </c>
    </row>
    <row r="23" spans="1:4">
      <c r="A23" s="2" t="s">
        <v>17</v>
      </c>
      <c r="B23" s="5">
        <f>B16+B21</f>
        <v>25.011583065</v>
      </c>
    </row>
    <row r="26" spans="1:4">
      <c r="A26" s="1" t="s">
        <v>22</v>
      </c>
      <c r="B26" s="1"/>
      <c r="C26" s="1"/>
      <c r="D26" s="1"/>
    </row>
    <row r="27" spans="1:4">
      <c r="A27" s="1" t="s">
        <v>18</v>
      </c>
      <c r="B27" s="3" t="s">
        <v>19</v>
      </c>
      <c r="C27" s="3" t="s">
        <v>20</v>
      </c>
      <c r="D27" s="3" t="s">
        <v>21</v>
      </c>
    </row>
    <row r="28" spans="1:4">
      <c r="A28" s="2" t="s">
        <v>23</v>
      </c>
      <c r="B28" s="4">
        <v>0.99866999999999995</v>
      </c>
      <c r="C28" s="4">
        <v>1.7000000000000001E-4</v>
      </c>
      <c r="D28" s="6">
        <f>C28/B28</f>
        <v>1.7022640111348096E-4</v>
      </c>
    </row>
    <row r="29" spans="1:4">
      <c r="A29" s="2" t="s">
        <v>24</v>
      </c>
      <c r="B29" s="8">
        <f>(2*B19)/B22*B28</f>
        <v>0.18759796659094388</v>
      </c>
      <c r="C29" s="8">
        <f>D28*B29</f>
        <v>3.1934126708983417E-5</v>
      </c>
      <c r="D29" s="4"/>
    </row>
    <row r="30" spans="1:4">
      <c r="A30" s="2" t="s">
        <v>25</v>
      </c>
      <c r="B30" s="7">
        <f>B29*(1/B19)</f>
        <v>2.7031724741131937E-2</v>
      </c>
      <c r="C30" s="7">
        <f>D28*B30</f>
        <v>4.6015132185731323E-6</v>
      </c>
      <c r="D30" s="4"/>
    </row>
    <row r="32" spans="1:4">
      <c r="A32" s="1" t="s">
        <v>26</v>
      </c>
    </row>
    <row r="33" spans="1:5">
      <c r="A33" s="1" t="s">
        <v>27</v>
      </c>
      <c r="B33" s="3" t="s">
        <v>19</v>
      </c>
      <c r="C33" s="3" t="s">
        <v>20</v>
      </c>
      <c r="D33" s="3" t="s">
        <v>21</v>
      </c>
    </row>
    <row r="34" spans="1:5">
      <c r="A34" s="2" t="s">
        <v>28</v>
      </c>
      <c r="B34" s="4">
        <v>0.35759999999999997</v>
      </c>
      <c r="C34" s="4">
        <v>2.3999999999999998E-3</v>
      </c>
      <c r="D34" s="6">
        <f>C34/B34</f>
        <v>6.7114093959731542E-3</v>
      </c>
    </row>
    <row r="35" spans="1:5">
      <c r="A35" s="2" t="s">
        <v>29</v>
      </c>
      <c r="B35" s="5">
        <f>B34*(1/B16)</f>
        <v>3.9679620067726615E-2</v>
      </c>
      <c r="C35" s="5">
        <f>D34*B35</f>
        <v>2.6630617495118533E-4</v>
      </c>
    </row>
    <row r="37" spans="1:5">
      <c r="A37" s="1" t="s">
        <v>30</v>
      </c>
    </row>
    <row r="38" spans="1:5">
      <c r="A38" s="1" t="s">
        <v>31</v>
      </c>
      <c r="B38" s="3" t="s">
        <v>35</v>
      </c>
      <c r="C38" s="3" t="s">
        <v>32</v>
      </c>
      <c r="D38" s="3" t="s">
        <v>33</v>
      </c>
    </row>
    <row r="39" spans="1:5">
      <c r="A39" s="2" t="s">
        <v>36</v>
      </c>
      <c r="B39" s="4">
        <v>0.10233</v>
      </c>
      <c r="C39" s="5">
        <f>B39*B29</f>
        <v>1.9196899921251287E-2</v>
      </c>
      <c r="D39" s="8">
        <f>C39/B19</f>
        <v>2.7661563927600312E-3</v>
      </c>
    </row>
    <row r="40" spans="1:5">
      <c r="A40" s="2" t="s">
        <v>37</v>
      </c>
      <c r="B40" s="4">
        <v>6.9080000000000003E-2</v>
      </c>
      <c r="C40" s="5">
        <f>B40*B34</f>
        <v>2.4703007999999999E-2</v>
      </c>
      <c r="D40" s="8">
        <f>C40/B16</f>
        <v>2.7410681542785545E-3</v>
      </c>
    </row>
    <row r="41" spans="1:5">
      <c r="A41" s="2" t="s">
        <v>34</v>
      </c>
      <c r="B41" s="4"/>
      <c r="C41" s="4"/>
      <c r="D41" s="8">
        <f>D39/D40</f>
        <v>1.0091527233433857</v>
      </c>
      <c r="E41" s="8"/>
    </row>
    <row r="42" spans="1:5" ht="18">
      <c r="A42" s="2" t="s">
        <v>45</v>
      </c>
      <c r="B42" s="4"/>
      <c r="C42" s="4"/>
      <c r="D42" s="8">
        <f>D41*0.923982</f>
        <v>0.93243895162026813</v>
      </c>
      <c r="E42" s="5"/>
    </row>
    <row r="45" spans="1:5">
      <c r="A45" s="1" t="s">
        <v>39</v>
      </c>
    </row>
    <row r="46" spans="1:5">
      <c r="A46" s="1" t="s">
        <v>0</v>
      </c>
    </row>
    <row r="47" spans="1:5">
      <c r="A47" s="2" t="s">
        <v>7</v>
      </c>
      <c r="B47" s="3" t="s">
        <v>1</v>
      </c>
      <c r="C47" s="1" t="s">
        <v>2</v>
      </c>
    </row>
    <row r="48" spans="1:5" ht="18">
      <c r="A48" s="2" t="s">
        <v>3</v>
      </c>
      <c r="B48" s="4">
        <v>6.0151228874199996</v>
      </c>
      <c r="C48" s="2" t="s">
        <v>6</v>
      </c>
    </row>
    <row r="49" spans="1:3" ht="18">
      <c r="A49" s="2" t="s">
        <v>4</v>
      </c>
      <c r="B49" s="4">
        <v>7.0160034365900001</v>
      </c>
      <c r="C49" s="2" t="s">
        <v>6</v>
      </c>
    </row>
    <row r="50" spans="1:3" ht="18">
      <c r="A50" s="2" t="s">
        <v>5</v>
      </c>
      <c r="B50" s="4">
        <v>9.0121830650000003</v>
      </c>
      <c r="C50" s="2" t="s">
        <v>6</v>
      </c>
    </row>
    <row r="51" spans="1:3">
      <c r="B51" s="4"/>
    </row>
    <row r="52" spans="1:3">
      <c r="A52" s="1" t="s">
        <v>11</v>
      </c>
      <c r="B52" s="3" t="s">
        <v>1</v>
      </c>
      <c r="C52" s="1" t="s">
        <v>2</v>
      </c>
    </row>
    <row r="53" spans="1:3" ht="18">
      <c r="A53" s="2" t="s">
        <v>13</v>
      </c>
      <c r="B53" s="5">
        <f>(B49*0.924086)+(B48*(1-0.924086))</f>
        <v>6.940022590580309</v>
      </c>
      <c r="C53" s="2" t="s">
        <v>43</v>
      </c>
    </row>
    <row r="54" spans="1:3">
      <c r="A54" s="2" t="s">
        <v>9</v>
      </c>
      <c r="B54" s="4">
        <v>12.0107</v>
      </c>
      <c r="C54" s="2" t="s">
        <v>15</v>
      </c>
    </row>
    <row r="55" spans="1:3">
      <c r="A55" s="2" t="s">
        <v>10</v>
      </c>
      <c r="B55" s="4">
        <v>15.9994</v>
      </c>
      <c r="C55" s="2" t="s">
        <v>16</v>
      </c>
    </row>
    <row r="56" spans="1:3" ht="18">
      <c r="A56" s="2" t="s">
        <v>12</v>
      </c>
      <c r="B56" s="5">
        <f>2*B53+B54+3*B55</f>
        <v>73.888945181160608</v>
      </c>
    </row>
    <row r="57" spans="1:3">
      <c r="A57" s="2" t="s">
        <v>17</v>
      </c>
      <c r="B57" s="5">
        <f>B50+B55</f>
        <v>25.011583065</v>
      </c>
    </row>
    <row r="60" spans="1:3">
      <c r="A60" s="1" t="s">
        <v>40</v>
      </c>
      <c r="B60" s="1"/>
      <c r="C60" s="1"/>
    </row>
    <row r="61" spans="1:3">
      <c r="A61" s="1" t="s">
        <v>18</v>
      </c>
      <c r="B61" s="3" t="s">
        <v>19</v>
      </c>
      <c r="C61" s="1" t="s">
        <v>2</v>
      </c>
    </row>
    <row r="62" spans="1:3">
      <c r="A62" s="2" t="s">
        <v>23</v>
      </c>
      <c r="B62" s="4">
        <v>1</v>
      </c>
      <c r="C62" s="2" t="s">
        <v>41</v>
      </c>
    </row>
    <row r="63" spans="1:3">
      <c r="A63" s="2" t="s">
        <v>42</v>
      </c>
      <c r="B63" s="8">
        <f>(2*B53)/B56*B62</f>
        <v>0.18785009242085648</v>
      </c>
    </row>
    <row r="64" spans="1:3">
      <c r="A64" s="2" t="s">
        <v>25</v>
      </c>
      <c r="B64" s="7">
        <f>B63*(1/B53)</f>
        <v>2.7067648551436327E-2</v>
      </c>
    </row>
    <row r="66" spans="1:4">
      <c r="A66" s="1" t="s">
        <v>26</v>
      </c>
    </row>
    <row r="67" spans="1:4">
      <c r="A67" s="1" t="s">
        <v>27</v>
      </c>
      <c r="B67" s="3" t="s">
        <v>19</v>
      </c>
      <c r="C67" s="3" t="s">
        <v>20</v>
      </c>
      <c r="D67" s="3" t="s">
        <v>21</v>
      </c>
    </row>
    <row r="68" spans="1:4">
      <c r="A68" s="2" t="s">
        <v>28</v>
      </c>
      <c r="B68" s="4">
        <v>0.35759999999999997</v>
      </c>
      <c r="C68" s="4">
        <v>2.3999999999999998E-3</v>
      </c>
      <c r="D68" s="6">
        <f>C68/B68</f>
        <v>6.7114093959731542E-3</v>
      </c>
    </row>
    <row r="69" spans="1:4">
      <c r="A69" s="2" t="s">
        <v>29</v>
      </c>
      <c r="B69" s="5">
        <f>B68*(1/B50)</f>
        <v>3.9679620067726615E-2</v>
      </c>
      <c r="C69" s="5">
        <f>D68*B69</f>
        <v>2.6630617495118533E-4</v>
      </c>
    </row>
    <row r="71" spans="1:4">
      <c r="A71" s="1" t="s">
        <v>30</v>
      </c>
    </row>
    <row r="72" spans="1:4">
      <c r="A72" s="1" t="s">
        <v>31</v>
      </c>
      <c r="B72" s="3" t="s">
        <v>35</v>
      </c>
      <c r="C72" s="3" t="s">
        <v>32</v>
      </c>
      <c r="D72" s="3" t="s">
        <v>33</v>
      </c>
    </row>
    <row r="73" spans="1:4">
      <c r="A73" s="2" t="s">
        <v>44</v>
      </c>
      <c r="B73" s="4">
        <v>0.10487</v>
      </c>
      <c r="C73" s="5">
        <f>B73*B63</f>
        <v>1.969983919217522E-2</v>
      </c>
      <c r="D73" s="8">
        <f>C73/B53</f>
        <v>2.8385843035891277E-3</v>
      </c>
    </row>
    <row r="74" spans="1:4">
      <c r="A74" s="2" t="s">
        <v>37</v>
      </c>
      <c r="B74" s="8">
        <v>6.9500000000000006E-2</v>
      </c>
      <c r="C74" s="5">
        <f>B74*B68</f>
        <v>2.4853199999999999E-2</v>
      </c>
      <c r="D74" s="8">
        <f>C74/B50</f>
        <v>2.7577335947069999E-3</v>
      </c>
    </row>
    <row r="75" spans="1:4">
      <c r="A75" s="2" t="s">
        <v>34</v>
      </c>
      <c r="D75" s="8">
        <f>D73/D74</f>
        <v>1.0293178097541065</v>
      </c>
    </row>
    <row r="76" spans="1:4" ht="18">
      <c r="A76" s="2" t="s">
        <v>45</v>
      </c>
      <c r="D76" s="8">
        <f>D75*0.923982</f>
        <v>0.95107112849221875</v>
      </c>
    </row>
  </sheetData>
  <pageMargins left="0.7" right="0.7" top="0.75" bottom="0.75" header="0.3" footer="0.3"/>
  <pageSetup scale="6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Scott</dc:creator>
  <cp:lastModifiedBy>Sean Scott</cp:lastModifiedBy>
  <dcterms:created xsi:type="dcterms:W3CDTF">2020-06-17T15:11:46Z</dcterms:created>
  <dcterms:modified xsi:type="dcterms:W3CDTF">2022-05-03T20:30:08Z</dcterms:modified>
</cp:coreProperties>
</file>