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vid/Dropbox/O2MOFs_Perspective/Data/"/>
    </mc:Choice>
  </mc:AlternateContent>
  <xr:revisionPtr revIDLastSave="0" documentId="13_ncr:1_{2B8FE418-63F9-D241-AFE0-9E47BBB5692D}" xr6:coauthVersionLast="47" xr6:coauthVersionMax="47" xr10:uidLastSave="{00000000-0000-0000-0000-000000000000}"/>
  <bookViews>
    <workbookView xWindow="28800" yWindow="500" windowWidth="38400" windowHeight="21100" tabRatio="625" activeTab="8" xr2:uid="{00000000-000D-0000-FFFF-FFFF00000000}"/>
  </bookViews>
  <sheets>
    <sheet name="Qst_Mn-PCN-224" sheetId="27" r:id="rId1"/>
    <sheet name="Qst_Cu_MFU-4l" sheetId="38" r:id="rId2"/>
    <sheet name="Qst_Fe-BTTri" sheetId="28" r:id="rId3"/>
    <sheet name="Qst_Cobbta" sheetId="11" r:id="rId4"/>
    <sheet name="Qst_CoBTTriP" sheetId="20" r:id="rId5"/>
    <sheet name="Qst_CoBTTri" sheetId="19" r:id="rId6"/>
    <sheet name="Qst_Fe-PCN-224_LT" sheetId="29" r:id="rId7"/>
    <sheet name="Qst_Fe-PCN-224_HT" sheetId="46" r:id="rId8"/>
    <sheet name="Qst_Co-PCN-224" sheetId="33" r:id="rId9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33" l="1"/>
  <c r="L108" i="33"/>
  <c r="M107" i="33" s="1"/>
  <c r="L107" i="33"/>
  <c r="M108" i="33" s="1"/>
  <c r="L106" i="33"/>
  <c r="M105" i="33"/>
  <c r="L105" i="33"/>
  <c r="M104" i="33" s="1"/>
  <c r="L104" i="33"/>
  <c r="M103" i="33" s="1"/>
  <c r="L103" i="33"/>
  <c r="L102" i="33"/>
  <c r="M101" i="33"/>
  <c r="L101" i="33"/>
  <c r="M100" i="33" s="1"/>
  <c r="L100" i="33"/>
  <c r="M99" i="33" s="1"/>
  <c r="L99" i="33"/>
  <c r="L98" i="33"/>
  <c r="M97" i="33"/>
  <c r="L97" i="33"/>
  <c r="M96" i="33" s="1"/>
  <c r="L96" i="33"/>
  <c r="M95" i="33" s="1"/>
  <c r="L95" i="33"/>
  <c r="L94" i="33"/>
  <c r="M93" i="33"/>
  <c r="L93" i="33"/>
  <c r="M92" i="33" s="1"/>
  <c r="L92" i="33"/>
  <c r="M91" i="33" s="1"/>
  <c r="L91" i="33"/>
  <c r="L90" i="33"/>
  <c r="M89" i="33"/>
  <c r="L89" i="33"/>
  <c r="M88" i="33" s="1"/>
  <c r="L88" i="33"/>
  <c r="M87" i="33" s="1"/>
  <c r="L87" i="33"/>
  <c r="L86" i="33"/>
  <c r="M85" i="33"/>
  <c r="L85" i="33"/>
  <c r="M84" i="33" s="1"/>
  <c r="L84" i="33"/>
  <c r="M83" i="33" s="1"/>
  <c r="L83" i="33"/>
  <c r="L82" i="33"/>
  <c r="M81" i="33"/>
  <c r="L81" i="33"/>
  <c r="M80" i="33" s="1"/>
  <c r="L80" i="33"/>
  <c r="M79" i="33" s="1"/>
  <c r="L79" i="33"/>
  <c r="L78" i="33"/>
  <c r="M77" i="33"/>
  <c r="L77" i="33"/>
  <c r="M76" i="33" s="1"/>
  <c r="L76" i="33"/>
  <c r="M75" i="33" s="1"/>
  <c r="L75" i="33"/>
  <c r="L74" i="33"/>
  <c r="M73" i="33"/>
  <c r="L73" i="33"/>
  <c r="M72" i="33" s="1"/>
  <c r="L72" i="33"/>
  <c r="M71" i="33" s="1"/>
  <c r="L71" i="33"/>
  <c r="L70" i="33"/>
  <c r="M69" i="33"/>
  <c r="L69" i="33"/>
  <c r="M68" i="33" s="1"/>
  <c r="L68" i="33"/>
  <c r="M67" i="33" s="1"/>
  <c r="L67" i="33"/>
  <c r="L66" i="33"/>
  <c r="M65" i="33"/>
  <c r="L65" i="33"/>
  <c r="M64" i="33" s="1"/>
  <c r="L64" i="33"/>
  <c r="M63" i="33" s="1"/>
  <c r="L63" i="33"/>
  <c r="L62" i="33"/>
  <c r="M61" i="33"/>
  <c r="L61" i="33"/>
  <c r="M60" i="33" s="1"/>
  <c r="L60" i="33"/>
  <c r="M59" i="33" s="1"/>
  <c r="L59" i="33"/>
  <c r="L58" i="33"/>
  <c r="M57" i="33"/>
  <c r="L57" i="33"/>
  <c r="M56" i="33" s="1"/>
  <c r="L56" i="33"/>
  <c r="M55" i="33" s="1"/>
  <c r="L55" i="33"/>
  <c r="L54" i="33"/>
  <c r="M53" i="33"/>
  <c r="L53" i="33"/>
  <c r="M52" i="33" s="1"/>
  <c r="L52" i="33"/>
  <c r="M51" i="33" s="1"/>
  <c r="L51" i="33"/>
  <c r="L50" i="33"/>
  <c r="M49" i="33"/>
  <c r="L49" i="33"/>
  <c r="M48" i="33" s="1"/>
  <c r="L48" i="33"/>
  <c r="M47" i="33" s="1"/>
  <c r="L47" i="33"/>
  <c r="L46" i="33"/>
  <c r="M45" i="33"/>
  <c r="L45" i="33"/>
  <c r="M44" i="33" s="1"/>
  <c r="L44" i="33"/>
  <c r="M43" i="33" s="1"/>
  <c r="L43" i="33"/>
  <c r="L42" i="33"/>
  <c r="M41" i="33"/>
  <c r="L41" i="33"/>
  <c r="M40" i="33" s="1"/>
  <c r="L40" i="33"/>
  <c r="M39" i="33" s="1"/>
  <c r="L39" i="33"/>
  <c r="L38" i="33"/>
  <c r="M37" i="33"/>
  <c r="L37" i="33"/>
  <c r="M36" i="33" s="1"/>
  <c r="L36" i="33"/>
  <c r="M35" i="33" s="1"/>
  <c r="L35" i="33"/>
  <c r="L34" i="33"/>
  <c r="M33" i="33"/>
  <c r="L33" i="33"/>
  <c r="M32" i="33" s="1"/>
  <c r="L32" i="33"/>
  <c r="M31" i="33" s="1"/>
  <c r="L31" i="33"/>
  <c r="M30" i="33" s="1"/>
  <c r="L30" i="33"/>
  <c r="M29" i="33"/>
  <c r="L29" i="33"/>
  <c r="M28" i="33" s="1"/>
  <c r="L28" i="33"/>
  <c r="M27" i="33" s="1"/>
  <c r="L27" i="33"/>
  <c r="L26" i="33"/>
  <c r="M25" i="33"/>
  <c r="L25" i="33"/>
  <c r="M24" i="33" s="1"/>
  <c r="L24" i="33"/>
  <c r="M23" i="33" s="1"/>
  <c r="L23" i="33"/>
  <c r="L22" i="33"/>
  <c r="M21" i="33"/>
  <c r="L21" i="33"/>
  <c r="M20" i="33" s="1"/>
  <c r="L20" i="33"/>
  <c r="M19" i="33" s="1"/>
  <c r="L19" i="33"/>
  <c r="L18" i="33"/>
  <c r="M17" i="33"/>
  <c r="L17" i="33"/>
  <c r="M16" i="33" s="1"/>
  <c r="L16" i="33"/>
  <c r="M15" i="33" s="1"/>
  <c r="L15" i="33"/>
  <c r="L14" i="33"/>
  <c r="M13" i="33"/>
  <c r="L13" i="33"/>
  <c r="M12" i="33" s="1"/>
  <c r="L12" i="33"/>
  <c r="M11" i="33" s="1"/>
  <c r="L11" i="33"/>
  <c r="U10" i="19"/>
  <c r="U11" i="19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27" i="19"/>
  <c r="U28" i="19"/>
  <c r="U29" i="19"/>
  <c r="U30" i="19"/>
  <c r="U31" i="19"/>
  <c r="U32" i="19"/>
  <c r="U33" i="19"/>
  <c r="U34" i="19"/>
  <c r="U35" i="19"/>
  <c r="U36" i="19"/>
  <c r="U37" i="19"/>
  <c r="U38" i="19"/>
  <c r="U39" i="19"/>
  <c r="U40" i="19"/>
  <c r="U41" i="19"/>
  <c r="U42" i="19"/>
  <c r="U43" i="19"/>
  <c r="U44" i="19"/>
  <c r="U45" i="19"/>
  <c r="U46" i="19"/>
  <c r="U47" i="19"/>
  <c r="U48" i="19"/>
  <c r="U49" i="19"/>
  <c r="U50" i="19"/>
  <c r="U51" i="19"/>
  <c r="U52" i="19"/>
  <c r="U53" i="19"/>
  <c r="U54" i="19"/>
  <c r="U55" i="19"/>
  <c r="U56" i="19"/>
  <c r="U57" i="19"/>
  <c r="U58" i="19"/>
  <c r="U59" i="19"/>
  <c r="U60" i="19"/>
  <c r="U61" i="19"/>
  <c r="U62" i="19"/>
  <c r="U63" i="19"/>
  <c r="U64" i="19"/>
  <c r="U65" i="19"/>
  <c r="U66" i="19"/>
  <c r="U67" i="19"/>
  <c r="U68" i="19"/>
  <c r="U69" i="19"/>
  <c r="U70" i="19"/>
  <c r="U71" i="19"/>
  <c r="U72" i="19"/>
  <c r="U73" i="19"/>
  <c r="U74" i="19"/>
  <c r="U75" i="19"/>
  <c r="U76" i="19"/>
  <c r="U77" i="19"/>
  <c r="U78" i="19"/>
  <c r="U79" i="19"/>
  <c r="U80" i="19"/>
  <c r="U81" i="19"/>
  <c r="U82" i="19"/>
  <c r="U83" i="19"/>
  <c r="U84" i="19"/>
  <c r="U85" i="19"/>
  <c r="U86" i="19"/>
  <c r="U87" i="19"/>
  <c r="U88" i="19"/>
  <c r="U89" i="19"/>
  <c r="U90" i="19"/>
  <c r="U91" i="19"/>
  <c r="U92" i="19"/>
  <c r="U93" i="19"/>
  <c r="U94" i="19"/>
  <c r="U95" i="19"/>
  <c r="U96" i="19"/>
  <c r="U97" i="19"/>
  <c r="U98" i="19"/>
  <c r="U99" i="19"/>
  <c r="U100" i="19"/>
  <c r="U101" i="19"/>
  <c r="U102" i="19"/>
  <c r="U103" i="19"/>
  <c r="U104" i="19"/>
  <c r="U105" i="19"/>
  <c r="U106" i="19"/>
  <c r="U107" i="19"/>
  <c r="U108" i="19"/>
  <c r="U9" i="19"/>
  <c r="M106" i="33" l="1"/>
  <c r="M14" i="33"/>
  <c r="M26" i="33"/>
  <c r="M38" i="33"/>
  <c r="M50" i="33"/>
  <c r="M62" i="33"/>
  <c r="M74" i="33"/>
  <c r="M90" i="33"/>
  <c r="M94" i="33"/>
  <c r="M18" i="33"/>
  <c r="M42" i="33"/>
  <c r="M54" i="33"/>
  <c r="M66" i="33"/>
  <c r="M82" i="33"/>
  <c r="M102" i="33"/>
  <c r="M22" i="33"/>
  <c r="M34" i="33"/>
  <c r="M46" i="33"/>
  <c r="M58" i="33"/>
  <c r="M70" i="33"/>
  <c r="M78" i="33"/>
  <c r="M86" i="33"/>
  <c r="M98" i="33"/>
  <c r="U9" i="33" l="1"/>
  <c r="U108" i="46"/>
  <c r="V108" i="46" s="1"/>
  <c r="W108" i="46" s="1"/>
  <c r="T108" i="46"/>
  <c r="S108" i="46"/>
  <c r="T107" i="46" s="1"/>
  <c r="U107" i="46"/>
  <c r="V107" i="46" s="1"/>
  <c r="W107" i="46" s="1"/>
  <c r="S107" i="46"/>
  <c r="R107" i="46"/>
  <c r="U106" i="46"/>
  <c r="V106" i="46" s="1"/>
  <c r="W106" i="46" s="1"/>
  <c r="S106" i="46"/>
  <c r="T105" i="46" s="1"/>
  <c r="R106" i="46"/>
  <c r="U105" i="46"/>
  <c r="V105" i="46" s="1"/>
  <c r="W105" i="46" s="1"/>
  <c r="S105" i="46"/>
  <c r="T104" i="46" s="1"/>
  <c r="R105" i="46"/>
  <c r="U104" i="46"/>
  <c r="V104" i="46" s="1"/>
  <c r="W104" i="46" s="1"/>
  <c r="S104" i="46"/>
  <c r="T103" i="46" s="1"/>
  <c r="R104" i="46"/>
  <c r="U103" i="46"/>
  <c r="V103" i="46" s="1"/>
  <c r="W103" i="46" s="1"/>
  <c r="S103" i="46"/>
  <c r="R103" i="46"/>
  <c r="U102" i="46"/>
  <c r="V102" i="46" s="1"/>
  <c r="W102" i="46" s="1"/>
  <c r="S102" i="46"/>
  <c r="R102" i="46"/>
  <c r="U101" i="46"/>
  <c r="V101" i="46" s="1"/>
  <c r="W101" i="46" s="1"/>
  <c r="S101" i="46"/>
  <c r="T100" i="46" s="1"/>
  <c r="R101" i="46"/>
  <c r="U100" i="46"/>
  <c r="V100" i="46" s="1"/>
  <c r="W100" i="46" s="1"/>
  <c r="S100" i="46"/>
  <c r="T99" i="46" s="1"/>
  <c r="R100" i="46"/>
  <c r="U99" i="46"/>
  <c r="V99" i="46" s="1"/>
  <c r="W99" i="46" s="1"/>
  <c r="S99" i="46"/>
  <c r="R99" i="46"/>
  <c r="U98" i="46"/>
  <c r="V98" i="46" s="1"/>
  <c r="W98" i="46" s="1"/>
  <c r="S98" i="46"/>
  <c r="R98" i="46"/>
  <c r="U97" i="46"/>
  <c r="V97" i="46" s="1"/>
  <c r="W97" i="46" s="1"/>
  <c r="S97" i="46"/>
  <c r="T96" i="46" s="1"/>
  <c r="R97" i="46"/>
  <c r="U96" i="46"/>
  <c r="V96" i="46" s="1"/>
  <c r="W96" i="46" s="1"/>
  <c r="S96" i="46"/>
  <c r="T95" i="46" s="1"/>
  <c r="R96" i="46"/>
  <c r="U95" i="46"/>
  <c r="V95" i="46" s="1"/>
  <c r="W95" i="46" s="1"/>
  <c r="S95" i="46"/>
  <c r="R95" i="46"/>
  <c r="U94" i="46"/>
  <c r="V94" i="46" s="1"/>
  <c r="W94" i="46" s="1"/>
  <c r="S94" i="46"/>
  <c r="R94" i="46"/>
  <c r="U93" i="46"/>
  <c r="V93" i="46" s="1"/>
  <c r="W93" i="46" s="1"/>
  <c r="S93" i="46"/>
  <c r="T92" i="46" s="1"/>
  <c r="R93" i="46"/>
  <c r="U92" i="46"/>
  <c r="V92" i="46" s="1"/>
  <c r="W92" i="46" s="1"/>
  <c r="S92" i="46"/>
  <c r="T91" i="46" s="1"/>
  <c r="R92" i="46"/>
  <c r="U91" i="46"/>
  <c r="V91" i="46" s="1"/>
  <c r="W91" i="46" s="1"/>
  <c r="S91" i="46"/>
  <c r="R91" i="46"/>
  <c r="U90" i="46"/>
  <c r="V90" i="46" s="1"/>
  <c r="W90" i="46" s="1"/>
  <c r="S90" i="46"/>
  <c r="R90" i="46"/>
  <c r="U89" i="46"/>
  <c r="V89" i="46" s="1"/>
  <c r="W89" i="46" s="1"/>
  <c r="S89" i="46"/>
  <c r="T88" i="46" s="1"/>
  <c r="R89" i="46"/>
  <c r="U88" i="46"/>
  <c r="V88" i="46" s="1"/>
  <c r="W88" i="46" s="1"/>
  <c r="S88" i="46"/>
  <c r="T87" i="46" s="1"/>
  <c r="R88" i="46"/>
  <c r="U87" i="46"/>
  <c r="V87" i="46" s="1"/>
  <c r="W87" i="46" s="1"/>
  <c r="S87" i="46"/>
  <c r="R87" i="46"/>
  <c r="U86" i="46"/>
  <c r="V86" i="46" s="1"/>
  <c r="W86" i="46" s="1"/>
  <c r="S86" i="46"/>
  <c r="R86" i="46"/>
  <c r="U85" i="46"/>
  <c r="V85" i="46" s="1"/>
  <c r="W85" i="46" s="1"/>
  <c r="T85" i="46"/>
  <c r="S85" i="46"/>
  <c r="T84" i="46" s="1"/>
  <c r="R85" i="46"/>
  <c r="U84" i="46"/>
  <c r="V84" i="46" s="1"/>
  <c r="W84" i="46" s="1"/>
  <c r="S84" i="46"/>
  <c r="T83" i="46" s="1"/>
  <c r="R84" i="46"/>
  <c r="U83" i="46"/>
  <c r="V83" i="46" s="1"/>
  <c r="W83" i="46" s="1"/>
  <c r="S83" i="46"/>
  <c r="R83" i="46"/>
  <c r="U82" i="46"/>
  <c r="V82" i="46" s="1"/>
  <c r="W82" i="46" s="1"/>
  <c r="S82" i="46"/>
  <c r="R82" i="46"/>
  <c r="U81" i="46"/>
  <c r="V81" i="46" s="1"/>
  <c r="W81" i="46" s="1"/>
  <c r="T81" i="46"/>
  <c r="S81" i="46"/>
  <c r="T80" i="46" s="1"/>
  <c r="R81" i="46"/>
  <c r="U80" i="46"/>
  <c r="V80" i="46" s="1"/>
  <c r="W80" i="46" s="1"/>
  <c r="S80" i="46"/>
  <c r="T79" i="46" s="1"/>
  <c r="R80" i="46"/>
  <c r="U79" i="46"/>
  <c r="V79" i="46" s="1"/>
  <c r="W79" i="46" s="1"/>
  <c r="S79" i="46"/>
  <c r="R79" i="46"/>
  <c r="U78" i="46"/>
  <c r="V78" i="46" s="1"/>
  <c r="W78" i="46" s="1"/>
  <c r="S78" i="46"/>
  <c r="R78" i="46"/>
  <c r="U77" i="46"/>
  <c r="V77" i="46" s="1"/>
  <c r="W77" i="46" s="1"/>
  <c r="T77" i="46"/>
  <c r="S77" i="46"/>
  <c r="T76" i="46" s="1"/>
  <c r="R77" i="46"/>
  <c r="U76" i="46"/>
  <c r="V76" i="46" s="1"/>
  <c r="W76" i="46" s="1"/>
  <c r="S76" i="46"/>
  <c r="T75" i="46" s="1"/>
  <c r="R76" i="46"/>
  <c r="U75" i="46"/>
  <c r="V75" i="46" s="1"/>
  <c r="W75" i="46" s="1"/>
  <c r="S75" i="46"/>
  <c r="R75" i="46"/>
  <c r="U74" i="46"/>
  <c r="V74" i="46" s="1"/>
  <c r="W74" i="46" s="1"/>
  <c r="S74" i="46"/>
  <c r="R74" i="46"/>
  <c r="U73" i="46"/>
  <c r="V73" i="46" s="1"/>
  <c r="W73" i="46" s="1"/>
  <c r="T73" i="46"/>
  <c r="S73" i="46"/>
  <c r="T72" i="46" s="1"/>
  <c r="R73" i="46"/>
  <c r="U72" i="46"/>
  <c r="V72" i="46" s="1"/>
  <c r="W72" i="46" s="1"/>
  <c r="S72" i="46"/>
  <c r="T71" i="46" s="1"/>
  <c r="R72" i="46"/>
  <c r="U71" i="46"/>
  <c r="V71" i="46" s="1"/>
  <c r="W71" i="46" s="1"/>
  <c r="S71" i="46"/>
  <c r="R71" i="46"/>
  <c r="U70" i="46"/>
  <c r="V70" i="46" s="1"/>
  <c r="W70" i="46" s="1"/>
  <c r="S70" i="46"/>
  <c r="R70" i="46"/>
  <c r="U69" i="46"/>
  <c r="V69" i="46" s="1"/>
  <c r="W69" i="46" s="1"/>
  <c r="T69" i="46"/>
  <c r="S69" i="46"/>
  <c r="T68" i="46" s="1"/>
  <c r="R69" i="46"/>
  <c r="U68" i="46"/>
  <c r="V68" i="46" s="1"/>
  <c r="W68" i="46" s="1"/>
  <c r="S68" i="46"/>
  <c r="T67" i="46" s="1"/>
  <c r="R68" i="46"/>
  <c r="U67" i="46"/>
  <c r="V67" i="46" s="1"/>
  <c r="W67" i="46" s="1"/>
  <c r="S67" i="46"/>
  <c r="R67" i="46"/>
  <c r="U66" i="46"/>
  <c r="V66" i="46" s="1"/>
  <c r="W66" i="46" s="1"/>
  <c r="S66" i="46"/>
  <c r="R66" i="46"/>
  <c r="U65" i="46"/>
  <c r="V65" i="46" s="1"/>
  <c r="W65" i="46" s="1"/>
  <c r="T65" i="46"/>
  <c r="S65" i="46"/>
  <c r="T64" i="46" s="1"/>
  <c r="R65" i="46"/>
  <c r="U64" i="46"/>
  <c r="V64" i="46" s="1"/>
  <c r="W64" i="46" s="1"/>
  <c r="S64" i="46"/>
  <c r="T63" i="46" s="1"/>
  <c r="R64" i="46"/>
  <c r="U63" i="46"/>
  <c r="V63" i="46" s="1"/>
  <c r="W63" i="46" s="1"/>
  <c r="S63" i="46"/>
  <c r="R63" i="46"/>
  <c r="U62" i="46"/>
  <c r="V62" i="46" s="1"/>
  <c r="W62" i="46" s="1"/>
  <c r="S62" i="46"/>
  <c r="R62" i="46"/>
  <c r="U61" i="46"/>
  <c r="V61" i="46" s="1"/>
  <c r="W61" i="46" s="1"/>
  <c r="T61" i="46"/>
  <c r="S61" i="46"/>
  <c r="T60" i="46" s="1"/>
  <c r="R61" i="46"/>
  <c r="U60" i="46"/>
  <c r="V60" i="46" s="1"/>
  <c r="W60" i="46" s="1"/>
  <c r="S60" i="46"/>
  <c r="T59" i="46" s="1"/>
  <c r="R60" i="46"/>
  <c r="U59" i="46"/>
  <c r="V59" i="46" s="1"/>
  <c r="W59" i="46" s="1"/>
  <c r="S59" i="46"/>
  <c r="R59" i="46"/>
  <c r="U58" i="46"/>
  <c r="V58" i="46" s="1"/>
  <c r="W58" i="46" s="1"/>
  <c r="S58" i="46"/>
  <c r="R58" i="46"/>
  <c r="U57" i="46"/>
  <c r="V57" i="46" s="1"/>
  <c r="W57" i="46" s="1"/>
  <c r="T57" i="46"/>
  <c r="S57" i="46"/>
  <c r="T56" i="46" s="1"/>
  <c r="R57" i="46"/>
  <c r="U56" i="46"/>
  <c r="V56" i="46" s="1"/>
  <c r="W56" i="46" s="1"/>
  <c r="S56" i="46"/>
  <c r="T55" i="46" s="1"/>
  <c r="R56" i="46"/>
  <c r="U55" i="46"/>
  <c r="V55" i="46" s="1"/>
  <c r="W55" i="46" s="1"/>
  <c r="S55" i="46"/>
  <c r="R55" i="46"/>
  <c r="U54" i="46"/>
  <c r="V54" i="46" s="1"/>
  <c r="W54" i="46" s="1"/>
  <c r="S54" i="46"/>
  <c r="R54" i="46"/>
  <c r="U53" i="46"/>
  <c r="V53" i="46" s="1"/>
  <c r="W53" i="46" s="1"/>
  <c r="T53" i="46"/>
  <c r="S53" i="46"/>
  <c r="T52" i="46" s="1"/>
  <c r="R53" i="46"/>
  <c r="U52" i="46"/>
  <c r="V52" i="46" s="1"/>
  <c r="W52" i="46" s="1"/>
  <c r="S52" i="46"/>
  <c r="T51" i="46" s="1"/>
  <c r="R52" i="46"/>
  <c r="U51" i="46"/>
  <c r="V51" i="46" s="1"/>
  <c r="W51" i="46" s="1"/>
  <c r="S51" i="46"/>
  <c r="R51" i="46"/>
  <c r="U50" i="46"/>
  <c r="V50" i="46" s="1"/>
  <c r="W50" i="46" s="1"/>
  <c r="S50" i="46"/>
  <c r="R50" i="46"/>
  <c r="U49" i="46"/>
  <c r="V49" i="46" s="1"/>
  <c r="W49" i="46" s="1"/>
  <c r="T49" i="46"/>
  <c r="S49" i="46"/>
  <c r="T48" i="46" s="1"/>
  <c r="R49" i="46"/>
  <c r="U48" i="46"/>
  <c r="V48" i="46" s="1"/>
  <c r="W48" i="46" s="1"/>
  <c r="S48" i="46"/>
  <c r="T47" i="46" s="1"/>
  <c r="R48" i="46"/>
  <c r="U47" i="46"/>
  <c r="V47" i="46" s="1"/>
  <c r="W47" i="46" s="1"/>
  <c r="S47" i="46"/>
  <c r="R47" i="46"/>
  <c r="U46" i="46"/>
  <c r="V46" i="46" s="1"/>
  <c r="W46" i="46" s="1"/>
  <c r="S46" i="46"/>
  <c r="R46" i="46"/>
  <c r="U45" i="46"/>
  <c r="V45" i="46" s="1"/>
  <c r="W45" i="46" s="1"/>
  <c r="T45" i="46"/>
  <c r="S45" i="46"/>
  <c r="T44" i="46" s="1"/>
  <c r="R45" i="46"/>
  <c r="U44" i="46"/>
  <c r="V44" i="46" s="1"/>
  <c r="W44" i="46" s="1"/>
  <c r="S44" i="46"/>
  <c r="T43" i="46" s="1"/>
  <c r="R44" i="46"/>
  <c r="U43" i="46"/>
  <c r="V43" i="46" s="1"/>
  <c r="W43" i="46" s="1"/>
  <c r="S43" i="46"/>
  <c r="R43" i="46"/>
  <c r="U42" i="46"/>
  <c r="V42" i="46" s="1"/>
  <c r="W42" i="46" s="1"/>
  <c r="S42" i="46"/>
  <c r="R42" i="46"/>
  <c r="U41" i="46"/>
  <c r="V41" i="46" s="1"/>
  <c r="W41" i="46" s="1"/>
  <c r="T41" i="46"/>
  <c r="S41" i="46"/>
  <c r="T40" i="46" s="1"/>
  <c r="R41" i="46"/>
  <c r="U40" i="46"/>
  <c r="V40" i="46" s="1"/>
  <c r="W40" i="46" s="1"/>
  <c r="S40" i="46"/>
  <c r="T39" i="46" s="1"/>
  <c r="R40" i="46"/>
  <c r="U39" i="46"/>
  <c r="V39" i="46" s="1"/>
  <c r="W39" i="46" s="1"/>
  <c r="S39" i="46"/>
  <c r="R39" i="46"/>
  <c r="U38" i="46"/>
  <c r="V38" i="46" s="1"/>
  <c r="W38" i="46" s="1"/>
  <c r="S38" i="46"/>
  <c r="R38" i="46"/>
  <c r="U37" i="46"/>
  <c r="V37" i="46" s="1"/>
  <c r="W37" i="46" s="1"/>
  <c r="T37" i="46"/>
  <c r="S37" i="46"/>
  <c r="T36" i="46" s="1"/>
  <c r="R37" i="46"/>
  <c r="U36" i="46"/>
  <c r="V36" i="46" s="1"/>
  <c r="W36" i="46" s="1"/>
  <c r="S36" i="46"/>
  <c r="T35" i="46" s="1"/>
  <c r="R36" i="46"/>
  <c r="U35" i="46"/>
  <c r="V35" i="46" s="1"/>
  <c r="W35" i="46" s="1"/>
  <c r="S35" i="46"/>
  <c r="R35" i="46"/>
  <c r="U34" i="46"/>
  <c r="V34" i="46" s="1"/>
  <c r="W34" i="46" s="1"/>
  <c r="S34" i="46"/>
  <c r="R34" i="46"/>
  <c r="U33" i="46"/>
  <c r="V33" i="46" s="1"/>
  <c r="W33" i="46" s="1"/>
  <c r="T33" i="46"/>
  <c r="S33" i="46"/>
  <c r="T32" i="46" s="1"/>
  <c r="R33" i="46"/>
  <c r="U32" i="46"/>
  <c r="V32" i="46" s="1"/>
  <c r="W32" i="46" s="1"/>
  <c r="S32" i="46"/>
  <c r="T31" i="46" s="1"/>
  <c r="R32" i="46"/>
  <c r="U31" i="46"/>
  <c r="V31" i="46" s="1"/>
  <c r="W31" i="46" s="1"/>
  <c r="S31" i="46"/>
  <c r="R31" i="46"/>
  <c r="U30" i="46"/>
  <c r="V30" i="46" s="1"/>
  <c r="W30" i="46" s="1"/>
  <c r="S30" i="46"/>
  <c r="R30" i="46"/>
  <c r="U29" i="46"/>
  <c r="V29" i="46" s="1"/>
  <c r="W29" i="46" s="1"/>
  <c r="T29" i="46"/>
  <c r="S29" i="46"/>
  <c r="T28" i="46" s="1"/>
  <c r="R29" i="46"/>
  <c r="U28" i="46"/>
  <c r="V28" i="46" s="1"/>
  <c r="W28" i="46" s="1"/>
  <c r="S28" i="46"/>
  <c r="T27" i="46" s="1"/>
  <c r="R28" i="46"/>
  <c r="U27" i="46"/>
  <c r="V27" i="46" s="1"/>
  <c r="W27" i="46" s="1"/>
  <c r="S27" i="46"/>
  <c r="R27" i="46"/>
  <c r="U26" i="46"/>
  <c r="V26" i="46" s="1"/>
  <c r="W26" i="46" s="1"/>
  <c r="S26" i="46"/>
  <c r="R26" i="46"/>
  <c r="U25" i="46"/>
  <c r="V25" i="46" s="1"/>
  <c r="W25" i="46" s="1"/>
  <c r="T25" i="46"/>
  <c r="S25" i="46"/>
  <c r="T24" i="46" s="1"/>
  <c r="R25" i="46"/>
  <c r="U24" i="46"/>
  <c r="V24" i="46" s="1"/>
  <c r="W24" i="46" s="1"/>
  <c r="S24" i="46"/>
  <c r="T23" i="46" s="1"/>
  <c r="R24" i="46"/>
  <c r="U23" i="46"/>
  <c r="V23" i="46" s="1"/>
  <c r="W23" i="46" s="1"/>
  <c r="S23" i="46"/>
  <c r="R23" i="46"/>
  <c r="U22" i="46"/>
  <c r="V22" i="46" s="1"/>
  <c r="W22" i="46" s="1"/>
  <c r="S22" i="46"/>
  <c r="R22" i="46"/>
  <c r="U21" i="46"/>
  <c r="V21" i="46" s="1"/>
  <c r="W21" i="46" s="1"/>
  <c r="T21" i="46"/>
  <c r="S21" i="46"/>
  <c r="T20" i="46" s="1"/>
  <c r="R21" i="46"/>
  <c r="U20" i="46"/>
  <c r="V20" i="46" s="1"/>
  <c r="W20" i="46" s="1"/>
  <c r="S20" i="46"/>
  <c r="T19" i="46" s="1"/>
  <c r="R20" i="46"/>
  <c r="U19" i="46"/>
  <c r="V19" i="46" s="1"/>
  <c r="W19" i="46" s="1"/>
  <c r="S19" i="46"/>
  <c r="R19" i="46"/>
  <c r="U18" i="46"/>
  <c r="V18" i="46" s="1"/>
  <c r="W18" i="46" s="1"/>
  <c r="S18" i="46"/>
  <c r="R18" i="46"/>
  <c r="U17" i="46"/>
  <c r="V17" i="46" s="1"/>
  <c r="W17" i="46" s="1"/>
  <c r="T17" i="46"/>
  <c r="S17" i="46"/>
  <c r="T16" i="46" s="1"/>
  <c r="R17" i="46"/>
  <c r="U16" i="46"/>
  <c r="V16" i="46" s="1"/>
  <c r="W16" i="46" s="1"/>
  <c r="S16" i="46"/>
  <c r="T15" i="46" s="1"/>
  <c r="R16" i="46"/>
  <c r="U15" i="46"/>
  <c r="V15" i="46" s="1"/>
  <c r="W15" i="46" s="1"/>
  <c r="S15" i="46"/>
  <c r="R15" i="46"/>
  <c r="U14" i="46"/>
  <c r="V14" i="46" s="1"/>
  <c r="W14" i="46" s="1"/>
  <c r="S14" i="46"/>
  <c r="R14" i="46"/>
  <c r="U13" i="46"/>
  <c r="V13" i="46" s="1"/>
  <c r="W13" i="46" s="1"/>
  <c r="T13" i="46"/>
  <c r="S13" i="46"/>
  <c r="T12" i="46" s="1"/>
  <c r="R13" i="46"/>
  <c r="U12" i="46"/>
  <c r="V12" i="46" s="1"/>
  <c r="W12" i="46" s="1"/>
  <c r="S12" i="46"/>
  <c r="T11" i="46" s="1"/>
  <c r="R12" i="46"/>
  <c r="U11" i="46"/>
  <c r="V11" i="46" s="1"/>
  <c r="W11" i="46" s="1"/>
  <c r="S11" i="46"/>
  <c r="R11" i="46"/>
  <c r="U10" i="46"/>
  <c r="V10" i="46" s="1"/>
  <c r="W10" i="46" s="1"/>
  <c r="S10" i="46"/>
  <c r="R10" i="46"/>
  <c r="U9" i="46"/>
  <c r="V9" i="46" s="1"/>
  <c r="W9" i="46" s="1"/>
  <c r="R9" i="46"/>
  <c r="U9" i="29"/>
  <c r="D106" i="20"/>
  <c r="C106" i="20"/>
  <c r="B106" i="20"/>
  <c r="D103" i="20"/>
  <c r="C103" i="20"/>
  <c r="B103" i="20"/>
  <c r="D100" i="20"/>
  <c r="C100" i="20"/>
  <c r="B100" i="20"/>
  <c r="D97" i="20"/>
  <c r="C97" i="20"/>
  <c r="B97" i="20"/>
  <c r="D94" i="20"/>
  <c r="C94" i="20"/>
  <c r="B94" i="20"/>
  <c r="D91" i="20"/>
  <c r="C91" i="20"/>
  <c r="B91" i="20"/>
  <c r="D88" i="20"/>
  <c r="C88" i="20"/>
  <c r="B88" i="20"/>
  <c r="D85" i="20"/>
  <c r="C85" i="20"/>
  <c r="B85" i="20"/>
  <c r="D82" i="20"/>
  <c r="C82" i="20"/>
  <c r="B82" i="20"/>
  <c r="D79" i="20"/>
  <c r="C79" i="20"/>
  <c r="B79" i="20"/>
  <c r="D76" i="20"/>
  <c r="C76" i="20"/>
  <c r="B76" i="20"/>
  <c r="D73" i="20"/>
  <c r="C73" i="20"/>
  <c r="B73" i="20"/>
  <c r="D70" i="20"/>
  <c r="C70" i="20"/>
  <c r="B70" i="20"/>
  <c r="D67" i="20"/>
  <c r="C67" i="20"/>
  <c r="B67" i="20"/>
  <c r="D64" i="20"/>
  <c r="C64" i="20"/>
  <c r="B64" i="20"/>
  <c r="D61" i="20"/>
  <c r="C61" i="20"/>
  <c r="B61" i="20"/>
  <c r="D58" i="20"/>
  <c r="C58" i="20"/>
  <c r="B58" i="20"/>
  <c r="D55" i="20"/>
  <c r="C55" i="20"/>
  <c r="B55" i="20"/>
  <c r="D52" i="20"/>
  <c r="C52" i="20"/>
  <c r="B52" i="20"/>
  <c r="D49" i="20"/>
  <c r="C49" i="20"/>
  <c r="B49" i="20"/>
  <c r="D46" i="20"/>
  <c r="C46" i="20"/>
  <c r="B46" i="20"/>
  <c r="B13" i="20"/>
  <c r="B12" i="20"/>
  <c r="B11" i="20"/>
  <c r="C10" i="20"/>
  <c r="B10" i="20"/>
  <c r="D9" i="20"/>
  <c r="C9" i="20"/>
  <c r="B9" i="20"/>
  <c r="A10" i="20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T14" i="46" l="1"/>
  <c r="T18" i="46"/>
  <c r="T22" i="46"/>
  <c r="T26" i="46"/>
  <c r="T30" i="46"/>
  <c r="T34" i="46"/>
  <c r="T38" i="46"/>
  <c r="T42" i="46"/>
  <c r="T46" i="46"/>
  <c r="T50" i="46"/>
  <c r="T54" i="46"/>
  <c r="T58" i="46"/>
  <c r="T62" i="46"/>
  <c r="T66" i="46"/>
  <c r="T70" i="46"/>
  <c r="T74" i="46"/>
  <c r="T78" i="46"/>
  <c r="T82" i="46"/>
  <c r="T86" i="46"/>
  <c r="T90" i="46"/>
  <c r="T94" i="46"/>
  <c r="T98" i="46"/>
  <c r="T102" i="46"/>
  <c r="T106" i="46"/>
  <c r="T89" i="46"/>
  <c r="T93" i="46"/>
  <c r="T97" i="46"/>
  <c r="T101" i="46"/>
  <c r="H55" i="20"/>
  <c r="H58" i="20"/>
  <c r="H67" i="20"/>
  <c r="H85" i="20"/>
  <c r="H16" i="20"/>
  <c r="H24" i="20"/>
  <c r="H32" i="20"/>
  <c r="H40" i="20"/>
  <c r="H46" i="20"/>
  <c r="H48" i="20"/>
  <c r="H56" i="20"/>
  <c r="H64" i="20"/>
  <c r="H72" i="20"/>
  <c r="H80" i="20"/>
  <c r="H10" i="20"/>
  <c r="H11" i="20"/>
  <c r="H12" i="20"/>
  <c r="H13" i="20"/>
  <c r="H14" i="20"/>
  <c r="H15" i="20"/>
  <c r="H17" i="20"/>
  <c r="H18" i="20"/>
  <c r="H19" i="20"/>
  <c r="H20" i="20"/>
  <c r="H21" i="20"/>
  <c r="H22" i="20"/>
  <c r="H23" i="20"/>
  <c r="H25" i="20"/>
  <c r="H26" i="20"/>
  <c r="H27" i="20"/>
  <c r="H28" i="20"/>
  <c r="H29" i="20"/>
  <c r="H30" i="20"/>
  <c r="H31" i="20"/>
  <c r="H33" i="20"/>
  <c r="H34" i="20"/>
  <c r="H35" i="20"/>
  <c r="H36" i="20"/>
  <c r="H37" i="20"/>
  <c r="H38" i="20"/>
  <c r="H39" i="20"/>
  <c r="H41" i="20"/>
  <c r="H42" i="20"/>
  <c r="H43" i="20"/>
  <c r="H44" i="20"/>
  <c r="H45" i="20"/>
  <c r="H47" i="20"/>
  <c r="H49" i="20"/>
  <c r="H50" i="20"/>
  <c r="H51" i="20"/>
  <c r="H52" i="20"/>
  <c r="H53" i="20"/>
  <c r="H54" i="20"/>
  <c r="H57" i="20"/>
  <c r="H59" i="20"/>
  <c r="H60" i="20"/>
  <c r="H61" i="20"/>
  <c r="H62" i="20"/>
  <c r="H63" i="20"/>
  <c r="H65" i="20"/>
  <c r="H66" i="20"/>
  <c r="H68" i="20"/>
  <c r="H69" i="20"/>
  <c r="H70" i="20"/>
  <c r="H71" i="20"/>
  <c r="H73" i="20"/>
  <c r="H74" i="20"/>
  <c r="H75" i="20"/>
  <c r="H76" i="20"/>
  <c r="H77" i="20"/>
  <c r="H78" i="20"/>
  <c r="H79" i="20"/>
  <c r="H81" i="20"/>
  <c r="H82" i="20"/>
  <c r="H83" i="20"/>
  <c r="H84" i="20"/>
  <c r="H86" i="20"/>
  <c r="H87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81" i="20"/>
  <c r="F82" i="20"/>
  <c r="F83" i="20"/>
  <c r="F84" i="20"/>
  <c r="F85" i="20"/>
  <c r="F86" i="20"/>
  <c r="F87" i="20"/>
  <c r="L108" i="28"/>
  <c r="L107" i="28"/>
  <c r="M108" i="28" s="1"/>
  <c r="M106" i="28"/>
  <c r="L106" i="28"/>
  <c r="M105" i="28" s="1"/>
  <c r="L105" i="28"/>
  <c r="L104" i="28"/>
  <c r="L103" i="28"/>
  <c r="L102" i="28"/>
  <c r="L101" i="28"/>
  <c r="L100" i="28"/>
  <c r="L99" i="28"/>
  <c r="M98" i="28" s="1"/>
  <c r="L98" i="28"/>
  <c r="L97" i="28"/>
  <c r="L96" i="28"/>
  <c r="L95" i="28"/>
  <c r="L94" i="28"/>
  <c r="L93" i="28"/>
  <c r="L92" i="28"/>
  <c r="L91" i="28"/>
  <c r="M90" i="28" s="1"/>
  <c r="L90" i="28"/>
  <c r="L89" i="28"/>
  <c r="L88" i="28"/>
  <c r="L87" i="28"/>
  <c r="L86" i="28"/>
  <c r="L85" i="28"/>
  <c r="L84" i="28"/>
  <c r="M85" i="28" s="1"/>
  <c r="L83" i="28"/>
  <c r="L82" i="28"/>
  <c r="L81" i="28"/>
  <c r="L80" i="28"/>
  <c r="L79" i="28"/>
  <c r="M78" i="28" s="1"/>
  <c r="L78" i="28"/>
  <c r="L77" i="28"/>
  <c r="L76" i="28"/>
  <c r="L75" i="28"/>
  <c r="L74" i="28"/>
  <c r="L73" i="28"/>
  <c r="L72" i="28"/>
  <c r="M73" i="28" s="1"/>
  <c r="L71" i="28"/>
  <c r="L70" i="28"/>
  <c r="U9" i="20"/>
  <c r="U9" i="11"/>
  <c r="U9" i="28"/>
  <c r="U69" i="28"/>
  <c r="U70" i="28"/>
  <c r="U71" i="28"/>
  <c r="U72" i="28"/>
  <c r="U73" i="28"/>
  <c r="U74" i="28"/>
  <c r="U75" i="28"/>
  <c r="U76" i="28"/>
  <c r="U77" i="28"/>
  <c r="U78" i="28"/>
  <c r="U79" i="28"/>
  <c r="U80" i="28"/>
  <c r="U81" i="28"/>
  <c r="U82" i="28"/>
  <c r="U83" i="28"/>
  <c r="U84" i="28"/>
  <c r="U85" i="28"/>
  <c r="U86" i="28"/>
  <c r="U87" i="28"/>
  <c r="U88" i="28"/>
  <c r="U89" i="28"/>
  <c r="U90" i="28"/>
  <c r="U91" i="28"/>
  <c r="U92" i="28"/>
  <c r="U93" i="28"/>
  <c r="U94" i="28"/>
  <c r="U95" i="28"/>
  <c r="U96" i="28"/>
  <c r="U97" i="28"/>
  <c r="U98" i="28"/>
  <c r="U99" i="28"/>
  <c r="U100" i="28"/>
  <c r="U101" i="28"/>
  <c r="U102" i="28"/>
  <c r="U103" i="28"/>
  <c r="U104" i="28"/>
  <c r="U105" i="28"/>
  <c r="U106" i="28"/>
  <c r="U107" i="28"/>
  <c r="U108" i="28"/>
  <c r="S108" i="28"/>
  <c r="S107" i="28"/>
  <c r="S106" i="28"/>
  <c r="S105" i="28"/>
  <c r="S104" i="28"/>
  <c r="S103" i="28"/>
  <c r="S102" i="28"/>
  <c r="T103" i="28" s="1"/>
  <c r="S101" i="28"/>
  <c r="S100" i="28"/>
  <c r="S99" i="28"/>
  <c r="T98" i="28" s="1"/>
  <c r="S98" i="28"/>
  <c r="S97" i="28"/>
  <c r="S96" i="28"/>
  <c r="S95" i="28"/>
  <c r="S94" i="28"/>
  <c r="T95" i="28" s="1"/>
  <c r="S93" i="28"/>
  <c r="S92" i="28"/>
  <c r="S91" i="28"/>
  <c r="S90" i="28"/>
  <c r="S89" i="28"/>
  <c r="S88" i="28"/>
  <c r="S87" i="28"/>
  <c r="S86" i="28"/>
  <c r="T85" i="28" s="1"/>
  <c r="S85" i="28"/>
  <c r="S84" i="28"/>
  <c r="S83" i="28"/>
  <c r="S82" i="28"/>
  <c r="S81" i="28"/>
  <c r="S80" i="28"/>
  <c r="S79" i="28"/>
  <c r="S78" i="28"/>
  <c r="S77" i="28"/>
  <c r="S76" i="28"/>
  <c r="S75" i="28"/>
  <c r="S74" i="28"/>
  <c r="S73" i="28"/>
  <c r="S72" i="28"/>
  <c r="S71" i="28"/>
  <c r="S70" i="28"/>
  <c r="T71" i="28" s="1"/>
  <c r="T75" i="28" l="1"/>
  <c r="M76" i="28"/>
  <c r="M84" i="28"/>
  <c r="M101" i="28"/>
  <c r="M92" i="28"/>
  <c r="M100" i="28"/>
  <c r="T76" i="28"/>
  <c r="M77" i="28"/>
  <c r="T79" i="28"/>
  <c r="M93" i="28"/>
  <c r="T87" i="28"/>
  <c r="T106" i="28"/>
  <c r="M95" i="28"/>
  <c r="T100" i="28"/>
  <c r="M74" i="28"/>
  <c r="M82" i="28"/>
  <c r="M89" i="28"/>
  <c r="M79" i="28"/>
  <c r="M94" i="28"/>
  <c r="T90" i="28"/>
  <c r="T101" i="28"/>
  <c r="M80" i="28"/>
  <c r="M96" i="28"/>
  <c r="M75" i="28"/>
  <c r="M81" i="28"/>
  <c r="M86" i="28"/>
  <c r="M91" i="28"/>
  <c r="M97" i="28"/>
  <c r="M102" i="28"/>
  <c r="M107" i="28"/>
  <c r="T102" i="28"/>
  <c r="T82" i="28"/>
  <c r="M87" i="28"/>
  <c r="M103" i="28"/>
  <c r="T92" i="28"/>
  <c r="T93" i="28"/>
  <c r="M71" i="28"/>
  <c r="M88" i="28"/>
  <c r="M104" i="28"/>
  <c r="T86" i="28"/>
  <c r="T108" i="28"/>
  <c r="T77" i="28"/>
  <c r="T74" i="28"/>
  <c r="T78" i="28"/>
  <c r="T94" i="28"/>
  <c r="M72" i="28"/>
  <c r="M83" i="28"/>
  <c r="M99" i="28"/>
  <c r="T72" i="28"/>
  <c r="T84" i="28"/>
  <c r="T96" i="28"/>
  <c r="T73" i="28"/>
  <c r="T89" i="28"/>
  <c r="T80" i="28"/>
  <c r="T97" i="28"/>
  <c r="T81" i="28"/>
  <c r="T88" i="28"/>
  <c r="T104" i="28"/>
  <c r="T105" i="28"/>
  <c r="T83" i="28"/>
  <c r="T107" i="28"/>
  <c r="T99" i="28"/>
  <c r="T91" i="28"/>
  <c r="U9" i="38"/>
  <c r="U9" i="27"/>
  <c r="H9" i="33" l="1"/>
  <c r="I9" i="29" l="1"/>
  <c r="I10" i="33" l="1"/>
  <c r="I108" i="46" l="1"/>
  <c r="H108" i="46"/>
  <c r="G108" i="46"/>
  <c r="J108" i="46" s="1"/>
  <c r="F108" i="46"/>
  <c r="I107" i="46"/>
  <c r="H107" i="46"/>
  <c r="G107" i="46"/>
  <c r="J107" i="46" s="1"/>
  <c r="F107" i="46"/>
  <c r="I106" i="46"/>
  <c r="H106" i="46"/>
  <c r="G106" i="46"/>
  <c r="J106" i="46" s="1"/>
  <c r="F106" i="46"/>
  <c r="I105" i="46"/>
  <c r="H105" i="46"/>
  <c r="G105" i="46"/>
  <c r="J105" i="46" s="1"/>
  <c r="F105" i="46"/>
  <c r="I104" i="46"/>
  <c r="H104" i="46"/>
  <c r="G104" i="46"/>
  <c r="J104" i="46" s="1"/>
  <c r="F104" i="46"/>
  <c r="I103" i="46"/>
  <c r="H103" i="46"/>
  <c r="G103" i="46"/>
  <c r="F103" i="46"/>
  <c r="I102" i="46"/>
  <c r="H102" i="46"/>
  <c r="G102" i="46"/>
  <c r="J102" i="46" s="1"/>
  <c r="F102" i="46"/>
  <c r="I101" i="46"/>
  <c r="H101" i="46"/>
  <c r="G101" i="46"/>
  <c r="F101" i="46"/>
  <c r="I100" i="46"/>
  <c r="H100" i="46"/>
  <c r="G100" i="46"/>
  <c r="J100" i="46" s="1"/>
  <c r="F100" i="46"/>
  <c r="I99" i="46"/>
  <c r="H99" i="46"/>
  <c r="G99" i="46"/>
  <c r="J99" i="46" s="1"/>
  <c r="F99" i="46"/>
  <c r="I98" i="46"/>
  <c r="H98" i="46"/>
  <c r="G98" i="46"/>
  <c r="J98" i="46" s="1"/>
  <c r="F98" i="46"/>
  <c r="I97" i="46"/>
  <c r="H97" i="46"/>
  <c r="G97" i="46"/>
  <c r="J97" i="46" s="1"/>
  <c r="F97" i="46"/>
  <c r="I96" i="46"/>
  <c r="H96" i="46"/>
  <c r="G96" i="46"/>
  <c r="J96" i="46" s="1"/>
  <c r="F96" i="46"/>
  <c r="I95" i="46"/>
  <c r="H95" i="46"/>
  <c r="G95" i="46"/>
  <c r="F95" i="46"/>
  <c r="I94" i="46"/>
  <c r="H94" i="46"/>
  <c r="G94" i="46"/>
  <c r="J94" i="46" s="1"/>
  <c r="F94" i="46"/>
  <c r="I93" i="46"/>
  <c r="H93" i="46"/>
  <c r="G93" i="46"/>
  <c r="F93" i="46"/>
  <c r="I92" i="46"/>
  <c r="H92" i="46"/>
  <c r="G92" i="46"/>
  <c r="J92" i="46" s="1"/>
  <c r="F92" i="46"/>
  <c r="I91" i="46"/>
  <c r="H91" i="46"/>
  <c r="G91" i="46"/>
  <c r="J91" i="46" s="1"/>
  <c r="F91" i="46"/>
  <c r="I90" i="46"/>
  <c r="H90" i="46"/>
  <c r="G90" i="46"/>
  <c r="J90" i="46" s="1"/>
  <c r="F90" i="46"/>
  <c r="I89" i="46"/>
  <c r="H89" i="46"/>
  <c r="G89" i="46"/>
  <c r="J89" i="46" s="1"/>
  <c r="F89" i="46"/>
  <c r="I88" i="46"/>
  <c r="H88" i="46"/>
  <c r="G88" i="46"/>
  <c r="J88" i="46" s="1"/>
  <c r="F88" i="46"/>
  <c r="I87" i="46"/>
  <c r="H87" i="46"/>
  <c r="G87" i="46"/>
  <c r="F87" i="46"/>
  <c r="I86" i="46"/>
  <c r="H86" i="46"/>
  <c r="G86" i="46"/>
  <c r="J86" i="46" s="1"/>
  <c r="F86" i="46"/>
  <c r="I85" i="46"/>
  <c r="H85" i="46"/>
  <c r="G85" i="46"/>
  <c r="F85" i="46"/>
  <c r="I84" i="46"/>
  <c r="H84" i="46"/>
  <c r="G84" i="46"/>
  <c r="J84" i="46" s="1"/>
  <c r="F84" i="46"/>
  <c r="I83" i="46"/>
  <c r="H83" i="46"/>
  <c r="G83" i="46"/>
  <c r="J83" i="46" s="1"/>
  <c r="F83" i="46"/>
  <c r="I82" i="46"/>
  <c r="H82" i="46"/>
  <c r="G82" i="46"/>
  <c r="J82" i="46" s="1"/>
  <c r="F82" i="46"/>
  <c r="I81" i="46"/>
  <c r="H81" i="46"/>
  <c r="G81" i="46"/>
  <c r="J81" i="46" s="1"/>
  <c r="F81" i="46"/>
  <c r="I80" i="46"/>
  <c r="H80" i="46"/>
  <c r="G80" i="46"/>
  <c r="J80" i="46" s="1"/>
  <c r="F80" i="46"/>
  <c r="I79" i="46"/>
  <c r="H79" i="46"/>
  <c r="G79" i="46"/>
  <c r="F79" i="46"/>
  <c r="I78" i="46"/>
  <c r="H78" i="46"/>
  <c r="G78" i="46"/>
  <c r="J78" i="46" s="1"/>
  <c r="F78" i="46"/>
  <c r="I77" i="46"/>
  <c r="H77" i="46"/>
  <c r="G77" i="46"/>
  <c r="F77" i="46"/>
  <c r="I76" i="46"/>
  <c r="H76" i="46"/>
  <c r="G76" i="46"/>
  <c r="J76" i="46" s="1"/>
  <c r="F76" i="46"/>
  <c r="I75" i="46"/>
  <c r="H75" i="46"/>
  <c r="G75" i="46"/>
  <c r="J75" i="46" s="1"/>
  <c r="F75" i="46"/>
  <c r="I74" i="46"/>
  <c r="H74" i="46"/>
  <c r="G74" i="46"/>
  <c r="J74" i="46" s="1"/>
  <c r="F74" i="46"/>
  <c r="I73" i="46"/>
  <c r="H73" i="46"/>
  <c r="G73" i="46"/>
  <c r="J73" i="46" s="1"/>
  <c r="F73" i="46"/>
  <c r="I72" i="46"/>
  <c r="H72" i="46"/>
  <c r="G72" i="46"/>
  <c r="J72" i="46" s="1"/>
  <c r="F72" i="46"/>
  <c r="I71" i="46"/>
  <c r="H71" i="46"/>
  <c r="G71" i="46"/>
  <c r="F71" i="46"/>
  <c r="I70" i="46"/>
  <c r="H70" i="46"/>
  <c r="G70" i="46"/>
  <c r="J70" i="46" s="1"/>
  <c r="F70" i="46"/>
  <c r="I69" i="46"/>
  <c r="H69" i="46"/>
  <c r="G69" i="46"/>
  <c r="F69" i="46"/>
  <c r="I68" i="46"/>
  <c r="H68" i="46"/>
  <c r="G68" i="46"/>
  <c r="J68" i="46" s="1"/>
  <c r="F68" i="46"/>
  <c r="I67" i="46"/>
  <c r="H67" i="46"/>
  <c r="G67" i="46"/>
  <c r="J67" i="46" s="1"/>
  <c r="F67" i="46"/>
  <c r="I66" i="46"/>
  <c r="H66" i="46"/>
  <c r="G66" i="46"/>
  <c r="J66" i="46" s="1"/>
  <c r="F66" i="46"/>
  <c r="I65" i="46"/>
  <c r="H65" i="46"/>
  <c r="G65" i="46"/>
  <c r="J65" i="46" s="1"/>
  <c r="F65" i="46"/>
  <c r="I64" i="46"/>
  <c r="H64" i="46"/>
  <c r="G64" i="46"/>
  <c r="J64" i="46" s="1"/>
  <c r="F64" i="46"/>
  <c r="I63" i="46"/>
  <c r="H63" i="46"/>
  <c r="G63" i="46"/>
  <c r="F63" i="46"/>
  <c r="I62" i="46"/>
  <c r="H62" i="46"/>
  <c r="G62" i="46"/>
  <c r="J62" i="46" s="1"/>
  <c r="F62" i="46"/>
  <c r="I61" i="46"/>
  <c r="H61" i="46"/>
  <c r="G61" i="46"/>
  <c r="F61" i="46"/>
  <c r="I60" i="46"/>
  <c r="H60" i="46"/>
  <c r="G60" i="46"/>
  <c r="J60" i="46" s="1"/>
  <c r="F60" i="46"/>
  <c r="I59" i="46"/>
  <c r="H59" i="46"/>
  <c r="G59" i="46"/>
  <c r="J59" i="46" s="1"/>
  <c r="F59" i="46"/>
  <c r="I58" i="46"/>
  <c r="H58" i="46"/>
  <c r="G58" i="46"/>
  <c r="J58" i="46" s="1"/>
  <c r="F58" i="46"/>
  <c r="I57" i="46"/>
  <c r="H57" i="46"/>
  <c r="G57" i="46"/>
  <c r="J57" i="46" s="1"/>
  <c r="F57" i="46"/>
  <c r="I56" i="46"/>
  <c r="H56" i="46"/>
  <c r="G56" i="46"/>
  <c r="J56" i="46" s="1"/>
  <c r="F56" i="46"/>
  <c r="I55" i="46"/>
  <c r="H55" i="46"/>
  <c r="G55" i="46"/>
  <c r="F55" i="46"/>
  <c r="I54" i="46"/>
  <c r="H54" i="46"/>
  <c r="G54" i="46"/>
  <c r="J54" i="46" s="1"/>
  <c r="F54" i="46"/>
  <c r="I53" i="46"/>
  <c r="H53" i="46"/>
  <c r="G53" i="46"/>
  <c r="F53" i="46"/>
  <c r="I52" i="46"/>
  <c r="H52" i="46"/>
  <c r="G52" i="46"/>
  <c r="J52" i="46" s="1"/>
  <c r="F52" i="46"/>
  <c r="I51" i="46"/>
  <c r="H51" i="46"/>
  <c r="G51" i="46"/>
  <c r="J51" i="46" s="1"/>
  <c r="F51" i="46"/>
  <c r="I50" i="46"/>
  <c r="H50" i="46"/>
  <c r="G50" i="46"/>
  <c r="J50" i="46" s="1"/>
  <c r="F50" i="46"/>
  <c r="I49" i="46"/>
  <c r="H49" i="46"/>
  <c r="G49" i="46"/>
  <c r="J49" i="46" s="1"/>
  <c r="F49" i="46"/>
  <c r="I48" i="46"/>
  <c r="H48" i="46"/>
  <c r="G48" i="46"/>
  <c r="J48" i="46" s="1"/>
  <c r="F48" i="46"/>
  <c r="I47" i="46"/>
  <c r="H47" i="46"/>
  <c r="G47" i="46"/>
  <c r="F47" i="46"/>
  <c r="I46" i="46"/>
  <c r="H46" i="46"/>
  <c r="G46" i="46"/>
  <c r="J46" i="46" s="1"/>
  <c r="F46" i="46"/>
  <c r="I45" i="46"/>
  <c r="H45" i="46"/>
  <c r="G45" i="46"/>
  <c r="F45" i="46"/>
  <c r="I44" i="46"/>
  <c r="H44" i="46"/>
  <c r="G44" i="46"/>
  <c r="J44" i="46" s="1"/>
  <c r="F44" i="46"/>
  <c r="I43" i="46"/>
  <c r="H43" i="46"/>
  <c r="G43" i="46"/>
  <c r="J43" i="46" s="1"/>
  <c r="F43" i="46"/>
  <c r="I42" i="46"/>
  <c r="H42" i="46"/>
  <c r="G42" i="46"/>
  <c r="J42" i="46" s="1"/>
  <c r="F42" i="46"/>
  <c r="I41" i="46"/>
  <c r="H41" i="46"/>
  <c r="G41" i="46"/>
  <c r="J41" i="46" s="1"/>
  <c r="F41" i="46"/>
  <c r="I40" i="46"/>
  <c r="H40" i="46"/>
  <c r="G40" i="46"/>
  <c r="J40" i="46" s="1"/>
  <c r="F40" i="46"/>
  <c r="I39" i="46"/>
  <c r="H39" i="46"/>
  <c r="G39" i="46"/>
  <c r="F39" i="46"/>
  <c r="I38" i="46"/>
  <c r="H38" i="46"/>
  <c r="G38" i="46"/>
  <c r="J38" i="46" s="1"/>
  <c r="F38" i="46"/>
  <c r="I37" i="46"/>
  <c r="H37" i="46"/>
  <c r="G37" i="46"/>
  <c r="F37" i="46"/>
  <c r="I36" i="46"/>
  <c r="H36" i="46"/>
  <c r="G36" i="46"/>
  <c r="J36" i="46" s="1"/>
  <c r="F36" i="46"/>
  <c r="I35" i="46"/>
  <c r="H35" i="46"/>
  <c r="G35" i="46"/>
  <c r="J35" i="46" s="1"/>
  <c r="F35" i="46"/>
  <c r="I34" i="46"/>
  <c r="H34" i="46"/>
  <c r="G34" i="46"/>
  <c r="J34" i="46" s="1"/>
  <c r="F34" i="46"/>
  <c r="I33" i="46"/>
  <c r="H33" i="46"/>
  <c r="G33" i="46"/>
  <c r="J33" i="46" s="1"/>
  <c r="F33" i="46"/>
  <c r="I32" i="46"/>
  <c r="H32" i="46"/>
  <c r="G32" i="46"/>
  <c r="J32" i="46" s="1"/>
  <c r="F32" i="46"/>
  <c r="I31" i="46"/>
  <c r="H31" i="46"/>
  <c r="G31" i="46"/>
  <c r="F31" i="46"/>
  <c r="I30" i="46"/>
  <c r="H30" i="46"/>
  <c r="G30" i="46"/>
  <c r="J30" i="46" s="1"/>
  <c r="F30" i="46"/>
  <c r="I29" i="46"/>
  <c r="H29" i="46"/>
  <c r="G29" i="46"/>
  <c r="F29" i="46"/>
  <c r="I28" i="46"/>
  <c r="H28" i="46"/>
  <c r="G28" i="46"/>
  <c r="J28" i="46" s="1"/>
  <c r="F28" i="46"/>
  <c r="I27" i="46"/>
  <c r="H27" i="46"/>
  <c r="G27" i="46"/>
  <c r="J27" i="46" s="1"/>
  <c r="F27" i="46"/>
  <c r="I26" i="46"/>
  <c r="H26" i="46"/>
  <c r="G26" i="46"/>
  <c r="J26" i="46" s="1"/>
  <c r="F26" i="46"/>
  <c r="I25" i="46"/>
  <c r="H25" i="46"/>
  <c r="G25" i="46"/>
  <c r="J25" i="46" s="1"/>
  <c r="F25" i="46"/>
  <c r="I24" i="46"/>
  <c r="H24" i="46"/>
  <c r="G24" i="46"/>
  <c r="J24" i="46" s="1"/>
  <c r="F24" i="46"/>
  <c r="I23" i="46"/>
  <c r="H23" i="46"/>
  <c r="G23" i="46"/>
  <c r="F23" i="46"/>
  <c r="I22" i="46"/>
  <c r="H22" i="46"/>
  <c r="G22" i="46"/>
  <c r="J22" i="46" s="1"/>
  <c r="F22" i="46"/>
  <c r="I21" i="46"/>
  <c r="H21" i="46"/>
  <c r="G21" i="46"/>
  <c r="F21" i="46"/>
  <c r="I20" i="46"/>
  <c r="H20" i="46"/>
  <c r="G20" i="46"/>
  <c r="J20" i="46" s="1"/>
  <c r="F20" i="46"/>
  <c r="I19" i="46"/>
  <c r="H19" i="46"/>
  <c r="G19" i="46"/>
  <c r="J19" i="46" s="1"/>
  <c r="F19" i="46"/>
  <c r="I18" i="46"/>
  <c r="H18" i="46"/>
  <c r="G18" i="46"/>
  <c r="J18" i="46" s="1"/>
  <c r="F18" i="46"/>
  <c r="I17" i="46"/>
  <c r="H17" i="46"/>
  <c r="G17" i="46"/>
  <c r="J17" i="46" s="1"/>
  <c r="F17" i="46"/>
  <c r="I16" i="46"/>
  <c r="H16" i="46"/>
  <c r="G16" i="46"/>
  <c r="J16" i="46" s="1"/>
  <c r="F16" i="46"/>
  <c r="I15" i="46"/>
  <c r="H15" i="46"/>
  <c r="G15" i="46"/>
  <c r="F15" i="46"/>
  <c r="I14" i="46"/>
  <c r="H14" i="46"/>
  <c r="G14" i="46"/>
  <c r="J14" i="46" s="1"/>
  <c r="F14" i="46"/>
  <c r="A14" i="46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A54" i="46" s="1"/>
  <c r="A55" i="46" s="1"/>
  <c r="A56" i="46" s="1"/>
  <c r="A57" i="46" s="1"/>
  <c r="A58" i="46" s="1"/>
  <c r="A59" i="46" s="1"/>
  <c r="A60" i="46" s="1"/>
  <c r="A61" i="46" s="1"/>
  <c r="A62" i="46" s="1"/>
  <c r="A63" i="46" s="1"/>
  <c r="A64" i="46" s="1"/>
  <c r="A65" i="46" s="1"/>
  <c r="A66" i="46" s="1"/>
  <c r="A67" i="46" s="1"/>
  <c r="A68" i="46" s="1"/>
  <c r="A69" i="46" s="1"/>
  <c r="A70" i="46" s="1"/>
  <c r="A71" i="46" s="1"/>
  <c r="A72" i="46" s="1"/>
  <c r="A73" i="46" s="1"/>
  <c r="A74" i="46" s="1"/>
  <c r="A75" i="46" s="1"/>
  <c r="A76" i="46" s="1"/>
  <c r="A77" i="46" s="1"/>
  <c r="A78" i="46" s="1"/>
  <c r="A79" i="46" s="1"/>
  <c r="A80" i="46" s="1"/>
  <c r="A81" i="46" s="1"/>
  <c r="A82" i="46" s="1"/>
  <c r="A83" i="46" s="1"/>
  <c r="A84" i="46" s="1"/>
  <c r="A85" i="46" s="1"/>
  <c r="A86" i="46" s="1"/>
  <c r="A87" i="46" s="1"/>
  <c r="A88" i="46" s="1"/>
  <c r="A89" i="46" s="1"/>
  <c r="A90" i="46" s="1"/>
  <c r="A91" i="46" s="1"/>
  <c r="A92" i="46" s="1"/>
  <c r="A93" i="46" s="1"/>
  <c r="A94" i="46" s="1"/>
  <c r="A95" i="46" s="1"/>
  <c r="A96" i="46" s="1"/>
  <c r="A97" i="46" s="1"/>
  <c r="A98" i="46" s="1"/>
  <c r="A99" i="46" s="1"/>
  <c r="A100" i="46" s="1"/>
  <c r="A101" i="46" s="1"/>
  <c r="A102" i="46" s="1"/>
  <c r="A103" i="46" s="1"/>
  <c r="A104" i="46" s="1"/>
  <c r="A105" i="46" s="1"/>
  <c r="A106" i="46" s="1"/>
  <c r="A107" i="46" s="1"/>
  <c r="A108" i="46" s="1"/>
  <c r="I13" i="46"/>
  <c r="H13" i="46"/>
  <c r="G13" i="46"/>
  <c r="F13" i="46"/>
  <c r="I12" i="46"/>
  <c r="H12" i="46"/>
  <c r="G12" i="46"/>
  <c r="J12" i="46" s="1"/>
  <c r="F12" i="46"/>
  <c r="I11" i="46"/>
  <c r="H11" i="46"/>
  <c r="G11" i="46"/>
  <c r="J11" i="46" s="1"/>
  <c r="F11" i="46"/>
  <c r="I10" i="46"/>
  <c r="H10" i="46"/>
  <c r="G10" i="46"/>
  <c r="J10" i="46" s="1"/>
  <c r="F10" i="46"/>
  <c r="A10" i="46"/>
  <c r="A11" i="46" s="1"/>
  <c r="A12" i="46" s="1"/>
  <c r="A13" i="46" s="1"/>
  <c r="I9" i="46"/>
  <c r="H9" i="46"/>
  <c r="G9" i="46"/>
  <c r="F9" i="46"/>
  <c r="G2" i="46"/>
  <c r="F2" i="46"/>
  <c r="J95" i="46" s="1"/>
  <c r="E2" i="46"/>
  <c r="J21" i="46" s="1"/>
  <c r="D2" i="46"/>
  <c r="F9" i="29"/>
  <c r="J79" i="46" l="1"/>
  <c r="J71" i="46"/>
  <c r="J63" i="46"/>
  <c r="J55" i="46"/>
  <c r="J47" i="46"/>
  <c r="J39" i="46"/>
  <c r="J31" i="46"/>
  <c r="K31" i="46" s="1"/>
  <c r="L30" i="46" s="1"/>
  <c r="M29" i="46" s="1"/>
  <c r="J23" i="46"/>
  <c r="J15" i="46"/>
  <c r="J69" i="46"/>
  <c r="J45" i="46"/>
  <c r="J13" i="46"/>
  <c r="J87" i="46"/>
  <c r="J85" i="46"/>
  <c r="J61" i="46"/>
  <c r="J29" i="46"/>
  <c r="J103" i="46"/>
  <c r="J93" i="46"/>
  <c r="J53" i="46"/>
  <c r="J37" i="46"/>
  <c r="J9" i="46"/>
  <c r="K9" i="46" s="1"/>
  <c r="J101" i="46"/>
  <c r="J77" i="46"/>
  <c r="P48" i="46"/>
  <c r="Q48" i="46" s="1"/>
  <c r="P34" i="46"/>
  <c r="Q34" i="46" s="1"/>
  <c r="O89" i="46"/>
  <c r="O65" i="46"/>
  <c r="O34" i="46"/>
  <c r="O83" i="46"/>
  <c r="O37" i="46"/>
  <c r="K93" i="46"/>
  <c r="N74" i="46"/>
  <c r="N13" i="46"/>
  <c r="O14" i="46"/>
  <c r="P29" i="46"/>
  <c r="Q29" i="46" s="1"/>
  <c r="O45" i="46"/>
  <c r="N25" i="46"/>
  <c r="O73" i="46"/>
  <c r="O18" i="46"/>
  <c r="N30" i="46"/>
  <c r="N33" i="46"/>
  <c r="P64" i="46"/>
  <c r="Q64" i="46" s="1"/>
  <c r="P14" i="46"/>
  <c r="Q14" i="46" s="1"/>
  <c r="N82" i="46"/>
  <c r="O91" i="46"/>
  <c r="P18" i="46"/>
  <c r="Q18" i="46" s="1"/>
  <c r="O29" i="46"/>
  <c r="O49" i="46"/>
  <c r="O75" i="46"/>
  <c r="N62" i="46"/>
  <c r="P17" i="46"/>
  <c r="Q17" i="46" s="1"/>
  <c r="O10" i="46"/>
  <c r="N20" i="46"/>
  <c r="N32" i="46"/>
  <c r="N46" i="46"/>
  <c r="O61" i="46"/>
  <c r="O81" i="46"/>
  <c r="N90" i="46"/>
  <c r="K36" i="46"/>
  <c r="K33" i="46"/>
  <c r="N17" i="46"/>
  <c r="P10" i="46"/>
  <c r="Q10" i="46" s="1"/>
  <c r="O32" i="46"/>
  <c r="N35" i="46"/>
  <c r="K51" i="46"/>
  <c r="K35" i="46"/>
  <c r="L34" i="46" s="1"/>
  <c r="K91" i="46"/>
  <c r="K11" i="46"/>
  <c r="K60" i="46"/>
  <c r="K28" i="46"/>
  <c r="L27" i="46" s="1"/>
  <c r="K44" i="46"/>
  <c r="L43" i="46" s="1"/>
  <c r="K49" i="46"/>
  <c r="L48" i="46" s="1"/>
  <c r="K21" i="46"/>
  <c r="L20" i="46" s="1"/>
  <c r="K22" i="46"/>
  <c r="K59" i="46"/>
  <c r="K43" i="46"/>
  <c r="K10" i="46"/>
  <c r="K15" i="46"/>
  <c r="K67" i="46"/>
  <c r="K24" i="46"/>
  <c r="L23" i="46" s="1"/>
  <c r="P24" i="46"/>
  <c r="Q24" i="46" s="1"/>
  <c r="O24" i="46"/>
  <c r="K27" i="46"/>
  <c r="N27" i="46"/>
  <c r="K53" i="46"/>
  <c r="P53" i="46"/>
  <c r="Q53" i="46" s="1"/>
  <c r="P27" i="46"/>
  <c r="Q27" i="46" s="1"/>
  <c r="K69" i="46"/>
  <c r="P69" i="46"/>
  <c r="Q69" i="46" s="1"/>
  <c r="P13" i="46"/>
  <c r="Q13" i="46" s="1"/>
  <c r="K26" i="46"/>
  <c r="P26" i="46"/>
  <c r="Q26" i="46" s="1"/>
  <c r="P9" i="46"/>
  <c r="Q9" i="46" s="1"/>
  <c r="K12" i="46"/>
  <c r="L11" i="46" s="1"/>
  <c r="K16" i="46"/>
  <c r="P39" i="46"/>
  <c r="Q39" i="46" s="1"/>
  <c r="K42" i="46"/>
  <c r="O50" i="46"/>
  <c r="O51" i="46"/>
  <c r="O54" i="46"/>
  <c r="K65" i="46"/>
  <c r="L64" i="46" s="1"/>
  <c r="O66" i="46"/>
  <c r="O67" i="46"/>
  <c r="O70" i="46"/>
  <c r="O76" i="46"/>
  <c r="O78" i="46"/>
  <c r="O84" i="46"/>
  <c r="O86" i="46"/>
  <c r="O92" i="46"/>
  <c r="O94" i="46"/>
  <c r="N10" i="46"/>
  <c r="N14" i="46"/>
  <c r="N18" i="46"/>
  <c r="K19" i="46"/>
  <c r="P23" i="46"/>
  <c r="Q23" i="46" s="1"/>
  <c r="O25" i="46"/>
  <c r="O27" i="46"/>
  <c r="K30" i="46"/>
  <c r="K47" i="46"/>
  <c r="O48" i="46"/>
  <c r="N49" i="46"/>
  <c r="P51" i="46"/>
  <c r="Q51" i="46" s="1"/>
  <c r="P55" i="46"/>
  <c r="Q55" i="46" s="1"/>
  <c r="K63" i="46"/>
  <c r="O64" i="46"/>
  <c r="N65" i="46"/>
  <c r="P67" i="46"/>
  <c r="Q67" i="46" s="1"/>
  <c r="K75" i="46"/>
  <c r="L74" i="46" s="1"/>
  <c r="K83" i="46"/>
  <c r="N107" i="46"/>
  <c r="N105" i="46"/>
  <c r="N103" i="46"/>
  <c r="N101" i="46"/>
  <c r="N99" i="46"/>
  <c r="N97" i="46"/>
  <c r="N95" i="46"/>
  <c r="N93" i="46"/>
  <c r="N91" i="46"/>
  <c r="N89" i="46"/>
  <c r="N87" i="46"/>
  <c r="N85" i="46"/>
  <c r="N83" i="46"/>
  <c r="N81" i="46"/>
  <c r="N79" i="46"/>
  <c r="N77" i="46"/>
  <c r="N75" i="46"/>
  <c r="N73" i="46"/>
  <c r="N71" i="46"/>
  <c r="P108" i="46"/>
  <c r="Q108" i="46" s="1"/>
  <c r="P106" i="46"/>
  <c r="Q106" i="46" s="1"/>
  <c r="P104" i="46"/>
  <c r="Q104" i="46" s="1"/>
  <c r="P102" i="46"/>
  <c r="Q102" i="46" s="1"/>
  <c r="P100" i="46"/>
  <c r="Q100" i="46" s="1"/>
  <c r="P98" i="46"/>
  <c r="Q98" i="46" s="1"/>
  <c r="P96" i="46"/>
  <c r="Q96" i="46" s="1"/>
  <c r="K108" i="46"/>
  <c r="L107" i="46" s="1"/>
  <c r="K106" i="46"/>
  <c r="L105" i="46" s="1"/>
  <c r="K104" i="46"/>
  <c r="K102" i="46"/>
  <c r="L101" i="46" s="1"/>
  <c r="K100" i="46"/>
  <c r="K98" i="46"/>
  <c r="K96" i="46"/>
  <c r="L95" i="46" s="1"/>
  <c r="M94" i="46" s="1"/>
  <c r="O108" i="46"/>
  <c r="O106" i="46"/>
  <c r="O104" i="46"/>
  <c r="O102" i="46"/>
  <c r="O100" i="46"/>
  <c r="O98" i="46"/>
  <c r="O96" i="46"/>
  <c r="N92" i="46"/>
  <c r="K89" i="46"/>
  <c r="L88" i="46" s="1"/>
  <c r="M87" i="46" s="1"/>
  <c r="N88" i="46"/>
  <c r="K85" i="46"/>
  <c r="L84" i="46" s="1"/>
  <c r="N84" i="46"/>
  <c r="K81" i="46"/>
  <c r="L80" i="46" s="1"/>
  <c r="N80" i="46"/>
  <c r="K77" i="46"/>
  <c r="L76" i="46" s="1"/>
  <c r="M75" i="46" s="1"/>
  <c r="N76" i="46"/>
  <c r="K73" i="46"/>
  <c r="N72" i="46"/>
  <c r="N69" i="46"/>
  <c r="P68" i="46"/>
  <c r="Q68" i="46" s="1"/>
  <c r="N66" i="46"/>
  <c r="K64" i="46"/>
  <c r="N61" i="46"/>
  <c r="P60" i="46"/>
  <c r="Q60" i="46" s="1"/>
  <c r="N58" i="46"/>
  <c r="K56" i="46"/>
  <c r="L55" i="46" s="1"/>
  <c r="N53" i="46"/>
  <c r="P52" i="46"/>
  <c r="Q52" i="46" s="1"/>
  <c r="N50" i="46"/>
  <c r="K48" i="46"/>
  <c r="N45" i="46"/>
  <c r="P44" i="46"/>
  <c r="Q44" i="46" s="1"/>
  <c r="N42" i="46"/>
  <c r="K40" i="46"/>
  <c r="N37" i="46"/>
  <c r="P36" i="46"/>
  <c r="Q36" i="46" s="1"/>
  <c r="N34" i="46"/>
  <c r="K32" i="46"/>
  <c r="L31" i="46" s="1"/>
  <c r="N29" i="46"/>
  <c r="P28" i="46"/>
  <c r="Q28" i="46" s="1"/>
  <c r="N26" i="46"/>
  <c r="N108" i="46"/>
  <c r="N106" i="46"/>
  <c r="N104" i="46"/>
  <c r="N102" i="46"/>
  <c r="N100" i="46"/>
  <c r="N98" i="46"/>
  <c r="N96" i="46"/>
  <c r="O68" i="46"/>
  <c r="O63" i="46"/>
  <c r="O60" i="46"/>
  <c r="O55" i="46"/>
  <c r="O52" i="46"/>
  <c r="O47" i="46"/>
  <c r="O44" i="46"/>
  <c r="O39" i="46"/>
  <c r="O36" i="46"/>
  <c r="O31" i="46"/>
  <c r="O28" i="46"/>
  <c r="O23" i="46"/>
  <c r="O21" i="46"/>
  <c r="O19" i="46"/>
  <c r="O17" i="46"/>
  <c r="O15" i="46"/>
  <c r="O13" i="46"/>
  <c r="O11" i="46"/>
  <c r="O9" i="46"/>
  <c r="P25" i="46"/>
  <c r="Q25" i="46" s="1"/>
  <c r="N19" i="46"/>
  <c r="O107" i="46"/>
  <c r="O105" i="46"/>
  <c r="O103" i="46"/>
  <c r="O101" i="46"/>
  <c r="O99" i="46"/>
  <c r="O97" i="46"/>
  <c r="P95" i="46"/>
  <c r="Q95" i="46" s="1"/>
  <c r="P94" i="46"/>
  <c r="Q94" i="46" s="1"/>
  <c r="K92" i="46"/>
  <c r="P91" i="46"/>
  <c r="Q91" i="46" s="1"/>
  <c r="P90" i="46"/>
  <c r="Q90" i="46" s="1"/>
  <c r="K88" i="46"/>
  <c r="P87" i="46"/>
  <c r="Q87" i="46" s="1"/>
  <c r="P86" i="46"/>
  <c r="Q86" i="46" s="1"/>
  <c r="K84" i="46"/>
  <c r="P83" i="46"/>
  <c r="Q83" i="46" s="1"/>
  <c r="P82" i="46"/>
  <c r="Q82" i="46" s="1"/>
  <c r="K80" i="46"/>
  <c r="P79" i="46"/>
  <c r="Q79" i="46" s="1"/>
  <c r="P78" i="46"/>
  <c r="Q78" i="46" s="1"/>
  <c r="K76" i="46"/>
  <c r="P75" i="46"/>
  <c r="Q75" i="46" s="1"/>
  <c r="P74" i="46"/>
  <c r="Q74" i="46" s="1"/>
  <c r="K72" i="46"/>
  <c r="P71" i="46"/>
  <c r="Q71" i="46" s="1"/>
  <c r="P70" i="46"/>
  <c r="Q70" i="46" s="1"/>
  <c r="N68" i="46"/>
  <c r="K66" i="46"/>
  <c r="L65" i="46" s="1"/>
  <c r="P65" i="46"/>
  <c r="Q65" i="46" s="1"/>
  <c r="N63" i="46"/>
  <c r="P62" i="46"/>
  <c r="Q62" i="46" s="1"/>
  <c r="N60" i="46"/>
  <c r="K58" i="46"/>
  <c r="P57" i="46"/>
  <c r="Q57" i="46" s="1"/>
  <c r="N55" i="46"/>
  <c r="P54" i="46"/>
  <c r="Q54" i="46" s="1"/>
  <c r="N52" i="46"/>
  <c r="K50" i="46"/>
  <c r="L49" i="46" s="1"/>
  <c r="P49" i="46"/>
  <c r="Q49" i="46" s="1"/>
  <c r="N47" i="46"/>
  <c r="P46" i="46"/>
  <c r="Q46" i="46" s="1"/>
  <c r="N44" i="46"/>
  <c r="P41" i="46"/>
  <c r="Q41" i="46" s="1"/>
  <c r="N39" i="46"/>
  <c r="P38" i="46"/>
  <c r="Q38" i="46" s="1"/>
  <c r="N36" i="46"/>
  <c r="P33" i="46"/>
  <c r="Q33" i="46" s="1"/>
  <c r="N31" i="46"/>
  <c r="P30" i="46"/>
  <c r="Q30" i="46" s="1"/>
  <c r="N28" i="46"/>
  <c r="N23" i="46"/>
  <c r="N21" i="46"/>
  <c r="K94" i="46"/>
  <c r="L93" i="46" s="1"/>
  <c r="P93" i="46"/>
  <c r="Q93" i="46" s="1"/>
  <c r="P92" i="46"/>
  <c r="Q92" i="46" s="1"/>
  <c r="K90" i="46"/>
  <c r="P89" i="46"/>
  <c r="Q89" i="46" s="1"/>
  <c r="P88" i="46"/>
  <c r="Q88" i="46" s="1"/>
  <c r="K86" i="46"/>
  <c r="L85" i="46" s="1"/>
  <c r="P85" i="46"/>
  <c r="Q85" i="46" s="1"/>
  <c r="P84" i="46"/>
  <c r="Q84" i="46" s="1"/>
  <c r="K82" i="46"/>
  <c r="P81" i="46"/>
  <c r="Q81" i="46" s="1"/>
  <c r="P80" i="46"/>
  <c r="Q80" i="46" s="1"/>
  <c r="K78" i="46"/>
  <c r="P77" i="46"/>
  <c r="Q77" i="46" s="1"/>
  <c r="P76" i="46"/>
  <c r="Q76" i="46" s="1"/>
  <c r="K74" i="46"/>
  <c r="L73" i="46" s="1"/>
  <c r="P73" i="46"/>
  <c r="Q73" i="46" s="1"/>
  <c r="P72" i="46"/>
  <c r="Q72" i="46" s="1"/>
  <c r="K70" i="46"/>
  <c r="N67" i="46"/>
  <c r="P66" i="46"/>
  <c r="Q66" i="46" s="1"/>
  <c r="N64" i="46"/>
  <c r="K62" i="46"/>
  <c r="L61" i="46" s="1"/>
  <c r="N59" i="46"/>
  <c r="P58" i="46"/>
  <c r="Q58" i="46" s="1"/>
  <c r="N56" i="46"/>
  <c r="K54" i="46"/>
  <c r="N51" i="46"/>
  <c r="P50" i="46"/>
  <c r="Q50" i="46" s="1"/>
  <c r="N48" i="46"/>
  <c r="K46" i="46"/>
  <c r="L45" i="46" s="1"/>
  <c r="M44" i="46" s="1"/>
  <c r="N43" i="46"/>
  <c r="P42" i="46"/>
  <c r="Q42" i="46" s="1"/>
  <c r="N40" i="46"/>
  <c r="N11" i="46"/>
  <c r="K18" i="46"/>
  <c r="L17" i="46" s="1"/>
  <c r="O20" i="46"/>
  <c r="P37" i="46"/>
  <c r="Q37" i="46" s="1"/>
  <c r="K39" i="46"/>
  <c r="O46" i="46"/>
  <c r="O58" i="46"/>
  <c r="O62" i="46"/>
  <c r="O72" i="46"/>
  <c r="O74" i="46"/>
  <c r="O80" i="46"/>
  <c r="O82" i="46"/>
  <c r="O88" i="46"/>
  <c r="O90" i="46"/>
  <c r="N12" i="46"/>
  <c r="N16" i="46"/>
  <c r="P19" i="46"/>
  <c r="Q19" i="46" s="1"/>
  <c r="P20" i="46"/>
  <c r="Q20" i="46" s="1"/>
  <c r="N22" i="46"/>
  <c r="K23" i="46"/>
  <c r="L22" i="46" s="1"/>
  <c r="M21" i="46" s="1"/>
  <c r="P31" i="46"/>
  <c r="Q31" i="46" s="1"/>
  <c r="P35" i="46"/>
  <c r="Q35" i="46" s="1"/>
  <c r="O40" i="46"/>
  <c r="N41" i="46"/>
  <c r="P43" i="46"/>
  <c r="Q43" i="46" s="1"/>
  <c r="P47" i="46"/>
  <c r="Q47" i="46" s="1"/>
  <c r="K55" i="46"/>
  <c r="L54" i="46" s="1"/>
  <c r="O56" i="46"/>
  <c r="N57" i="46"/>
  <c r="P59" i="46"/>
  <c r="Q59" i="46" s="1"/>
  <c r="P63" i="46"/>
  <c r="Q63" i="46" s="1"/>
  <c r="K71" i="46"/>
  <c r="L70" i="46" s="1"/>
  <c r="K79" i="46"/>
  <c r="K87" i="46"/>
  <c r="L86" i="46" s="1"/>
  <c r="M85" i="46" s="1"/>
  <c r="K95" i="46"/>
  <c r="L94" i="46" s="1"/>
  <c r="N15" i="46"/>
  <c r="K29" i="46"/>
  <c r="L28" i="46" s="1"/>
  <c r="P32" i="46"/>
  <c r="Q32" i="46" s="1"/>
  <c r="K38" i="46"/>
  <c r="L37" i="46" s="1"/>
  <c r="O42" i="46"/>
  <c r="O43" i="46"/>
  <c r="O59" i="46"/>
  <c r="N9" i="46"/>
  <c r="P11" i="46"/>
  <c r="Q11" i="46" s="1"/>
  <c r="O12" i="46"/>
  <c r="K13" i="46"/>
  <c r="L12" i="46" s="1"/>
  <c r="P15" i="46"/>
  <c r="Q15" i="46" s="1"/>
  <c r="O16" i="46"/>
  <c r="K17" i="46"/>
  <c r="L16" i="46" s="1"/>
  <c r="K20" i="46"/>
  <c r="O22" i="46"/>
  <c r="K34" i="46"/>
  <c r="L33" i="46" s="1"/>
  <c r="M32" i="46" s="1"/>
  <c r="N38" i="46"/>
  <c r="P40" i="46"/>
  <c r="Q40" i="46" s="1"/>
  <c r="O41" i="46"/>
  <c r="K45" i="46"/>
  <c r="L44" i="46" s="1"/>
  <c r="P45" i="46"/>
  <c r="Q45" i="46" s="1"/>
  <c r="O53" i="46"/>
  <c r="P56" i="46"/>
  <c r="Q56" i="46" s="1"/>
  <c r="O57" i="46"/>
  <c r="K61" i="46"/>
  <c r="L60" i="46" s="1"/>
  <c r="P61" i="46"/>
  <c r="Q61" i="46" s="1"/>
  <c r="O69" i="46"/>
  <c r="O71" i="46"/>
  <c r="O77" i="46"/>
  <c r="O79" i="46"/>
  <c r="O85" i="46"/>
  <c r="O87" i="46"/>
  <c r="O93" i="46"/>
  <c r="O95" i="46"/>
  <c r="K14" i="46"/>
  <c r="L13" i="46" s="1"/>
  <c r="M12" i="46" s="1"/>
  <c r="O30" i="46"/>
  <c r="O33" i="46"/>
  <c r="O35" i="46"/>
  <c r="K41" i="46"/>
  <c r="L40" i="46" s="1"/>
  <c r="K57" i="46"/>
  <c r="L56" i="46" s="1"/>
  <c r="M55" i="46" s="1"/>
  <c r="P12" i="46"/>
  <c r="Q12" i="46" s="1"/>
  <c r="P16" i="46"/>
  <c r="Q16" i="46" s="1"/>
  <c r="P21" i="46"/>
  <c r="Q21" i="46" s="1"/>
  <c r="P22" i="46"/>
  <c r="Q22" i="46" s="1"/>
  <c r="N24" i="46"/>
  <c r="K25" i="46"/>
  <c r="O26" i="46"/>
  <c r="K37" i="46"/>
  <c r="L36" i="46" s="1"/>
  <c r="M35" i="46" s="1"/>
  <c r="O38" i="46"/>
  <c r="K52" i="46"/>
  <c r="L51" i="46" s="1"/>
  <c r="M50" i="46" s="1"/>
  <c r="N54" i="46"/>
  <c r="K68" i="46"/>
  <c r="N70" i="46"/>
  <c r="N78" i="46"/>
  <c r="N86" i="46"/>
  <c r="N94" i="46"/>
  <c r="K97" i="46"/>
  <c r="L96" i="46" s="1"/>
  <c r="M95" i="46" s="1"/>
  <c r="K99" i="46"/>
  <c r="K101" i="46"/>
  <c r="K103" i="46"/>
  <c r="L102" i="46" s="1"/>
  <c r="K105" i="46"/>
  <c r="K107" i="46"/>
  <c r="P97" i="46"/>
  <c r="Q97" i="46" s="1"/>
  <c r="P99" i="46"/>
  <c r="Q99" i="46" s="1"/>
  <c r="P101" i="46"/>
  <c r="Q101" i="46" s="1"/>
  <c r="P103" i="46"/>
  <c r="Q103" i="46" s="1"/>
  <c r="P105" i="46"/>
  <c r="Q105" i="46" s="1"/>
  <c r="P107" i="46"/>
  <c r="Q107" i="46" s="1"/>
  <c r="G2" i="38"/>
  <c r="I9" i="38"/>
  <c r="G2" i="29"/>
  <c r="F2" i="29"/>
  <c r="L87" i="46" l="1"/>
  <c r="M86" i="46" s="1"/>
  <c r="M27" i="46"/>
  <c r="L98" i="46"/>
  <c r="M97" i="46" s="1"/>
  <c r="L78" i="46"/>
  <c r="M77" i="46" s="1"/>
  <c r="L39" i="46"/>
  <c r="M38" i="46" s="1"/>
  <c r="L82" i="46"/>
  <c r="M81" i="46" s="1"/>
  <c r="L29" i="46"/>
  <c r="M28" i="46" s="1"/>
  <c r="L15" i="46"/>
  <c r="M14" i="46" s="1"/>
  <c r="L21" i="46"/>
  <c r="M20" i="46" s="1"/>
  <c r="L35" i="46"/>
  <c r="M34" i="46" s="1"/>
  <c r="M108" i="46"/>
  <c r="M106" i="46"/>
  <c r="M73" i="46"/>
  <c r="M63" i="46"/>
  <c r="M19" i="46"/>
  <c r="L50" i="46"/>
  <c r="M49" i="46" s="1"/>
  <c r="L68" i="46"/>
  <c r="M47" i="46"/>
  <c r="L66" i="46"/>
  <c r="M65" i="46" s="1"/>
  <c r="M42" i="46"/>
  <c r="L14" i="46"/>
  <c r="M13" i="46" s="1"/>
  <c r="L19" i="46"/>
  <c r="M18" i="46" s="1"/>
  <c r="L53" i="46"/>
  <c r="M52" i="46" s="1"/>
  <c r="L104" i="46"/>
  <c r="M103" i="46" s="1"/>
  <c r="M15" i="46"/>
  <c r="L89" i="46"/>
  <c r="M88" i="46" s="1"/>
  <c r="L91" i="46"/>
  <c r="M90" i="46" s="1"/>
  <c r="L47" i="46"/>
  <c r="M46" i="46" s="1"/>
  <c r="L99" i="46"/>
  <c r="L18" i="46"/>
  <c r="M17" i="46" s="1"/>
  <c r="L52" i="46"/>
  <c r="M53" i="46" s="1"/>
  <c r="L59" i="46"/>
  <c r="M58" i="46" s="1"/>
  <c r="L79" i="46"/>
  <c r="L67" i="46"/>
  <c r="M66" i="46" s="1"/>
  <c r="M59" i="46"/>
  <c r="L69" i="46"/>
  <c r="M68" i="46" s="1"/>
  <c r="L71" i="46"/>
  <c r="M70" i="46" s="1"/>
  <c r="L72" i="46"/>
  <c r="M71" i="46" s="1"/>
  <c r="L46" i="46"/>
  <c r="M45" i="46" s="1"/>
  <c r="L41" i="46"/>
  <c r="M40" i="46" s="1"/>
  <c r="L25" i="46"/>
  <c r="M24" i="46" s="1"/>
  <c r="L42" i="46"/>
  <c r="M41" i="46" s="1"/>
  <c r="L10" i="46"/>
  <c r="M11" i="46" s="1"/>
  <c r="M36" i="46"/>
  <c r="L75" i="46"/>
  <c r="M74" i="46" s="1"/>
  <c r="L57" i="46"/>
  <c r="M56" i="46" s="1"/>
  <c r="L108" i="46"/>
  <c r="L106" i="46"/>
  <c r="L77" i="46"/>
  <c r="M76" i="46" s="1"/>
  <c r="L97" i="46"/>
  <c r="M96" i="46" s="1"/>
  <c r="M101" i="46"/>
  <c r="L24" i="46"/>
  <c r="M23" i="46" s="1"/>
  <c r="L100" i="46"/>
  <c r="M39" i="46"/>
  <c r="L38" i="46"/>
  <c r="M37" i="46" s="1"/>
  <c r="L81" i="46"/>
  <c r="M80" i="46" s="1"/>
  <c r="L83" i="46"/>
  <c r="M82" i="46" s="1"/>
  <c r="L63" i="46"/>
  <c r="M62" i="46" s="1"/>
  <c r="M83" i="46"/>
  <c r="L103" i="46"/>
  <c r="M102" i="46" s="1"/>
  <c r="L62" i="46"/>
  <c r="M61" i="46" s="1"/>
  <c r="L26" i="46"/>
  <c r="M25" i="46" s="1"/>
  <c r="L58" i="46"/>
  <c r="M57" i="46" s="1"/>
  <c r="L90" i="46"/>
  <c r="M89" i="46" s="1"/>
  <c r="L32" i="46"/>
  <c r="M31" i="46" s="1"/>
  <c r="L92" i="46"/>
  <c r="M91" i="46" s="1"/>
  <c r="M93" i="46" l="1"/>
  <c r="M60" i="46"/>
  <c r="M26" i="46"/>
  <c r="M72" i="46"/>
  <c r="M33" i="46"/>
  <c r="M107" i="46"/>
  <c r="M84" i="46"/>
  <c r="M22" i="46"/>
  <c r="M104" i="46"/>
  <c r="M30" i="46"/>
  <c r="M79" i="46"/>
  <c r="M105" i="46"/>
  <c r="M78" i="46"/>
  <c r="M64" i="46"/>
  <c r="M67" i="46"/>
  <c r="M51" i="46"/>
  <c r="M98" i="46"/>
  <c r="M99" i="46"/>
  <c r="M16" i="46"/>
  <c r="M100" i="46"/>
  <c r="M43" i="46"/>
  <c r="M48" i="46"/>
  <c r="M69" i="46"/>
  <c r="M54" i="46"/>
  <c r="M92" i="46"/>
  <c r="H12" i="38" l="1"/>
  <c r="G22" i="38"/>
  <c r="G20" i="38"/>
  <c r="F9" i="38"/>
  <c r="F10" i="38"/>
  <c r="I108" i="38"/>
  <c r="H108" i="38"/>
  <c r="G108" i="38"/>
  <c r="F108" i="38"/>
  <c r="I107" i="38"/>
  <c r="H107" i="38"/>
  <c r="G107" i="38"/>
  <c r="F107" i="38"/>
  <c r="J107" i="38" s="1"/>
  <c r="I106" i="38"/>
  <c r="H106" i="38"/>
  <c r="G106" i="38"/>
  <c r="F106" i="38"/>
  <c r="I105" i="38"/>
  <c r="H105" i="38"/>
  <c r="G105" i="38"/>
  <c r="F105" i="38"/>
  <c r="J105" i="38" s="1"/>
  <c r="I104" i="38"/>
  <c r="H104" i="38"/>
  <c r="G104" i="38"/>
  <c r="F104" i="38"/>
  <c r="I103" i="38"/>
  <c r="H103" i="38"/>
  <c r="G103" i="38"/>
  <c r="F103" i="38"/>
  <c r="J103" i="38" s="1"/>
  <c r="I102" i="38"/>
  <c r="H102" i="38"/>
  <c r="G102" i="38"/>
  <c r="F102" i="38"/>
  <c r="I101" i="38"/>
  <c r="H101" i="38"/>
  <c r="G101" i="38"/>
  <c r="F101" i="38"/>
  <c r="J101" i="38" s="1"/>
  <c r="I100" i="38"/>
  <c r="H100" i="38"/>
  <c r="G100" i="38"/>
  <c r="F100" i="38"/>
  <c r="I99" i="38"/>
  <c r="H99" i="38"/>
  <c r="G99" i="38"/>
  <c r="F99" i="38"/>
  <c r="J99" i="38" s="1"/>
  <c r="I98" i="38"/>
  <c r="H98" i="38"/>
  <c r="G98" i="38"/>
  <c r="F98" i="38"/>
  <c r="I97" i="38"/>
  <c r="H97" i="38"/>
  <c r="G97" i="38"/>
  <c r="F97" i="38"/>
  <c r="J97" i="38" s="1"/>
  <c r="I96" i="38"/>
  <c r="H96" i="38"/>
  <c r="G96" i="38"/>
  <c r="F96" i="38"/>
  <c r="I95" i="38"/>
  <c r="H95" i="38"/>
  <c r="G95" i="38"/>
  <c r="F95" i="38"/>
  <c r="J95" i="38" s="1"/>
  <c r="I94" i="38"/>
  <c r="H94" i="38"/>
  <c r="G94" i="38"/>
  <c r="F94" i="38"/>
  <c r="I93" i="38"/>
  <c r="H93" i="38"/>
  <c r="G93" i="38"/>
  <c r="F93" i="38"/>
  <c r="J93" i="38" s="1"/>
  <c r="I92" i="38"/>
  <c r="H92" i="38"/>
  <c r="G92" i="38"/>
  <c r="F92" i="38"/>
  <c r="I91" i="38"/>
  <c r="H91" i="38"/>
  <c r="G91" i="38"/>
  <c r="F91" i="38"/>
  <c r="J91" i="38" s="1"/>
  <c r="I90" i="38"/>
  <c r="H90" i="38"/>
  <c r="G90" i="38"/>
  <c r="F90" i="38"/>
  <c r="I89" i="38"/>
  <c r="H89" i="38"/>
  <c r="G89" i="38"/>
  <c r="F89" i="38"/>
  <c r="J89" i="38" s="1"/>
  <c r="I88" i="38"/>
  <c r="H88" i="38"/>
  <c r="G88" i="38"/>
  <c r="F88" i="38"/>
  <c r="I87" i="38"/>
  <c r="H87" i="38"/>
  <c r="G87" i="38"/>
  <c r="F87" i="38"/>
  <c r="J87" i="38" s="1"/>
  <c r="I86" i="38"/>
  <c r="H86" i="38"/>
  <c r="G86" i="38"/>
  <c r="F86" i="38"/>
  <c r="I85" i="38"/>
  <c r="H85" i="38"/>
  <c r="G85" i="38"/>
  <c r="F85" i="38"/>
  <c r="J85" i="38" s="1"/>
  <c r="I84" i="38"/>
  <c r="H84" i="38"/>
  <c r="G84" i="38"/>
  <c r="F84" i="38"/>
  <c r="I83" i="38"/>
  <c r="H83" i="38"/>
  <c r="G83" i="38"/>
  <c r="F83" i="38"/>
  <c r="I82" i="38"/>
  <c r="H82" i="38"/>
  <c r="G82" i="38"/>
  <c r="F82" i="38"/>
  <c r="I81" i="38"/>
  <c r="H81" i="38"/>
  <c r="G81" i="38"/>
  <c r="F81" i="38"/>
  <c r="J81" i="38" s="1"/>
  <c r="I80" i="38"/>
  <c r="H80" i="38"/>
  <c r="G80" i="38"/>
  <c r="F80" i="38"/>
  <c r="I79" i="38"/>
  <c r="H79" i="38"/>
  <c r="G79" i="38"/>
  <c r="F79" i="38"/>
  <c r="J79" i="38" s="1"/>
  <c r="I78" i="38"/>
  <c r="H78" i="38"/>
  <c r="G78" i="38"/>
  <c r="F78" i="38"/>
  <c r="I77" i="38"/>
  <c r="H77" i="38"/>
  <c r="G77" i="38"/>
  <c r="F77" i="38"/>
  <c r="J77" i="38" s="1"/>
  <c r="I76" i="38"/>
  <c r="H76" i="38"/>
  <c r="G76" i="38"/>
  <c r="F76" i="38"/>
  <c r="I75" i="38"/>
  <c r="H75" i="38"/>
  <c r="G75" i="38"/>
  <c r="F75" i="38"/>
  <c r="J75" i="38" s="1"/>
  <c r="I74" i="38"/>
  <c r="H74" i="38"/>
  <c r="G74" i="38"/>
  <c r="F74" i="38"/>
  <c r="I73" i="38"/>
  <c r="H73" i="38"/>
  <c r="G73" i="38"/>
  <c r="F73" i="38"/>
  <c r="J73" i="38" s="1"/>
  <c r="I72" i="38"/>
  <c r="H72" i="38"/>
  <c r="G72" i="38"/>
  <c r="F72" i="38"/>
  <c r="I71" i="38"/>
  <c r="H71" i="38"/>
  <c r="G71" i="38"/>
  <c r="F71" i="38"/>
  <c r="J71" i="38" s="1"/>
  <c r="I70" i="38"/>
  <c r="H70" i="38"/>
  <c r="G70" i="38"/>
  <c r="F70" i="38"/>
  <c r="I69" i="38"/>
  <c r="H69" i="38"/>
  <c r="G69" i="38"/>
  <c r="F69" i="38"/>
  <c r="I68" i="38"/>
  <c r="H68" i="38"/>
  <c r="G68" i="38"/>
  <c r="F68" i="38"/>
  <c r="I67" i="38"/>
  <c r="H67" i="38"/>
  <c r="G67" i="38"/>
  <c r="F67" i="38"/>
  <c r="J67" i="38" s="1"/>
  <c r="I66" i="38"/>
  <c r="H66" i="38"/>
  <c r="G66" i="38"/>
  <c r="F66" i="38"/>
  <c r="I65" i="38"/>
  <c r="H65" i="38"/>
  <c r="G65" i="38"/>
  <c r="F65" i="38"/>
  <c r="J65" i="38" s="1"/>
  <c r="I64" i="38"/>
  <c r="H64" i="38"/>
  <c r="G64" i="38"/>
  <c r="F64" i="38"/>
  <c r="I63" i="38"/>
  <c r="H63" i="38"/>
  <c r="G63" i="38"/>
  <c r="F63" i="38"/>
  <c r="J63" i="38" s="1"/>
  <c r="I62" i="38"/>
  <c r="H62" i="38"/>
  <c r="G62" i="38"/>
  <c r="F62" i="38"/>
  <c r="I61" i="38"/>
  <c r="H61" i="38"/>
  <c r="G61" i="38"/>
  <c r="F61" i="38"/>
  <c r="J61" i="38" s="1"/>
  <c r="I60" i="38"/>
  <c r="H60" i="38"/>
  <c r="G60" i="38"/>
  <c r="F60" i="38"/>
  <c r="I59" i="38"/>
  <c r="H59" i="38"/>
  <c r="G59" i="38"/>
  <c r="F59" i="38"/>
  <c r="J59" i="38" s="1"/>
  <c r="I58" i="38"/>
  <c r="H58" i="38"/>
  <c r="G58" i="38"/>
  <c r="F58" i="38"/>
  <c r="I57" i="38"/>
  <c r="H57" i="38"/>
  <c r="G57" i="38"/>
  <c r="F57" i="38"/>
  <c r="J57" i="38" s="1"/>
  <c r="I56" i="38"/>
  <c r="H56" i="38"/>
  <c r="G56" i="38"/>
  <c r="F56" i="38"/>
  <c r="I55" i="38"/>
  <c r="H55" i="38"/>
  <c r="G55" i="38"/>
  <c r="F55" i="38"/>
  <c r="J55" i="38" s="1"/>
  <c r="I54" i="38"/>
  <c r="H54" i="38"/>
  <c r="G54" i="38"/>
  <c r="F54" i="38"/>
  <c r="I53" i="38"/>
  <c r="H53" i="38"/>
  <c r="G53" i="38"/>
  <c r="F53" i="38"/>
  <c r="J53" i="38" s="1"/>
  <c r="I52" i="38"/>
  <c r="H52" i="38"/>
  <c r="G52" i="38"/>
  <c r="F52" i="38"/>
  <c r="I51" i="38"/>
  <c r="H51" i="38"/>
  <c r="G51" i="38"/>
  <c r="F51" i="38"/>
  <c r="J51" i="38" s="1"/>
  <c r="I50" i="38"/>
  <c r="H50" i="38"/>
  <c r="G50" i="38"/>
  <c r="F50" i="38"/>
  <c r="I49" i="38"/>
  <c r="H49" i="38"/>
  <c r="G49" i="38"/>
  <c r="F49" i="38"/>
  <c r="J49" i="38" s="1"/>
  <c r="I48" i="38"/>
  <c r="H48" i="38"/>
  <c r="G48" i="38"/>
  <c r="F48" i="38"/>
  <c r="I47" i="38"/>
  <c r="H47" i="38"/>
  <c r="G47" i="38"/>
  <c r="F47" i="38"/>
  <c r="J47" i="38" s="1"/>
  <c r="I46" i="38"/>
  <c r="H46" i="38"/>
  <c r="G46" i="38"/>
  <c r="F46" i="38"/>
  <c r="I45" i="38"/>
  <c r="H45" i="38"/>
  <c r="G45" i="38"/>
  <c r="F45" i="38"/>
  <c r="J45" i="38" s="1"/>
  <c r="I44" i="38"/>
  <c r="H44" i="38"/>
  <c r="G44" i="38"/>
  <c r="F44" i="38"/>
  <c r="I43" i="38"/>
  <c r="H43" i="38"/>
  <c r="G43" i="38"/>
  <c r="F43" i="38"/>
  <c r="J43" i="38" s="1"/>
  <c r="I42" i="38"/>
  <c r="H42" i="38"/>
  <c r="G42" i="38"/>
  <c r="F42" i="38"/>
  <c r="I41" i="38"/>
  <c r="H41" i="38"/>
  <c r="G41" i="38"/>
  <c r="F41" i="38"/>
  <c r="J41" i="38" s="1"/>
  <c r="I40" i="38"/>
  <c r="H40" i="38"/>
  <c r="G40" i="38"/>
  <c r="F40" i="38"/>
  <c r="I39" i="38"/>
  <c r="H39" i="38"/>
  <c r="G39" i="38"/>
  <c r="F39" i="38"/>
  <c r="J39" i="38" s="1"/>
  <c r="I38" i="38"/>
  <c r="H38" i="38"/>
  <c r="G38" i="38"/>
  <c r="F38" i="38"/>
  <c r="I37" i="38"/>
  <c r="H37" i="38"/>
  <c r="G37" i="38"/>
  <c r="F37" i="38"/>
  <c r="J37" i="38" s="1"/>
  <c r="I36" i="38"/>
  <c r="H36" i="38"/>
  <c r="G36" i="38"/>
  <c r="F36" i="38"/>
  <c r="I35" i="38"/>
  <c r="H35" i="38"/>
  <c r="G35" i="38"/>
  <c r="F35" i="38"/>
  <c r="J35" i="38" s="1"/>
  <c r="I34" i="38"/>
  <c r="H34" i="38"/>
  <c r="G34" i="38"/>
  <c r="F34" i="38"/>
  <c r="I33" i="38"/>
  <c r="H33" i="38"/>
  <c r="G33" i="38"/>
  <c r="F33" i="38"/>
  <c r="J33" i="38" s="1"/>
  <c r="I32" i="38"/>
  <c r="H32" i="38"/>
  <c r="G32" i="38"/>
  <c r="F32" i="38"/>
  <c r="I31" i="38"/>
  <c r="H31" i="38"/>
  <c r="G31" i="38"/>
  <c r="F31" i="38"/>
  <c r="I30" i="38"/>
  <c r="H30" i="38"/>
  <c r="G30" i="38"/>
  <c r="F30" i="38"/>
  <c r="I29" i="38"/>
  <c r="H29" i="38"/>
  <c r="G29" i="38"/>
  <c r="F29" i="38"/>
  <c r="I28" i="38"/>
  <c r="H28" i="38"/>
  <c r="G28" i="38"/>
  <c r="F28" i="38"/>
  <c r="I27" i="38"/>
  <c r="H27" i="38"/>
  <c r="G27" i="38"/>
  <c r="F27" i="38"/>
  <c r="I26" i="38"/>
  <c r="H26" i="38"/>
  <c r="G26" i="38"/>
  <c r="F26" i="38"/>
  <c r="I25" i="38"/>
  <c r="H25" i="38"/>
  <c r="G25" i="38"/>
  <c r="F25" i="38"/>
  <c r="I24" i="38"/>
  <c r="H24" i="38"/>
  <c r="G24" i="38"/>
  <c r="F24" i="38"/>
  <c r="I23" i="38"/>
  <c r="H23" i="38"/>
  <c r="G23" i="38"/>
  <c r="F23" i="38"/>
  <c r="I22" i="38"/>
  <c r="H22" i="38"/>
  <c r="F22" i="38"/>
  <c r="I21" i="38"/>
  <c r="H21" i="38"/>
  <c r="G21" i="38"/>
  <c r="F21" i="38"/>
  <c r="I20" i="38"/>
  <c r="H20" i="38"/>
  <c r="F20" i="38"/>
  <c r="I19" i="38"/>
  <c r="H19" i="38"/>
  <c r="G19" i="38"/>
  <c r="F19" i="38"/>
  <c r="I18" i="38"/>
  <c r="H18" i="38"/>
  <c r="G18" i="38"/>
  <c r="F18" i="38"/>
  <c r="I17" i="38"/>
  <c r="H17" i="38"/>
  <c r="G17" i="38"/>
  <c r="F17" i="38"/>
  <c r="I16" i="38"/>
  <c r="H16" i="38"/>
  <c r="G16" i="38"/>
  <c r="F16" i="38"/>
  <c r="I15" i="38"/>
  <c r="H15" i="38"/>
  <c r="G15" i="38"/>
  <c r="F15" i="38"/>
  <c r="I14" i="38"/>
  <c r="H14" i="38"/>
  <c r="G14" i="38"/>
  <c r="F14" i="38"/>
  <c r="I13" i="38"/>
  <c r="H13" i="38"/>
  <c r="G13" i="38"/>
  <c r="F13" i="38"/>
  <c r="I12" i="38"/>
  <c r="G12" i="38"/>
  <c r="F12" i="38"/>
  <c r="I11" i="38"/>
  <c r="H11" i="38"/>
  <c r="G11" i="38"/>
  <c r="F11" i="38"/>
  <c r="I10" i="38"/>
  <c r="H10" i="38"/>
  <c r="G10" i="38"/>
  <c r="A10" i="38"/>
  <c r="H9" i="38"/>
  <c r="G9" i="38"/>
  <c r="F2" i="38"/>
  <c r="E2" i="38"/>
  <c r="D2" i="38"/>
  <c r="R34" i="38" l="1"/>
  <c r="J34" i="38"/>
  <c r="R36" i="38"/>
  <c r="J36" i="38"/>
  <c r="R38" i="38"/>
  <c r="J38" i="38"/>
  <c r="R42" i="38"/>
  <c r="J42" i="38"/>
  <c r="R44" i="38"/>
  <c r="J44" i="38"/>
  <c r="R46" i="38"/>
  <c r="J46" i="38"/>
  <c r="R50" i="38"/>
  <c r="J50" i="38"/>
  <c r="R52" i="38"/>
  <c r="J52" i="38"/>
  <c r="R54" i="38"/>
  <c r="J54" i="38"/>
  <c r="R58" i="38"/>
  <c r="J58" i="38"/>
  <c r="R60" i="38"/>
  <c r="J60" i="38"/>
  <c r="R64" i="38"/>
  <c r="J64" i="38"/>
  <c r="R68" i="38"/>
  <c r="J68" i="38"/>
  <c r="J80" i="38"/>
  <c r="R69" i="38"/>
  <c r="J69" i="38"/>
  <c r="R72" i="38"/>
  <c r="R80" i="38"/>
  <c r="R88" i="38"/>
  <c r="R96" i="38"/>
  <c r="R104" i="38"/>
  <c r="R75" i="38"/>
  <c r="R107" i="38"/>
  <c r="R76" i="38"/>
  <c r="R77" i="38"/>
  <c r="R78" i="38"/>
  <c r="R73" i="38"/>
  <c r="R81" i="38"/>
  <c r="R89" i="38"/>
  <c r="R97" i="38"/>
  <c r="R105" i="38"/>
  <c r="R91" i="38"/>
  <c r="R84" i="38"/>
  <c r="R101" i="38"/>
  <c r="R74" i="38"/>
  <c r="R82" i="38"/>
  <c r="R90" i="38"/>
  <c r="R98" i="38"/>
  <c r="R106" i="38"/>
  <c r="R83" i="38"/>
  <c r="R92" i="38"/>
  <c r="R85" i="38"/>
  <c r="R86" i="38"/>
  <c r="R94" i="38"/>
  <c r="R71" i="38"/>
  <c r="R79" i="38"/>
  <c r="R87" i="38"/>
  <c r="R95" i="38"/>
  <c r="R103" i="38"/>
  <c r="R99" i="38"/>
  <c r="R100" i="38"/>
  <c r="R93" i="38"/>
  <c r="R102" i="38"/>
  <c r="A11" i="38"/>
  <c r="U10" i="38"/>
  <c r="J83" i="38"/>
  <c r="R40" i="38"/>
  <c r="J40" i="38"/>
  <c r="R48" i="38"/>
  <c r="J48" i="38"/>
  <c r="R56" i="38"/>
  <c r="J56" i="38"/>
  <c r="R62" i="38"/>
  <c r="J62" i="38"/>
  <c r="R66" i="38"/>
  <c r="J66" i="38"/>
  <c r="R70" i="38"/>
  <c r="J70" i="38"/>
  <c r="J72" i="38"/>
  <c r="J74" i="38"/>
  <c r="J76" i="38"/>
  <c r="J78" i="38"/>
  <c r="J82" i="38"/>
  <c r="J84" i="38"/>
  <c r="K84" i="38" s="1"/>
  <c r="J86" i="38"/>
  <c r="J88" i="38"/>
  <c r="J90" i="38"/>
  <c r="J92" i="38"/>
  <c r="J94" i="38"/>
  <c r="J96" i="38"/>
  <c r="J98" i="38"/>
  <c r="J100" i="38"/>
  <c r="K100" i="38" s="1"/>
  <c r="J102" i="38"/>
  <c r="J104" i="38"/>
  <c r="J106" i="38"/>
  <c r="J108" i="38"/>
  <c r="J9" i="38"/>
  <c r="K9" i="38" s="1"/>
  <c r="R32" i="38"/>
  <c r="J32" i="38"/>
  <c r="R31" i="38"/>
  <c r="J31" i="38"/>
  <c r="R30" i="38"/>
  <c r="J30" i="38"/>
  <c r="R29" i="38"/>
  <c r="J29" i="38"/>
  <c r="R28" i="38"/>
  <c r="J28" i="38"/>
  <c r="R27" i="38"/>
  <c r="J27" i="38"/>
  <c r="R26" i="38"/>
  <c r="J26" i="38"/>
  <c r="K26" i="38" s="1"/>
  <c r="R25" i="38"/>
  <c r="J25" i="38"/>
  <c r="K25" i="38" s="1"/>
  <c r="R24" i="38"/>
  <c r="J24" i="38"/>
  <c r="R23" i="38"/>
  <c r="J23" i="38"/>
  <c r="R22" i="38"/>
  <c r="J22" i="38"/>
  <c r="R21" i="38"/>
  <c r="J21" i="38"/>
  <c r="K21" i="38" s="1"/>
  <c r="R20" i="38"/>
  <c r="J20" i="38"/>
  <c r="R19" i="38"/>
  <c r="J19" i="38"/>
  <c r="K19" i="38" s="1"/>
  <c r="R18" i="38"/>
  <c r="J18" i="38"/>
  <c r="K18" i="38" s="1"/>
  <c r="R17" i="38"/>
  <c r="J17" i="38"/>
  <c r="R16" i="38"/>
  <c r="J16" i="38"/>
  <c r="K16" i="38" s="1"/>
  <c r="R15" i="38"/>
  <c r="J15" i="38"/>
  <c r="K15" i="38" s="1"/>
  <c r="R14" i="38"/>
  <c r="J14" i="38"/>
  <c r="K14" i="38" s="1"/>
  <c r="R13" i="38"/>
  <c r="J13" i="38"/>
  <c r="R12" i="38"/>
  <c r="J12" i="38"/>
  <c r="K12" i="38" s="1"/>
  <c r="R11" i="38"/>
  <c r="J11" i="38"/>
  <c r="K11" i="38" s="1"/>
  <c r="R10" i="38"/>
  <c r="J10" i="38"/>
  <c r="K10" i="38" s="1"/>
  <c r="R33" i="38"/>
  <c r="R35" i="38"/>
  <c r="R37" i="38"/>
  <c r="R39" i="38"/>
  <c r="R41" i="38"/>
  <c r="R43" i="38"/>
  <c r="R45" i="38"/>
  <c r="R47" i="38"/>
  <c r="R49" i="38"/>
  <c r="R51" i="38"/>
  <c r="R53" i="38"/>
  <c r="R55" i="38"/>
  <c r="R57" i="38"/>
  <c r="R59" i="38"/>
  <c r="R61" i="38"/>
  <c r="R63" i="38"/>
  <c r="R65" i="38"/>
  <c r="R67" i="38"/>
  <c r="R9" i="38"/>
  <c r="P15" i="38"/>
  <c r="Q15" i="38" s="1"/>
  <c r="P23" i="38"/>
  <c r="Q23" i="38" s="1"/>
  <c r="K27" i="38"/>
  <c r="N29" i="38"/>
  <c r="P10" i="38"/>
  <c r="Q10" i="38" s="1"/>
  <c r="P31" i="38"/>
  <c r="Q31" i="38" s="1"/>
  <c r="N17" i="38"/>
  <c r="O26" i="38"/>
  <c r="P33" i="38"/>
  <c r="Q33" i="38" s="1"/>
  <c r="K58" i="38"/>
  <c r="P13" i="38"/>
  <c r="Q13" i="38" s="1"/>
  <c r="N13" i="38"/>
  <c r="P22" i="38"/>
  <c r="Q22" i="38" s="1"/>
  <c r="O22" i="38"/>
  <c r="P29" i="38"/>
  <c r="Q29" i="38" s="1"/>
  <c r="P38" i="38"/>
  <c r="Q38" i="38" s="1"/>
  <c r="K42" i="38"/>
  <c r="O37" i="38"/>
  <c r="N36" i="38"/>
  <c r="P19" i="38"/>
  <c r="Q19" i="38" s="1"/>
  <c r="K31" i="38"/>
  <c r="N33" i="38"/>
  <c r="P9" i="38"/>
  <c r="Q9" i="38" s="1"/>
  <c r="N9" i="38"/>
  <c r="P11" i="38"/>
  <c r="Q11" i="38" s="1"/>
  <c r="P16" i="38"/>
  <c r="Q16" i="38" s="1"/>
  <c r="P18" i="38"/>
  <c r="Q18" i="38" s="1"/>
  <c r="O18" i="38"/>
  <c r="K23" i="38"/>
  <c r="P25" i="38"/>
  <c r="Q25" i="38" s="1"/>
  <c r="N25" i="38"/>
  <c r="P27" i="38"/>
  <c r="Q27" i="38" s="1"/>
  <c r="P34" i="38"/>
  <c r="Q34" i="38" s="1"/>
  <c r="O34" i="38"/>
  <c r="O10" i="38"/>
  <c r="P17" i="38"/>
  <c r="Q17" i="38" s="1"/>
  <c r="P26" i="38"/>
  <c r="Q26" i="38" s="1"/>
  <c r="N104" i="38"/>
  <c r="P12" i="38"/>
  <c r="Q12" i="38" s="1"/>
  <c r="P14" i="38"/>
  <c r="Q14" i="38" s="1"/>
  <c r="O14" i="38"/>
  <c r="P21" i="38"/>
  <c r="Q21" i="38" s="1"/>
  <c r="N21" i="38"/>
  <c r="P30" i="38"/>
  <c r="Q30" i="38" s="1"/>
  <c r="O30" i="38"/>
  <c r="N44" i="38"/>
  <c r="O45" i="38"/>
  <c r="O53" i="38"/>
  <c r="N60" i="38"/>
  <c r="N63" i="38"/>
  <c r="N66" i="38"/>
  <c r="O69" i="38"/>
  <c r="P90" i="38"/>
  <c r="Q90" i="38" s="1"/>
  <c r="O9" i="38"/>
  <c r="N12" i="38"/>
  <c r="O13" i="38"/>
  <c r="N16" i="38"/>
  <c r="O17" i="38"/>
  <c r="N20" i="38"/>
  <c r="O21" i="38"/>
  <c r="K22" i="38"/>
  <c r="N24" i="38"/>
  <c r="O25" i="38"/>
  <c r="N28" i="38"/>
  <c r="O29" i="38"/>
  <c r="K30" i="38"/>
  <c r="N32" i="38"/>
  <c r="O33" i="38"/>
  <c r="K34" i="38"/>
  <c r="P35" i="38"/>
  <c r="Q35" i="38" s="1"/>
  <c r="K39" i="38"/>
  <c r="P40" i="38"/>
  <c r="Q40" i="38" s="1"/>
  <c r="P41" i="38"/>
  <c r="Q41" i="38" s="1"/>
  <c r="N41" i="38"/>
  <c r="O42" i="38"/>
  <c r="P43" i="38"/>
  <c r="Q43" i="38" s="1"/>
  <c r="P49" i="38"/>
  <c r="Q49" i="38" s="1"/>
  <c r="O49" i="38"/>
  <c r="K54" i="38"/>
  <c r="P56" i="38"/>
  <c r="Q56" i="38" s="1"/>
  <c r="N56" i="38"/>
  <c r="P58" i="38"/>
  <c r="Q58" i="38" s="1"/>
  <c r="K61" i="38"/>
  <c r="K64" i="38"/>
  <c r="P67" i="38"/>
  <c r="Q67" i="38" s="1"/>
  <c r="K102" i="38"/>
  <c r="P46" i="38"/>
  <c r="Q46" i="38" s="1"/>
  <c r="P53" i="38"/>
  <c r="Q53" i="38" s="1"/>
  <c r="P60" i="38"/>
  <c r="Q60" i="38" s="1"/>
  <c r="K66" i="38"/>
  <c r="K73" i="38"/>
  <c r="P77" i="38"/>
  <c r="Q77" i="38" s="1"/>
  <c r="N11" i="38"/>
  <c r="O12" i="38"/>
  <c r="K13" i="38"/>
  <c r="N15" i="38"/>
  <c r="O16" i="38"/>
  <c r="K17" i="38"/>
  <c r="N19" i="38"/>
  <c r="O20" i="38"/>
  <c r="N23" i="38"/>
  <c r="O24" i="38"/>
  <c r="N27" i="38"/>
  <c r="O28" i="38"/>
  <c r="K29" i="38"/>
  <c r="N31" i="38"/>
  <c r="O32" i="38"/>
  <c r="K33" i="38"/>
  <c r="K38" i="38"/>
  <c r="N40" i="38"/>
  <c r="O41" i="38"/>
  <c r="P42" i="38"/>
  <c r="Q42" i="38" s="1"/>
  <c r="K46" i="38"/>
  <c r="K50" i="38"/>
  <c r="P52" i="38"/>
  <c r="Q52" i="38" s="1"/>
  <c r="N52" i="38"/>
  <c r="P54" i="38"/>
  <c r="Q54" i="38" s="1"/>
  <c r="N75" i="38"/>
  <c r="K86" i="38"/>
  <c r="P95" i="38"/>
  <c r="Q95" i="38" s="1"/>
  <c r="O106" i="38"/>
  <c r="N105" i="38"/>
  <c r="O102" i="38"/>
  <c r="N101" i="38"/>
  <c r="O98" i="38"/>
  <c r="N97" i="38"/>
  <c r="O94" i="38"/>
  <c r="N93" i="38"/>
  <c r="O90" i="38"/>
  <c r="N89" i="38"/>
  <c r="O86" i="38"/>
  <c r="N85" i="38"/>
  <c r="O82" i="38"/>
  <c r="N81" i="38"/>
  <c r="O78" i="38"/>
  <c r="N77" i="38"/>
  <c r="O74" i="38"/>
  <c r="N73" i="38"/>
  <c r="O70" i="38"/>
  <c r="N69" i="38"/>
  <c r="O66" i="38"/>
  <c r="N65" i="38"/>
  <c r="O62" i="38"/>
  <c r="N61" i="38"/>
  <c r="P108" i="38"/>
  <c r="Q108" i="38" s="1"/>
  <c r="K108" i="38"/>
  <c r="O107" i="38"/>
  <c r="N106" i="38"/>
  <c r="P104" i="38"/>
  <c r="Q104" i="38" s="1"/>
  <c r="K104" i="38"/>
  <c r="O103" i="38"/>
  <c r="N102" i="38"/>
  <c r="P100" i="38"/>
  <c r="Q100" i="38" s="1"/>
  <c r="O99" i="38"/>
  <c r="N98" i="38"/>
  <c r="P96" i="38"/>
  <c r="Q96" i="38" s="1"/>
  <c r="K96" i="38"/>
  <c r="O95" i="38"/>
  <c r="N94" i="38"/>
  <c r="P92" i="38"/>
  <c r="Q92" i="38" s="1"/>
  <c r="K92" i="38"/>
  <c r="O91" i="38"/>
  <c r="N90" i="38"/>
  <c r="P88" i="38"/>
  <c r="Q88" i="38" s="1"/>
  <c r="K88" i="38"/>
  <c r="O87" i="38"/>
  <c r="N86" i="38"/>
  <c r="P84" i="38"/>
  <c r="Q84" i="38" s="1"/>
  <c r="O83" i="38"/>
  <c r="N82" i="38"/>
  <c r="P80" i="38"/>
  <c r="Q80" i="38" s="1"/>
  <c r="K80" i="38"/>
  <c r="O79" i="38"/>
  <c r="N78" i="38"/>
  <c r="P76" i="38"/>
  <c r="Q76" i="38" s="1"/>
  <c r="K76" i="38"/>
  <c r="O75" i="38"/>
  <c r="N74" i="38"/>
  <c r="P72" i="38"/>
  <c r="Q72" i="38" s="1"/>
  <c r="K72" i="38"/>
  <c r="O71" i="38"/>
  <c r="O108" i="38"/>
  <c r="N107" i="38"/>
  <c r="P105" i="38"/>
  <c r="Q105" i="38" s="1"/>
  <c r="K105" i="38"/>
  <c r="O104" i="38"/>
  <c r="N103" i="38"/>
  <c r="P101" i="38"/>
  <c r="Q101" i="38" s="1"/>
  <c r="K101" i="38"/>
  <c r="O100" i="38"/>
  <c r="N99" i="38"/>
  <c r="P97" i="38"/>
  <c r="Q97" i="38" s="1"/>
  <c r="K97" i="38"/>
  <c r="O96" i="38"/>
  <c r="N95" i="38"/>
  <c r="P93" i="38"/>
  <c r="Q93" i="38" s="1"/>
  <c r="K93" i="38"/>
  <c r="O92" i="38"/>
  <c r="N91" i="38"/>
  <c r="P89" i="38"/>
  <c r="Q89" i="38" s="1"/>
  <c r="K89" i="38"/>
  <c r="O88" i="38"/>
  <c r="N87" i="38"/>
  <c r="P85" i="38"/>
  <c r="Q85" i="38" s="1"/>
  <c r="K85" i="38"/>
  <c r="O84" i="38"/>
  <c r="N83" i="38"/>
  <c r="N108" i="38"/>
  <c r="K106" i="38"/>
  <c r="O101" i="38"/>
  <c r="P94" i="38"/>
  <c r="Q94" i="38" s="1"/>
  <c r="N92" i="38"/>
  <c r="K90" i="38"/>
  <c r="O85" i="38"/>
  <c r="K82" i="38"/>
  <c r="P78" i="38"/>
  <c r="Q78" i="38" s="1"/>
  <c r="O77" i="38"/>
  <c r="N76" i="38"/>
  <c r="K74" i="38"/>
  <c r="K70" i="38"/>
  <c r="O68" i="38"/>
  <c r="O65" i="38"/>
  <c r="P64" i="38"/>
  <c r="Q64" i="38" s="1"/>
  <c r="N62" i="38"/>
  <c r="P61" i="38"/>
  <c r="Q61" i="38" s="1"/>
  <c r="P59" i="38"/>
  <c r="Q59" i="38" s="1"/>
  <c r="K59" i="38"/>
  <c r="O58" i="38"/>
  <c r="N57" i="38"/>
  <c r="P55" i="38"/>
  <c r="Q55" i="38" s="1"/>
  <c r="K55" i="38"/>
  <c r="O54" i="38"/>
  <c r="N53" i="38"/>
  <c r="P51" i="38"/>
  <c r="Q51" i="38" s="1"/>
  <c r="K51" i="38"/>
  <c r="O50" i="38"/>
  <c r="N49" i="38"/>
  <c r="P47" i="38"/>
  <c r="Q47" i="38" s="1"/>
  <c r="K47" i="38"/>
  <c r="O105" i="38"/>
  <c r="P98" i="38"/>
  <c r="Q98" i="38" s="1"/>
  <c r="N96" i="38"/>
  <c r="K94" i="38"/>
  <c r="O89" i="38"/>
  <c r="P81" i="38"/>
  <c r="Q81" i="38" s="1"/>
  <c r="O80" i="38"/>
  <c r="N79" i="38"/>
  <c r="K77" i="38"/>
  <c r="P73" i="38"/>
  <c r="Q73" i="38" s="1"/>
  <c r="O72" i="38"/>
  <c r="N71" i="38"/>
  <c r="P70" i="38"/>
  <c r="Q70" i="38" s="1"/>
  <c r="K69" i="38"/>
  <c r="N68" i="38"/>
  <c r="O67" i="38"/>
  <c r="O64" i="38"/>
  <c r="O61" i="38"/>
  <c r="O59" i="38"/>
  <c r="N58" i="38"/>
  <c r="O55" i="38"/>
  <c r="N54" i="38"/>
  <c r="O51" i="38"/>
  <c r="N50" i="38"/>
  <c r="O47" i="38"/>
  <c r="N46" i="38"/>
  <c r="O43" i="38"/>
  <c r="N42" i="38"/>
  <c r="O39" i="38"/>
  <c r="N38" i="38"/>
  <c r="O35" i="38"/>
  <c r="P102" i="38"/>
  <c r="Q102" i="38" s="1"/>
  <c r="N100" i="38"/>
  <c r="K98" i="38"/>
  <c r="O93" i="38"/>
  <c r="P86" i="38"/>
  <c r="Q86" i="38" s="1"/>
  <c r="N84" i="38"/>
  <c r="P82" i="38"/>
  <c r="Q82" i="38" s="1"/>
  <c r="O81" i="38"/>
  <c r="N80" i="38"/>
  <c r="K78" i="38"/>
  <c r="P74" i="38"/>
  <c r="Q74" i="38" s="1"/>
  <c r="O73" i="38"/>
  <c r="N72" i="38"/>
  <c r="N70" i="38"/>
  <c r="P69" i="38"/>
  <c r="Q69" i="38" s="1"/>
  <c r="K68" i="38"/>
  <c r="N67" i="38"/>
  <c r="K65" i="38"/>
  <c r="N64" i="38"/>
  <c r="O63" i="38"/>
  <c r="O60" i="38"/>
  <c r="N59" i="38"/>
  <c r="O56" i="38"/>
  <c r="N55" i="38"/>
  <c r="O52" i="38"/>
  <c r="N51" i="38"/>
  <c r="O48" i="38"/>
  <c r="N47" i="38"/>
  <c r="O44" i="38"/>
  <c r="N43" i="38"/>
  <c r="O40" i="38"/>
  <c r="N39" i="38"/>
  <c r="O36" i="38"/>
  <c r="N35" i="38"/>
  <c r="N10" i="38"/>
  <c r="O11" i="38"/>
  <c r="N14" i="38"/>
  <c r="O15" i="38"/>
  <c r="N18" i="38"/>
  <c r="O19" i="38"/>
  <c r="K20" i="38"/>
  <c r="P20" i="38"/>
  <c r="Q20" i="38" s="1"/>
  <c r="N22" i="38"/>
  <c r="O23" i="38"/>
  <c r="K24" i="38"/>
  <c r="P24" i="38"/>
  <c r="Q24" i="38" s="1"/>
  <c r="N26" i="38"/>
  <c r="O27" i="38"/>
  <c r="K28" i="38"/>
  <c r="P28" i="38"/>
  <c r="Q28" i="38" s="1"/>
  <c r="N30" i="38"/>
  <c r="O31" i="38"/>
  <c r="K32" i="38"/>
  <c r="P32" i="38"/>
  <c r="Q32" i="38" s="1"/>
  <c r="N34" i="38"/>
  <c r="K35" i="38"/>
  <c r="P36" i="38"/>
  <c r="Q36" i="38" s="1"/>
  <c r="P37" i="38"/>
  <c r="Q37" i="38" s="1"/>
  <c r="N37" i="38"/>
  <c r="O38" i="38"/>
  <c r="P39" i="38"/>
  <c r="Q39" i="38" s="1"/>
  <c r="K43" i="38"/>
  <c r="P44" i="38"/>
  <c r="Q44" i="38" s="1"/>
  <c r="P45" i="38"/>
  <c r="Q45" i="38" s="1"/>
  <c r="N45" i="38"/>
  <c r="O46" i="38"/>
  <c r="P48" i="38"/>
  <c r="Q48" i="38" s="1"/>
  <c r="N48" i="38"/>
  <c r="P50" i="38"/>
  <c r="Q50" i="38" s="1"/>
  <c r="P57" i="38"/>
  <c r="Q57" i="38" s="1"/>
  <c r="O57" i="38"/>
  <c r="K62" i="38"/>
  <c r="P62" i="38"/>
  <c r="Q62" i="38" s="1"/>
  <c r="P65" i="38"/>
  <c r="Q65" i="38" s="1"/>
  <c r="P68" i="38"/>
  <c r="Q68" i="38" s="1"/>
  <c r="O76" i="38"/>
  <c r="K81" i="38"/>
  <c r="N88" i="38"/>
  <c r="O97" i="38"/>
  <c r="P106" i="38"/>
  <c r="Q106" i="38" s="1"/>
  <c r="K37" i="38"/>
  <c r="K41" i="38"/>
  <c r="K45" i="38"/>
  <c r="K49" i="38"/>
  <c r="K53" i="38"/>
  <c r="K57" i="38"/>
  <c r="P66" i="38"/>
  <c r="Q66" i="38" s="1"/>
  <c r="P71" i="38"/>
  <c r="Q71" i="38" s="1"/>
  <c r="P79" i="38"/>
  <c r="Q79" i="38" s="1"/>
  <c r="P91" i="38"/>
  <c r="Q91" i="38" s="1"/>
  <c r="P107" i="38"/>
  <c r="Q107" i="38" s="1"/>
  <c r="K36" i="38"/>
  <c r="K40" i="38"/>
  <c r="K44" i="38"/>
  <c r="K48" i="38"/>
  <c r="K52" i="38"/>
  <c r="K56" i="38"/>
  <c r="K60" i="38"/>
  <c r="P87" i="38"/>
  <c r="Q87" i="38" s="1"/>
  <c r="P103" i="38"/>
  <c r="Q103" i="38" s="1"/>
  <c r="P63" i="38"/>
  <c r="Q63" i="38" s="1"/>
  <c r="P75" i="38"/>
  <c r="Q75" i="38" s="1"/>
  <c r="P83" i="38"/>
  <c r="Q83" i="38" s="1"/>
  <c r="P99" i="38"/>
  <c r="Q99" i="38" s="1"/>
  <c r="K63" i="38"/>
  <c r="K67" i="38"/>
  <c r="K71" i="38"/>
  <c r="K75" i="38"/>
  <c r="K79" i="38"/>
  <c r="K83" i="38"/>
  <c r="K87" i="38"/>
  <c r="K91" i="38"/>
  <c r="K95" i="38"/>
  <c r="K99" i="38"/>
  <c r="K103" i="38"/>
  <c r="K107" i="38"/>
  <c r="I12" i="33"/>
  <c r="G2" i="33"/>
  <c r="F2" i="33"/>
  <c r="I108" i="33"/>
  <c r="H108" i="33"/>
  <c r="G108" i="33"/>
  <c r="F108" i="33"/>
  <c r="I107" i="33"/>
  <c r="H107" i="33"/>
  <c r="G107" i="33"/>
  <c r="F107" i="33"/>
  <c r="I106" i="33"/>
  <c r="H106" i="33"/>
  <c r="G106" i="33"/>
  <c r="F106" i="33"/>
  <c r="I105" i="33"/>
  <c r="H105" i="33"/>
  <c r="G105" i="33"/>
  <c r="F105" i="33"/>
  <c r="I104" i="33"/>
  <c r="H104" i="33"/>
  <c r="G104" i="33"/>
  <c r="F104" i="33"/>
  <c r="I103" i="33"/>
  <c r="H103" i="33"/>
  <c r="G103" i="33"/>
  <c r="F103" i="33"/>
  <c r="I102" i="33"/>
  <c r="H102" i="33"/>
  <c r="G102" i="33"/>
  <c r="F102" i="33"/>
  <c r="I101" i="33"/>
  <c r="H101" i="33"/>
  <c r="G101" i="33"/>
  <c r="F101" i="33"/>
  <c r="I100" i="33"/>
  <c r="H100" i="33"/>
  <c r="G100" i="33"/>
  <c r="F100" i="33"/>
  <c r="I99" i="33"/>
  <c r="H99" i="33"/>
  <c r="G99" i="33"/>
  <c r="F99" i="33"/>
  <c r="I98" i="33"/>
  <c r="H98" i="33"/>
  <c r="G98" i="33"/>
  <c r="F98" i="33"/>
  <c r="I97" i="33"/>
  <c r="H97" i="33"/>
  <c r="G97" i="33"/>
  <c r="F97" i="33"/>
  <c r="I96" i="33"/>
  <c r="H96" i="33"/>
  <c r="G96" i="33"/>
  <c r="F96" i="33"/>
  <c r="I95" i="33"/>
  <c r="H95" i="33"/>
  <c r="G95" i="33"/>
  <c r="F95" i="33"/>
  <c r="I94" i="33"/>
  <c r="H94" i="33"/>
  <c r="G94" i="33"/>
  <c r="F94" i="33"/>
  <c r="I93" i="33"/>
  <c r="H93" i="33"/>
  <c r="G93" i="33"/>
  <c r="F93" i="33"/>
  <c r="I92" i="33"/>
  <c r="H92" i="33"/>
  <c r="G92" i="33"/>
  <c r="F92" i="33"/>
  <c r="I91" i="33"/>
  <c r="H91" i="33"/>
  <c r="G91" i="33"/>
  <c r="F91" i="33"/>
  <c r="I90" i="33"/>
  <c r="H90" i="33"/>
  <c r="G90" i="33"/>
  <c r="F90" i="33"/>
  <c r="I89" i="33"/>
  <c r="H89" i="33"/>
  <c r="G89" i="33"/>
  <c r="F89" i="33"/>
  <c r="I88" i="33"/>
  <c r="H88" i="33"/>
  <c r="G88" i="33"/>
  <c r="F88" i="33"/>
  <c r="I87" i="33"/>
  <c r="H87" i="33"/>
  <c r="G87" i="33"/>
  <c r="F87" i="33"/>
  <c r="I86" i="33"/>
  <c r="H86" i="33"/>
  <c r="G86" i="33"/>
  <c r="F86" i="33"/>
  <c r="I85" i="33"/>
  <c r="H85" i="33"/>
  <c r="G85" i="33"/>
  <c r="F85" i="33"/>
  <c r="I84" i="33"/>
  <c r="H84" i="33"/>
  <c r="G84" i="33"/>
  <c r="F84" i="33"/>
  <c r="I83" i="33"/>
  <c r="H83" i="33"/>
  <c r="G83" i="33"/>
  <c r="F83" i="33"/>
  <c r="I82" i="33"/>
  <c r="H82" i="33"/>
  <c r="G82" i="33"/>
  <c r="F82" i="33"/>
  <c r="I81" i="33"/>
  <c r="H81" i="33"/>
  <c r="G81" i="33"/>
  <c r="F81" i="33"/>
  <c r="I80" i="33"/>
  <c r="H80" i="33"/>
  <c r="G80" i="33"/>
  <c r="F80" i="33"/>
  <c r="I79" i="33"/>
  <c r="H79" i="33"/>
  <c r="G79" i="33"/>
  <c r="F79" i="33"/>
  <c r="I78" i="33"/>
  <c r="H78" i="33"/>
  <c r="G78" i="33"/>
  <c r="F78" i="33"/>
  <c r="I77" i="33"/>
  <c r="H77" i="33"/>
  <c r="G77" i="33"/>
  <c r="F77" i="33"/>
  <c r="I76" i="33"/>
  <c r="H76" i="33"/>
  <c r="G76" i="33"/>
  <c r="F76" i="33"/>
  <c r="I75" i="33"/>
  <c r="H75" i="33"/>
  <c r="G75" i="33"/>
  <c r="F75" i="33"/>
  <c r="I74" i="33"/>
  <c r="H74" i="33"/>
  <c r="G74" i="33"/>
  <c r="F74" i="33"/>
  <c r="I73" i="33"/>
  <c r="H73" i="33"/>
  <c r="G73" i="33"/>
  <c r="F73" i="33"/>
  <c r="I72" i="33"/>
  <c r="H72" i="33"/>
  <c r="G72" i="33"/>
  <c r="F72" i="33"/>
  <c r="I71" i="33"/>
  <c r="H71" i="33"/>
  <c r="G71" i="33"/>
  <c r="F71" i="33"/>
  <c r="I70" i="33"/>
  <c r="H70" i="33"/>
  <c r="G70" i="33"/>
  <c r="F70" i="33"/>
  <c r="I69" i="33"/>
  <c r="H69" i="33"/>
  <c r="G69" i="33"/>
  <c r="F69" i="33"/>
  <c r="I68" i="33"/>
  <c r="H68" i="33"/>
  <c r="G68" i="33"/>
  <c r="F68" i="33"/>
  <c r="I67" i="33"/>
  <c r="H67" i="33"/>
  <c r="G67" i="33"/>
  <c r="F67" i="33"/>
  <c r="I66" i="33"/>
  <c r="H66" i="33"/>
  <c r="G66" i="33"/>
  <c r="F66" i="33"/>
  <c r="I65" i="33"/>
  <c r="H65" i="33"/>
  <c r="G65" i="33"/>
  <c r="F65" i="33"/>
  <c r="I64" i="33"/>
  <c r="H64" i="33"/>
  <c r="G64" i="33"/>
  <c r="F64" i="33"/>
  <c r="I63" i="33"/>
  <c r="H63" i="33"/>
  <c r="G63" i="33"/>
  <c r="F63" i="33"/>
  <c r="I62" i="33"/>
  <c r="H62" i="33"/>
  <c r="G62" i="33"/>
  <c r="F62" i="33"/>
  <c r="I61" i="33"/>
  <c r="H61" i="33"/>
  <c r="G61" i="33"/>
  <c r="F61" i="33"/>
  <c r="I60" i="33"/>
  <c r="H60" i="33"/>
  <c r="G60" i="33"/>
  <c r="F60" i="33"/>
  <c r="I59" i="33"/>
  <c r="H59" i="33"/>
  <c r="G59" i="33"/>
  <c r="F59" i="33"/>
  <c r="I58" i="33"/>
  <c r="H58" i="33"/>
  <c r="G58" i="33"/>
  <c r="F58" i="33"/>
  <c r="I57" i="33"/>
  <c r="H57" i="33"/>
  <c r="G57" i="33"/>
  <c r="F57" i="33"/>
  <c r="I56" i="33"/>
  <c r="H56" i="33"/>
  <c r="G56" i="33"/>
  <c r="F56" i="33"/>
  <c r="I55" i="33"/>
  <c r="H55" i="33"/>
  <c r="G55" i="33"/>
  <c r="F55" i="33"/>
  <c r="I54" i="33"/>
  <c r="H54" i="33"/>
  <c r="G54" i="33"/>
  <c r="F54" i="33"/>
  <c r="I53" i="33"/>
  <c r="H53" i="33"/>
  <c r="G53" i="33"/>
  <c r="F53" i="33"/>
  <c r="I52" i="33"/>
  <c r="H52" i="33"/>
  <c r="G52" i="33"/>
  <c r="F52" i="33"/>
  <c r="I51" i="33"/>
  <c r="H51" i="33"/>
  <c r="G51" i="33"/>
  <c r="F51" i="33"/>
  <c r="I50" i="33"/>
  <c r="H50" i="33"/>
  <c r="G50" i="33"/>
  <c r="F50" i="33"/>
  <c r="I49" i="33"/>
  <c r="H49" i="33"/>
  <c r="G49" i="33"/>
  <c r="F49" i="33"/>
  <c r="I48" i="33"/>
  <c r="H48" i="33"/>
  <c r="G48" i="33"/>
  <c r="F48" i="33"/>
  <c r="I47" i="33"/>
  <c r="H47" i="33"/>
  <c r="G47" i="33"/>
  <c r="F47" i="33"/>
  <c r="I46" i="33"/>
  <c r="H46" i="33"/>
  <c r="G46" i="33"/>
  <c r="F46" i="33"/>
  <c r="I45" i="33"/>
  <c r="H45" i="33"/>
  <c r="G45" i="33"/>
  <c r="F45" i="33"/>
  <c r="I44" i="33"/>
  <c r="H44" i="33"/>
  <c r="G44" i="33"/>
  <c r="F44" i="33"/>
  <c r="I43" i="33"/>
  <c r="H43" i="33"/>
  <c r="G43" i="33"/>
  <c r="F43" i="33"/>
  <c r="I42" i="33"/>
  <c r="H42" i="33"/>
  <c r="G42" i="33"/>
  <c r="F42" i="33"/>
  <c r="I41" i="33"/>
  <c r="H41" i="33"/>
  <c r="G41" i="33"/>
  <c r="F41" i="33"/>
  <c r="I40" i="33"/>
  <c r="H40" i="33"/>
  <c r="G40" i="33"/>
  <c r="F40" i="33"/>
  <c r="I39" i="33"/>
  <c r="H39" i="33"/>
  <c r="G39" i="33"/>
  <c r="F39" i="33"/>
  <c r="I38" i="33"/>
  <c r="H38" i="33"/>
  <c r="G38" i="33"/>
  <c r="F38" i="33"/>
  <c r="I37" i="33"/>
  <c r="H37" i="33"/>
  <c r="G37" i="33"/>
  <c r="F37" i="33"/>
  <c r="I36" i="33"/>
  <c r="H36" i="33"/>
  <c r="G36" i="33"/>
  <c r="F36" i="33"/>
  <c r="I35" i="33"/>
  <c r="H35" i="33"/>
  <c r="G35" i="33"/>
  <c r="F35" i="33"/>
  <c r="I34" i="33"/>
  <c r="H34" i="33"/>
  <c r="G34" i="33"/>
  <c r="F34" i="33"/>
  <c r="I33" i="33"/>
  <c r="H33" i="33"/>
  <c r="G33" i="33"/>
  <c r="F33" i="33"/>
  <c r="I32" i="33"/>
  <c r="H32" i="33"/>
  <c r="G32" i="33"/>
  <c r="F32" i="33"/>
  <c r="I31" i="33"/>
  <c r="H31" i="33"/>
  <c r="G31" i="33"/>
  <c r="F31" i="33"/>
  <c r="I30" i="33"/>
  <c r="H30" i="33"/>
  <c r="G30" i="33"/>
  <c r="F30" i="33"/>
  <c r="I29" i="33"/>
  <c r="H29" i="33"/>
  <c r="G29" i="33"/>
  <c r="F29" i="33"/>
  <c r="I28" i="33"/>
  <c r="H28" i="33"/>
  <c r="G28" i="33"/>
  <c r="F28" i="33"/>
  <c r="I27" i="33"/>
  <c r="H27" i="33"/>
  <c r="G27" i="33"/>
  <c r="F27" i="33"/>
  <c r="I26" i="33"/>
  <c r="H26" i="33"/>
  <c r="G26" i="33"/>
  <c r="F26" i="33"/>
  <c r="I25" i="33"/>
  <c r="H25" i="33"/>
  <c r="G25" i="33"/>
  <c r="F25" i="33"/>
  <c r="I24" i="33"/>
  <c r="H24" i="33"/>
  <c r="G24" i="33"/>
  <c r="F24" i="33"/>
  <c r="I23" i="33"/>
  <c r="H23" i="33"/>
  <c r="G23" i="33"/>
  <c r="F23" i="33"/>
  <c r="I22" i="33"/>
  <c r="H22" i="33"/>
  <c r="G22" i="33"/>
  <c r="F22" i="33"/>
  <c r="I21" i="33"/>
  <c r="H21" i="33"/>
  <c r="G21" i="33"/>
  <c r="F21" i="33"/>
  <c r="I20" i="33"/>
  <c r="H20" i="33"/>
  <c r="G20" i="33"/>
  <c r="F20" i="33"/>
  <c r="I19" i="33"/>
  <c r="H19" i="33"/>
  <c r="G19" i="33"/>
  <c r="F19" i="33"/>
  <c r="I18" i="33"/>
  <c r="H18" i="33"/>
  <c r="G18" i="33"/>
  <c r="F18" i="33"/>
  <c r="I17" i="33"/>
  <c r="H17" i="33"/>
  <c r="G17" i="33"/>
  <c r="F17" i="33"/>
  <c r="I16" i="33"/>
  <c r="H16" i="33"/>
  <c r="G16" i="33"/>
  <c r="F16" i="33"/>
  <c r="I15" i="33"/>
  <c r="H15" i="33"/>
  <c r="G15" i="33"/>
  <c r="F15" i="33"/>
  <c r="I14" i="33"/>
  <c r="H14" i="33"/>
  <c r="G14" i="33"/>
  <c r="F14" i="33"/>
  <c r="I13" i="33"/>
  <c r="H13" i="33"/>
  <c r="G13" i="33"/>
  <c r="F13" i="33"/>
  <c r="H12" i="33"/>
  <c r="G12" i="33"/>
  <c r="F12" i="33"/>
  <c r="I11" i="33"/>
  <c r="H11" i="33"/>
  <c r="G11" i="33"/>
  <c r="F11" i="33"/>
  <c r="H10" i="33"/>
  <c r="G10" i="33"/>
  <c r="F10" i="33"/>
  <c r="A10" i="33"/>
  <c r="I9" i="33"/>
  <c r="G9" i="33"/>
  <c r="F9" i="33"/>
  <c r="E2" i="33"/>
  <c r="D2" i="33"/>
  <c r="I108" i="29"/>
  <c r="H108" i="29"/>
  <c r="G108" i="29"/>
  <c r="F108" i="29"/>
  <c r="I107" i="29"/>
  <c r="H107" i="29"/>
  <c r="G107" i="29"/>
  <c r="F107" i="29"/>
  <c r="I106" i="29"/>
  <c r="H106" i="29"/>
  <c r="G106" i="29"/>
  <c r="F106" i="29"/>
  <c r="I105" i="29"/>
  <c r="H105" i="29"/>
  <c r="G105" i="29"/>
  <c r="F105" i="29"/>
  <c r="I104" i="29"/>
  <c r="H104" i="29"/>
  <c r="G104" i="29"/>
  <c r="F104" i="29"/>
  <c r="I103" i="29"/>
  <c r="H103" i="29"/>
  <c r="G103" i="29"/>
  <c r="F103" i="29"/>
  <c r="I102" i="29"/>
  <c r="H102" i="29"/>
  <c r="G102" i="29"/>
  <c r="F102" i="29"/>
  <c r="I101" i="29"/>
  <c r="H101" i="29"/>
  <c r="G101" i="29"/>
  <c r="F101" i="29"/>
  <c r="I100" i="29"/>
  <c r="H100" i="29"/>
  <c r="G100" i="29"/>
  <c r="F100" i="29"/>
  <c r="I99" i="29"/>
  <c r="H99" i="29"/>
  <c r="G99" i="29"/>
  <c r="F99" i="29"/>
  <c r="I98" i="29"/>
  <c r="H98" i="29"/>
  <c r="G98" i="29"/>
  <c r="F98" i="29"/>
  <c r="I97" i="29"/>
  <c r="H97" i="29"/>
  <c r="G97" i="29"/>
  <c r="F97" i="29"/>
  <c r="I96" i="29"/>
  <c r="H96" i="29"/>
  <c r="G96" i="29"/>
  <c r="F96" i="29"/>
  <c r="I95" i="29"/>
  <c r="H95" i="29"/>
  <c r="G95" i="29"/>
  <c r="F95" i="29"/>
  <c r="I94" i="29"/>
  <c r="H94" i="29"/>
  <c r="G94" i="29"/>
  <c r="F94" i="29"/>
  <c r="I93" i="29"/>
  <c r="H93" i="29"/>
  <c r="G93" i="29"/>
  <c r="F93" i="29"/>
  <c r="I92" i="29"/>
  <c r="H92" i="29"/>
  <c r="G92" i="29"/>
  <c r="F92" i="29"/>
  <c r="I91" i="29"/>
  <c r="H91" i="29"/>
  <c r="G91" i="29"/>
  <c r="F91" i="29"/>
  <c r="I90" i="29"/>
  <c r="H90" i="29"/>
  <c r="G90" i="29"/>
  <c r="F90" i="29"/>
  <c r="I89" i="29"/>
  <c r="H89" i="29"/>
  <c r="G89" i="29"/>
  <c r="F89" i="29"/>
  <c r="I88" i="29"/>
  <c r="H88" i="29"/>
  <c r="G88" i="29"/>
  <c r="F88" i="29"/>
  <c r="I87" i="29"/>
  <c r="H87" i="29"/>
  <c r="G87" i="29"/>
  <c r="F87" i="29"/>
  <c r="I86" i="29"/>
  <c r="H86" i="29"/>
  <c r="G86" i="29"/>
  <c r="F86" i="29"/>
  <c r="I85" i="29"/>
  <c r="H85" i="29"/>
  <c r="G85" i="29"/>
  <c r="F85" i="29"/>
  <c r="I84" i="29"/>
  <c r="H84" i="29"/>
  <c r="G84" i="29"/>
  <c r="F84" i="29"/>
  <c r="I83" i="29"/>
  <c r="H83" i="29"/>
  <c r="G83" i="29"/>
  <c r="F83" i="29"/>
  <c r="I82" i="29"/>
  <c r="H82" i="29"/>
  <c r="G82" i="29"/>
  <c r="F82" i="29"/>
  <c r="I81" i="29"/>
  <c r="H81" i="29"/>
  <c r="G81" i="29"/>
  <c r="F81" i="29"/>
  <c r="I80" i="29"/>
  <c r="H80" i="29"/>
  <c r="G80" i="29"/>
  <c r="F80" i="29"/>
  <c r="I79" i="29"/>
  <c r="H79" i="29"/>
  <c r="G79" i="29"/>
  <c r="F79" i="29"/>
  <c r="I78" i="29"/>
  <c r="H78" i="29"/>
  <c r="G78" i="29"/>
  <c r="F78" i="29"/>
  <c r="I77" i="29"/>
  <c r="H77" i="29"/>
  <c r="G77" i="29"/>
  <c r="F77" i="29"/>
  <c r="I76" i="29"/>
  <c r="H76" i="29"/>
  <c r="G76" i="29"/>
  <c r="F76" i="29"/>
  <c r="I75" i="29"/>
  <c r="H75" i="29"/>
  <c r="G75" i="29"/>
  <c r="F75" i="29"/>
  <c r="I74" i="29"/>
  <c r="H74" i="29"/>
  <c r="G74" i="29"/>
  <c r="F74" i="29"/>
  <c r="I73" i="29"/>
  <c r="H73" i="29"/>
  <c r="G73" i="29"/>
  <c r="F73" i="29"/>
  <c r="I72" i="29"/>
  <c r="H72" i="29"/>
  <c r="G72" i="29"/>
  <c r="F72" i="29"/>
  <c r="I71" i="29"/>
  <c r="H71" i="29"/>
  <c r="G71" i="29"/>
  <c r="F71" i="29"/>
  <c r="I70" i="29"/>
  <c r="H70" i="29"/>
  <c r="G70" i="29"/>
  <c r="F70" i="29"/>
  <c r="I69" i="29"/>
  <c r="H69" i="29"/>
  <c r="G69" i="29"/>
  <c r="F69" i="29"/>
  <c r="I68" i="29"/>
  <c r="H68" i="29"/>
  <c r="G68" i="29"/>
  <c r="F68" i="29"/>
  <c r="I67" i="29"/>
  <c r="H67" i="29"/>
  <c r="G67" i="29"/>
  <c r="F67" i="29"/>
  <c r="I66" i="29"/>
  <c r="H66" i="29"/>
  <c r="G66" i="29"/>
  <c r="F66" i="29"/>
  <c r="I65" i="29"/>
  <c r="H65" i="29"/>
  <c r="G65" i="29"/>
  <c r="F65" i="29"/>
  <c r="I64" i="29"/>
  <c r="H64" i="29"/>
  <c r="G64" i="29"/>
  <c r="F64" i="29"/>
  <c r="I63" i="29"/>
  <c r="H63" i="29"/>
  <c r="G63" i="29"/>
  <c r="F63" i="29"/>
  <c r="I62" i="29"/>
  <c r="H62" i="29"/>
  <c r="G62" i="29"/>
  <c r="F62" i="29"/>
  <c r="I61" i="29"/>
  <c r="H61" i="29"/>
  <c r="G61" i="29"/>
  <c r="F61" i="29"/>
  <c r="I60" i="29"/>
  <c r="H60" i="29"/>
  <c r="G60" i="29"/>
  <c r="F60" i="29"/>
  <c r="I59" i="29"/>
  <c r="H59" i="29"/>
  <c r="G59" i="29"/>
  <c r="F59" i="29"/>
  <c r="I58" i="29"/>
  <c r="H58" i="29"/>
  <c r="G58" i="29"/>
  <c r="F58" i="29"/>
  <c r="I57" i="29"/>
  <c r="H57" i="29"/>
  <c r="G57" i="29"/>
  <c r="F57" i="29"/>
  <c r="I56" i="29"/>
  <c r="H56" i="29"/>
  <c r="G56" i="29"/>
  <c r="F56" i="29"/>
  <c r="I55" i="29"/>
  <c r="H55" i="29"/>
  <c r="G55" i="29"/>
  <c r="F55" i="29"/>
  <c r="I54" i="29"/>
  <c r="H54" i="29"/>
  <c r="G54" i="29"/>
  <c r="F54" i="29"/>
  <c r="I53" i="29"/>
  <c r="H53" i="29"/>
  <c r="G53" i="29"/>
  <c r="F53" i="29"/>
  <c r="I52" i="29"/>
  <c r="H52" i="29"/>
  <c r="G52" i="29"/>
  <c r="F52" i="29"/>
  <c r="I51" i="29"/>
  <c r="H51" i="29"/>
  <c r="G51" i="29"/>
  <c r="F51" i="29"/>
  <c r="I50" i="29"/>
  <c r="H50" i="29"/>
  <c r="G50" i="29"/>
  <c r="F50" i="29"/>
  <c r="I49" i="29"/>
  <c r="H49" i="29"/>
  <c r="G49" i="29"/>
  <c r="F49" i="29"/>
  <c r="I48" i="29"/>
  <c r="H48" i="29"/>
  <c r="G48" i="29"/>
  <c r="F48" i="29"/>
  <c r="I47" i="29"/>
  <c r="H47" i="29"/>
  <c r="G47" i="29"/>
  <c r="F47" i="29"/>
  <c r="I46" i="29"/>
  <c r="H46" i="29"/>
  <c r="G46" i="29"/>
  <c r="F46" i="29"/>
  <c r="I45" i="29"/>
  <c r="H45" i="29"/>
  <c r="G45" i="29"/>
  <c r="F45" i="29"/>
  <c r="I44" i="29"/>
  <c r="H44" i="29"/>
  <c r="G44" i="29"/>
  <c r="F44" i="29"/>
  <c r="I43" i="29"/>
  <c r="H43" i="29"/>
  <c r="G43" i="29"/>
  <c r="F43" i="29"/>
  <c r="I42" i="29"/>
  <c r="H42" i="29"/>
  <c r="G42" i="29"/>
  <c r="F42" i="29"/>
  <c r="I41" i="29"/>
  <c r="H41" i="29"/>
  <c r="G41" i="29"/>
  <c r="F41" i="29"/>
  <c r="I40" i="29"/>
  <c r="H40" i="29"/>
  <c r="G40" i="29"/>
  <c r="F40" i="29"/>
  <c r="I39" i="29"/>
  <c r="H39" i="29"/>
  <c r="G39" i="29"/>
  <c r="F39" i="29"/>
  <c r="I38" i="29"/>
  <c r="H38" i="29"/>
  <c r="G38" i="29"/>
  <c r="F38" i="29"/>
  <c r="I37" i="29"/>
  <c r="H37" i="29"/>
  <c r="G37" i="29"/>
  <c r="F37" i="29"/>
  <c r="I36" i="29"/>
  <c r="H36" i="29"/>
  <c r="G36" i="29"/>
  <c r="F36" i="29"/>
  <c r="I35" i="29"/>
  <c r="H35" i="29"/>
  <c r="G35" i="29"/>
  <c r="F35" i="29"/>
  <c r="I34" i="29"/>
  <c r="H34" i="29"/>
  <c r="G34" i="29"/>
  <c r="F34" i="29"/>
  <c r="I33" i="29"/>
  <c r="H33" i="29"/>
  <c r="G33" i="29"/>
  <c r="F33" i="29"/>
  <c r="I32" i="29"/>
  <c r="H32" i="29"/>
  <c r="G32" i="29"/>
  <c r="F32" i="29"/>
  <c r="I31" i="29"/>
  <c r="H31" i="29"/>
  <c r="G31" i="29"/>
  <c r="F31" i="29"/>
  <c r="I30" i="29"/>
  <c r="H30" i="29"/>
  <c r="G30" i="29"/>
  <c r="F30" i="29"/>
  <c r="I29" i="29"/>
  <c r="H29" i="29"/>
  <c r="G29" i="29"/>
  <c r="F29" i="29"/>
  <c r="I28" i="29"/>
  <c r="H28" i="29"/>
  <c r="G28" i="29"/>
  <c r="F28" i="29"/>
  <c r="I27" i="29"/>
  <c r="H27" i="29"/>
  <c r="G27" i="29"/>
  <c r="F27" i="29"/>
  <c r="I26" i="29"/>
  <c r="H26" i="29"/>
  <c r="G26" i="29"/>
  <c r="F26" i="29"/>
  <c r="I25" i="29"/>
  <c r="H25" i="29"/>
  <c r="G25" i="29"/>
  <c r="F25" i="29"/>
  <c r="I24" i="29"/>
  <c r="H24" i="29"/>
  <c r="G24" i="29"/>
  <c r="F24" i="29"/>
  <c r="I23" i="29"/>
  <c r="H23" i="29"/>
  <c r="G23" i="29"/>
  <c r="F23" i="29"/>
  <c r="I22" i="29"/>
  <c r="H22" i="29"/>
  <c r="G22" i="29"/>
  <c r="F22" i="29"/>
  <c r="I21" i="29"/>
  <c r="H21" i="29"/>
  <c r="G21" i="29"/>
  <c r="F21" i="29"/>
  <c r="I20" i="29"/>
  <c r="H20" i="29"/>
  <c r="G20" i="29"/>
  <c r="F20" i="29"/>
  <c r="I19" i="29"/>
  <c r="H19" i="29"/>
  <c r="G19" i="29"/>
  <c r="F19" i="29"/>
  <c r="I18" i="29"/>
  <c r="H18" i="29"/>
  <c r="G18" i="29"/>
  <c r="F18" i="29"/>
  <c r="I17" i="29"/>
  <c r="H17" i="29"/>
  <c r="G17" i="29"/>
  <c r="F17" i="29"/>
  <c r="I16" i="29"/>
  <c r="H16" i="29"/>
  <c r="G16" i="29"/>
  <c r="F16" i="29"/>
  <c r="I15" i="29"/>
  <c r="H15" i="29"/>
  <c r="G15" i="29"/>
  <c r="F15" i="29"/>
  <c r="I14" i="29"/>
  <c r="H14" i="29"/>
  <c r="G14" i="29"/>
  <c r="F14" i="29"/>
  <c r="I13" i="29"/>
  <c r="H13" i="29"/>
  <c r="G13" i="29"/>
  <c r="F13" i="29"/>
  <c r="I12" i="29"/>
  <c r="H12" i="29"/>
  <c r="G12" i="29"/>
  <c r="F12" i="29"/>
  <c r="I11" i="29"/>
  <c r="H11" i="29"/>
  <c r="G11" i="29"/>
  <c r="F11" i="29"/>
  <c r="I10" i="29"/>
  <c r="H10" i="29"/>
  <c r="G10" i="29"/>
  <c r="F10" i="29"/>
  <c r="A10" i="29"/>
  <c r="U10" i="29" s="1"/>
  <c r="H9" i="29"/>
  <c r="G9" i="29"/>
  <c r="E2" i="29"/>
  <c r="D2" i="29"/>
  <c r="A11" i="33" l="1"/>
  <c r="U10" i="33"/>
  <c r="R102" i="33"/>
  <c r="R94" i="33"/>
  <c r="R86" i="33"/>
  <c r="R78" i="33"/>
  <c r="R70" i="33"/>
  <c r="R62" i="33"/>
  <c r="R54" i="33"/>
  <c r="R46" i="33"/>
  <c r="R38" i="33"/>
  <c r="R30" i="33"/>
  <c r="R22" i="33"/>
  <c r="R14" i="33"/>
  <c r="R83" i="33"/>
  <c r="R51" i="33"/>
  <c r="R11" i="33"/>
  <c r="R74" i="33"/>
  <c r="R50" i="33"/>
  <c r="R18" i="33"/>
  <c r="R97" i="33"/>
  <c r="R65" i="33"/>
  <c r="R41" i="33"/>
  <c r="R17" i="33"/>
  <c r="R24" i="33"/>
  <c r="R101" i="33"/>
  <c r="R93" i="33"/>
  <c r="R85" i="33"/>
  <c r="R77" i="33"/>
  <c r="R69" i="33"/>
  <c r="R61" i="33"/>
  <c r="R53" i="33"/>
  <c r="R45" i="33"/>
  <c r="R37" i="33"/>
  <c r="R29" i="33"/>
  <c r="R21" i="33"/>
  <c r="R13" i="33"/>
  <c r="R107" i="33"/>
  <c r="R67" i="33"/>
  <c r="R27" i="33"/>
  <c r="R82" i="33"/>
  <c r="R42" i="33"/>
  <c r="R10" i="33"/>
  <c r="R81" i="33"/>
  <c r="R49" i="33"/>
  <c r="R25" i="33"/>
  <c r="R40" i="33"/>
  <c r="R9" i="33"/>
  <c r="R100" i="33"/>
  <c r="R92" i="33"/>
  <c r="R84" i="33"/>
  <c r="R76" i="33"/>
  <c r="R68" i="33"/>
  <c r="R60" i="33"/>
  <c r="R52" i="33"/>
  <c r="R44" i="33"/>
  <c r="R36" i="33"/>
  <c r="R28" i="33"/>
  <c r="R20" i="33"/>
  <c r="R12" i="33"/>
  <c r="R91" i="33"/>
  <c r="R59" i="33"/>
  <c r="R19" i="33"/>
  <c r="R98" i="33"/>
  <c r="R66" i="33"/>
  <c r="R34" i="33"/>
  <c r="R89" i="33"/>
  <c r="R57" i="33"/>
  <c r="R33" i="33"/>
  <c r="R32" i="33"/>
  <c r="R35" i="33"/>
  <c r="R106" i="33"/>
  <c r="R105" i="33"/>
  <c r="R73" i="33"/>
  <c r="R104" i="33"/>
  <c r="R96" i="33"/>
  <c r="R88" i="33"/>
  <c r="R80" i="33"/>
  <c r="R72" i="33"/>
  <c r="R64" i="33"/>
  <c r="R56" i="33"/>
  <c r="R16" i="33"/>
  <c r="R103" i="33"/>
  <c r="R95" i="33"/>
  <c r="R87" i="33"/>
  <c r="R79" i="33"/>
  <c r="R71" i="33"/>
  <c r="R63" i="33"/>
  <c r="R55" i="33"/>
  <c r="R47" i="33"/>
  <c r="R39" i="33"/>
  <c r="R31" i="33"/>
  <c r="R23" i="33"/>
  <c r="R15" i="33"/>
  <c r="R99" i="33"/>
  <c r="R75" i="33"/>
  <c r="R43" i="33"/>
  <c r="R90" i="33"/>
  <c r="R58" i="33"/>
  <c r="R26" i="33"/>
  <c r="R48" i="33"/>
  <c r="J13" i="33"/>
  <c r="K13" i="33" s="1"/>
  <c r="J27" i="33"/>
  <c r="K27" i="33" s="1"/>
  <c r="J21" i="33"/>
  <c r="K21" i="33" s="1"/>
  <c r="J31" i="33"/>
  <c r="K31" i="33" s="1"/>
  <c r="J41" i="33"/>
  <c r="K41" i="33" s="1"/>
  <c r="J49" i="33"/>
  <c r="K49" i="33" s="1"/>
  <c r="J57" i="33"/>
  <c r="K57" i="33" s="1"/>
  <c r="J67" i="33"/>
  <c r="K67" i="33" s="1"/>
  <c r="J83" i="33"/>
  <c r="K83" i="33" s="1"/>
  <c r="J16" i="33"/>
  <c r="K16" i="33" s="1"/>
  <c r="J22" i="33"/>
  <c r="K22" i="33" s="1"/>
  <c r="J32" i="33"/>
  <c r="K32" i="33" s="1"/>
  <c r="J10" i="33"/>
  <c r="K10" i="33" s="1"/>
  <c r="J61" i="33"/>
  <c r="K61" i="33" s="1"/>
  <c r="J73" i="33"/>
  <c r="K73" i="33" s="1"/>
  <c r="J75" i="33"/>
  <c r="K75" i="33" s="1"/>
  <c r="J79" i="33"/>
  <c r="K79" i="33" s="1"/>
  <c r="J87" i="33"/>
  <c r="K87" i="33" s="1"/>
  <c r="J89" i="33"/>
  <c r="K89" i="33" s="1"/>
  <c r="J91" i="33"/>
  <c r="K91" i="33" s="1"/>
  <c r="J93" i="33"/>
  <c r="K93" i="33" s="1"/>
  <c r="J95" i="33"/>
  <c r="K95" i="33" s="1"/>
  <c r="J97" i="33"/>
  <c r="K97" i="33" s="1"/>
  <c r="J99" i="33"/>
  <c r="K99" i="33" s="1"/>
  <c r="J101" i="33"/>
  <c r="K101" i="33" s="1"/>
  <c r="J103" i="33"/>
  <c r="K103" i="33" s="1"/>
  <c r="J105" i="33"/>
  <c r="K105" i="33" s="1"/>
  <c r="J107" i="33"/>
  <c r="K107" i="33" s="1"/>
  <c r="J17" i="33"/>
  <c r="K17" i="33" s="1"/>
  <c r="J25" i="33"/>
  <c r="K25" i="33" s="1"/>
  <c r="J33" i="33"/>
  <c r="K33" i="33" s="1"/>
  <c r="J39" i="33"/>
  <c r="K39" i="33" s="1"/>
  <c r="J47" i="33"/>
  <c r="K47" i="33" s="1"/>
  <c r="J55" i="33"/>
  <c r="K55" i="33" s="1"/>
  <c r="J69" i="33"/>
  <c r="K69" i="33" s="1"/>
  <c r="J81" i="33"/>
  <c r="K81" i="33" s="1"/>
  <c r="J9" i="33"/>
  <c r="K9" i="33" s="1"/>
  <c r="J15" i="33"/>
  <c r="K15" i="33" s="1"/>
  <c r="J23" i="33"/>
  <c r="K23" i="33" s="1"/>
  <c r="J35" i="33"/>
  <c r="K35" i="33" s="1"/>
  <c r="J43" i="33"/>
  <c r="K43" i="33" s="1"/>
  <c r="J51" i="33"/>
  <c r="K51" i="33" s="1"/>
  <c r="J59" i="33"/>
  <c r="K59" i="33" s="1"/>
  <c r="J65" i="33"/>
  <c r="K65" i="33" s="1"/>
  <c r="J85" i="33"/>
  <c r="K85" i="33" s="1"/>
  <c r="J18" i="33"/>
  <c r="K18" i="33" s="1"/>
  <c r="J24" i="33"/>
  <c r="K24" i="33" s="1"/>
  <c r="J26" i="33"/>
  <c r="K26" i="33" s="1"/>
  <c r="J28" i="33"/>
  <c r="K28" i="33" s="1"/>
  <c r="J34" i="33"/>
  <c r="K34" i="33" s="1"/>
  <c r="J36" i="33"/>
  <c r="K36" i="33" s="1"/>
  <c r="J38" i="33"/>
  <c r="K38" i="33" s="1"/>
  <c r="J40" i="33"/>
  <c r="K40" i="33" s="1"/>
  <c r="J42" i="33"/>
  <c r="K42" i="33" s="1"/>
  <c r="J44" i="33"/>
  <c r="K44" i="33" s="1"/>
  <c r="J46" i="33"/>
  <c r="K46" i="33" s="1"/>
  <c r="J48" i="33"/>
  <c r="K48" i="33" s="1"/>
  <c r="J50" i="33"/>
  <c r="K50" i="33" s="1"/>
  <c r="J52" i="33"/>
  <c r="K52" i="33" s="1"/>
  <c r="J54" i="33"/>
  <c r="K54" i="33" s="1"/>
  <c r="J56" i="33"/>
  <c r="K56" i="33" s="1"/>
  <c r="J58" i="33"/>
  <c r="K58" i="33" s="1"/>
  <c r="J60" i="33"/>
  <c r="K60" i="33" s="1"/>
  <c r="J62" i="33"/>
  <c r="K62" i="33" s="1"/>
  <c r="J64" i="33"/>
  <c r="K64" i="33" s="1"/>
  <c r="J66" i="33"/>
  <c r="K66" i="33" s="1"/>
  <c r="J68" i="33"/>
  <c r="K68" i="33" s="1"/>
  <c r="J70" i="33"/>
  <c r="K70" i="33" s="1"/>
  <c r="J72" i="33"/>
  <c r="K72" i="33" s="1"/>
  <c r="J74" i="33"/>
  <c r="K74" i="33" s="1"/>
  <c r="J76" i="33"/>
  <c r="K76" i="33" s="1"/>
  <c r="J78" i="33"/>
  <c r="K78" i="33" s="1"/>
  <c r="J80" i="33"/>
  <c r="K80" i="33" s="1"/>
  <c r="J82" i="33"/>
  <c r="K82" i="33" s="1"/>
  <c r="J84" i="33"/>
  <c r="K84" i="33" s="1"/>
  <c r="J86" i="33"/>
  <c r="K86" i="33" s="1"/>
  <c r="J88" i="33"/>
  <c r="K88" i="33" s="1"/>
  <c r="J90" i="33"/>
  <c r="K90" i="33" s="1"/>
  <c r="J92" i="33"/>
  <c r="K92" i="33" s="1"/>
  <c r="J94" i="33"/>
  <c r="K94" i="33" s="1"/>
  <c r="J96" i="33"/>
  <c r="K96" i="33" s="1"/>
  <c r="J98" i="33"/>
  <c r="K98" i="33" s="1"/>
  <c r="J100" i="33"/>
  <c r="K100" i="33" s="1"/>
  <c r="J102" i="33"/>
  <c r="K102" i="33" s="1"/>
  <c r="J104" i="33"/>
  <c r="K104" i="33" s="1"/>
  <c r="J106" i="33"/>
  <c r="K106" i="33" s="1"/>
  <c r="J108" i="33"/>
  <c r="K108" i="33" s="1"/>
  <c r="O18" i="33"/>
  <c r="J19" i="33"/>
  <c r="K19" i="33" s="1"/>
  <c r="J29" i="33"/>
  <c r="K29" i="33" s="1"/>
  <c r="J37" i="33"/>
  <c r="K37" i="33" s="1"/>
  <c r="J45" i="33"/>
  <c r="K45" i="33" s="1"/>
  <c r="J53" i="33"/>
  <c r="K53" i="33" s="1"/>
  <c r="J63" i="33"/>
  <c r="K63" i="33" s="1"/>
  <c r="J71" i="33"/>
  <c r="K71" i="33" s="1"/>
  <c r="J77" i="33"/>
  <c r="K77" i="33" s="1"/>
  <c r="J11" i="33"/>
  <c r="K11" i="33" s="1"/>
  <c r="J14" i="33"/>
  <c r="K14" i="33" s="1"/>
  <c r="J20" i="33"/>
  <c r="K20" i="33" s="1"/>
  <c r="J30" i="33"/>
  <c r="K30" i="33" s="1"/>
  <c r="J12" i="33"/>
  <c r="K12" i="33" s="1"/>
  <c r="R10" i="29"/>
  <c r="R106" i="29"/>
  <c r="R102" i="29"/>
  <c r="R98" i="29"/>
  <c r="R94" i="29"/>
  <c r="R90" i="29"/>
  <c r="R86" i="29"/>
  <c r="R82" i="29"/>
  <c r="R78" i="29"/>
  <c r="R74" i="29"/>
  <c r="R70" i="29"/>
  <c r="R66" i="29"/>
  <c r="R62" i="29"/>
  <c r="R58" i="29"/>
  <c r="R54" i="29"/>
  <c r="R50" i="29"/>
  <c r="R46" i="29"/>
  <c r="R42" i="29"/>
  <c r="R38" i="29"/>
  <c r="R34" i="29"/>
  <c r="R30" i="29"/>
  <c r="R26" i="29"/>
  <c r="R22" i="29"/>
  <c r="R18" i="29"/>
  <c r="R14" i="29"/>
  <c r="R107" i="29"/>
  <c r="R103" i="29"/>
  <c r="R99" i="29"/>
  <c r="R9" i="29"/>
  <c r="R108" i="29"/>
  <c r="R104" i="29"/>
  <c r="R101" i="29"/>
  <c r="R89" i="29"/>
  <c r="R81" i="29"/>
  <c r="R73" i="29"/>
  <c r="R65" i="29"/>
  <c r="R57" i="29"/>
  <c r="R49" i="29"/>
  <c r="R41" i="29"/>
  <c r="R33" i="29"/>
  <c r="R25" i="29"/>
  <c r="R17" i="29"/>
  <c r="R85" i="29"/>
  <c r="R69" i="29"/>
  <c r="R53" i="29"/>
  <c r="R37" i="29"/>
  <c r="R13" i="29"/>
  <c r="R63" i="29"/>
  <c r="R23" i="29"/>
  <c r="R100" i="29"/>
  <c r="R91" i="29"/>
  <c r="R83" i="29"/>
  <c r="R75" i="29"/>
  <c r="R67" i="29"/>
  <c r="R59" i="29"/>
  <c r="R51" i="29"/>
  <c r="R43" i="29"/>
  <c r="R35" i="29"/>
  <c r="R27" i="29"/>
  <c r="R19" i="29"/>
  <c r="R11" i="29"/>
  <c r="R77" i="29"/>
  <c r="R29" i="29"/>
  <c r="R79" i="29"/>
  <c r="R55" i="29"/>
  <c r="R39" i="29"/>
  <c r="R97" i="29"/>
  <c r="R88" i="29"/>
  <c r="R80" i="29"/>
  <c r="R72" i="29"/>
  <c r="R64" i="29"/>
  <c r="R56" i="29"/>
  <c r="R48" i="29"/>
  <c r="R40" i="29"/>
  <c r="R32" i="29"/>
  <c r="R24" i="29"/>
  <c r="R16" i="29"/>
  <c r="R96" i="29"/>
  <c r="R93" i="29"/>
  <c r="R61" i="29"/>
  <c r="R45" i="29"/>
  <c r="R87" i="29"/>
  <c r="R71" i="29"/>
  <c r="R47" i="29"/>
  <c r="R95" i="29"/>
  <c r="R92" i="29"/>
  <c r="R84" i="29"/>
  <c r="R76" i="29"/>
  <c r="R68" i="29"/>
  <c r="R60" i="29"/>
  <c r="R52" i="29"/>
  <c r="R44" i="29"/>
  <c r="R36" i="29"/>
  <c r="R28" i="29"/>
  <c r="R20" i="29"/>
  <c r="R12" i="29"/>
  <c r="R105" i="29"/>
  <c r="R21" i="29"/>
  <c r="R31" i="29"/>
  <c r="R15" i="29"/>
  <c r="A11" i="29"/>
  <c r="U11" i="29" s="1"/>
  <c r="P14" i="29"/>
  <c r="J14" i="29"/>
  <c r="P28" i="29"/>
  <c r="J28" i="29"/>
  <c r="P42" i="29"/>
  <c r="J42" i="29"/>
  <c r="P54" i="29"/>
  <c r="J54" i="29"/>
  <c r="P62" i="29"/>
  <c r="J62" i="29"/>
  <c r="P66" i="29"/>
  <c r="J66" i="29"/>
  <c r="P68" i="29"/>
  <c r="J68" i="29"/>
  <c r="P70" i="29"/>
  <c r="J70" i="29"/>
  <c r="P78" i="29"/>
  <c r="J78" i="29"/>
  <c r="P80" i="29"/>
  <c r="J80" i="29"/>
  <c r="P82" i="29"/>
  <c r="J82" i="29"/>
  <c r="P84" i="29"/>
  <c r="J84" i="29"/>
  <c r="P86" i="29"/>
  <c r="J86" i="29"/>
  <c r="P88" i="29"/>
  <c r="J88" i="29"/>
  <c r="P90" i="29"/>
  <c r="J90" i="29"/>
  <c r="P92" i="29"/>
  <c r="J92" i="29"/>
  <c r="P94" i="29"/>
  <c r="J94" i="29"/>
  <c r="P96" i="29"/>
  <c r="J96" i="29"/>
  <c r="P98" i="29"/>
  <c r="J98" i="29"/>
  <c r="P100" i="29"/>
  <c r="J100" i="29"/>
  <c r="P102" i="29"/>
  <c r="J102" i="29"/>
  <c r="P104" i="29"/>
  <c r="J104" i="29"/>
  <c r="P106" i="29"/>
  <c r="J106" i="29"/>
  <c r="P108" i="29"/>
  <c r="J108" i="29"/>
  <c r="K108" i="29" s="1"/>
  <c r="P10" i="29"/>
  <c r="J10" i="29"/>
  <c r="P18" i="29"/>
  <c r="J18" i="29"/>
  <c r="P24" i="29"/>
  <c r="J24" i="29"/>
  <c r="P32" i="29"/>
  <c r="J32" i="29"/>
  <c r="P40" i="29"/>
  <c r="J40" i="29"/>
  <c r="P48" i="29"/>
  <c r="J48" i="29"/>
  <c r="P56" i="29"/>
  <c r="J56" i="29"/>
  <c r="P72" i="29"/>
  <c r="J72" i="29"/>
  <c r="P12" i="29"/>
  <c r="J12" i="29"/>
  <c r="P20" i="29"/>
  <c r="J20" i="29"/>
  <c r="P26" i="29"/>
  <c r="J26" i="29"/>
  <c r="P36" i="29"/>
  <c r="J36" i="29"/>
  <c r="P44" i="29"/>
  <c r="J44" i="29"/>
  <c r="P50" i="29"/>
  <c r="J50" i="29"/>
  <c r="P60" i="29"/>
  <c r="J60" i="29"/>
  <c r="P74" i="29"/>
  <c r="J74" i="29"/>
  <c r="P29" i="29"/>
  <c r="J29" i="29"/>
  <c r="P63" i="29"/>
  <c r="J63" i="29"/>
  <c r="P87" i="29"/>
  <c r="J87" i="29"/>
  <c r="P105" i="29"/>
  <c r="J105" i="29"/>
  <c r="P16" i="29"/>
  <c r="J16" i="29"/>
  <c r="P22" i="29"/>
  <c r="J22" i="29"/>
  <c r="P30" i="29"/>
  <c r="J30" i="29"/>
  <c r="P34" i="29"/>
  <c r="J34" i="29"/>
  <c r="P38" i="29"/>
  <c r="J38" i="29"/>
  <c r="P46" i="29"/>
  <c r="J46" i="29"/>
  <c r="P52" i="29"/>
  <c r="J52" i="29"/>
  <c r="P58" i="29"/>
  <c r="J58" i="29"/>
  <c r="P64" i="29"/>
  <c r="J64" i="29"/>
  <c r="P76" i="29"/>
  <c r="J76" i="29"/>
  <c r="O13" i="29"/>
  <c r="N15" i="29"/>
  <c r="O20" i="29"/>
  <c r="N22" i="29"/>
  <c r="N24" i="29"/>
  <c r="O29" i="29"/>
  <c r="N31" i="29"/>
  <c r="O36" i="29"/>
  <c r="N38" i="29"/>
  <c r="N40" i="29"/>
  <c r="O45" i="29"/>
  <c r="N47" i="29"/>
  <c r="O52" i="29"/>
  <c r="N54" i="29"/>
  <c r="N56" i="29"/>
  <c r="O61" i="29"/>
  <c r="N63" i="29"/>
  <c r="O68" i="29"/>
  <c r="N70" i="29"/>
  <c r="N72" i="29"/>
  <c r="O77" i="29"/>
  <c r="N79" i="29"/>
  <c r="O84" i="29"/>
  <c r="N86" i="29"/>
  <c r="N88" i="29"/>
  <c r="O93" i="29"/>
  <c r="N95" i="29"/>
  <c r="O100" i="29"/>
  <c r="N102" i="29"/>
  <c r="N104" i="29"/>
  <c r="O15" i="29"/>
  <c r="N17" i="29"/>
  <c r="O22" i="29"/>
  <c r="O24" i="29"/>
  <c r="O31" i="29"/>
  <c r="N33" i="29"/>
  <c r="O38" i="29"/>
  <c r="O40" i="29"/>
  <c r="O47" i="29"/>
  <c r="N49" i="29"/>
  <c r="O54" i="29"/>
  <c r="O56" i="29"/>
  <c r="O63" i="29"/>
  <c r="N65" i="29"/>
  <c r="O70" i="29"/>
  <c r="O72" i="29"/>
  <c r="O79" i="29"/>
  <c r="N81" i="29"/>
  <c r="O86" i="29"/>
  <c r="O88" i="29"/>
  <c r="O95" i="29"/>
  <c r="N97" i="29"/>
  <c r="O102" i="29"/>
  <c r="O104" i="29"/>
  <c r="N10" i="29"/>
  <c r="O17" i="29"/>
  <c r="N19" i="29"/>
  <c r="N26" i="29"/>
  <c r="O33" i="29"/>
  <c r="N35" i="29"/>
  <c r="N42" i="29"/>
  <c r="O49" i="29"/>
  <c r="N51" i="29"/>
  <c r="N58" i="29"/>
  <c r="O65" i="29"/>
  <c r="N67" i="29"/>
  <c r="N74" i="29"/>
  <c r="O81" i="29"/>
  <c r="N83" i="29"/>
  <c r="N90" i="29"/>
  <c r="O97" i="29"/>
  <c r="N99" i="29"/>
  <c r="N106" i="29"/>
  <c r="O12" i="29"/>
  <c r="N14" i="29"/>
  <c r="N16" i="29"/>
  <c r="O21" i="29"/>
  <c r="N23" i="29"/>
  <c r="O28" i="29"/>
  <c r="N30" i="29"/>
  <c r="N32" i="29"/>
  <c r="O37" i="29"/>
  <c r="N39" i="29"/>
  <c r="O44" i="29"/>
  <c r="N46" i="29"/>
  <c r="N48" i="29"/>
  <c r="O53" i="29"/>
  <c r="N55" i="29"/>
  <c r="O60" i="29"/>
  <c r="N62" i="29"/>
  <c r="N64" i="29"/>
  <c r="O69" i="29"/>
  <c r="N71" i="29"/>
  <c r="O76" i="29"/>
  <c r="N78" i="29"/>
  <c r="N80" i="29"/>
  <c r="O85" i="29"/>
  <c r="N87" i="29"/>
  <c r="O92" i="29"/>
  <c r="N94" i="29"/>
  <c r="N96" i="29"/>
  <c r="O101" i="29"/>
  <c r="N103" i="29"/>
  <c r="O108" i="29"/>
  <c r="O10" i="29"/>
  <c r="N21" i="29"/>
  <c r="N28" i="29"/>
  <c r="O35" i="29"/>
  <c r="O42" i="29"/>
  <c r="N53" i="29"/>
  <c r="N60" i="29"/>
  <c r="O67" i="29"/>
  <c r="O74" i="29"/>
  <c r="N85" i="29"/>
  <c r="N92" i="29"/>
  <c r="O99" i="29"/>
  <c r="O106" i="29"/>
  <c r="N36" i="29"/>
  <c r="O82" i="29"/>
  <c r="N93" i="29"/>
  <c r="O26" i="29"/>
  <c r="N37" i="29"/>
  <c r="O51" i="29"/>
  <c r="N76" i="29"/>
  <c r="O90" i="29"/>
  <c r="N9" i="29"/>
  <c r="O23" i="29"/>
  <c r="O62" i="29"/>
  <c r="O14" i="29"/>
  <c r="N25" i="29"/>
  <c r="O32" i="29"/>
  <c r="O39" i="29"/>
  <c r="O46" i="29"/>
  <c r="N57" i="29"/>
  <c r="O64" i="29"/>
  <c r="O71" i="29"/>
  <c r="O78" i="29"/>
  <c r="N89" i="29"/>
  <c r="O96" i="29"/>
  <c r="O103" i="29"/>
  <c r="O18" i="29"/>
  <c r="N29" i="29"/>
  <c r="O50" i="29"/>
  <c r="N61" i="29"/>
  <c r="O75" i="29"/>
  <c r="O107" i="29"/>
  <c r="N12" i="29"/>
  <c r="N44" i="29"/>
  <c r="N108" i="29"/>
  <c r="O30" i="29"/>
  <c r="N11" i="29"/>
  <c r="N18" i="29"/>
  <c r="O25" i="29"/>
  <c r="N43" i="29"/>
  <c r="N50" i="29"/>
  <c r="O57" i="29"/>
  <c r="N75" i="29"/>
  <c r="N82" i="29"/>
  <c r="O89" i="29"/>
  <c r="N107" i="29"/>
  <c r="O11" i="29"/>
  <c r="O43" i="29"/>
  <c r="N68" i="29"/>
  <c r="N100" i="29"/>
  <c r="O19" i="29"/>
  <c r="O58" i="29"/>
  <c r="N69" i="29"/>
  <c r="O83" i="29"/>
  <c r="O16" i="29"/>
  <c r="N41" i="29"/>
  <c r="O55" i="29"/>
  <c r="O9" i="29"/>
  <c r="N27" i="29"/>
  <c r="N34" i="29"/>
  <c r="O41" i="29"/>
  <c r="N59" i="29"/>
  <c r="N66" i="29"/>
  <c r="O73" i="29"/>
  <c r="N91" i="29"/>
  <c r="N98" i="29"/>
  <c r="O105" i="29"/>
  <c r="N13" i="29"/>
  <c r="N20" i="29"/>
  <c r="O27" i="29"/>
  <c r="O34" i="29"/>
  <c r="N45" i="29"/>
  <c r="N52" i="29"/>
  <c r="O59" i="29"/>
  <c r="O66" i="29"/>
  <c r="N77" i="29"/>
  <c r="N84" i="29"/>
  <c r="O91" i="29"/>
  <c r="O98" i="29"/>
  <c r="N101" i="29"/>
  <c r="O48" i="29"/>
  <c r="N105" i="29"/>
  <c r="N73" i="29"/>
  <c r="O80" i="29"/>
  <c r="O87" i="29"/>
  <c r="O94" i="29"/>
  <c r="P9" i="29"/>
  <c r="J9" i="29"/>
  <c r="K9" i="29" s="1"/>
  <c r="P11" i="29"/>
  <c r="J11" i="29"/>
  <c r="P13" i="29"/>
  <c r="J13" i="29"/>
  <c r="P15" i="29"/>
  <c r="J15" i="29"/>
  <c r="P17" i="29"/>
  <c r="J17" i="29"/>
  <c r="K17" i="29" s="1"/>
  <c r="P19" i="29"/>
  <c r="J19" i="29"/>
  <c r="K19" i="29" s="1"/>
  <c r="P21" i="29"/>
  <c r="J21" i="29"/>
  <c r="K21" i="29" s="1"/>
  <c r="P23" i="29"/>
  <c r="J23" i="29"/>
  <c r="P25" i="29"/>
  <c r="J25" i="29"/>
  <c r="K25" i="29" s="1"/>
  <c r="P27" i="29"/>
  <c r="J27" i="29"/>
  <c r="P31" i="29"/>
  <c r="J31" i="29"/>
  <c r="P33" i="29"/>
  <c r="J33" i="29"/>
  <c r="P35" i="29"/>
  <c r="J35" i="29"/>
  <c r="K35" i="29" s="1"/>
  <c r="P37" i="29"/>
  <c r="J37" i="29"/>
  <c r="K37" i="29" s="1"/>
  <c r="P39" i="29"/>
  <c r="J39" i="29"/>
  <c r="P41" i="29"/>
  <c r="J41" i="29"/>
  <c r="P43" i="29"/>
  <c r="J43" i="29"/>
  <c r="K43" i="29" s="1"/>
  <c r="P45" i="29"/>
  <c r="J45" i="29"/>
  <c r="K45" i="29" s="1"/>
  <c r="P47" i="29"/>
  <c r="J47" i="29"/>
  <c r="P49" i="29"/>
  <c r="J49" i="29"/>
  <c r="K49" i="29" s="1"/>
  <c r="P51" i="29"/>
  <c r="J51" i="29"/>
  <c r="K51" i="29" s="1"/>
  <c r="P53" i="29"/>
  <c r="J53" i="29"/>
  <c r="K53" i="29" s="1"/>
  <c r="P55" i="29"/>
  <c r="J55" i="29"/>
  <c r="K55" i="29" s="1"/>
  <c r="P57" i="29"/>
  <c r="J57" i="29"/>
  <c r="P59" i="29"/>
  <c r="J59" i="29"/>
  <c r="K59" i="29" s="1"/>
  <c r="P61" i="29"/>
  <c r="J61" i="29"/>
  <c r="P65" i="29"/>
  <c r="J65" i="29"/>
  <c r="K65" i="29" s="1"/>
  <c r="P67" i="29"/>
  <c r="J67" i="29"/>
  <c r="P69" i="29"/>
  <c r="J69" i="29"/>
  <c r="K69" i="29" s="1"/>
  <c r="P71" i="29"/>
  <c r="J71" i="29"/>
  <c r="P73" i="29"/>
  <c r="J73" i="29"/>
  <c r="K73" i="29" s="1"/>
  <c r="P75" i="29"/>
  <c r="J75" i="29"/>
  <c r="K75" i="29" s="1"/>
  <c r="P77" i="29"/>
  <c r="J77" i="29"/>
  <c r="K77" i="29" s="1"/>
  <c r="P79" i="29"/>
  <c r="J79" i="29"/>
  <c r="P81" i="29"/>
  <c r="J81" i="29"/>
  <c r="P83" i="29"/>
  <c r="J83" i="29"/>
  <c r="P85" i="29"/>
  <c r="J85" i="29"/>
  <c r="P89" i="29"/>
  <c r="J89" i="29"/>
  <c r="P91" i="29"/>
  <c r="J91" i="29"/>
  <c r="P93" i="29"/>
  <c r="J93" i="29"/>
  <c r="P95" i="29"/>
  <c r="J95" i="29"/>
  <c r="K95" i="29" s="1"/>
  <c r="P97" i="29"/>
  <c r="J97" i="29"/>
  <c r="P99" i="29"/>
  <c r="J99" i="29"/>
  <c r="P101" i="29"/>
  <c r="J101" i="29"/>
  <c r="P103" i="29"/>
  <c r="J103" i="29"/>
  <c r="K103" i="29" s="1"/>
  <c r="P107" i="29"/>
  <c r="J107" i="29"/>
  <c r="K107" i="29" s="1"/>
  <c r="L10" i="38"/>
  <c r="S10" i="38"/>
  <c r="A12" i="38"/>
  <c r="L11" i="38" s="1"/>
  <c r="U11" i="38"/>
  <c r="K18" i="29"/>
  <c r="K82" i="29"/>
  <c r="K90" i="29"/>
  <c r="K29" i="29"/>
  <c r="K22" i="29"/>
  <c r="K38" i="29"/>
  <c r="K62" i="29"/>
  <c r="K14" i="29"/>
  <c r="K10" i="29"/>
  <c r="K94" i="29"/>
  <c r="K20" i="29"/>
  <c r="K44" i="29"/>
  <c r="K52" i="29"/>
  <c r="K60" i="29"/>
  <c r="K76" i="29"/>
  <c r="K12" i="29"/>
  <c r="K46" i="29"/>
  <c r="K78" i="29"/>
  <c r="K63" i="29"/>
  <c r="K16" i="29"/>
  <c r="K40" i="29"/>
  <c r="K48" i="29"/>
  <c r="K88" i="29"/>
  <c r="K96" i="29"/>
  <c r="K104" i="29"/>
  <c r="P10" i="33"/>
  <c r="Q10" i="33" s="1"/>
  <c r="P11" i="33"/>
  <c r="Q11" i="33" s="1"/>
  <c r="S10" i="33" s="1"/>
  <c r="P9" i="33"/>
  <c r="Q9" i="33" s="1"/>
  <c r="N9" i="33"/>
  <c r="O10" i="33"/>
  <c r="P12" i="33"/>
  <c r="Q12" i="33" s="1"/>
  <c r="N13" i="33"/>
  <c r="N16" i="33"/>
  <c r="O17" i="33"/>
  <c r="P20" i="33"/>
  <c r="Q20" i="33" s="1"/>
  <c r="P21" i="33"/>
  <c r="Q21" i="33" s="1"/>
  <c r="P25" i="33"/>
  <c r="Q25" i="33" s="1"/>
  <c r="P29" i="33"/>
  <c r="Q29" i="33" s="1"/>
  <c r="P33" i="33"/>
  <c r="Q33" i="33" s="1"/>
  <c r="P37" i="33"/>
  <c r="Q37" i="33" s="1"/>
  <c r="P41" i="33"/>
  <c r="Q41" i="33" s="1"/>
  <c r="O9" i="33"/>
  <c r="O13" i="33"/>
  <c r="O14" i="33"/>
  <c r="P15" i="33"/>
  <c r="Q15" i="33" s="1"/>
  <c r="O11" i="33"/>
  <c r="P14" i="33"/>
  <c r="Q14" i="33" s="1"/>
  <c r="O106" i="33"/>
  <c r="N105" i="33"/>
  <c r="O102" i="33"/>
  <c r="N101" i="33"/>
  <c r="O98" i="33"/>
  <c r="N97" i="33"/>
  <c r="O94" i="33"/>
  <c r="N93" i="33"/>
  <c r="O90" i="33"/>
  <c r="N89" i="33"/>
  <c r="O86" i="33"/>
  <c r="N85" i="33"/>
  <c r="O82" i="33"/>
  <c r="N81" i="33"/>
  <c r="O78" i="33"/>
  <c r="N77" i="33"/>
  <c r="O74" i="33"/>
  <c r="N73" i="33"/>
  <c r="O70" i="33"/>
  <c r="N69" i="33"/>
  <c r="O66" i="33"/>
  <c r="N65" i="33"/>
  <c r="O62" i="33"/>
  <c r="N61" i="33"/>
  <c r="P108" i="33"/>
  <c r="Q108" i="33" s="1"/>
  <c r="O107" i="33"/>
  <c r="N106" i="33"/>
  <c r="P104" i="33"/>
  <c r="Q104" i="33" s="1"/>
  <c r="O108" i="33"/>
  <c r="N107" i="33"/>
  <c r="N103" i="33"/>
  <c r="N100" i="33"/>
  <c r="O99" i="33"/>
  <c r="O96" i="33"/>
  <c r="O93" i="33"/>
  <c r="P92" i="33"/>
  <c r="Q92" i="33" s="1"/>
  <c r="N90" i="33"/>
  <c r="P89" i="33"/>
  <c r="Q89" i="33" s="1"/>
  <c r="N87" i="33"/>
  <c r="N84" i="33"/>
  <c r="O83" i="33"/>
  <c r="O80" i="33"/>
  <c r="O77" i="33"/>
  <c r="P76" i="33"/>
  <c r="Q76" i="33" s="1"/>
  <c r="N74" i="33"/>
  <c r="P73" i="33"/>
  <c r="Q73" i="33" s="1"/>
  <c r="N71" i="33"/>
  <c r="N68" i="33"/>
  <c r="O67" i="33"/>
  <c r="O64" i="33"/>
  <c r="O61" i="33"/>
  <c r="O59" i="33"/>
  <c r="N58" i="33"/>
  <c r="O55" i="33"/>
  <c r="N54" i="33"/>
  <c r="O51" i="33"/>
  <c r="N50" i="33"/>
  <c r="O47" i="33"/>
  <c r="N46" i="33"/>
  <c r="O43" i="33"/>
  <c r="N108" i="33"/>
  <c r="N102" i="33"/>
  <c r="P101" i="33"/>
  <c r="Q101" i="33" s="1"/>
  <c r="N99" i="33"/>
  <c r="P98" i="33"/>
  <c r="Q98" i="33" s="1"/>
  <c r="N96" i="33"/>
  <c r="O95" i="33"/>
  <c r="O92" i="33"/>
  <c r="O89" i="33"/>
  <c r="P88" i="33"/>
  <c r="Q88" i="33" s="1"/>
  <c r="N86" i="33"/>
  <c r="P85" i="33"/>
  <c r="Q85" i="33" s="1"/>
  <c r="N83" i="33"/>
  <c r="P82" i="33"/>
  <c r="Q82" i="33" s="1"/>
  <c r="N80" i="33"/>
  <c r="O79" i="33"/>
  <c r="O76" i="33"/>
  <c r="O73" i="33"/>
  <c r="P72" i="33"/>
  <c r="Q72" i="33" s="1"/>
  <c r="N70" i="33"/>
  <c r="P69" i="33"/>
  <c r="Q69" i="33" s="1"/>
  <c r="N67" i="33"/>
  <c r="P66" i="33"/>
  <c r="Q66" i="33" s="1"/>
  <c r="N64" i="33"/>
  <c r="O63" i="33"/>
  <c r="O60" i="33"/>
  <c r="N59" i="33"/>
  <c r="P57" i="33"/>
  <c r="Q57" i="33" s="1"/>
  <c r="O56" i="33"/>
  <c r="N55" i="33"/>
  <c r="P53" i="33"/>
  <c r="Q53" i="33" s="1"/>
  <c r="O52" i="33"/>
  <c r="N51" i="33"/>
  <c r="P49" i="33"/>
  <c r="Q49" i="33" s="1"/>
  <c r="P105" i="33"/>
  <c r="Q105" i="33" s="1"/>
  <c r="O104" i="33"/>
  <c r="O101" i="33"/>
  <c r="P100" i="33"/>
  <c r="Q100" i="33" s="1"/>
  <c r="N98" i="33"/>
  <c r="P97" i="33"/>
  <c r="Q97" i="33" s="1"/>
  <c r="N95" i="33"/>
  <c r="P94" i="33"/>
  <c r="Q94" i="33" s="1"/>
  <c r="N92" i="33"/>
  <c r="O91" i="33"/>
  <c r="O88" i="33"/>
  <c r="O85" i="33"/>
  <c r="P84" i="33"/>
  <c r="Q84" i="33" s="1"/>
  <c r="N82" i="33"/>
  <c r="P81" i="33"/>
  <c r="Q81" i="33" s="1"/>
  <c r="N79" i="33"/>
  <c r="P78" i="33"/>
  <c r="Q78" i="33" s="1"/>
  <c r="N76" i="33"/>
  <c r="O75" i="33"/>
  <c r="O72" i="33"/>
  <c r="P106" i="33"/>
  <c r="Q106" i="33" s="1"/>
  <c r="O105" i="33"/>
  <c r="N104" i="33"/>
  <c r="O103" i="33"/>
  <c r="O100" i="33"/>
  <c r="O97" i="33"/>
  <c r="P96" i="33"/>
  <c r="Q96" i="33" s="1"/>
  <c r="N94" i="33"/>
  <c r="P93" i="33"/>
  <c r="Q93" i="33" s="1"/>
  <c r="N91" i="33"/>
  <c r="P90" i="33"/>
  <c r="Q90" i="33" s="1"/>
  <c r="N88" i="33"/>
  <c r="O87" i="33"/>
  <c r="O84" i="33"/>
  <c r="O81" i="33"/>
  <c r="P80" i="33"/>
  <c r="Q80" i="33" s="1"/>
  <c r="N78" i="33"/>
  <c r="P77" i="33"/>
  <c r="Q77" i="33" s="1"/>
  <c r="N75" i="33"/>
  <c r="P74" i="33"/>
  <c r="Q74" i="33" s="1"/>
  <c r="N72" i="33"/>
  <c r="P68" i="33"/>
  <c r="Q68" i="33" s="1"/>
  <c r="P65" i="33"/>
  <c r="Q65" i="33" s="1"/>
  <c r="P62" i="33"/>
  <c r="Q62" i="33" s="1"/>
  <c r="P58" i="33"/>
  <c r="Q58" i="33" s="1"/>
  <c r="O57" i="33"/>
  <c r="N56" i="33"/>
  <c r="P50" i="33"/>
  <c r="Q50" i="33" s="1"/>
  <c r="O49" i="33"/>
  <c r="O46" i="33"/>
  <c r="P45" i="33"/>
  <c r="Q45" i="33" s="1"/>
  <c r="N43" i="33"/>
  <c r="O40" i="33"/>
  <c r="N39" i="33"/>
  <c r="O36" i="33"/>
  <c r="N35" i="33"/>
  <c r="O32" i="33"/>
  <c r="N31" i="33"/>
  <c r="O28" i="33"/>
  <c r="N27" i="33"/>
  <c r="O24" i="33"/>
  <c r="N23" i="33"/>
  <c r="O20" i="33"/>
  <c r="N19" i="33"/>
  <c r="O16" i="33"/>
  <c r="N15" i="33"/>
  <c r="O12" i="33"/>
  <c r="N11" i="33"/>
  <c r="O71" i="33"/>
  <c r="O68" i="33"/>
  <c r="O65" i="33"/>
  <c r="N62" i="33"/>
  <c r="P59" i="33"/>
  <c r="Q59" i="33" s="1"/>
  <c r="O58" i="33"/>
  <c r="N57" i="33"/>
  <c r="P51" i="33"/>
  <c r="Q51" i="33" s="1"/>
  <c r="O50" i="33"/>
  <c r="N49" i="33"/>
  <c r="O48" i="33"/>
  <c r="O45" i="33"/>
  <c r="P42" i="33"/>
  <c r="Q42" i="33" s="1"/>
  <c r="O41" i="33"/>
  <c r="N40" i="33"/>
  <c r="P38" i="33"/>
  <c r="Q38" i="33" s="1"/>
  <c r="O37" i="33"/>
  <c r="N36" i="33"/>
  <c r="P34" i="33"/>
  <c r="Q34" i="33" s="1"/>
  <c r="O33" i="33"/>
  <c r="N32" i="33"/>
  <c r="P30" i="33"/>
  <c r="Q30" i="33" s="1"/>
  <c r="O29" i="33"/>
  <c r="N28" i="33"/>
  <c r="P26" i="33"/>
  <c r="Q26" i="33" s="1"/>
  <c r="O25" i="33"/>
  <c r="N24" i="33"/>
  <c r="P22" i="33"/>
  <c r="Q22" i="33" s="1"/>
  <c r="O21" i="33"/>
  <c r="N20" i="33"/>
  <c r="P18" i="33"/>
  <c r="Q18" i="33" s="1"/>
  <c r="O69" i="33"/>
  <c r="N66" i="33"/>
  <c r="N63" i="33"/>
  <c r="N60" i="33"/>
  <c r="P54" i="33"/>
  <c r="Q54" i="33" s="1"/>
  <c r="O53" i="33"/>
  <c r="N52" i="33"/>
  <c r="N48" i="33"/>
  <c r="P47" i="33"/>
  <c r="Q47" i="33" s="1"/>
  <c r="N45" i="33"/>
  <c r="O44" i="33"/>
  <c r="O42" i="33"/>
  <c r="N41" i="33"/>
  <c r="P39" i="33"/>
  <c r="Q39" i="33" s="1"/>
  <c r="O38" i="33"/>
  <c r="N37" i="33"/>
  <c r="P35" i="33"/>
  <c r="Q35" i="33" s="1"/>
  <c r="O34" i="33"/>
  <c r="N33" i="33"/>
  <c r="P31" i="33"/>
  <c r="Q31" i="33" s="1"/>
  <c r="O30" i="33"/>
  <c r="N29" i="33"/>
  <c r="P27" i="33"/>
  <c r="Q27" i="33" s="1"/>
  <c r="O26" i="33"/>
  <c r="N25" i="33"/>
  <c r="P23" i="33"/>
  <c r="Q23" i="33" s="1"/>
  <c r="O22" i="33"/>
  <c r="N21" i="33"/>
  <c r="P19" i="33"/>
  <c r="Q19" i="33" s="1"/>
  <c r="P64" i="33"/>
  <c r="Q64" i="33" s="1"/>
  <c r="P61" i="33"/>
  <c r="Q61" i="33" s="1"/>
  <c r="P55" i="33"/>
  <c r="Q55" i="33" s="1"/>
  <c r="O54" i="33"/>
  <c r="N53" i="33"/>
  <c r="N47" i="33"/>
  <c r="P46" i="33"/>
  <c r="Q46" i="33" s="1"/>
  <c r="N44" i="33"/>
  <c r="P43" i="33"/>
  <c r="Q43" i="33" s="1"/>
  <c r="N42" i="33"/>
  <c r="P40" i="33"/>
  <c r="Q40" i="33" s="1"/>
  <c r="O39" i="33"/>
  <c r="N38" i="33"/>
  <c r="P36" i="33"/>
  <c r="Q36" i="33" s="1"/>
  <c r="O35" i="33"/>
  <c r="N34" i="33"/>
  <c r="P32" i="33"/>
  <c r="Q32" i="33" s="1"/>
  <c r="O31" i="33"/>
  <c r="N30" i="33"/>
  <c r="P28" i="33"/>
  <c r="Q28" i="33" s="1"/>
  <c r="O27" i="33"/>
  <c r="N26" i="33"/>
  <c r="P24" i="33"/>
  <c r="Q24" i="33" s="1"/>
  <c r="O23" i="33"/>
  <c r="N22" i="33"/>
  <c r="O19" i="33"/>
  <c r="N18" i="33"/>
  <c r="O15" i="33"/>
  <c r="N14" i="33"/>
  <c r="N10" i="33"/>
  <c r="N12" i="33"/>
  <c r="P13" i="33"/>
  <c r="Q13" i="33" s="1"/>
  <c r="P16" i="33"/>
  <c r="Q16" i="33" s="1"/>
  <c r="P17" i="33"/>
  <c r="Q17" i="33" s="1"/>
  <c r="N17" i="33"/>
  <c r="P48" i="33"/>
  <c r="Q48" i="33" s="1"/>
  <c r="P52" i="33"/>
  <c r="Q52" i="33" s="1"/>
  <c r="P60" i="33"/>
  <c r="Q60" i="33" s="1"/>
  <c r="P63" i="33"/>
  <c r="Q63" i="33" s="1"/>
  <c r="P86" i="33"/>
  <c r="Q86" i="33" s="1"/>
  <c r="P102" i="33"/>
  <c r="Q102" i="33" s="1"/>
  <c r="P56" i="33"/>
  <c r="Q56" i="33" s="1"/>
  <c r="P70" i="33"/>
  <c r="Q70" i="33" s="1"/>
  <c r="P44" i="33"/>
  <c r="Q44" i="33" s="1"/>
  <c r="P67" i="33"/>
  <c r="Q67" i="33" s="1"/>
  <c r="P79" i="33"/>
  <c r="Q79" i="33" s="1"/>
  <c r="P95" i="33"/>
  <c r="Q95" i="33" s="1"/>
  <c r="P83" i="33"/>
  <c r="Q83" i="33" s="1"/>
  <c r="P99" i="33"/>
  <c r="Q99" i="33" s="1"/>
  <c r="P71" i="33"/>
  <c r="Q71" i="33" s="1"/>
  <c r="P87" i="33"/>
  <c r="Q87" i="33" s="1"/>
  <c r="P103" i="33"/>
  <c r="Q103" i="33" s="1"/>
  <c r="P107" i="33"/>
  <c r="Q107" i="33" s="1"/>
  <c r="P75" i="33"/>
  <c r="Q75" i="33" s="1"/>
  <c r="P91" i="33"/>
  <c r="Q91" i="33" s="1"/>
  <c r="K80" i="29"/>
  <c r="K64" i="29"/>
  <c r="K50" i="29"/>
  <c r="K30" i="29"/>
  <c r="K28" i="29"/>
  <c r="K66" i="29"/>
  <c r="K86" i="29"/>
  <c r="K102" i="29"/>
  <c r="K106" i="29"/>
  <c r="A12" i="33" l="1"/>
  <c r="S11" i="33" s="1"/>
  <c r="U11" i="33"/>
  <c r="A12" i="29"/>
  <c r="U12" i="29" s="1"/>
  <c r="S11" i="38"/>
  <c r="Q69" i="29"/>
  <c r="Q35" i="29"/>
  <c r="Q75" i="29"/>
  <c r="Q57" i="29"/>
  <c r="Q33" i="29"/>
  <c r="Q15" i="29"/>
  <c r="Q107" i="29"/>
  <c r="Q97" i="29"/>
  <c r="Q89" i="29"/>
  <c r="Q79" i="29"/>
  <c r="Q71" i="29"/>
  <c r="Q61" i="29"/>
  <c r="Q53" i="29"/>
  <c r="Q45" i="29"/>
  <c r="Q37" i="29"/>
  <c r="Q27" i="29"/>
  <c r="Q19" i="29"/>
  <c r="Q11" i="29"/>
  <c r="Q76" i="29"/>
  <c r="Q46" i="29"/>
  <c r="Q22" i="29"/>
  <c r="Q63" i="29"/>
  <c r="Q50" i="29"/>
  <c r="Q20" i="29"/>
  <c r="Q48" i="29"/>
  <c r="Q18" i="29"/>
  <c r="Q104" i="29"/>
  <c r="Q96" i="29"/>
  <c r="Q88" i="29"/>
  <c r="Q80" i="29"/>
  <c r="Q66" i="29"/>
  <c r="Q28" i="29"/>
  <c r="Q64" i="29"/>
  <c r="Q38" i="29"/>
  <c r="Q16" i="29"/>
  <c r="Q29" i="29"/>
  <c r="Q44" i="29"/>
  <c r="Q12" i="29"/>
  <c r="Q40" i="29"/>
  <c r="Q10" i="29"/>
  <c r="Q102" i="29"/>
  <c r="Q94" i="29"/>
  <c r="Q86" i="29"/>
  <c r="Q78" i="29"/>
  <c r="Q62" i="29"/>
  <c r="Q14" i="29"/>
  <c r="Q103" i="29"/>
  <c r="Q58" i="29"/>
  <c r="Q34" i="29"/>
  <c r="Q105" i="29"/>
  <c r="Q74" i="29"/>
  <c r="Q36" i="29"/>
  <c r="Q72" i="29"/>
  <c r="Q32" i="29"/>
  <c r="Q108" i="29"/>
  <c r="Q100" i="29"/>
  <c r="Q92" i="29"/>
  <c r="Q84" i="29"/>
  <c r="Q70" i="29"/>
  <c r="Q54" i="29"/>
  <c r="Q95" i="29"/>
  <c r="Q59" i="29"/>
  <c r="Q25" i="29"/>
  <c r="Q93" i="29"/>
  <c r="Q77" i="29"/>
  <c r="Q43" i="29"/>
  <c r="Q9" i="29"/>
  <c r="Q101" i="29"/>
  <c r="Q67" i="29"/>
  <c r="Q49" i="29"/>
  <c r="Q41" i="29"/>
  <c r="Q23" i="29"/>
  <c r="Q99" i="29"/>
  <c r="Q91" i="29"/>
  <c r="Q81" i="29"/>
  <c r="Q73" i="29"/>
  <c r="Q65" i="29"/>
  <c r="Q55" i="29"/>
  <c r="Q47" i="29"/>
  <c r="Q39" i="29"/>
  <c r="Q31" i="29"/>
  <c r="Q21" i="29"/>
  <c r="Q13" i="29"/>
  <c r="Q52" i="29"/>
  <c r="Q30" i="29"/>
  <c r="Q87" i="29"/>
  <c r="Q60" i="29"/>
  <c r="Q26" i="29"/>
  <c r="Q56" i="29"/>
  <c r="Q24" i="29"/>
  <c r="Q106" i="29"/>
  <c r="Q98" i="29"/>
  <c r="Q90" i="29"/>
  <c r="Q82" i="29"/>
  <c r="Q68" i="29"/>
  <c r="Q42" i="29"/>
  <c r="Q85" i="29"/>
  <c r="Q51" i="29"/>
  <c r="Q17" i="29"/>
  <c r="Q83" i="29"/>
  <c r="L11" i="29"/>
  <c r="K15" i="29"/>
  <c r="K41" i="29"/>
  <c r="K81" i="29"/>
  <c r="K24" i="29"/>
  <c r="K34" i="29"/>
  <c r="K101" i="29"/>
  <c r="K32" i="29"/>
  <c r="K31" i="29"/>
  <c r="K98" i="29"/>
  <c r="K100" i="29"/>
  <c r="K13" i="29"/>
  <c r="K47" i="29"/>
  <c r="K87" i="29"/>
  <c r="K84" i="29"/>
  <c r="K11" i="29"/>
  <c r="L10" i="29" s="1"/>
  <c r="K93" i="29"/>
  <c r="K105" i="29"/>
  <c r="K99" i="29"/>
  <c r="K74" i="29"/>
  <c r="K92" i="29"/>
  <c r="K36" i="29"/>
  <c r="K39" i="29"/>
  <c r="K67" i="29"/>
  <c r="K23" i="29"/>
  <c r="K33" i="29"/>
  <c r="K58" i="29"/>
  <c r="K26" i="29"/>
  <c r="K70" i="29"/>
  <c r="K91" i="29"/>
  <c r="K42" i="29"/>
  <c r="K57" i="29"/>
  <c r="K79" i="29"/>
  <c r="K61" i="29"/>
  <c r="K97" i="29"/>
  <c r="K83" i="29"/>
  <c r="K56" i="29"/>
  <c r="K72" i="29"/>
  <c r="K71" i="29"/>
  <c r="K85" i="29"/>
  <c r="K68" i="29"/>
  <c r="K54" i="29"/>
  <c r="K27" i="29"/>
  <c r="K89" i="29"/>
  <c r="A13" i="29"/>
  <c r="U13" i="29" s="1"/>
  <c r="A13" i="38"/>
  <c r="U12" i="38"/>
  <c r="C9" i="28"/>
  <c r="G9" i="28" s="1"/>
  <c r="B15" i="28"/>
  <c r="F15" i="28" s="1"/>
  <c r="B14" i="28"/>
  <c r="B13" i="28"/>
  <c r="F13" i="28" s="1"/>
  <c r="B12" i="28"/>
  <c r="F12" i="28" s="1"/>
  <c r="B11" i="28"/>
  <c r="B10" i="28"/>
  <c r="B9" i="28"/>
  <c r="F9" i="28" s="1"/>
  <c r="I68" i="28"/>
  <c r="H68" i="28"/>
  <c r="G68" i="28"/>
  <c r="F68" i="28"/>
  <c r="I67" i="28"/>
  <c r="H67" i="28"/>
  <c r="G67" i="28"/>
  <c r="F67" i="28"/>
  <c r="I66" i="28"/>
  <c r="H66" i="28"/>
  <c r="G66" i="28"/>
  <c r="F66" i="28"/>
  <c r="I65" i="28"/>
  <c r="H65" i="28"/>
  <c r="G65" i="28"/>
  <c r="F65" i="28"/>
  <c r="I64" i="28"/>
  <c r="H64" i="28"/>
  <c r="G64" i="28"/>
  <c r="F64" i="28"/>
  <c r="I63" i="28"/>
  <c r="H63" i="28"/>
  <c r="G63" i="28"/>
  <c r="F63" i="28"/>
  <c r="I62" i="28"/>
  <c r="H62" i="28"/>
  <c r="G62" i="28"/>
  <c r="F62" i="28"/>
  <c r="I61" i="28"/>
  <c r="H61" i="28"/>
  <c r="G61" i="28"/>
  <c r="F61" i="28"/>
  <c r="I60" i="28"/>
  <c r="H60" i="28"/>
  <c r="G60" i="28"/>
  <c r="F60" i="28"/>
  <c r="I59" i="28"/>
  <c r="H59" i="28"/>
  <c r="G59" i="28"/>
  <c r="F59" i="28"/>
  <c r="I58" i="28"/>
  <c r="H58" i="28"/>
  <c r="G58" i="28"/>
  <c r="F58" i="28"/>
  <c r="I57" i="28"/>
  <c r="H57" i="28"/>
  <c r="G57" i="28"/>
  <c r="F57" i="28"/>
  <c r="I56" i="28"/>
  <c r="H56" i="28"/>
  <c r="G56" i="28"/>
  <c r="F56" i="28"/>
  <c r="I55" i="28"/>
  <c r="H55" i="28"/>
  <c r="G55" i="28"/>
  <c r="F55" i="28"/>
  <c r="I54" i="28"/>
  <c r="H54" i="28"/>
  <c r="G54" i="28"/>
  <c r="F54" i="28"/>
  <c r="I53" i="28"/>
  <c r="H53" i="28"/>
  <c r="G53" i="28"/>
  <c r="F53" i="28"/>
  <c r="I52" i="28"/>
  <c r="H52" i="28"/>
  <c r="G52" i="28"/>
  <c r="F52" i="28"/>
  <c r="I51" i="28"/>
  <c r="H51" i="28"/>
  <c r="G51" i="28"/>
  <c r="F51" i="28"/>
  <c r="I50" i="28"/>
  <c r="H50" i="28"/>
  <c r="G50" i="28"/>
  <c r="F50" i="28"/>
  <c r="I49" i="28"/>
  <c r="H49" i="28"/>
  <c r="G49" i="28"/>
  <c r="F49" i="28"/>
  <c r="I48" i="28"/>
  <c r="H48" i="28"/>
  <c r="G48" i="28"/>
  <c r="F48" i="28"/>
  <c r="I47" i="28"/>
  <c r="H47" i="28"/>
  <c r="G47" i="28"/>
  <c r="F47" i="28"/>
  <c r="I46" i="28"/>
  <c r="H46" i="28"/>
  <c r="G46" i="28"/>
  <c r="F46" i="28"/>
  <c r="I45" i="28"/>
  <c r="H45" i="28"/>
  <c r="G45" i="28"/>
  <c r="F45" i="28"/>
  <c r="I44" i="28"/>
  <c r="H44" i="28"/>
  <c r="G44" i="28"/>
  <c r="F44" i="28"/>
  <c r="I43" i="28"/>
  <c r="H43" i="28"/>
  <c r="G43" i="28"/>
  <c r="F43" i="28"/>
  <c r="I42" i="28"/>
  <c r="H42" i="28"/>
  <c r="G42" i="28"/>
  <c r="F42" i="28"/>
  <c r="I41" i="28"/>
  <c r="H41" i="28"/>
  <c r="G41" i="28"/>
  <c r="F41" i="28"/>
  <c r="I40" i="28"/>
  <c r="H40" i="28"/>
  <c r="G40" i="28"/>
  <c r="F40" i="28"/>
  <c r="I39" i="28"/>
  <c r="H39" i="28"/>
  <c r="G39" i="28"/>
  <c r="F39" i="28"/>
  <c r="I38" i="28"/>
  <c r="H38" i="28"/>
  <c r="G38" i="28"/>
  <c r="F38" i="28"/>
  <c r="I37" i="28"/>
  <c r="H37" i="28"/>
  <c r="G37" i="28"/>
  <c r="F37" i="28"/>
  <c r="I36" i="28"/>
  <c r="H36" i="28"/>
  <c r="G36" i="28"/>
  <c r="F36" i="28"/>
  <c r="I35" i="28"/>
  <c r="H35" i="28"/>
  <c r="G35" i="28"/>
  <c r="F35" i="28"/>
  <c r="I34" i="28"/>
  <c r="H34" i="28"/>
  <c r="G34" i="28"/>
  <c r="F34" i="28"/>
  <c r="I33" i="28"/>
  <c r="H33" i="28"/>
  <c r="G33" i="28"/>
  <c r="F33" i="28"/>
  <c r="I32" i="28"/>
  <c r="H32" i="28"/>
  <c r="G32" i="28"/>
  <c r="F32" i="28"/>
  <c r="I31" i="28"/>
  <c r="H31" i="28"/>
  <c r="G31" i="28"/>
  <c r="F31" i="28"/>
  <c r="I30" i="28"/>
  <c r="H30" i="28"/>
  <c r="G30" i="28"/>
  <c r="F30" i="28"/>
  <c r="I29" i="28"/>
  <c r="H29" i="28"/>
  <c r="G29" i="28"/>
  <c r="F29" i="28"/>
  <c r="I28" i="28"/>
  <c r="H28" i="28"/>
  <c r="G28" i="28"/>
  <c r="F28" i="28"/>
  <c r="I27" i="28"/>
  <c r="H27" i="28"/>
  <c r="G27" i="28"/>
  <c r="F27" i="28"/>
  <c r="I26" i="28"/>
  <c r="H26" i="28"/>
  <c r="G26" i="28"/>
  <c r="F26" i="28"/>
  <c r="I25" i="28"/>
  <c r="H25" i="28"/>
  <c r="G25" i="28"/>
  <c r="F25" i="28"/>
  <c r="I24" i="28"/>
  <c r="H24" i="28"/>
  <c r="G24" i="28"/>
  <c r="F24" i="28"/>
  <c r="I23" i="28"/>
  <c r="H23" i="28"/>
  <c r="G23" i="28"/>
  <c r="F23" i="28"/>
  <c r="I22" i="28"/>
  <c r="H22" i="28"/>
  <c r="G22" i="28"/>
  <c r="F22" i="28"/>
  <c r="I21" i="28"/>
  <c r="H21" i="28"/>
  <c r="G21" i="28"/>
  <c r="F21" i="28"/>
  <c r="I20" i="28"/>
  <c r="H20" i="28"/>
  <c r="G20" i="28"/>
  <c r="F20" i="28"/>
  <c r="I19" i="28"/>
  <c r="H19" i="28"/>
  <c r="G19" i="28"/>
  <c r="F19" i="28"/>
  <c r="I18" i="28"/>
  <c r="H18" i="28"/>
  <c r="G18" i="28"/>
  <c r="F18" i="28"/>
  <c r="I17" i="28"/>
  <c r="H17" i="28"/>
  <c r="G17" i="28"/>
  <c r="F17" i="28"/>
  <c r="I16" i="28"/>
  <c r="H16" i="28"/>
  <c r="G16" i="28"/>
  <c r="F16" i="28"/>
  <c r="I15" i="28"/>
  <c r="H15" i="28"/>
  <c r="G15" i="28"/>
  <c r="I14" i="28"/>
  <c r="H14" i="28"/>
  <c r="G14" i="28"/>
  <c r="F14" i="28"/>
  <c r="I13" i="28"/>
  <c r="H13" i="28"/>
  <c r="G13" i="28"/>
  <c r="I12" i="28"/>
  <c r="H12" i="28"/>
  <c r="G12" i="28"/>
  <c r="I11" i="28"/>
  <c r="H11" i="28"/>
  <c r="G11" i="28"/>
  <c r="F11" i="28"/>
  <c r="I10" i="28"/>
  <c r="H10" i="28"/>
  <c r="G10" i="28"/>
  <c r="F10" i="28"/>
  <c r="A10" i="28"/>
  <c r="I9" i="28"/>
  <c r="H9" i="28"/>
  <c r="F2" i="28"/>
  <c r="E2" i="28"/>
  <c r="D2" i="28"/>
  <c r="A13" i="33" l="1"/>
  <c r="U12" i="33"/>
  <c r="S12" i="29"/>
  <c r="S10" i="29"/>
  <c r="S11" i="29"/>
  <c r="L12" i="29"/>
  <c r="M11" i="29" s="1"/>
  <c r="A14" i="29"/>
  <c r="U14" i="29" s="1"/>
  <c r="U10" i="28"/>
  <c r="A11" i="28"/>
  <c r="A14" i="38"/>
  <c r="U13" i="38"/>
  <c r="L12" i="38"/>
  <c r="M11" i="38" s="1"/>
  <c r="S12" i="38"/>
  <c r="T11" i="38" s="1"/>
  <c r="R15" i="28"/>
  <c r="R23" i="28"/>
  <c r="R31" i="28"/>
  <c r="R39" i="28"/>
  <c r="R47" i="28"/>
  <c r="R55" i="28"/>
  <c r="R63" i="28"/>
  <c r="R10" i="28"/>
  <c r="R26" i="28"/>
  <c r="R50" i="28"/>
  <c r="R66" i="28"/>
  <c r="R11" i="28"/>
  <c r="R51" i="28"/>
  <c r="R12" i="28"/>
  <c r="R44" i="28"/>
  <c r="R29" i="28"/>
  <c r="R61" i="28"/>
  <c r="R16" i="28"/>
  <c r="R24" i="28"/>
  <c r="R32" i="28"/>
  <c r="R40" i="28"/>
  <c r="R48" i="28"/>
  <c r="R56" i="28"/>
  <c r="R64" i="28"/>
  <c r="R42" i="28"/>
  <c r="R27" i="28"/>
  <c r="R67" i="28"/>
  <c r="R20" i="28"/>
  <c r="R60" i="28"/>
  <c r="R13" i="28"/>
  <c r="R45" i="28"/>
  <c r="R17" i="28"/>
  <c r="R25" i="28"/>
  <c r="R33" i="28"/>
  <c r="R41" i="28"/>
  <c r="R49" i="28"/>
  <c r="R57" i="28"/>
  <c r="R65" i="28"/>
  <c r="R34" i="28"/>
  <c r="R43" i="28"/>
  <c r="R36" i="28"/>
  <c r="R21" i="28"/>
  <c r="R53" i="28"/>
  <c r="R18" i="28"/>
  <c r="R35" i="28"/>
  <c r="R52" i="28"/>
  <c r="R14" i="28"/>
  <c r="R22" i="28"/>
  <c r="R30" i="28"/>
  <c r="R38" i="28"/>
  <c r="R46" i="28"/>
  <c r="R54" i="28"/>
  <c r="R62" i="28"/>
  <c r="R58" i="28"/>
  <c r="R19" i="28"/>
  <c r="R59" i="28"/>
  <c r="R28" i="28"/>
  <c r="R68" i="28"/>
  <c r="R37" i="28"/>
  <c r="R9" i="28"/>
  <c r="P19" i="28"/>
  <c r="Q19" i="28" s="1"/>
  <c r="P22" i="28"/>
  <c r="Q22" i="28" s="1"/>
  <c r="J25" i="28"/>
  <c r="K25" i="28" s="1"/>
  <c r="P27" i="28"/>
  <c r="Q27" i="28" s="1"/>
  <c r="P31" i="28"/>
  <c r="Q31" i="28" s="1"/>
  <c r="P37" i="28"/>
  <c r="Q37" i="28" s="1"/>
  <c r="J39" i="28"/>
  <c r="K39" i="28" s="1"/>
  <c r="O16" i="28"/>
  <c r="P18" i="28"/>
  <c r="Q18" i="28" s="1"/>
  <c r="P21" i="28"/>
  <c r="Q21" i="28" s="1"/>
  <c r="P23" i="28"/>
  <c r="Q23" i="28" s="1"/>
  <c r="P26" i="28"/>
  <c r="Q26" i="28" s="1"/>
  <c r="P30" i="28"/>
  <c r="Q30" i="28" s="1"/>
  <c r="P34" i="28"/>
  <c r="Q34" i="28" s="1"/>
  <c r="P35" i="28"/>
  <c r="Q35" i="28" s="1"/>
  <c r="J43" i="28"/>
  <c r="K43" i="28" s="1"/>
  <c r="N15" i="28"/>
  <c r="P17" i="28"/>
  <c r="Q17" i="28" s="1"/>
  <c r="P11" i="28"/>
  <c r="Q11" i="28" s="1"/>
  <c r="P13" i="28"/>
  <c r="Q13" i="28" s="1"/>
  <c r="P14" i="28"/>
  <c r="Q14" i="28" s="1"/>
  <c r="P15" i="28"/>
  <c r="Q15" i="28" s="1"/>
  <c r="J17" i="28"/>
  <c r="K17" i="28" s="1"/>
  <c r="O12" i="28"/>
  <c r="J9" i="28"/>
  <c r="K9" i="28" s="1"/>
  <c r="P9" i="28"/>
  <c r="Q9" i="28" s="1"/>
  <c r="J13" i="28"/>
  <c r="K13" i="28" s="1"/>
  <c r="N11" i="28"/>
  <c r="P55" i="28"/>
  <c r="Q55" i="28" s="1"/>
  <c r="P10" i="28"/>
  <c r="Q10" i="28" s="1"/>
  <c r="P12" i="28"/>
  <c r="Q12" i="28" s="1"/>
  <c r="O15" i="28"/>
  <c r="O19" i="28"/>
  <c r="P24" i="28"/>
  <c r="Q24" i="28" s="1"/>
  <c r="N26" i="28"/>
  <c r="O27" i="28"/>
  <c r="J28" i="28"/>
  <c r="K28" i="28" s="1"/>
  <c r="P28" i="28"/>
  <c r="Q28" i="28" s="1"/>
  <c r="N30" i="28"/>
  <c r="O31" i="28"/>
  <c r="J32" i="28"/>
  <c r="K32" i="28" s="1"/>
  <c r="P32" i="28"/>
  <c r="Q32" i="28" s="1"/>
  <c r="N34" i="28"/>
  <c r="O35" i="28"/>
  <c r="J36" i="28"/>
  <c r="K36" i="28" s="1"/>
  <c r="P36" i="28"/>
  <c r="Q36" i="28" s="1"/>
  <c r="N37" i="28"/>
  <c r="J38" i="28"/>
  <c r="K38" i="28" s="1"/>
  <c r="P39" i="28"/>
  <c r="Q39" i="28" s="1"/>
  <c r="N40" i="28"/>
  <c r="J41" i="28"/>
  <c r="K41" i="28" s="1"/>
  <c r="P42" i="28"/>
  <c r="Q42" i="28" s="1"/>
  <c r="P43" i="28"/>
  <c r="Q43" i="28" s="1"/>
  <c r="J47" i="28"/>
  <c r="K47" i="28" s="1"/>
  <c r="P48" i="28"/>
  <c r="Q48" i="28" s="1"/>
  <c r="N49" i="28"/>
  <c r="J51" i="28"/>
  <c r="K51" i="28" s="1"/>
  <c r="N53" i="28"/>
  <c r="J63" i="28"/>
  <c r="K63" i="28" s="1"/>
  <c r="O67" i="28"/>
  <c r="N66" i="28"/>
  <c r="O63" i="28"/>
  <c r="N62" i="28"/>
  <c r="J66" i="28"/>
  <c r="K66" i="28" s="1"/>
  <c r="N65" i="28"/>
  <c r="O64" i="28"/>
  <c r="O61" i="28"/>
  <c r="O59" i="28"/>
  <c r="N58" i="28"/>
  <c r="O55" i="28"/>
  <c r="N54" i="28"/>
  <c r="O51" i="28"/>
  <c r="N50" i="28"/>
  <c r="O47" i="28"/>
  <c r="N46" i="28"/>
  <c r="O43" i="28"/>
  <c r="N42" i="28"/>
  <c r="O39" i="28"/>
  <c r="N38" i="28"/>
  <c r="P66" i="28"/>
  <c r="Q66" i="28" s="1"/>
  <c r="J65" i="28"/>
  <c r="K65" i="28" s="1"/>
  <c r="N64" i="28"/>
  <c r="P63" i="28"/>
  <c r="Q63" i="28" s="1"/>
  <c r="J62" i="28"/>
  <c r="K62" i="28" s="1"/>
  <c r="N61" i="28"/>
  <c r="O60" i="28"/>
  <c r="N59" i="28"/>
  <c r="P57" i="28"/>
  <c r="Q57" i="28" s="1"/>
  <c r="J57" i="28"/>
  <c r="K57" i="28" s="1"/>
  <c r="O56" i="28"/>
  <c r="N55" i="28"/>
  <c r="P53" i="28"/>
  <c r="Q53" i="28" s="1"/>
  <c r="J53" i="28"/>
  <c r="K53" i="28" s="1"/>
  <c r="O52" i="28"/>
  <c r="N51" i="28"/>
  <c r="P49" i="28"/>
  <c r="Q49" i="28" s="1"/>
  <c r="J49" i="28"/>
  <c r="K49" i="28" s="1"/>
  <c r="O48" i="28"/>
  <c r="N47" i="28"/>
  <c r="P45" i="28"/>
  <c r="Q45" i="28" s="1"/>
  <c r="J45" i="28"/>
  <c r="K45" i="28" s="1"/>
  <c r="O44" i="28"/>
  <c r="N43" i="28"/>
  <c r="O68" i="28"/>
  <c r="N67" i="28"/>
  <c r="O66" i="28"/>
  <c r="P65" i="28"/>
  <c r="Q65" i="28" s="1"/>
  <c r="N63" i="28"/>
  <c r="P62" i="28"/>
  <c r="Q62" i="28" s="1"/>
  <c r="J61" i="28"/>
  <c r="K61" i="28" s="1"/>
  <c r="N60" i="28"/>
  <c r="P58" i="28"/>
  <c r="Q58" i="28" s="1"/>
  <c r="J58" i="28"/>
  <c r="K58" i="28" s="1"/>
  <c r="O57" i="28"/>
  <c r="N56" i="28"/>
  <c r="P54" i="28"/>
  <c r="Q54" i="28" s="1"/>
  <c r="J54" i="28"/>
  <c r="K54" i="28" s="1"/>
  <c r="O53" i="28"/>
  <c r="N52" i="28"/>
  <c r="P50" i="28"/>
  <c r="Q50" i="28" s="1"/>
  <c r="J50" i="28"/>
  <c r="K50" i="28" s="1"/>
  <c r="N68" i="28"/>
  <c r="O65" i="28"/>
  <c r="O62" i="28"/>
  <c r="P61" i="28"/>
  <c r="Q61" i="28" s="1"/>
  <c r="J12" i="28"/>
  <c r="K12" i="28" s="1"/>
  <c r="N14" i="28"/>
  <c r="P16" i="28"/>
  <c r="Q16" i="28" s="1"/>
  <c r="J20" i="28"/>
  <c r="K20" i="28" s="1"/>
  <c r="J24" i="28"/>
  <c r="K24" i="28" s="1"/>
  <c r="N9" i="28"/>
  <c r="O10" i="28"/>
  <c r="J11" i="28"/>
  <c r="K11" i="28" s="1"/>
  <c r="N13" i="28"/>
  <c r="O14" i="28"/>
  <c r="J15" i="28"/>
  <c r="K15" i="28" s="1"/>
  <c r="N17" i="28"/>
  <c r="O18" i="28"/>
  <c r="J19" i="28"/>
  <c r="K19" i="28" s="1"/>
  <c r="N21" i="28"/>
  <c r="O22" i="28"/>
  <c r="J23" i="28"/>
  <c r="K23" i="28" s="1"/>
  <c r="N25" i="28"/>
  <c r="O26" i="28"/>
  <c r="J27" i="28"/>
  <c r="K27" i="28" s="1"/>
  <c r="N29" i="28"/>
  <c r="O30" i="28"/>
  <c r="J31" i="28"/>
  <c r="K31" i="28" s="1"/>
  <c r="N33" i="28"/>
  <c r="O34" i="28"/>
  <c r="J35" i="28"/>
  <c r="K35" i="28" s="1"/>
  <c r="O37" i="28"/>
  <c r="O40" i="28"/>
  <c r="N41" i="28"/>
  <c r="J42" i="28"/>
  <c r="K42" i="28" s="1"/>
  <c r="J46" i="28"/>
  <c r="K46" i="28" s="1"/>
  <c r="N48" i="28"/>
  <c r="O49" i="28"/>
  <c r="P51" i="28"/>
  <c r="Q51" i="28" s="1"/>
  <c r="P56" i="28"/>
  <c r="Q56" i="28" s="1"/>
  <c r="O58" i="28"/>
  <c r="N10" i="28"/>
  <c r="O11" i="28"/>
  <c r="J16" i="28"/>
  <c r="K16" i="28" s="1"/>
  <c r="N18" i="28"/>
  <c r="P20" i="28"/>
  <c r="Q20" i="28" s="1"/>
  <c r="N22" i="28"/>
  <c r="O23" i="28"/>
  <c r="O9" i="28"/>
  <c r="J10" i="28"/>
  <c r="K10" i="28" s="1"/>
  <c r="N12" i="28"/>
  <c r="O13" i="28"/>
  <c r="J14" i="28"/>
  <c r="K14" i="28" s="1"/>
  <c r="N16" i="28"/>
  <c r="O17" i="28"/>
  <c r="J18" i="28"/>
  <c r="K18" i="28" s="1"/>
  <c r="N20" i="28"/>
  <c r="O21" i="28"/>
  <c r="J22" i="28"/>
  <c r="K22" i="28" s="1"/>
  <c r="N24" i="28"/>
  <c r="O25" i="28"/>
  <c r="J26" i="28"/>
  <c r="K26" i="28" s="1"/>
  <c r="N28" i="28"/>
  <c r="O29" i="28"/>
  <c r="J30" i="28"/>
  <c r="K30" i="28" s="1"/>
  <c r="N32" i="28"/>
  <c r="O33" i="28"/>
  <c r="J34" i="28"/>
  <c r="K34" i="28" s="1"/>
  <c r="N36" i="28"/>
  <c r="O38" i="28"/>
  <c r="O41" i="28"/>
  <c r="P44" i="28"/>
  <c r="Q44" i="28" s="1"/>
  <c r="N45" i="28"/>
  <c r="O46" i="28"/>
  <c r="P47" i="28"/>
  <c r="Q47" i="28" s="1"/>
  <c r="P52" i="28"/>
  <c r="Q52" i="28" s="1"/>
  <c r="O54" i="28"/>
  <c r="J59" i="28"/>
  <c r="K59" i="28" s="1"/>
  <c r="N19" i="28"/>
  <c r="O20" i="28"/>
  <c r="J21" i="28"/>
  <c r="K21" i="28" s="1"/>
  <c r="N23" i="28"/>
  <c r="O24" i="28"/>
  <c r="P25" i="28"/>
  <c r="Q25" i="28" s="1"/>
  <c r="N27" i="28"/>
  <c r="O28" i="28"/>
  <c r="J29" i="28"/>
  <c r="K29" i="28" s="1"/>
  <c r="P29" i="28"/>
  <c r="Q29" i="28" s="1"/>
  <c r="N31" i="28"/>
  <c r="O32" i="28"/>
  <c r="J33" i="28"/>
  <c r="K33" i="28" s="1"/>
  <c r="P33" i="28"/>
  <c r="Q33" i="28" s="1"/>
  <c r="N35" i="28"/>
  <c r="O36" i="28"/>
  <c r="J37" i="28"/>
  <c r="K37" i="28" s="1"/>
  <c r="P38" i="28"/>
  <c r="Q38" i="28" s="1"/>
  <c r="N39" i="28"/>
  <c r="P40" i="28"/>
  <c r="Q40" i="28" s="1"/>
  <c r="P41" i="28"/>
  <c r="Q41" i="28" s="1"/>
  <c r="O42" i="28"/>
  <c r="N44" i="28"/>
  <c r="O45" i="28"/>
  <c r="P46" i="28"/>
  <c r="Q46" i="28" s="1"/>
  <c r="O50" i="28"/>
  <c r="J55" i="28"/>
  <c r="K55" i="28" s="1"/>
  <c r="N57" i="28"/>
  <c r="P59" i="28"/>
  <c r="Q59" i="28" s="1"/>
  <c r="P67" i="28"/>
  <c r="Q67" i="28" s="1"/>
  <c r="J67" i="28"/>
  <c r="K67" i="28" s="1"/>
  <c r="P68" i="28"/>
  <c r="Q68" i="28" s="1"/>
  <c r="P64" i="28"/>
  <c r="Q64" i="28" s="1"/>
  <c r="J40" i="28"/>
  <c r="K40" i="28" s="1"/>
  <c r="J44" i="28"/>
  <c r="K44" i="28" s="1"/>
  <c r="J48" i="28"/>
  <c r="K48" i="28" s="1"/>
  <c r="J52" i="28"/>
  <c r="K52" i="28" s="1"/>
  <c r="J56" i="28"/>
  <c r="K56" i="28" s="1"/>
  <c r="P60" i="28"/>
  <c r="Q60" i="28" s="1"/>
  <c r="J60" i="28"/>
  <c r="K60" i="28" s="1"/>
  <c r="J64" i="28"/>
  <c r="K64" i="28" s="1"/>
  <c r="J68" i="28"/>
  <c r="K68" i="28" s="1"/>
  <c r="A14" i="33" l="1"/>
  <c r="U13" i="33"/>
  <c r="S12" i="33"/>
  <c r="T11" i="33" s="1"/>
  <c r="T11" i="29"/>
  <c r="S13" i="29"/>
  <c r="T12" i="29" s="1"/>
  <c r="L13" i="29"/>
  <c r="M12" i="29" s="1"/>
  <c r="A15" i="29"/>
  <c r="U11" i="28"/>
  <c r="A12" i="28"/>
  <c r="L11" i="28" s="1"/>
  <c r="L10" i="28"/>
  <c r="A15" i="38"/>
  <c r="U14" i="38"/>
  <c r="S13" i="38"/>
  <c r="T12" i="38" s="1"/>
  <c r="L13" i="38"/>
  <c r="M12" i="38" s="1"/>
  <c r="S10" i="28"/>
  <c r="I108" i="27"/>
  <c r="H108" i="27"/>
  <c r="G108" i="27"/>
  <c r="F108" i="27"/>
  <c r="I107" i="27"/>
  <c r="H107" i="27"/>
  <c r="G107" i="27"/>
  <c r="F107" i="27"/>
  <c r="I106" i="27"/>
  <c r="H106" i="27"/>
  <c r="G106" i="27"/>
  <c r="F106" i="27"/>
  <c r="I105" i="27"/>
  <c r="H105" i="27"/>
  <c r="G105" i="27"/>
  <c r="F105" i="27"/>
  <c r="I104" i="27"/>
  <c r="H104" i="27"/>
  <c r="G104" i="27"/>
  <c r="F104" i="27"/>
  <c r="I103" i="27"/>
  <c r="H103" i="27"/>
  <c r="G103" i="27"/>
  <c r="F103" i="27"/>
  <c r="I102" i="27"/>
  <c r="H102" i="27"/>
  <c r="G102" i="27"/>
  <c r="F102" i="27"/>
  <c r="I101" i="27"/>
  <c r="H101" i="27"/>
  <c r="G101" i="27"/>
  <c r="F101" i="27"/>
  <c r="I100" i="27"/>
  <c r="H100" i="27"/>
  <c r="G100" i="27"/>
  <c r="F100" i="27"/>
  <c r="I99" i="27"/>
  <c r="H99" i="27"/>
  <c r="G99" i="27"/>
  <c r="F99" i="27"/>
  <c r="I98" i="27"/>
  <c r="H98" i="27"/>
  <c r="G98" i="27"/>
  <c r="F98" i="27"/>
  <c r="I97" i="27"/>
  <c r="H97" i="27"/>
  <c r="G97" i="27"/>
  <c r="F97" i="27"/>
  <c r="I96" i="27"/>
  <c r="H96" i="27"/>
  <c r="G96" i="27"/>
  <c r="F96" i="27"/>
  <c r="I95" i="27"/>
  <c r="H95" i="27"/>
  <c r="G95" i="27"/>
  <c r="F95" i="27"/>
  <c r="I94" i="27"/>
  <c r="H94" i="27"/>
  <c r="G94" i="27"/>
  <c r="F94" i="27"/>
  <c r="I93" i="27"/>
  <c r="H93" i="27"/>
  <c r="G93" i="27"/>
  <c r="F93" i="27"/>
  <c r="I92" i="27"/>
  <c r="H92" i="27"/>
  <c r="G92" i="27"/>
  <c r="F92" i="27"/>
  <c r="I91" i="27"/>
  <c r="H91" i="27"/>
  <c r="G91" i="27"/>
  <c r="F91" i="27"/>
  <c r="I90" i="27"/>
  <c r="H90" i="27"/>
  <c r="G90" i="27"/>
  <c r="F90" i="27"/>
  <c r="I89" i="27"/>
  <c r="H89" i="27"/>
  <c r="G89" i="27"/>
  <c r="F89" i="27"/>
  <c r="I88" i="27"/>
  <c r="H88" i="27"/>
  <c r="G88" i="27"/>
  <c r="F88" i="27"/>
  <c r="I87" i="27"/>
  <c r="H87" i="27"/>
  <c r="G87" i="27"/>
  <c r="F87" i="27"/>
  <c r="I86" i="27"/>
  <c r="H86" i="27"/>
  <c r="G86" i="27"/>
  <c r="F86" i="27"/>
  <c r="I85" i="27"/>
  <c r="H85" i="27"/>
  <c r="G85" i="27"/>
  <c r="F85" i="27"/>
  <c r="I84" i="27"/>
  <c r="H84" i="27"/>
  <c r="G84" i="27"/>
  <c r="F84" i="27"/>
  <c r="I83" i="27"/>
  <c r="H83" i="27"/>
  <c r="G83" i="27"/>
  <c r="F83" i="27"/>
  <c r="I82" i="27"/>
  <c r="H82" i="27"/>
  <c r="G82" i="27"/>
  <c r="F82" i="27"/>
  <c r="I81" i="27"/>
  <c r="H81" i="27"/>
  <c r="G81" i="27"/>
  <c r="F81" i="27"/>
  <c r="I80" i="27"/>
  <c r="H80" i="27"/>
  <c r="G80" i="27"/>
  <c r="F80" i="27"/>
  <c r="I79" i="27"/>
  <c r="H79" i="27"/>
  <c r="G79" i="27"/>
  <c r="F79" i="27"/>
  <c r="I78" i="27"/>
  <c r="H78" i="27"/>
  <c r="G78" i="27"/>
  <c r="F78" i="27"/>
  <c r="I77" i="27"/>
  <c r="H77" i="27"/>
  <c r="G77" i="27"/>
  <c r="F77" i="27"/>
  <c r="I76" i="27"/>
  <c r="H76" i="27"/>
  <c r="G76" i="27"/>
  <c r="F76" i="27"/>
  <c r="I75" i="27"/>
  <c r="H75" i="27"/>
  <c r="G75" i="27"/>
  <c r="F75" i="27"/>
  <c r="I74" i="27"/>
  <c r="H74" i="27"/>
  <c r="G74" i="27"/>
  <c r="F74" i="27"/>
  <c r="I73" i="27"/>
  <c r="H73" i="27"/>
  <c r="G73" i="27"/>
  <c r="F73" i="27"/>
  <c r="I72" i="27"/>
  <c r="H72" i="27"/>
  <c r="G72" i="27"/>
  <c r="F72" i="27"/>
  <c r="I71" i="27"/>
  <c r="H71" i="27"/>
  <c r="G71" i="27"/>
  <c r="F71" i="27"/>
  <c r="I70" i="27"/>
  <c r="H70" i="27"/>
  <c r="G70" i="27"/>
  <c r="F70" i="27"/>
  <c r="I69" i="27"/>
  <c r="H69" i="27"/>
  <c r="G69" i="27"/>
  <c r="F69" i="27"/>
  <c r="I68" i="27"/>
  <c r="H68" i="27"/>
  <c r="G68" i="27"/>
  <c r="F68" i="27"/>
  <c r="I67" i="27"/>
  <c r="H67" i="27"/>
  <c r="G67" i="27"/>
  <c r="F67" i="27"/>
  <c r="I66" i="27"/>
  <c r="H66" i="27"/>
  <c r="G66" i="27"/>
  <c r="F66" i="27"/>
  <c r="I65" i="27"/>
  <c r="H65" i="27"/>
  <c r="G65" i="27"/>
  <c r="F65" i="27"/>
  <c r="I64" i="27"/>
  <c r="H64" i="27"/>
  <c r="G64" i="27"/>
  <c r="F64" i="27"/>
  <c r="I63" i="27"/>
  <c r="H63" i="27"/>
  <c r="G63" i="27"/>
  <c r="F63" i="27"/>
  <c r="I62" i="27"/>
  <c r="H62" i="27"/>
  <c r="G62" i="27"/>
  <c r="F62" i="27"/>
  <c r="I61" i="27"/>
  <c r="H61" i="27"/>
  <c r="G61" i="27"/>
  <c r="F61" i="27"/>
  <c r="I60" i="27"/>
  <c r="H60" i="27"/>
  <c r="G60" i="27"/>
  <c r="F60" i="27"/>
  <c r="I59" i="27"/>
  <c r="H59" i="27"/>
  <c r="G59" i="27"/>
  <c r="F59" i="27"/>
  <c r="I58" i="27"/>
  <c r="H58" i="27"/>
  <c r="G58" i="27"/>
  <c r="F58" i="27"/>
  <c r="I57" i="27"/>
  <c r="H57" i="27"/>
  <c r="G57" i="27"/>
  <c r="F57" i="27"/>
  <c r="I56" i="27"/>
  <c r="H56" i="27"/>
  <c r="G56" i="27"/>
  <c r="F56" i="27"/>
  <c r="I55" i="27"/>
  <c r="H55" i="27"/>
  <c r="G55" i="27"/>
  <c r="F55" i="27"/>
  <c r="I54" i="27"/>
  <c r="H54" i="27"/>
  <c r="G54" i="27"/>
  <c r="F54" i="27"/>
  <c r="I53" i="27"/>
  <c r="H53" i="27"/>
  <c r="G53" i="27"/>
  <c r="F53" i="27"/>
  <c r="I52" i="27"/>
  <c r="H52" i="27"/>
  <c r="G52" i="27"/>
  <c r="F52" i="27"/>
  <c r="I51" i="27"/>
  <c r="H51" i="27"/>
  <c r="G51" i="27"/>
  <c r="F51" i="27"/>
  <c r="I50" i="27"/>
  <c r="H50" i="27"/>
  <c r="G50" i="27"/>
  <c r="F50" i="27"/>
  <c r="I49" i="27"/>
  <c r="H49" i="27"/>
  <c r="G49" i="27"/>
  <c r="F49" i="27"/>
  <c r="I48" i="27"/>
  <c r="H48" i="27"/>
  <c r="G48" i="27"/>
  <c r="F48" i="27"/>
  <c r="I47" i="27"/>
  <c r="H47" i="27"/>
  <c r="G47" i="27"/>
  <c r="F47" i="27"/>
  <c r="I46" i="27"/>
  <c r="H46" i="27"/>
  <c r="G46" i="27"/>
  <c r="F46" i="27"/>
  <c r="I45" i="27"/>
  <c r="H45" i="27"/>
  <c r="G45" i="27"/>
  <c r="F45" i="27"/>
  <c r="I44" i="27"/>
  <c r="H44" i="27"/>
  <c r="G44" i="27"/>
  <c r="F44" i="27"/>
  <c r="I43" i="27"/>
  <c r="H43" i="27"/>
  <c r="G43" i="27"/>
  <c r="F43" i="27"/>
  <c r="I42" i="27"/>
  <c r="H42" i="27"/>
  <c r="G42" i="27"/>
  <c r="F42" i="27"/>
  <c r="I41" i="27"/>
  <c r="H41" i="27"/>
  <c r="G41" i="27"/>
  <c r="F41" i="27"/>
  <c r="I40" i="27"/>
  <c r="H40" i="27"/>
  <c r="G40" i="27"/>
  <c r="F40" i="27"/>
  <c r="I39" i="27"/>
  <c r="H39" i="27"/>
  <c r="G39" i="27"/>
  <c r="F39" i="27"/>
  <c r="I38" i="27"/>
  <c r="H38" i="27"/>
  <c r="G38" i="27"/>
  <c r="F38" i="27"/>
  <c r="I37" i="27"/>
  <c r="H37" i="27"/>
  <c r="G37" i="27"/>
  <c r="F37" i="27"/>
  <c r="I36" i="27"/>
  <c r="H36" i="27"/>
  <c r="G36" i="27"/>
  <c r="F36" i="27"/>
  <c r="I35" i="27"/>
  <c r="H35" i="27"/>
  <c r="G35" i="27"/>
  <c r="F35" i="27"/>
  <c r="I34" i="27"/>
  <c r="H34" i="27"/>
  <c r="G34" i="27"/>
  <c r="F34" i="27"/>
  <c r="I33" i="27"/>
  <c r="H33" i="27"/>
  <c r="G33" i="27"/>
  <c r="F33" i="27"/>
  <c r="I32" i="27"/>
  <c r="H32" i="27"/>
  <c r="G32" i="27"/>
  <c r="F32" i="27"/>
  <c r="I31" i="27"/>
  <c r="H31" i="27"/>
  <c r="G31" i="27"/>
  <c r="F31" i="27"/>
  <c r="I30" i="27"/>
  <c r="H30" i="27"/>
  <c r="G30" i="27"/>
  <c r="F30" i="27"/>
  <c r="I29" i="27"/>
  <c r="H29" i="27"/>
  <c r="G29" i="27"/>
  <c r="F29" i="27"/>
  <c r="I28" i="27"/>
  <c r="H28" i="27"/>
  <c r="G28" i="27"/>
  <c r="F28" i="27"/>
  <c r="I27" i="27"/>
  <c r="H27" i="27"/>
  <c r="G27" i="27"/>
  <c r="F27" i="27"/>
  <c r="I26" i="27"/>
  <c r="H26" i="27"/>
  <c r="G26" i="27"/>
  <c r="F26" i="27"/>
  <c r="I25" i="27"/>
  <c r="H25" i="27"/>
  <c r="G25" i="27"/>
  <c r="F25" i="27"/>
  <c r="I24" i="27"/>
  <c r="H24" i="27"/>
  <c r="G24" i="27"/>
  <c r="F24" i="27"/>
  <c r="I23" i="27"/>
  <c r="H23" i="27"/>
  <c r="G23" i="27"/>
  <c r="F23" i="27"/>
  <c r="I22" i="27"/>
  <c r="H22" i="27"/>
  <c r="G22" i="27"/>
  <c r="F22" i="27"/>
  <c r="I21" i="27"/>
  <c r="H21" i="27"/>
  <c r="G21" i="27"/>
  <c r="F21" i="27"/>
  <c r="I20" i="27"/>
  <c r="H20" i="27"/>
  <c r="G20" i="27"/>
  <c r="F20" i="27"/>
  <c r="I19" i="27"/>
  <c r="H19" i="27"/>
  <c r="G19" i="27"/>
  <c r="F19" i="27"/>
  <c r="I18" i="27"/>
  <c r="H18" i="27"/>
  <c r="G18" i="27"/>
  <c r="F18" i="27"/>
  <c r="I17" i="27"/>
  <c r="H17" i="27"/>
  <c r="G17" i="27"/>
  <c r="F17" i="27"/>
  <c r="I16" i="27"/>
  <c r="H16" i="27"/>
  <c r="G16" i="27"/>
  <c r="F16" i="27"/>
  <c r="I15" i="27"/>
  <c r="H15" i="27"/>
  <c r="G15" i="27"/>
  <c r="F15" i="27"/>
  <c r="I14" i="27"/>
  <c r="H14" i="27"/>
  <c r="G14" i="27"/>
  <c r="F14" i="27"/>
  <c r="J14" i="27" s="1"/>
  <c r="I13" i="27"/>
  <c r="H13" i="27"/>
  <c r="G13" i="27"/>
  <c r="F13" i="27"/>
  <c r="I12" i="27"/>
  <c r="H12" i="27"/>
  <c r="G12" i="27"/>
  <c r="F12" i="27"/>
  <c r="I11" i="27"/>
  <c r="H11" i="27"/>
  <c r="G11" i="27"/>
  <c r="F11" i="27"/>
  <c r="I10" i="27"/>
  <c r="H10" i="27"/>
  <c r="G10" i="27"/>
  <c r="F10" i="27"/>
  <c r="A10" i="27"/>
  <c r="I9" i="27"/>
  <c r="H9" i="27"/>
  <c r="G9" i="27"/>
  <c r="F9" i="27"/>
  <c r="F2" i="27"/>
  <c r="E2" i="27"/>
  <c r="D2" i="27"/>
  <c r="A15" i="33" l="1"/>
  <c r="U14" i="33"/>
  <c r="S13" i="33"/>
  <c r="T12" i="33" s="1"/>
  <c r="S11" i="28"/>
  <c r="U15" i="29"/>
  <c r="S14" i="29"/>
  <c r="T13" i="29" s="1"/>
  <c r="L14" i="29"/>
  <c r="M13" i="29" s="1"/>
  <c r="A16" i="29"/>
  <c r="U12" i="28"/>
  <c r="A13" i="28"/>
  <c r="A16" i="38"/>
  <c r="U15" i="38"/>
  <c r="L14" i="38"/>
  <c r="M13" i="38" s="1"/>
  <c r="S14" i="38"/>
  <c r="T13" i="38" s="1"/>
  <c r="A11" i="27"/>
  <c r="U10" i="27"/>
  <c r="R9" i="27"/>
  <c r="O46" i="27"/>
  <c r="R17" i="27"/>
  <c r="R25" i="27"/>
  <c r="R33" i="27"/>
  <c r="R41" i="27"/>
  <c r="R49" i="27"/>
  <c r="R57" i="27"/>
  <c r="R65" i="27"/>
  <c r="R73" i="27"/>
  <c r="R81" i="27"/>
  <c r="R89" i="27"/>
  <c r="R97" i="27"/>
  <c r="R105" i="27"/>
  <c r="R28" i="27"/>
  <c r="R76" i="27"/>
  <c r="R100" i="27"/>
  <c r="R29" i="27"/>
  <c r="R45" i="27"/>
  <c r="R69" i="27"/>
  <c r="R93" i="27"/>
  <c r="R38" i="27"/>
  <c r="R10" i="27"/>
  <c r="R18" i="27"/>
  <c r="R26" i="27"/>
  <c r="R34" i="27"/>
  <c r="R42" i="27"/>
  <c r="R50" i="27"/>
  <c r="R58" i="27"/>
  <c r="R66" i="27"/>
  <c r="R74" i="27"/>
  <c r="R82" i="27"/>
  <c r="R90" i="27"/>
  <c r="R98" i="27"/>
  <c r="R106" i="27"/>
  <c r="R12" i="27"/>
  <c r="R44" i="27"/>
  <c r="R60" i="27"/>
  <c r="R84" i="27"/>
  <c r="R108" i="27"/>
  <c r="R13" i="27"/>
  <c r="R53" i="27"/>
  <c r="R77" i="27"/>
  <c r="R101" i="27"/>
  <c r="R14" i="27"/>
  <c r="R46" i="27"/>
  <c r="R54" i="27"/>
  <c r="R62" i="27"/>
  <c r="R78" i="27"/>
  <c r="R94" i="27"/>
  <c r="R11" i="27"/>
  <c r="R19" i="27"/>
  <c r="R27" i="27"/>
  <c r="R35" i="27"/>
  <c r="R43" i="27"/>
  <c r="R51" i="27"/>
  <c r="R59" i="27"/>
  <c r="R67" i="27"/>
  <c r="R75" i="27"/>
  <c r="R83" i="27"/>
  <c r="R91" i="27"/>
  <c r="R99" i="27"/>
  <c r="R107" i="27"/>
  <c r="R20" i="27"/>
  <c r="R36" i="27"/>
  <c r="R52" i="27"/>
  <c r="R68" i="27"/>
  <c r="R92" i="27"/>
  <c r="R21" i="27"/>
  <c r="R37" i="27"/>
  <c r="R61" i="27"/>
  <c r="R85" i="27"/>
  <c r="R22" i="27"/>
  <c r="R15" i="27"/>
  <c r="R23" i="27"/>
  <c r="R31" i="27"/>
  <c r="R39" i="27"/>
  <c r="R47" i="27"/>
  <c r="R55" i="27"/>
  <c r="R63" i="27"/>
  <c r="R71" i="27"/>
  <c r="R79" i="27"/>
  <c r="R87" i="27"/>
  <c r="R95" i="27"/>
  <c r="R103" i="27"/>
  <c r="R16" i="27"/>
  <c r="R24" i="27"/>
  <c r="R32" i="27"/>
  <c r="R40" i="27"/>
  <c r="R48" i="27"/>
  <c r="R56" i="27"/>
  <c r="R64" i="27"/>
  <c r="R72" i="27"/>
  <c r="R80" i="27"/>
  <c r="R88" i="27"/>
  <c r="R96" i="27"/>
  <c r="R104" i="27"/>
  <c r="R30" i="27"/>
  <c r="R70" i="27"/>
  <c r="R86" i="27"/>
  <c r="R102" i="27"/>
  <c r="J10" i="27"/>
  <c r="J18" i="27"/>
  <c r="J30" i="27"/>
  <c r="J44" i="27"/>
  <c r="J58" i="27"/>
  <c r="J64" i="27"/>
  <c r="J13" i="27"/>
  <c r="J19" i="27"/>
  <c r="J27" i="27"/>
  <c r="J43" i="27"/>
  <c r="O29" i="27"/>
  <c r="O99" i="27"/>
  <c r="O83" i="27"/>
  <c r="O67" i="27"/>
  <c r="O51" i="27"/>
  <c r="O28" i="27"/>
  <c r="O98" i="27"/>
  <c r="O82" i="27"/>
  <c r="O66" i="27"/>
  <c r="O50" i="27"/>
  <c r="J36" i="27"/>
  <c r="K36" i="27" s="1"/>
  <c r="J54" i="27"/>
  <c r="J72" i="27"/>
  <c r="J74" i="27"/>
  <c r="J76" i="27"/>
  <c r="J78" i="27"/>
  <c r="K78" i="27" s="1"/>
  <c r="J80" i="27"/>
  <c r="K80" i="27" s="1"/>
  <c r="J82" i="27"/>
  <c r="J84" i="27"/>
  <c r="J86" i="27"/>
  <c r="J88" i="27"/>
  <c r="J90" i="27"/>
  <c r="J92" i="27"/>
  <c r="J94" i="27"/>
  <c r="K94" i="27" s="1"/>
  <c r="J96" i="27"/>
  <c r="K96" i="27" s="1"/>
  <c r="J98" i="27"/>
  <c r="J100" i="27"/>
  <c r="J102" i="27"/>
  <c r="J104" i="27"/>
  <c r="J106" i="27"/>
  <c r="J108" i="27"/>
  <c r="O25" i="27"/>
  <c r="O95" i="27"/>
  <c r="O79" i="27"/>
  <c r="O63" i="27"/>
  <c r="O47" i="27"/>
  <c r="J26" i="27"/>
  <c r="K26" i="27" s="1"/>
  <c r="J46" i="27"/>
  <c r="J62" i="27"/>
  <c r="O24" i="27"/>
  <c r="O94" i="27"/>
  <c r="O78" i="27"/>
  <c r="O62" i="27"/>
  <c r="O36" i="27"/>
  <c r="J28" i="27"/>
  <c r="J48" i="27"/>
  <c r="J60" i="27"/>
  <c r="O107" i="27"/>
  <c r="O91" i="27"/>
  <c r="O75" i="27"/>
  <c r="O59" i="27"/>
  <c r="O43" i="27"/>
  <c r="J16" i="27"/>
  <c r="J24" i="27"/>
  <c r="K24" i="27" s="1"/>
  <c r="J38" i="27"/>
  <c r="J50" i="27"/>
  <c r="K50" i="27" s="1"/>
  <c r="J66" i="27"/>
  <c r="K66" i="27" s="1"/>
  <c r="J9" i="27"/>
  <c r="K9" i="27" s="1"/>
  <c r="O106" i="27"/>
  <c r="O90" i="27"/>
  <c r="O74" i="27"/>
  <c r="O58" i="27"/>
  <c r="O42" i="27"/>
  <c r="J20" i="27"/>
  <c r="K20" i="27" s="1"/>
  <c r="J32" i="27"/>
  <c r="K32" i="27" s="1"/>
  <c r="J42" i="27"/>
  <c r="K42" i="27" s="1"/>
  <c r="J56" i="27"/>
  <c r="J70" i="27"/>
  <c r="J11" i="27"/>
  <c r="J17" i="27"/>
  <c r="J23" i="27"/>
  <c r="J29" i="27"/>
  <c r="K29" i="27" s="1"/>
  <c r="J33" i="27"/>
  <c r="K33" i="27" s="1"/>
  <c r="J37" i="27"/>
  <c r="J41" i="27"/>
  <c r="K41" i="27" s="1"/>
  <c r="J47" i="27"/>
  <c r="J53" i="27"/>
  <c r="J57" i="27"/>
  <c r="J61" i="27"/>
  <c r="J63" i="27"/>
  <c r="K63" i="27" s="1"/>
  <c r="J67" i="27"/>
  <c r="K67" i="27" s="1"/>
  <c r="J69" i="27"/>
  <c r="K69" i="27" s="1"/>
  <c r="J71" i="27"/>
  <c r="K71" i="27" s="1"/>
  <c r="J73" i="27"/>
  <c r="K73" i="27" s="1"/>
  <c r="J77" i="27"/>
  <c r="J79" i="27"/>
  <c r="J81" i="27"/>
  <c r="K81" i="27" s="1"/>
  <c r="J83" i="27"/>
  <c r="K83" i="27" s="1"/>
  <c r="J85" i="27"/>
  <c r="K85" i="27" s="1"/>
  <c r="J87" i="27"/>
  <c r="K87" i="27" s="1"/>
  <c r="J89" i="27"/>
  <c r="K89" i="27" s="1"/>
  <c r="J91" i="27"/>
  <c r="J93" i="27"/>
  <c r="K93" i="27" s="1"/>
  <c r="J95" i="27"/>
  <c r="J97" i="27"/>
  <c r="J99" i="27"/>
  <c r="K99" i="27" s="1"/>
  <c r="J101" i="27"/>
  <c r="K101" i="27" s="1"/>
  <c r="J103" i="27"/>
  <c r="K103" i="27" s="1"/>
  <c r="J105" i="27"/>
  <c r="K105" i="27" s="1"/>
  <c r="J107" i="27"/>
  <c r="O33" i="27"/>
  <c r="O103" i="27"/>
  <c r="O87" i="27"/>
  <c r="O71" i="27"/>
  <c r="O55" i="27"/>
  <c r="O39" i="27"/>
  <c r="J12" i="27"/>
  <c r="K12" i="27" s="1"/>
  <c r="J22" i="27"/>
  <c r="J34" i="27"/>
  <c r="J40" i="27"/>
  <c r="J52" i="27"/>
  <c r="J68" i="27"/>
  <c r="K68" i="27" s="1"/>
  <c r="J15" i="27"/>
  <c r="K15" i="27" s="1"/>
  <c r="J21" i="27"/>
  <c r="K21" i="27" s="1"/>
  <c r="J25" i="27"/>
  <c r="K25" i="27" s="1"/>
  <c r="J31" i="27"/>
  <c r="J35" i="27"/>
  <c r="J39" i="27"/>
  <c r="J45" i="27"/>
  <c r="J49" i="27"/>
  <c r="K49" i="27" s="1"/>
  <c r="J51" i="27"/>
  <c r="K51" i="27" s="1"/>
  <c r="J55" i="27"/>
  <c r="J59" i="27"/>
  <c r="K59" i="27" s="1"/>
  <c r="J65" i="27"/>
  <c r="J75" i="27"/>
  <c r="O32" i="27"/>
  <c r="O102" i="27"/>
  <c r="O86" i="27"/>
  <c r="O70" i="27"/>
  <c r="O54" i="27"/>
  <c r="O38" i="27"/>
  <c r="P10" i="27"/>
  <c r="Q10" i="27" s="1"/>
  <c r="P12" i="27"/>
  <c r="Q12" i="27" s="1"/>
  <c r="P13" i="27"/>
  <c r="Q13" i="27" s="1"/>
  <c r="P14" i="27"/>
  <c r="Q14" i="27" s="1"/>
  <c r="K17" i="27"/>
  <c r="K48" i="27"/>
  <c r="O35" i="27"/>
  <c r="O31" i="27"/>
  <c r="O27" i="27"/>
  <c r="O23" i="27"/>
  <c r="O105" i="27"/>
  <c r="O101" i="27"/>
  <c r="O97" i="27"/>
  <c r="O93" i="27"/>
  <c r="O89" i="27"/>
  <c r="O85" i="27"/>
  <c r="O81" i="27"/>
  <c r="O77" i="27"/>
  <c r="O73" i="27"/>
  <c r="O69" i="27"/>
  <c r="O65" i="27"/>
  <c r="O61" i="27"/>
  <c r="O57" i="27"/>
  <c r="O53" i="27"/>
  <c r="O49" i="27"/>
  <c r="O45" i="27"/>
  <c r="O41" i="27"/>
  <c r="O37" i="27"/>
  <c r="O34" i="27"/>
  <c r="O30" i="27"/>
  <c r="O26" i="27"/>
  <c r="O108" i="27"/>
  <c r="O104" i="27"/>
  <c r="O100" i="27"/>
  <c r="O96" i="27"/>
  <c r="O92" i="27"/>
  <c r="O88" i="27"/>
  <c r="O84" i="27"/>
  <c r="O80" i="27"/>
  <c r="O76" i="27"/>
  <c r="O72" i="27"/>
  <c r="O68" i="27"/>
  <c r="O64" i="27"/>
  <c r="O60" i="27"/>
  <c r="O56" i="27"/>
  <c r="O52" i="27"/>
  <c r="O48" i="27"/>
  <c r="O44" i="27"/>
  <c r="O40" i="27"/>
  <c r="P9" i="27"/>
  <c r="Q9" i="27" s="1"/>
  <c r="N9" i="27"/>
  <c r="K11" i="27"/>
  <c r="N13" i="27"/>
  <c r="O14" i="27"/>
  <c r="O20" i="27"/>
  <c r="N30" i="27"/>
  <c r="P40" i="27"/>
  <c r="Q40" i="27" s="1"/>
  <c r="P84" i="27"/>
  <c r="Q84" i="27" s="1"/>
  <c r="O9" i="27"/>
  <c r="K10" i="27"/>
  <c r="N12" i="27"/>
  <c r="O13" i="27"/>
  <c r="K14" i="27"/>
  <c r="N16" i="27"/>
  <c r="P17" i="27"/>
  <c r="Q17" i="27" s="1"/>
  <c r="N18" i="27"/>
  <c r="P19" i="27"/>
  <c r="Q19" i="27" s="1"/>
  <c r="P20" i="27"/>
  <c r="Q20" i="27" s="1"/>
  <c r="O21" i="27"/>
  <c r="P22" i="27"/>
  <c r="Q22" i="27" s="1"/>
  <c r="P27" i="27"/>
  <c r="Q27" i="27" s="1"/>
  <c r="N28" i="27"/>
  <c r="P30" i="27"/>
  <c r="Q30" i="27" s="1"/>
  <c r="K34" i="27"/>
  <c r="P35" i="27"/>
  <c r="Q35" i="27" s="1"/>
  <c r="N36" i="27"/>
  <c r="P38" i="27"/>
  <c r="Q38" i="27" s="1"/>
  <c r="K44" i="27"/>
  <c r="N46" i="27"/>
  <c r="P48" i="27"/>
  <c r="Q48" i="27" s="1"/>
  <c r="P51" i="27"/>
  <c r="Q51" i="27" s="1"/>
  <c r="N51" i="27"/>
  <c r="P53" i="27"/>
  <c r="Q53" i="27" s="1"/>
  <c r="N61" i="27"/>
  <c r="N67" i="27"/>
  <c r="P79" i="27"/>
  <c r="Q79" i="27" s="1"/>
  <c r="P96" i="27"/>
  <c r="Q96" i="27" s="1"/>
  <c r="P11" i="27"/>
  <c r="Q11" i="27" s="1"/>
  <c r="S10" i="27" s="1"/>
  <c r="O17" i="27"/>
  <c r="P24" i="27"/>
  <c r="Q24" i="27" s="1"/>
  <c r="P32" i="27"/>
  <c r="Q32" i="27" s="1"/>
  <c r="N38" i="27"/>
  <c r="P43" i="27"/>
  <c r="Q43" i="27" s="1"/>
  <c r="P50" i="27"/>
  <c r="Q50" i="27" s="1"/>
  <c r="N11" i="27"/>
  <c r="O12" i="27"/>
  <c r="K13" i="27"/>
  <c r="N15" i="27"/>
  <c r="O16" i="27"/>
  <c r="P18" i="27"/>
  <c r="Q18" i="27" s="1"/>
  <c r="N19" i="27"/>
  <c r="N26" i="27"/>
  <c r="P28" i="27"/>
  <c r="Q28" i="27" s="1"/>
  <c r="N34" i="27"/>
  <c r="P36" i="27"/>
  <c r="Q36" i="27" s="1"/>
  <c r="K40" i="27"/>
  <c r="N42" i="27"/>
  <c r="P44" i="27"/>
  <c r="Q44" i="27" s="1"/>
  <c r="P52" i="27"/>
  <c r="Q52" i="27" s="1"/>
  <c r="P57" i="27"/>
  <c r="Q57" i="27" s="1"/>
  <c r="K75" i="27"/>
  <c r="O10" i="27"/>
  <c r="P15" i="27"/>
  <c r="Q15" i="27" s="1"/>
  <c r="N22" i="27"/>
  <c r="K28" i="27"/>
  <c r="N105" i="27"/>
  <c r="N106" i="27"/>
  <c r="N102" i="27"/>
  <c r="N98" i="27"/>
  <c r="N94" i="27"/>
  <c r="N90" i="27"/>
  <c r="N86" i="27"/>
  <c r="N82" i="27"/>
  <c r="N78" i="27"/>
  <c r="N74" i="27"/>
  <c r="N70" i="27"/>
  <c r="N66" i="27"/>
  <c r="N62" i="27"/>
  <c r="N107" i="27"/>
  <c r="N108" i="27"/>
  <c r="P106" i="27"/>
  <c r="Q106" i="27" s="1"/>
  <c r="P97" i="27"/>
  <c r="Q97" i="27" s="1"/>
  <c r="N104" i="27"/>
  <c r="P103" i="27"/>
  <c r="Q103" i="27" s="1"/>
  <c r="K102" i="27"/>
  <c r="N101" i="27"/>
  <c r="P93" i="27"/>
  <c r="Q93" i="27" s="1"/>
  <c r="N91" i="27"/>
  <c r="P90" i="27"/>
  <c r="Q90" i="27" s="1"/>
  <c r="N88" i="27"/>
  <c r="P87" i="27"/>
  <c r="Q87" i="27" s="1"/>
  <c r="K86" i="27"/>
  <c r="N85" i="27"/>
  <c r="P77" i="27"/>
  <c r="Q77" i="27" s="1"/>
  <c r="N75" i="27"/>
  <c r="P74" i="27"/>
  <c r="Q74" i="27" s="1"/>
  <c r="N72" i="27"/>
  <c r="P71" i="27"/>
  <c r="Q71" i="27" s="1"/>
  <c r="K70" i="27"/>
  <c r="N69" i="27"/>
  <c r="P61" i="27"/>
  <c r="Q61" i="27" s="1"/>
  <c r="N57" i="27"/>
  <c r="K106" i="27"/>
  <c r="N103" i="27"/>
  <c r="P102" i="27"/>
  <c r="Q102" i="27" s="1"/>
  <c r="N100" i="27"/>
  <c r="P99" i="27"/>
  <c r="Q99" i="27" s="1"/>
  <c r="K98" i="27"/>
  <c r="N97" i="27"/>
  <c r="P89" i="27"/>
  <c r="Q89" i="27" s="1"/>
  <c r="N87" i="27"/>
  <c r="P86" i="27"/>
  <c r="Q86" i="27" s="1"/>
  <c r="N84" i="27"/>
  <c r="K82" i="27"/>
  <c r="N81" i="27"/>
  <c r="P73" i="27"/>
  <c r="Q73" i="27" s="1"/>
  <c r="N71" i="27"/>
  <c r="P70" i="27"/>
  <c r="Q70" i="27" s="1"/>
  <c r="N68" i="27"/>
  <c r="N65" i="27"/>
  <c r="N58" i="27"/>
  <c r="N54" i="27"/>
  <c r="N50" i="27"/>
  <c r="P105" i="27"/>
  <c r="Q105" i="27" s="1"/>
  <c r="P101" i="27"/>
  <c r="Q101" i="27" s="1"/>
  <c r="N99" i="27"/>
  <c r="P98" i="27"/>
  <c r="Q98" i="27" s="1"/>
  <c r="K97" i="27"/>
  <c r="N96" i="27"/>
  <c r="P95" i="27"/>
  <c r="Q95" i="27" s="1"/>
  <c r="N93" i="27"/>
  <c r="K91" i="27"/>
  <c r="P85" i="27"/>
  <c r="Q85" i="27" s="1"/>
  <c r="N95" i="27"/>
  <c r="K90" i="27"/>
  <c r="N79" i="27"/>
  <c r="N76" i="27"/>
  <c r="N73" i="27"/>
  <c r="P65" i="27"/>
  <c r="Q65" i="27" s="1"/>
  <c r="P62" i="27"/>
  <c r="Q62" i="27" s="1"/>
  <c r="K61" i="27"/>
  <c r="P58" i="27"/>
  <c r="Q58" i="27" s="1"/>
  <c r="N56" i="27"/>
  <c r="P49" i="27"/>
  <c r="Q49" i="27" s="1"/>
  <c r="N47" i="27"/>
  <c r="P45" i="27"/>
  <c r="Q45" i="27" s="1"/>
  <c r="K45" i="27"/>
  <c r="N43" i="27"/>
  <c r="P41" i="27"/>
  <c r="Q41" i="27" s="1"/>
  <c r="N39" i="27"/>
  <c r="P37" i="27"/>
  <c r="Q37" i="27" s="1"/>
  <c r="K37" i="27"/>
  <c r="N35" i="27"/>
  <c r="P33" i="27"/>
  <c r="Q33" i="27" s="1"/>
  <c r="N31" i="27"/>
  <c r="P29" i="27"/>
  <c r="Q29" i="27" s="1"/>
  <c r="N27" i="27"/>
  <c r="P25" i="27"/>
  <c r="Q25" i="27" s="1"/>
  <c r="N23" i="27"/>
  <c r="P21" i="27"/>
  <c r="Q21" i="27" s="1"/>
  <c r="P94" i="27"/>
  <c r="Q94" i="27" s="1"/>
  <c r="N92" i="27"/>
  <c r="N83" i="27"/>
  <c r="N80" i="27"/>
  <c r="N77" i="27"/>
  <c r="P69" i="27"/>
  <c r="Q69" i="27" s="1"/>
  <c r="P66" i="27"/>
  <c r="Q66" i="27" s="1"/>
  <c r="K65" i="27"/>
  <c r="P63" i="27"/>
  <c r="Q63" i="27" s="1"/>
  <c r="K62" i="27"/>
  <c r="N59" i="27"/>
  <c r="K57" i="27"/>
  <c r="K54" i="27"/>
  <c r="N53" i="27"/>
  <c r="N48" i="27"/>
  <c r="P46" i="27"/>
  <c r="Q46" i="27" s="1"/>
  <c r="K46" i="27"/>
  <c r="N44" i="27"/>
  <c r="P42" i="27"/>
  <c r="Q42" i="27" s="1"/>
  <c r="P91" i="27"/>
  <c r="Q91" i="27" s="1"/>
  <c r="N89" i="27"/>
  <c r="P81" i="27"/>
  <c r="Q81" i="27" s="1"/>
  <c r="P78" i="27"/>
  <c r="Q78" i="27" s="1"/>
  <c r="K77" i="27"/>
  <c r="P75" i="27"/>
  <c r="Q75" i="27" s="1"/>
  <c r="K74" i="27"/>
  <c r="N63" i="27"/>
  <c r="N60" i="27"/>
  <c r="K58" i="27"/>
  <c r="P54" i="27"/>
  <c r="Q54" i="27" s="1"/>
  <c r="K53" i="27"/>
  <c r="N52" i="27"/>
  <c r="N49" i="27"/>
  <c r="N45" i="27"/>
  <c r="N41" i="27"/>
  <c r="N37" i="27"/>
  <c r="N33" i="27"/>
  <c r="N29" i="27"/>
  <c r="N25" i="27"/>
  <c r="O22" i="27"/>
  <c r="N21" i="27"/>
  <c r="O18" i="27"/>
  <c r="N17" i="27"/>
  <c r="N10" i="27"/>
  <c r="O11" i="27"/>
  <c r="N14" i="27"/>
  <c r="O15" i="27"/>
  <c r="K16" i="27"/>
  <c r="P16" i="27"/>
  <c r="Q16" i="27" s="1"/>
  <c r="K18" i="27"/>
  <c r="O19" i="27"/>
  <c r="N20" i="27"/>
  <c r="K22" i="27"/>
  <c r="P23" i="27"/>
  <c r="Q23" i="27" s="1"/>
  <c r="N24" i="27"/>
  <c r="P26" i="27"/>
  <c r="Q26" i="27" s="1"/>
  <c r="K30" i="27"/>
  <c r="P31" i="27"/>
  <c r="Q31" i="27" s="1"/>
  <c r="N32" i="27"/>
  <c r="P34" i="27"/>
  <c r="Q34" i="27" s="1"/>
  <c r="K38" i="27"/>
  <c r="P39" i="27"/>
  <c r="Q39" i="27" s="1"/>
  <c r="N40" i="27"/>
  <c r="P47" i="27"/>
  <c r="Q47" i="27" s="1"/>
  <c r="N55" i="27"/>
  <c r="N64" i="27"/>
  <c r="P82" i="27"/>
  <c r="Q82" i="27" s="1"/>
  <c r="K19" i="27"/>
  <c r="K23" i="27"/>
  <c r="K27" i="27"/>
  <c r="K31" i="27"/>
  <c r="K35" i="27"/>
  <c r="K39" i="27"/>
  <c r="K43" i="27"/>
  <c r="K47" i="27"/>
  <c r="P59" i="27"/>
  <c r="Q59" i="27" s="1"/>
  <c r="P80" i="27"/>
  <c r="Q80" i="27" s="1"/>
  <c r="P68" i="27"/>
  <c r="Q68" i="27" s="1"/>
  <c r="P55" i="27"/>
  <c r="Q55" i="27" s="1"/>
  <c r="P56" i="27"/>
  <c r="Q56" i="27" s="1"/>
  <c r="P64" i="27"/>
  <c r="Q64" i="27" s="1"/>
  <c r="K79" i="27"/>
  <c r="K95" i="27"/>
  <c r="P100" i="27"/>
  <c r="Q100" i="27" s="1"/>
  <c r="K52" i="27"/>
  <c r="K56" i="27"/>
  <c r="P60" i="27"/>
  <c r="Q60" i="27" s="1"/>
  <c r="K60" i="27"/>
  <c r="P67" i="27"/>
  <c r="Q67" i="27" s="1"/>
  <c r="P72" i="27"/>
  <c r="Q72" i="27" s="1"/>
  <c r="P83" i="27"/>
  <c r="Q83" i="27" s="1"/>
  <c r="P88" i="27"/>
  <c r="Q88" i="27" s="1"/>
  <c r="P104" i="27"/>
  <c r="Q104" i="27" s="1"/>
  <c r="P107" i="27"/>
  <c r="Q107" i="27" s="1"/>
  <c r="K55" i="27"/>
  <c r="P76" i="27"/>
  <c r="Q76" i="27" s="1"/>
  <c r="P92" i="27"/>
  <c r="Q92" i="27" s="1"/>
  <c r="P108" i="27"/>
  <c r="Q108" i="27" s="1"/>
  <c r="K64" i="27"/>
  <c r="K72" i="27"/>
  <c r="K76" i="27"/>
  <c r="K84" i="27"/>
  <c r="K88" i="27"/>
  <c r="K92" i="27"/>
  <c r="K100" i="27"/>
  <c r="K104" i="27"/>
  <c r="K108" i="27"/>
  <c r="K107" i="27"/>
  <c r="A16" i="33" l="1"/>
  <c r="U15" i="33"/>
  <c r="S14" i="33"/>
  <c r="T13" i="33" s="1"/>
  <c r="L10" i="27"/>
  <c r="U16" i="29"/>
  <c r="S15" i="29"/>
  <c r="T14" i="29" s="1"/>
  <c r="L15" i="29"/>
  <c r="M14" i="29" s="1"/>
  <c r="A17" i="29"/>
  <c r="U13" i="28"/>
  <c r="A14" i="28"/>
  <c r="S12" i="28"/>
  <c r="T11" i="28" s="1"/>
  <c r="L12" i="28"/>
  <c r="M11" i="28" s="1"/>
  <c r="A17" i="38"/>
  <c r="U16" i="38"/>
  <c r="L15" i="38"/>
  <c r="M14" i="38" s="1"/>
  <c r="S15" i="38"/>
  <c r="T14" i="38" s="1"/>
  <c r="A12" i="27"/>
  <c r="U11" i="27"/>
  <c r="S11" i="27"/>
  <c r="A17" i="33" l="1"/>
  <c r="U16" i="33"/>
  <c r="S15" i="33"/>
  <c r="T14" i="33" s="1"/>
  <c r="U17" i="29"/>
  <c r="S16" i="29"/>
  <c r="T15" i="29" s="1"/>
  <c r="L16" i="29"/>
  <c r="M15" i="29" s="1"/>
  <c r="A18" i="29"/>
  <c r="U14" i="28"/>
  <c r="L13" i="28"/>
  <c r="M12" i="28" s="1"/>
  <c r="A15" i="28"/>
  <c r="S13" i="28"/>
  <c r="T12" i="28" s="1"/>
  <c r="A18" i="38"/>
  <c r="U17" i="38"/>
  <c r="L16" i="38"/>
  <c r="M15" i="38" s="1"/>
  <c r="S16" i="38"/>
  <c r="T15" i="38" s="1"/>
  <c r="A13" i="27"/>
  <c r="U12" i="27"/>
  <c r="L11" i="27"/>
  <c r="I50" i="20"/>
  <c r="I51" i="20"/>
  <c r="I52" i="20" s="1"/>
  <c r="I53" i="20"/>
  <c r="I54" i="20"/>
  <c r="I56" i="20"/>
  <c r="I57" i="20"/>
  <c r="I59" i="20"/>
  <c r="I60" i="20"/>
  <c r="I61" i="20" s="1"/>
  <c r="I62" i="20"/>
  <c r="I63" i="20"/>
  <c r="I64" i="20" s="1"/>
  <c r="I65" i="20"/>
  <c r="I66" i="20"/>
  <c r="I68" i="20"/>
  <c r="I69" i="20"/>
  <c r="I70" i="20" s="1"/>
  <c r="I71" i="20"/>
  <c r="I72" i="20"/>
  <c r="I73" i="20" s="1"/>
  <c r="I74" i="20"/>
  <c r="I75" i="20"/>
  <c r="I76" i="20" s="1"/>
  <c r="I77" i="20"/>
  <c r="I78" i="20"/>
  <c r="I80" i="20"/>
  <c r="I81" i="20"/>
  <c r="I82" i="20" s="1"/>
  <c r="I83" i="20"/>
  <c r="I84" i="20"/>
  <c r="I85" i="20" s="1"/>
  <c r="I86" i="20"/>
  <c r="I87" i="20"/>
  <c r="F9" i="20"/>
  <c r="F61" i="19"/>
  <c r="G61" i="19"/>
  <c r="H61" i="19"/>
  <c r="I61" i="19"/>
  <c r="F62" i="19"/>
  <c r="G62" i="19"/>
  <c r="H62" i="19"/>
  <c r="I62" i="19"/>
  <c r="F63" i="19"/>
  <c r="G63" i="19"/>
  <c r="H63" i="19"/>
  <c r="I63" i="19"/>
  <c r="F64" i="19"/>
  <c r="G64" i="19"/>
  <c r="H64" i="19"/>
  <c r="I64" i="19"/>
  <c r="F65" i="19"/>
  <c r="G65" i="19"/>
  <c r="H65" i="19"/>
  <c r="I65" i="19"/>
  <c r="F66" i="19"/>
  <c r="G66" i="19"/>
  <c r="H66" i="19"/>
  <c r="I66" i="19"/>
  <c r="F67" i="19"/>
  <c r="G67" i="19"/>
  <c r="H67" i="19"/>
  <c r="I67" i="19"/>
  <c r="F68" i="19"/>
  <c r="G68" i="19"/>
  <c r="H68" i="19"/>
  <c r="I68" i="19"/>
  <c r="F69" i="19"/>
  <c r="G69" i="19"/>
  <c r="H69" i="19"/>
  <c r="I69" i="19"/>
  <c r="F70" i="19"/>
  <c r="G70" i="19"/>
  <c r="H70" i="19"/>
  <c r="I70" i="19"/>
  <c r="F71" i="19"/>
  <c r="G71" i="19"/>
  <c r="H71" i="19"/>
  <c r="I71" i="19"/>
  <c r="F72" i="19"/>
  <c r="G72" i="19"/>
  <c r="H72" i="19"/>
  <c r="I72" i="19"/>
  <c r="F73" i="19"/>
  <c r="G73" i="19"/>
  <c r="H73" i="19"/>
  <c r="I73" i="19"/>
  <c r="F74" i="19"/>
  <c r="G74" i="19"/>
  <c r="H74" i="19"/>
  <c r="I74" i="19"/>
  <c r="F75" i="19"/>
  <c r="G75" i="19"/>
  <c r="H75" i="19"/>
  <c r="I75" i="19"/>
  <c r="F76" i="19"/>
  <c r="G76" i="19"/>
  <c r="H76" i="19"/>
  <c r="I76" i="19"/>
  <c r="F77" i="19"/>
  <c r="G77" i="19"/>
  <c r="H77" i="19"/>
  <c r="I77" i="19"/>
  <c r="F78" i="19"/>
  <c r="G78" i="19"/>
  <c r="H78" i="19"/>
  <c r="I78" i="19"/>
  <c r="F79" i="19"/>
  <c r="G79" i="19"/>
  <c r="H79" i="19"/>
  <c r="I79" i="19"/>
  <c r="F80" i="19"/>
  <c r="G80" i="19"/>
  <c r="H80" i="19"/>
  <c r="I80" i="19"/>
  <c r="F81" i="19"/>
  <c r="G81" i="19"/>
  <c r="H81" i="19"/>
  <c r="I81" i="19"/>
  <c r="F82" i="19"/>
  <c r="G82" i="19"/>
  <c r="H82" i="19"/>
  <c r="I82" i="19"/>
  <c r="F83" i="19"/>
  <c r="G83" i="19"/>
  <c r="H83" i="19"/>
  <c r="I83" i="19"/>
  <c r="F84" i="19"/>
  <c r="G84" i="19"/>
  <c r="H84" i="19"/>
  <c r="I84" i="19"/>
  <c r="F85" i="19"/>
  <c r="G85" i="19"/>
  <c r="H85" i="19"/>
  <c r="I85" i="19"/>
  <c r="F86" i="19"/>
  <c r="G86" i="19"/>
  <c r="H86" i="19"/>
  <c r="I86" i="19"/>
  <c r="F87" i="19"/>
  <c r="G87" i="19"/>
  <c r="H87" i="19"/>
  <c r="I87" i="19"/>
  <c r="F88" i="19"/>
  <c r="G88" i="19"/>
  <c r="H88" i="19"/>
  <c r="I88" i="19"/>
  <c r="F89" i="19"/>
  <c r="G89" i="19"/>
  <c r="H89" i="19"/>
  <c r="I89" i="19"/>
  <c r="F90" i="19"/>
  <c r="G90" i="19"/>
  <c r="H90" i="19"/>
  <c r="I90" i="19"/>
  <c r="F91" i="19"/>
  <c r="G91" i="19"/>
  <c r="H91" i="19"/>
  <c r="I91" i="19"/>
  <c r="F92" i="19"/>
  <c r="G92" i="19"/>
  <c r="H92" i="19"/>
  <c r="I92" i="19"/>
  <c r="F93" i="19"/>
  <c r="G93" i="19"/>
  <c r="H93" i="19"/>
  <c r="I93" i="19"/>
  <c r="F94" i="19"/>
  <c r="G94" i="19"/>
  <c r="H94" i="19"/>
  <c r="I94" i="19"/>
  <c r="F95" i="19"/>
  <c r="G95" i="19"/>
  <c r="H95" i="19"/>
  <c r="I95" i="19"/>
  <c r="F96" i="19"/>
  <c r="G96" i="19"/>
  <c r="H96" i="19"/>
  <c r="I96" i="19"/>
  <c r="F97" i="19"/>
  <c r="G97" i="19"/>
  <c r="H97" i="19"/>
  <c r="I97" i="19"/>
  <c r="F98" i="19"/>
  <c r="G98" i="19"/>
  <c r="H98" i="19"/>
  <c r="I98" i="19"/>
  <c r="F99" i="19"/>
  <c r="G99" i="19"/>
  <c r="H99" i="19"/>
  <c r="I99" i="19"/>
  <c r="F100" i="19"/>
  <c r="G100" i="19"/>
  <c r="H100" i="19"/>
  <c r="I100" i="19"/>
  <c r="F101" i="19"/>
  <c r="G101" i="19"/>
  <c r="H101" i="19"/>
  <c r="I101" i="19"/>
  <c r="F102" i="19"/>
  <c r="G102" i="19"/>
  <c r="H102" i="19"/>
  <c r="I102" i="19"/>
  <c r="F103" i="19"/>
  <c r="G103" i="19"/>
  <c r="H103" i="19"/>
  <c r="I103" i="19"/>
  <c r="F104" i="19"/>
  <c r="G104" i="19"/>
  <c r="H104" i="19"/>
  <c r="I104" i="19"/>
  <c r="F105" i="19"/>
  <c r="G105" i="19"/>
  <c r="H105" i="19"/>
  <c r="I105" i="19"/>
  <c r="F106" i="19"/>
  <c r="G106" i="19"/>
  <c r="H106" i="19"/>
  <c r="I106" i="19"/>
  <c r="F107" i="19"/>
  <c r="G107" i="19"/>
  <c r="H107" i="19"/>
  <c r="I107" i="19"/>
  <c r="F108" i="19"/>
  <c r="G108" i="19"/>
  <c r="H108" i="19"/>
  <c r="I108" i="19"/>
  <c r="F49" i="19"/>
  <c r="G49" i="19"/>
  <c r="H49" i="19"/>
  <c r="I49" i="19"/>
  <c r="F50" i="19"/>
  <c r="G50" i="19"/>
  <c r="H50" i="19"/>
  <c r="I50" i="19"/>
  <c r="F51" i="19"/>
  <c r="G51" i="19"/>
  <c r="H51" i="19"/>
  <c r="I51" i="19"/>
  <c r="F52" i="19"/>
  <c r="G52" i="19"/>
  <c r="H52" i="19"/>
  <c r="I52" i="19"/>
  <c r="F53" i="19"/>
  <c r="G53" i="19"/>
  <c r="H53" i="19"/>
  <c r="I53" i="19"/>
  <c r="F54" i="19"/>
  <c r="G54" i="19"/>
  <c r="H54" i="19"/>
  <c r="I54" i="19"/>
  <c r="F55" i="19"/>
  <c r="G55" i="19"/>
  <c r="H55" i="19"/>
  <c r="I55" i="19"/>
  <c r="F56" i="19"/>
  <c r="G56" i="19"/>
  <c r="H56" i="19"/>
  <c r="I56" i="19"/>
  <c r="F57" i="19"/>
  <c r="G57" i="19"/>
  <c r="H57" i="19"/>
  <c r="I57" i="19"/>
  <c r="F58" i="19"/>
  <c r="G58" i="19"/>
  <c r="H58" i="19"/>
  <c r="I58" i="19"/>
  <c r="F59" i="19"/>
  <c r="G59" i="19"/>
  <c r="H59" i="19"/>
  <c r="I59" i="19"/>
  <c r="F60" i="19"/>
  <c r="G60" i="19"/>
  <c r="H60" i="19"/>
  <c r="I60" i="19"/>
  <c r="F49" i="11"/>
  <c r="G49" i="11"/>
  <c r="H49" i="11"/>
  <c r="I49" i="11"/>
  <c r="F50" i="11"/>
  <c r="G50" i="11"/>
  <c r="H50" i="11"/>
  <c r="I50" i="11"/>
  <c r="F51" i="11"/>
  <c r="G51" i="11"/>
  <c r="H51" i="11"/>
  <c r="I51" i="11"/>
  <c r="F52" i="11"/>
  <c r="G52" i="11"/>
  <c r="H52" i="11"/>
  <c r="I52" i="11"/>
  <c r="F53" i="11"/>
  <c r="G53" i="11"/>
  <c r="H53" i="11"/>
  <c r="I53" i="11"/>
  <c r="F54" i="11"/>
  <c r="G54" i="11"/>
  <c r="H54" i="11"/>
  <c r="I54" i="11"/>
  <c r="F55" i="11"/>
  <c r="G55" i="11"/>
  <c r="H55" i="11"/>
  <c r="I55" i="11"/>
  <c r="F56" i="11"/>
  <c r="G56" i="11"/>
  <c r="H56" i="11"/>
  <c r="I56" i="11"/>
  <c r="F57" i="11"/>
  <c r="G57" i="11"/>
  <c r="H57" i="11"/>
  <c r="I57" i="11"/>
  <c r="F58" i="11"/>
  <c r="G58" i="11"/>
  <c r="H58" i="11"/>
  <c r="I58" i="11"/>
  <c r="F59" i="11"/>
  <c r="G59" i="11"/>
  <c r="H59" i="11"/>
  <c r="I59" i="11"/>
  <c r="F60" i="11"/>
  <c r="G60" i="11"/>
  <c r="H60" i="11"/>
  <c r="I60" i="11"/>
  <c r="F61" i="11"/>
  <c r="G61" i="11"/>
  <c r="H61" i="11"/>
  <c r="I61" i="11"/>
  <c r="F62" i="11"/>
  <c r="G62" i="11"/>
  <c r="H62" i="11"/>
  <c r="I62" i="11"/>
  <c r="F63" i="11"/>
  <c r="G63" i="11"/>
  <c r="H63" i="11"/>
  <c r="I63" i="11"/>
  <c r="F64" i="11"/>
  <c r="G64" i="11"/>
  <c r="H64" i="11"/>
  <c r="I64" i="11"/>
  <c r="F65" i="11"/>
  <c r="G65" i="11"/>
  <c r="H65" i="11"/>
  <c r="I65" i="11"/>
  <c r="F66" i="11"/>
  <c r="G66" i="11"/>
  <c r="H66" i="11"/>
  <c r="I66" i="11"/>
  <c r="F67" i="11"/>
  <c r="G67" i="11"/>
  <c r="H67" i="11"/>
  <c r="I67" i="11"/>
  <c r="F68" i="11"/>
  <c r="G68" i="11"/>
  <c r="H68" i="11"/>
  <c r="I68" i="11"/>
  <c r="F69" i="11"/>
  <c r="G69" i="11"/>
  <c r="H69" i="11"/>
  <c r="I69" i="11"/>
  <c r="F70" i="11"/>
  <c r="G70" i="11"/>
  <c r="H70" i="11"/>
  <c r="I70" i="11"/>
  <c r="F71" i="11"/>
  <c r="G71" i="11"/>
  <c r="H71" i="11"/>
  <c r="I71" i="11"/>
  <c r="F72" i="11"/>
  <c r="G72" i="11"/>
  <c r="H72" i="11"/>
  <c r="I72" i="11"/>
  <c r="F73" i="11"/>
  <c r="G73" i="11"/>
  <c r="H73" i="11"/>
  <c r="I73" i="11"/>
  <c r="F74" i="11"/>
  <c r="G74" i="11"/>
  <c r="H74" i="11"/>
  <c r="I74" i="11"/>
  <c r="F75" i="11"/>
  <c r="G75" i="11"/>
  <c r="H75" i="11"/>
  <c r="I75" i="11"/>
  <c r="F76" i="11"/>
  <c r="G76" i="11"/>
  <c r="H76" i="11"/>
  <c r="I76" i="11"/>
  <c r="F77" i="11"/>
  <c r="G77" i="11"/>
  <c r="H77" i="11"/>
  <c r="I77" i="11"/>
  <c r="F78" i="11"/>
  <c r="G78" i="11"/>
  <c r="H78" i="11"/>
  <c r="I78" i="11"/>
  <c r="F79" i="11"/>
  <c r="G79" i="11"/>
  <c r="H79" i="11"/>
  <c r="I79" i="11"/>
  <c r="F80" i="11"/>
  <c r="G80" i="11"/>
  <c r="H80" i="11"/>
  <c r="I80" i="11"/>
  <c r="F81" i="11"/>
  <c r="G81" i="11"/>
  <c r="H81" i="11"/>
  <c r="I81" i="11"/>
  <c r="F82" i="11"/>
  <c r="G82" i="11"/>
  <c r="H82" i="11"/>
  <c r="I82" i="11"/>
  <c r="F83" i="11"/>
  <c r="G83" i="11"/>
  <c r="H83" i="11"/>
  <c r="I83" i="11"/>
  <c r="F84" i="11"/>
  <c r="G84" i="11"/>
  <c r="H84" i="11"/>
  <c r="I84" i="11"/>
  <c r="F85" i="11"/>
  <c r="G85" i="11"/>
  <c r="H85" i="11"/>
  <c r="I85" i="11"/>
  <c r="F86" i="11"/>
  <c r="G86" i="11"/>
  <c r="H86" i="11"/>
  <c r="I86" i="11"/>
  <c r="F87" i="11"/>
  <c r="G87" i="11"/>
  <c r="H87" i="11"/>
  <c r="I87" i="11"/>
  <c r="F88" i="11"/>
  <c r="G88" i="11"/>
  <c r="H88" i="11"/>
  <c r="I88" i="11"/>
  <c r="F89" i="11"/>
  <c r="G89" i="11"/>
  <c r="H89" i="11"/>
  <c r="I89" i="11"/>
  <c r="F90" i="11"/>
  <c r="G90" i="11"/>
  <c r="H90" i="11"/>
  <c r="I90" i="11"/>
  <c r="F91" i="11"/>
  <c r="G91" i="11"/>
  <c r="H91" i="11"/>
  <c r="I91" i="11"/>
  <c r="F92" i="11"/>
  <c r="G92" i="11"/>
  <c r="H92" i="11"/>
  <c r="I92" i="11"/>
  <c r="F93" i="11"/>
  <c r="G93" i="11"/>
  <c r="H93" i="11"/>
  <c r="I93" i="11"/>
  <c r="F94" i="11"/>
  <c r="G94" i="11"/>
  <c r="H94" i="11"/>
  <c r="I94" i="11"/>
  <c r="F95" i="11"/>
  <c r="G95" i="11"/>
  <c r="H95" i="11"/>
  <c r="I95" i="11"/>
  <c r="F96" i="11"/>
  <c r="G96" i="11"/>
  <c r="H96" i="11"/>
  <c r="I96" i="11"/>
  <c r="F97" i="11"/>
  <c r="G97" i="11"/>
  <c r="H97" i="11"/>
  <c r="I97" i="11"/>
  <c r="F98" i="11"/>
  <c r="G98" i="11"/>
  <c r="H98" i="11"/>
  <c r="I98" i="11"/>
  <c r="F99" i="11"/>
  <c r="G99" i="11"/>
  <c r="H99" i="11"/>
  <c r="I99" i="11"/>
  <c r="F100" i="11"/>
  <c r="G100" i="11"/>
  <c r="H100" i="11"/>
  <c r="I100" i="11"/>
  <c r="F101" i="11"/>
  <c r="G101" i="11"/>
  <c r="H101" i="11"/>
  <c r="I101" i="11"/>
  <c r="F102" i="11"/>
  <c r="G102" i="11"/>
  <c r="H102" i="11"/>
  <c r="I102" i="11"/>
  <c r="F103" i="11"/>
  <c r="G103" i="11"/>
  <c r="H103" i="11"/>
  <c r="I103" i="11"/>
  <c r="F104" i="11"/>
  <c r="G104" i="11"/>
  <c r="H104" i="11"/>
  <c r="I104" i="11"/>
  <c r="F105" i="11"/>
  <c r="G105" i="11"/>
  <c r="H105" i="11"/>
  <c r="I105" i="11"/>
  <c r="F106" i="11"/>
  <c r="G106" i="11"/>
  <c r="H106" i="11"/>
  <c r="I106" i="11"/>
  <c r="F107" i="11"/>
  <c r="G107" i="11"/>
  <c r="H107" i="11"/>
  <c r="I107" i="11"/>
  <c r="F108" i="11"/>
  <c r="G108" i="11"/>
  <c r="H108" i="11"/>
  <c r="I108" i="11"/>
  <c r="I48" i="20"/>
  <c r="I47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H9" i="20"/>
  <c r="G9" i="20"/>
  <c r="F2" i="20"/>
  <c r="E2" i="20"/>
  <c r="D2" i="20"/>
  <c r="I48" i="19"/>
  <c r="H48" i="19"/>
  <c r="G48" i="19"/>
  <c r="F48" i="19"/>
  <c r="I47" i="19"/>
  <c r="H47" i="19"/>
  <c r="G47" i="19"/>
  <c r="F47" i="19"/>
  <c r="I46" i="19"/>
  <c r="H46" i="19"/>
  <c r="G46" i="19"/>
  <c r="F46" i="19"/>
  <c r="I45" i="19"/>
  <c r="H45" i="19"/>
  <c r="G45" i="19"/>
  <c r="F45" i="19"/>
  <c r="I44" i="19"/>
  <c r="H44" i="19"/>
  <c r="G44" i="19"/>
  <c r="F44" i="19"/>
  <c r="I43" i="19"/>
  <c r="H43" i="19"/>
  <c r="G43" i="19"/>
  <c r="F43" i="19"/>
  <c r="I42" i="19"/>
  <c r="H42" i="19"/>
  <c r="G42" i="19"/>
  <c r="F42" i="19"/>
  <c r="I41" i="19"/>
  <c r="H41" i="19"/>
  <c r="G41" i="19"/>
  <c r="F41" i="19"/>
  <c r="I40" i="19"/>
  <c r="H40" i="19"/>
  <c r="G40" i="19"/>
  <c r="F40" i="19"/>
  <c r="I39" i="19"/>
  <c r="H39" i="19"/>
  <c r="G39" i="19"/>
  <c r="F39" i="19"/>
  <c r="I38" i="19"/>
  <c r="H38" i="19"/>
  <c r="G38" i="19"/>
  <c r="F38" i="19"/>
  <c r="I37" i="19"/>
  <c r="H37" i="19"/>
  <c r="G37" i="19"/>
  <c r="F37" i="19"/>
  <c r="I36" i="19"/>
  <c r="H36" i="19"/>
  <c r="G36" i="19"/>
  <c r="F36" i="19"/>
  <c r="I35" i="19"/>
  <c r="H35" i="19"/>
  <c r="G35" i="19"/>
  <c r="F35" i="19"/>
  <c r="I34" i="19"/>
  <c r="H34" i="19"/>
  <c r="G34" i="19"/>
  <c r="F34" i="19"/>
  <c r="I33" i="19"/>
  <c r="H33" i="19"/>
  <c r="G33" i="19"/>
  <c r="F33" i="19"/>
  <c r="I32" i="19"/>
  <c r="H32" i="19"/>
  <c r="G32" i="19"/>
  <c r="F32" i="19"/>
  <c r="I31" i="19"/>
  <c r="H31" i="19"/>
  <c r="G31" i="19"/>
  <c r="F31" i="19"/>
  <c r="I30" i="19"/>
  <c r="H30" i="19"/>
  <c r="G30" i="19"/>
  <c r="F30" i="19"/>
  <c r="I29" i="19"/>
  <c r="H29" i="19"/>
  <c r="G29" i="19"/>
  <c r="F29" i="19"/>
  <c r="I28" i="19"/>
  <c r="H28" i="19"/>
  <c r="G28" i="19"/>
  <c r="F28" i="19"/>
  <c r="I27" i="19"/>
  <c r="H27" i="19"/>
  <c r="G27" i="19"/>
  <c r="F27" i="19"/>
  <c r="I26" i="19"/>
  <c r="H26" i="19"/>
  <c r="G26" i="19"/>
  <c r="F26" i="19"/>
  <c r="I25" i="19"/>
  <c r="H25" i="19"/>
  <c r="G25" i="19"/>
  <c r="F25" i="19"/>
  <c r="I24" i="19"/>
  <c r="H24" i="19"/>
  <c r="G24" i="19"/>
  <c r="F24" i="19"/>
  <c r="I23" i="19"/>
  <c r="H23" i="19"/>
  <c r="G23" i="19"/>
  <c r="F23" i="19"/>
  <c r="I22" i="19"/>
  <c r="H22" i="19"/>
  <c r="G22" i="19"/>
  <c r="F22" i="19"/>
  <c r="I21" i="19"/>
  <c r="H21" i="19"/>
  <c r="G21" i="19"/>
  <c r="F21" i="19"/>
  <c r="I20" i="19"/>
  <c r="H20" i="19"/>
  <c r="G20" i="19"/>
  <c r="F20" i="19"/>
  <c r="I19" i="19"/>
  <c r="H19" i="19"/>
  <c r="G19" i="19"/>
  <c r="F19" i="19"/>
  <c r="I18" i="19"/>
  <c r="H18" i="19"/>
  <c r="G18" i="19"/>
  <c r="F18" i="19"/>
  <c r="I17" i="19"/>
  <c r="H17" i="19"/>
  <c r="G17" i="19"/>
  <c r="F17" i="19"/>
  <c r="I16" i="19"/>
  <c r="H16" i="19"/>
  <c r="G16" i="19"/>
  <c r="F16" i="19"/>
  <c r="I15" i="19"/>
  <c r="H15" i="19"/>
  <c r="G15" i="19"/>
  <c r="F15" i="19"/>
  <c r="I14" i="19"/>
  <c r="H14" i="19"/>
  <c r="G14" i="19"/>
  <c r="F14" i="19"/>
  <c r="I13" i="19"/>
  <c r="H13" i="19"/>
  <c r="G13" i="19"/>
  <c r="F13" i="19"/>
  <c r="I12" i="19"/>
  <c r="H12" i="19"/>
  <c r="G12" i="19"/>
  <c r="F12" i="19"/>
  <c r="I11" i="19"/>
  <c r="H11" i="19"/>
  <c r="G11" i="19"/>
  <c r="F11" i="19"/>
  <c r="I10" i="19"/>
  <c r="H10" i="19"/>
  <c r="G10" i="19"/>
  <c r="F10" i="19"/>
  <c r="A10" i="19"/>
  <c r="I9" i="19"/>
  <c r="H9" i="19"/>
  <c r="G9" i="19"/>
  <c r="F9" i="19"/>
  <c r="F2" i="19"/>
  <c r="E2" i="19"/>
  <c r="D2" i="19"/>
  <c r="A18" i="33" l="1"/>
  <c r="U17" i="33"/>
  <c r="S16" i="33"/>
  <c r="T15" i="33" s="1"/>
  <c r="O14" i="19"/>
  <c r="O22" i="19"/>
  <c r="O30" i="19"/>
  <c r="O38" i="19"/>
  <c r="O46" i="19"/>
  <c r="O54" i="19"/>
  <c r="O62" i="19"/>
  <c r="O70" i="19"/>
  <c r="O78" i="19"/>
  <c r="O86" i="19"/>
  <c r="O94" i="19"/>
  <c r="O102" i="19"/>
  <c r="O79" i="19"/>
  <c r="O95" i="19"/>
  <c r="O104" i="19"/>
  <c r="O25" i="19"/>
  <c r="O57" i="19"/>
  <c r="O89" i="19"/>
  <c r="O26" i="19"/>
  <c r="O58" i="19"/>
  <c r="O90" i="19"/>
  <c r="O19" i="19"/>
  <c r="O51" i="19"/>
  <c r="O91" i="19"/>
  <c r="O36" i="19"/>
  <c r="O60" i="19"/>
  <c r="O92" i="19"/>
  <c r="O15" i="19"/>
  <c r="O23" i="19"/>
  <c r="O31" i="19"/>
  <c r="O39" i="19"/>
  <c r="O47" i="19"/>
  <c r="O55" i="19"/>
  <c r="O63" i="19"/>
  <c r="O71" i="19"/>
  <c r="O87" i="19"/>
  <c r="O103" i="19"/>
  <c r="O17" i="19"/>
  <c r="O49" i="19"/>
  <c r="O81" i="19"/>
  <c r="O10" i="19"/>
  <c r="O42" i="19"/>
  <c r="O74" i="19"/>
  <c r="O106" i="19"/>
  <c r="O11" i="19"/>
  <c r="O43" i="19"/>
  <c r="O75" i="19"/>
  <c r="O107" i="19"/>
  <c r="O20" i="19"/>
  <c r="O52" i="19"/>
  <c r="O84" i="19"/>
  <c r="O16" i="19"/>
  <c r="O24" i="19"/>
  <c r="O32" i="19"/>
  <c r="O40" i="19"/>
  <c r="O48" i="19"/>
  <c r="O56" i="19"/>
  <c r="O64" i="19"/>
  <c r="O72" i="19"/>
  <c r="O80" i="19"/>
  <c r="O88" i="19"/>
  <c r="O96" i="19"/>
  <c r="O41" i="19"/>
  <c r="O73" i="19"/>
  <c r="O97" i="19"/>
  <c r="O34" i="19"/>
  <c r="O66" i="19"/>
  <c r="O98" i="19"/>
  <c r="O35" i="19"/>
  <c r="O67" i="19"/>
  <c r="O99" i="19"/>
  <c r="O12" i="19"/>
  <c r="O44" i="19"/>
  <c r="O76" i="19"/>
  <c r="O108" i="19"/>
  <c r="O13" i="19"/>
  <c r="O21" i="19"/>
  <c r="O29" i="19"/>
  <c r="O37" i="19"/>
  <c r="O45" i="19"/>
  <c r="O53" i="19"/>
  <c r="O61" i="19"/>
  <c r="O69" i="19"/>
  <c r="O77" i="19"/>
  <c r="O85" i="19"/>
  <c r="O93" i="19"/>
  <c r="O101" i="19"/>
  <c r="O33" i="19"/>
  <c r="O65" i="19"/>
  <c r="O105" i="19"/>
  <c r="O18" i="19"/>
  <c r="O50" i="19"/>
  <c r="O82" i="19"/>
  <c r="O27" i="19"/>
  <c r="O59" i="19"/>
  <c r="O83" i="19"/>
  <c r="O28" i="19"/>
  <c r="O68" i="19"/>
  <c r="O100" i="19"/>
  <c r="O72" i="20"/>
  <c r="N51" i="20"/>
  <c r="P64" i="20"/>
  <c r="Q64" i="20" s="1"/>
  <c r="O41" i="20"/>
  <c r="N41" i="20"/>
  <c r="N49" i="20"/>
  <c r="N26" i="20"/>
  <c r="O58" i="20"/>
  <c r="J41" i="20"/>
  <c r="K41" i="20" s="1"/>
  <c r="J82" i="20"/>
  <c r="K82" i="20" s="1"/>
  <c r="P66" i="20"/>
  <c r="Q66" i="20" s="1"/>
  <c r="O59" i="20"/>
  <c r="J73" i="20"/>
  <c r="K73" i="20" s="1"/>
  <c r="L72" i="20" s="1"/>
  <c r="J17" i="20"/>
  <c r="K17" i="20" s="1"/>
  <c r="O85" i="20"/>
  <c r="O38" i="20"/>
  <c r="N20" i="20"/>
  <c r="O37" i="20"/>
  <c r="N19" i="20"/>
  <c r="O56" i="20"/>
  <c r="J32" i="20"/>
  <c r="K32" i="20" s="1"/>
  <c r="O16" i="20"/>
  <c r="P55" i="20"/>
  <c r="Q55" i="20" s="1"/>
  <c r="O36" i="20"/>
  <c r="J63" i="20"/>
  <c r="K63" i="20" s="1"/>
  <c r="N44" i="20"/>
  <c r="O46" i="20"/>
  <c r="P43" i="20"/>
  <c r="Q43" i="20" s="1"/>
  <c r="N70" i="20"/>
  <c r="J14" i="20"/>
  <c r="K14" i="20" s="1"/>
  <c r="O62" i="20"/>
  <c r="P78" i="20"/>
  <c r="Q78" i="20" s="1"/>
  <c r="O60" i="20"/>
  <c r="J13" i="20"/>
  <c r="K13" i="20" s="1"/>
  <c r="N53" i="20"/>
  <c r="N77" i="20"/>
  <c r="P30" i="20"/>
  <c r="Q30" i="20" s="1"/>
  <c r="J43" i="20"/>
  <c r="K43" i="20" s="1"/>
  <c r="L42" i="20" s="1"/>
  <c r="P51" i="20"/>
  <c r="Q51" i="20" s="1"/>
  <c r="O23" i="20"/>
  <c r="O44" i="20"/>
  <c r="O61" i="20"/>
  <c r="P62" i="20"/>
  <c r="Q62" i="20" s="1"/>
  <c r="J22" i="20"/>
  <c r="K22" i="20" s="1"/>
  <c r="J53" i="20"/>
  <c r="K53" i="20" s="1"/>
  <c r="O21" i="20"/>
  <c r="J27" i="20"/>
  <c r="K27" i="20" s="1"/>
  <c r="O15" i="20"/>
  <c r="N67" i="20"/>
  <c r="N31" i="20"/>
  <c r="N11" i="20"/>
  <c r="J48" i="20"/>
  <c r="K48" i="20" s="1"/>
  <c r="J54" i="20"/>
  <c r="K54" i="20" s="1"/>
  <c r="N14" i="20"/>
  <c r="J44" i="20"/>
  <c r="K44" i="20" s="1"/>
  <c r="O35" i="20"/>
  <c r="J75" i="20"/>
  <c r="K75" i="20" s="1"/>
  <c r="P76" i="20"/>
  <c r="Q76" i="20" s="1"/>
  <c r="N48" i="20"/>
  <c r="N45" i="20"/>
  <c r="O71" i="20"/>
  <c r="J87" i="20"/>
  <c r="K87" i="20" s="1"/>
  <c r="P86" i="20"/>
  <c r="Q86" i="20" s="1"/>
  <c r="P18" i="20"/>
  <c r="Q18" i="20" s="1"/>
  <c r="O24" i="20"/>
  <c r="J19" i="20"/>
  <c r="K19" i="20" s="1"/>
  <c r="O87" i="20"/>
  <c r="N86" i="20"/>
  <c r="P75" i="20"/>
  <c r="Q75" i="20" s="1"/>
  <c r="J29" i="20"/>
  <c r="K29" i="20" s="1"/>
  <c r="L28" i="20" s="1"/>
  <c r="J40" i="20"/>
  <c r="K40" i="20" s="1"/>
  <c r="N54" i="20"/>
  <c r="N52" i="20"/>
  <c r="P13" i="20"/>
  <c r="Q13" i="20" s="1"/>
  <c r="P65" i="20"/>
  <c r="Q65" i="20" s="1"/>
  <c r="N39" i="20"/>
  <c r="J12" i="20"/>
  <c r="K12" i="20" s="1"/>
  <c r="N83" i="20"/>
  <c r="O65" i="20"/>
  <c r="N87" i="20"/>
  <c r="N17" i="20"/>
  <c r="J58" i="20"/>
  <c r="K58" i="20" s="1"/>
  <c r="J10" i="20"/>
  <c r="K10" i="20" s="1"/>
  <c r="J34" i="20"/>
  <c r="K34" i="20" s="1"/>
  <c r="L33" i="20" s="1"/>
  <c r="P15" i="20"/>
  <c r="Q15" i="20" s="1"/>
  <c r="O34" i="20"/>
  <c r="J50" i="20"/>
  <c r="K50" i="20" s="1"/>
  <c r="L49" i="20" s="1"/>
  <c r="O73" i="20"/>
  <c r="P85" i="20"/>
  <c r="Q85" i="20" s="1"/>
  <c r="P38" i="20"/>
  <c r="Q38" i="20" s="1"/>
  <c r="O20" i="20"/>
  <c r="P37" i="20"/>
  <c r="Q37" i="20" s="1"/>
  <c r="J80" i="20"/>
  <c r="K80" i="20" s="1"/>
  <c r="N56" i="20"/>
  <c r="P32" i="20"/>
  <c r="Q32" i="20" s="1"/>
  <c r="J16" i="20"/>
  <c r="K16" i="20" s="1"/>
  <c r="O55" i="20"/>
  <c r="P27" i="20"/>
  <c r="Q27" i="20" s="1"/>
  <c r="O63" i="20"/>
  <c r="N46" i="20"/>
  <c r="N43" i="20"/>
  <c r="O14" i="20"/>
  <c r="N78" i="20"/>
  <c r="J76" i="20"/>
  <c r="K76" i="20" s="1"/>
  <c r="J77" i="20"/>
  <c r="K77" i="20" s="1"/>
  <c r="L76" i="20" s="1"/>
  <c r="P42" i="20"/>
  <c r="Q42" i="20" s="1"/>
  <c r="N73" i="20"/>
  <c r="N57" i="20"/>
  <c r="O66" i="20"/>
  <c r="O26" i="20"/>
  <c r="J72" i="20"/>
  <c r="K72" i="20" s="1"/>
  <c r="P45" i="20"/>
  <c r="Q45" i="20" s="1"/>
  <c r="J71" i="20"/>
  <c r="K71" i="20" s="1"/>
  <c r="P87" i="20"/>
  <c r="Q87" i="20" s="1"/>
  <c r="O86" i="20"/>
  <c r="P26" i="20"/>
  <c r="Q26" i="20" s="1"/>
  <c r="O33" i="20"/>
  <c r="P28" i="20"/>
  <c r="Q28" i="20" s="1"/>
  <c r="J24" i="20"/>
  <c r="K24" i="20" s="1"/>
  <c r="L23" i="20" s="1"/>
  <c r="O54" i="20"/>
  <c r="O19" i="20"/>
  <c r="J28" i="20"/>
  <c r="K28" i="20" s="1"/>
  <c r="P83" i="20"/>
  <c r="Q83" i="20" s="1"/>
  <c r="N28" i="20"/>
  <c r="J45" i="20"/>
  <c r="K45" i="20" s="1"/>
  <c r="L44" i="20" s="1"/>
  <c r="M43" i="20" s="1"/>
  <c r="J70" i="20"/>
  <c r="K70" i="20" s="1"/>
  <c r="O13" i="20"/>
  <c r="P12" i="20"/>
  <c r="Q12" i="20" s="1"/>
  <c r="O76" i="20"/>
  <c r="N64" i="20"/>
  <c r="P36" i="20"/>
  <c r="Q36" i="20" s="1"/>
  <c r="O70" i="20"/>
  <c r="P60" i="20"/>
  <c r="Q60" i="20" s="1"/>
  <c r="O39" i="20"/>
  <c r="O49" i="20"/>
  <c r="N50" i="20"/>
  <c r="J59" i="20"/>
  <c r="K59" i="20" s="1"/>
  <c r="N74" i="20"/>
  <c r="N79" i="20"/>
  <c r="J68" i="20"/>
  <c r="K68" i="20" s="1"/>
  <c r="J42" i="20"/>
  <c r="K42" i="20" s="1"/>
  <c r="L41" i="20" s="1"/>
  <c r="J66" i="20"/>
  <c r="K66" i="20" s="1"/>
  <c r="L65" i="20" s="1"/>
  <c r="O83" i="20"/>
  <c r="O82" i="20"/>
  <c r="J81" i="20"/>
  <c r="K81" i="20" s="1"/>
  <c r="L80" i="20" s="1"/>
  <c r="M79" i="20" s="1"/>
  <c r="P39" i="20"/>
  <c r="Q39" i="20" s="1"/>
  <c r="J18" i="20"/>
  <c r="K18" i="20" s="1"/>
  <c r="L17" i="20" s="1"/>
  <c r="O57" i="20"/>
  <c r="N85" i="20"/>
  <c r="N38" i="20"/>
  <c r="P11" i="20"/>
  <c r="Q11" i="20" s="1"/>
  <c r="N37" i="20"/>
  <c r="N80" i="20"/>
  <c r="O48" i="20"/>
  <c r="N32" i="20"/>
  <c r="P16" i="20"/>
  <c r="Q16" i="20" s="1"/>
  <c r="O45" i="20"/>
  <c r="N27" i="20"/>
  <c r="P63" i="20"/>
  <c r="Q63" i="20" s="1"/>
  <c r="P35" i="20"/>
  <c r="Q35" i="20" s="1"/>
  <c r="P46" i="20"/>
  <c r="Q46" i="20" s="1"/>
  <c r="J79" i="20"/>
  <c r="K79" i="20" s="1"/>
  <c r="L78" i="20" s="1"/>
  <c r="M77" i="20" s="1"/>
  <c r="P61" i="20"/>
  <c r="Q61" i="20" s="1"/>
  <c r="P14" i="20"/>
  <c r="Q14" i="20" s="1"/>
  <c r="N62" i="20"/>
  <c r="O69" i="20"/>
  <c r="O22" i="20"/>
  <c r="J60" i="20"/>
  <c r="K60" i="20" s="1"/>
  <c r="L59" i="20" s="1"/>
  <c r="J86" i="20"/>
  <c r="K86" i="20" s="1"/>
  <c r="P68" i="20"/>
  <c r="Q68" i="20" s="1"/>
  <c r="P21" i="20"/>
  <c r="Q21" i="20" s="1"/>
  <c r="J11" i="20"/>
  <c r="K11" i="20" s="1"/>
  <c r="P34" i="20"/>
  <c r="Q34" i="20" s="1"/>
  <c r="O64" i="20"/>
  <c r="O50" i="20"/>
  <c r="O74" i="20"/>
  <c r="J37" i="20"/>
  <c r="K37" i="20" s="1"/>
  <c r="N16" i="20"/>
  <c r="N35" i="20"/>
  <c r="N61" i="20"/>
  <c r="P22" i="20"/>
  <c r="Q22" i="20" s="1"/>
  <c r="N68" i="20"/>
  <c r="O17" i="20"/>
  <c r="P29" i="20"/>
  <c r="Q29" i="20" s="1"/>
  <c r="P84" i="20"/>
  <c r="Q84" i="20" s="1"/>
  <c r="J61" i="20"/>
  <c r="K61" i="20" s="1"/>
  <c r="L60" i="20" s="1"/>
  <c r="N22" i="20"/>
  <c r="O68" i="20"/>
  <c r="P47" i="20"/>
  <c r="Q47" i="20" s="1"/>
  <c r="N84" i="20"/>
  <c r="P71" i="20"/>
  <c r="Q71" i="20" s="1"/>
  <c r="P72" i="20"/>
  <c r="Q72" i="20" s="1"/>
  <c r="J30" i="20"/>
  <c r="K30" i="20" s="1"/>
  <c r="L29" i="20" s="1"/>
  <c r="P31" i="20"/>
  <c r="Q31" i="20" s="1"/>
  <c r="P24" i="20"/>
  <c r="Q24" i="20" s="1"/>
  <c r="N47" i="20"/>
  <c r="O53" i="20"/>
  <c r="P41" i="20"/>
  <c r="Q41" i="20" s="1"/>
  <c r="J52" i="20"/>
  <c r="K52" i="20" s="1"/>
  <c r="L51" i="20" s="1"/>
  <c r="M50" i="20" s="1"/>
  <c r="O29" i="20"/>
  <c r="P67" i="20"/>
  <c r="Q67" i="20" s="1"/>
  <c r="J33" i="20"/>
  <c r="K33" i="20" s="1"/>
  <c r="N75" i="20"/>
  <c r="O42" i="20"/>
  <c r="N42" i="20"/>
  <c r="P49" i="20"/>
  <c r="Q49" i="20" s="1"/>
  <c r="N18" i="20"/>
  <c r="J67" i="20"/>
  <c r="K67" i="20" s="1"/>
  <c r="P81" i="20"/>
  <c r="Q81" i="20" s="1"/>
  <c r="O18" i="20"/>
  <c r="P82" i="20"/>
  <c r="Q82" i="20" s="1"/>
  <c r="O11" i="20"/>
  <c r="J35" i="20"/>
  <c r="K35" i="20" s="1"/>
  <c r="L34" i="20" s="1"/>
  <c r="O30" i="20"/>
  <c r="P40" i="20"/>
  <c r="Q40" i="20" s="1"/>
  <c r="O43" i="20"/>
  <c r="N65" i="20"/>
  <c r="N33" i="20"/>
  <c r="N59" i="20"/>
  <c r="N81" i="20"/>
  <c r="O67" i="20"/>
  <c r="P25" i="20"/>
  <c r="Q25" i="20" s="1"/>
  <c r="P74" i="20"/>
  <c r="Q74" i="20" s="1"/>
  <c r="P73" i="20"/>
  <c r="Q73" i="20" s="1"/>
  <c r="J51" i="20"/>
  <c r="K51" i="20" s="1"/>
  <c r="J57" i="20"/>
  <c r="K57" i="20" s="1"/>
  <c r="P33" i="20"/>
  <c r="Q33" i="20" s="1"/>
  <c r="P57" i="20"/>
  <c r="Q57" i="20" s="1"/>
  <c r="N76" i="20"/>
  <c r="N29" i="20"/>
  <c r="O40" i="20"/>
  <c r="J20" i="20"/>
  <c r="K20" i="20" s="1"/>
  <c r="L19" i="20" s="1"/>
  <c r="M18" i="20" s="1"/>
  <c r="J69" i="20"/>
  <c r="K69" i="20" s="1"/>
  <c r="L68" i="20" s="1"/>
  <c r="O77" i="20"/>
  <c r="N82" i="20"/>
  <c r="N34" i="20"/>
  <c r="N25" i="20"/>
  <c r="J23" i="20"/>
  <c r="K23" i="20" s="1"/>
  <c r="N10" i="20"/>
  <c r="J39" i="20"/>
  <c r="K39" i="20" s="1"/>
  <c r="L38" i="20" s="1"/>
  <c r="N58" i="20"/>
  <c r="J83" i="20"/>
  <c r="K83" i="20" s="1"/>
  <c r="L82" i="20" s="1"/>
  <c r="M81" i="20" s="1"/>
  <c r="P50" i="20"/>
  <c r="Q50" i="20" s="1"/>
  <c r="P17" i="20"/>
  <c r="Q17" i="20" s="1"/>
  <c r="J25" i="20"/>
  <c r="K25" i="20" s="1"/>
  <c r="L24" i="20" s="1"/>
  <c r="J26" i="20"/>
  <c r="K26" i="20" s="1"/>
  <c r="L25" i="20" s="1"/>
  <c r="M24" i="20" s="1"/>
  <c r="N23" i="20"/>
  <c r="J47" i="20"/>
  <c r="K47" i="20" s="1"/>
  <c r="O27" i="20"/>
  <c r="N12" i="20"/>
  <c r="P56" i="20"/>
  <c r="Q56" i="20" s="1"/>
  <c r="O80" i="20"/>
  <c r="J15" i="20"/>
  <c r="K15" i="20" s="1"/>
  <c r="L14" i="20" s="1"/>
  <c r="J31" i="20"/>
  <c r="K31" i="20" s="1"/>
  <c r="N71" i="20"/>
  <c r="N66" i="20"/>
  <c r="P58" i="20"/>
  <c r="Q58" i="20" s="1"/>
  <c r="J65" i="20"/>
  <c r="K65" i="20" s="1"/>
  <c r="L64" i="20" s="1"/>
  <c r="P23" i="20"/>
  <c r="Q23" i="20" s="1"/>
  <c r="O10" i="20"/>
  <c r="O75" i="20"/>
  <c r="J49" i="20"/>
  <c r="K49" i="20" s="1"/>
  <c r="L48" i="20" s="1"/>
  <c r="N15" i="20"/>
  <c r="J38" i="20"/>
  <c r="K38" i="20" s="1"/>
  <c r="P20" i="20"/>
  <c r="Q20" i="20" s="1"/>
  <c r="O47" i="20"/>
  <c r="P19" i="20"/>
  <c r="Q19" i="20" s="1"/>
  <c r="J56" i="20"/>
  <c r="K56" i="20" s="1"/>
  <c r="L55" i="20" s="1"/>
  <c r="N40" i="20"/>
  <c r="N24" i="20"/>
  <c r="J55" i="20"/>
  <c r="K55" i="20" s="1"/>
  <c r="L54" i="20" s="1"/>
  <c r="N36" i="20"/>
  <c r="P80" i="20"/>
  <c r="Q80" i="20" s="1"/>
  <c r="P44" i="20"/>
  <c r="Q44" i="20" s="1"/>
  <c r="J46" i="20"/>
  <c r="K46" i="20" s="1"/>
  <c r="L45" i="20" s="1"/>
  <c r="N55" i="20"/>
  <c r="P70" i="20"/>
  <c r="Q70" i="20" s="1"/>
  <c r="O52" i="20"/>
  <c r="J62" i="20"/>
  <c r="K62" i="20" s="1"/>
  <c r="L61" i="20" s="1"/>
  <c r="M60" i="20" s="1"/>
  <c r="O78" i="20"/>
  <c r="N60" i="20"/>
  <c r="N13" i="20"/>
  <c r="P53" i="20"/>
  <c r="Q53" i="20" s="1"/>
  <c r="P77" i="20"/>
  <c r="Q77" i="20" s="1"/>
  <c r="N30" i="20"/>
  <c r="O12" i="20"/>
  <c r="P59" i="20"/>
  <c r="Q59" i="20" s="1"/>
  <c r="O31" i="20"/>
  <c r="O51" i="20"/>
  <c r="O25" i="20"/>
  <c r="O81" i="20"/>
  <c r="J85" i="20"/>
  <c r="K85" i="20" s="1"/>
  <c r="L84" i="20" s="1"/>
  <c r="M83" i="20" s="1"/>
  <c r="O32" i="20"/>
  <c r="J84" i="20"/>
  <c r="K84" i="20" s="1"/>
  <c r="L83" i="20" s="1"/>
  <c r="O79" i="20"/>
  <c r="P69" i="20"/>
  <c r="Q69" i="20" s="1"/>
  <c r="N21" i="20"/>
  <c r="J74" i="20"/>
  <c r="K74" i="20" s="1"/>
  <c r="L73" i="20" s="1"/>
  <c r="N72" i="20"/>
  <c r="J36" i="20"/>
  <c r="K36" i="20" s="1"/>
  <c r="L35" i="20" s="1"/>
  <c r="M34" i="20" s="1"/>
  <c r="P79" i="20"/>
  <c r="Q79" i="20" s="1"/>
  <c r="N69" i="20"/>
  <c r="J21" i="20"/>
  <c r="K21" i="20" s="1"/>
  <c r="L20" i="20" s="1"/>
  <c r="J64" i="20"/>
  <c r="K64" i="20" s="1"/>
  <c r="P54" i="20"/>
  <c r="Q54" i="20" s="1"/>
  <c r="P52" i="20"/>
  <c r="Q52" i="20" s="1"/>
  <c r="P48" i="20"/>
  <c r="Q48" i="20" s="1"/>
  <c r="P10" i="20"/>
  <c r="Q10" i="20" s="1"/>
  <c r="O28" i="20"/>
  <c r="O84" i="20"/>
  <c r="N63" i="20"/>
  <c r="J78" i="20"/>
  <c r="K78" i="20" s="1"/>
  <c r="L77" i="20" s="1"/>
  <c r="U18" i="29"/>
  <c r="S17" i="29"/>
  <c r="T16" i="29" s="1"/>
  <c r="L17" i="29"/>
  <c r="M16" i="29" s="1"/>
  <c r="A19" i="29"/>
  <c r="P9" i="20"/>
  <c r="Q9" i="20" s="1"/>
  <c r="I46" i="20"/>
  <c r="U15" i="28"/>
  <c r="L14" i="28"/>
  <c r="M13" i="28" s="1"/>
  <c r="A16" i="28"/>
  <c r="S14" i="28"/>
  <c r="T13" i="28" s="1"/>
  <c r="A19" i="38"/>
  <c r="U18" i="38"/>
  <c r="S17" i="38"/>
  <c r="T16" i="38" s="1"/>
  <c r="L17" i="38"/>
  <c r="M16" i="38" s="1"/>
  <c r="A14" i="27"/>
  <c r="U13" i="27"/>
  <c r="S12" i="27"/>
  <c r="T11" i="27" s="1"/>
  <c r="L12" i="27"/>
  <c r="M11" i="27" s="1"/>
  <c r="R12" i="19"/>
  <c r="R20" i="19"/>
  <c r="R28" i="19"/>
  <c r="R36" i="19"/>
  <c r="R44" i="19"/>
  <c r="R52" i="19"/>
  <c r="R60" i="19"/>
  <c r="R68" i="19"/>
  <c r="R76" i="19"/>
  <c r="R84" i="19"/>
  <c r="R92" i="19"/>
  <c r="R100" i="19"/>
  <c r="R108" i="19"/>
  <c r="R31" i="19"/>
  <c r="R47" i="19"/>
  <c r="R71" i="19"/>
  <c r="R95" i="19"/>
  <c r="R65" i="19"/>
  <c r="R34" i="19"/>
  <c r="R66" i="19"/>
  <c r="R106" i="19"/>
  <c r="R11" i="19"/>
  <c r="R43" i="19"/>
  <c r="R75" i="19"/>
  <c r="R107" i="19"/>
  <c r="R13" i="19"/>
  <c r="R21" i="19"/>
  <c r="R29" i="19"/>
  <c r="R37" i="19"/>
  <c r="R45" i="19"/>
  <c r="R53" i="19"/>
  <c r="R61" i="19"/>
  <c r="R69" i="19"/>
  <c r="R77" i="19"/>
  <c r="R85" i="19"/>
  <c r="R93" i="19"/>
  <c r="R101" i="19"/>
  <c r="R9" i="19"/>
  <c r="R15" i="19"/>
  <c r="R39" i="19"/>
  <c r="R63" i="19"/>
  <c r="R87" i="19"/>
  <c r="R103" i="19"/>
  <c r="R73" i="19"/>
  <c r="R26" i="19"/>
  <c r="R58" i="19"/>
  <c r="R74" i="19"/>
  <c r="R98" i="19"/>
  <c r="R19" i="19"/>
  <c r="R51" i="19"/>
  <c r="R83" i="19"/>
  <c r="R14" i="19"/>
  <c r="R22" i="19"/>
  <c r="R30" i="19"/>
  <c r="R38" i="19"/>
  <c r="R46" i="19"/>
  <c r="R54" i="19"/>
  <c r="R62" i="19"/>
  <c r="R70" i="19"/>
  <c r="R78" i="19"/>
  <c r="R86" i="19"/>
  <c r="R94" i="19"/>
  <c r="R102" i="19"/>
  <c r="R23" i="19"/>
  <c r="R55" i="19"/>
  <c r="R79" i="19"/>
  <c r="R57" i="19"/>
  <c r="R97" i="19"/>
  <c r="R10" i="19"/>
  <c r="R42" i="19"/>
  <c r="R82" i="19"/>
  <c r="R27" i="19"/>
  <c r="R59" i="19"/>
  <c r="R91" i="19"/>
  <c r="R16" i="19"/>
  <c r="R24" i="19"/>
  <c r="R32" i="19"/>
  <c r="R40" i="19"/>
  <c r="R48" i="19"/>
  <c r="R56" i="19"/>
  <c r="R64" i="19"/>
  <c r="R72" i="19"/>
  <c r="R80" i="19"/>
  <c r="R88" i="19"/>
  <c r="R96" i="19"/>
  <c r="R104" i="19"/>
  <c r="R17" i="19"/>
  <c r="R25" i="19"/>
  <c r="R33" i="19"/>
  <c r="R41" i="19"/>
  <c r="R49" i="19"/>
  <c r="R81" i="19"/>
  <c r="R89" i="19"/>
  <c r="R105" i="19"/>
  <c r="R18" i="19"/>
  <c r="R50" i="19"/>
  <c r="R90" i="19"/>
  <c r="R35" i="19"/>
  <c r="R67" i="19"/>
  <c r="R99" i="19"/>
  <c r="U10" i="20"/>
  <c r="J9" i="20"/>
  <c r="I67" i="20"/>
  <c r="I49" i="20"/>
  <c r="R14" i="20"/>
  <c r="R22" i="20"/>
  <c r="R30" i="20"/>
  <c r="R38" i="20"/>
  <c r="R46" i="20"/>
  <c r="R54" i="20"/>
  <c r="R62" i="20"/>
  <c r="R78" i="20"/>
  <c r="R86" i="20"/>
  <c r="R33" i="20"/>
  <c r="R65" i="20"/>
  <c r="R10" i="20"/>
  <c r="R34" i="20"/>
  <c r="R27" i="20"/>
  <c r="R59" i="20"/>
  <c r="R15" i="20"/>
  <c r="R23" i="20"/>
  <c r="R31" i="20"/>
  <c r="R39" i="20"/>
  <c r="R47" i="20"/>
  <c r="R63" i="20"/>
  <c r="R71" i="20"/>
  <c r="R87" i="20"/>
  <c r="R25" i="20"/>
  <c r="R57" i="20"/>
  <c r="R81" i="20"/>
  <c r="R26" i="20"/>
  <c r="R50" i="20"/>
  <c r="R74" i="20"/>
  <c r="R35" i="20"/>
  <c r="R16" i="20"/>
  <c r="R24" i="20"/>
  <c r="R32" i="20"/>
  <c r="R40" i="20"/>
  <c r="R48" i="20"/>
  <c r="R56" i="20"/>
  <c r="R72" i="20"/>
  <c r="R80" i="20"/>
  <c r="R9" i="20"/>
  <c r="R41" i="20"/>
  <c r="R49" i="20"/>
  <c r="R18" i="20"/>
  <c r="R42" i="20"/>
  <c r="R66" i="20"/>
  <c r="R11" i="20"/>
  <c r="R43" i="20"/>
  <c r="R75" i="20"/>
  <c r="R17" i="20"/>
  <c r="R12" i="20"/>
  <c r="R20" i="20"/>
  <c r="R28" i="20"/>
  <c r="R36" i="20"/>
  <c r="R44" i="20"/>
  <c r="R60" i="20"/>
  <c r="R68" i="20"/>
  <c r="R76" i="20"/>
  <c r="R84" i="20"/>
  <c r="R13" i="20"/>
  <c r="R21" i="20"/>
  <c r="R29" i="20"/>
  <c r="R37" i="20"/>
  <c r="R45" i="20"/>
  <c r="R53" i="20"/>
  <c r="R69" i="20"/>
  <c r="R77" i="20"/>
  <c r="R19" i="20"/>
  <c r="R51" i="20"/>
  <c r="R83" i="20"/>
  <c r="A11" i="19"/>
  <c r="I58" i="20"/>
  <c r="I55" i="20"/>
  <c r="R82" i="20"/>
  <c r="R52" i="20"/>
  <c r="R79" i="20"/>
  <c r="R70" i="20"/>
  <c r="R61" i="20"/>
  <c r="R85" i="20"/>
  <c r="R64" i="20"/>
  <c r="I79" i="20"/>
  <c r="R67" i="20"/>
  <c r="R58" i="20"/>
  <c r="R55" i="20"/>
  <c r="N9" i="20"/>
  <c r="N91" i="19"/>
  <c r="J83" i="19"/>
  <c r="K83" i="19" s="1"/>
  <c r="N68" i="19"/>
  <c r="J49" i="19"/>
  <c r="K49" i="19" s="1"/>
  <c r="N107" i="19"/>
  <c r="N94" i="19"/>
  <c r="N71" i="19"/>
  <c r="N81" i="19"/>
  <c r="N58" i="19"/>
  <c r="N85" i="19"/>
  <c r="J73" i="19"/>
  <c r="K73" i="19" s="1"/>
  <c r="J70" i="19"/>
  <c r="K70" i="19" s="1"/>
  <c r="N51" i="19"/>
  <c r="P50" i="19"/>
  <c r="J99" i="19"/>
  <c r="K99" i="19" s="1"/>
  <c r="J89" i="19"/>
  <c r="K89" i="19" s="1"/>
  <c r="J77" i="19"/>
  <c r="K77" i="19" s="1"/>
  <c r="N75" i="19"/>
  <c r="J74" i="19"/>
  <c r="K74" i="19" s="1"/>
  <c r="N64" i="19"/>
  <c r="N61" i="19"/>
  <c r="N54" i="19"/>
  <c r="J103" i="19"/>
  <c r="K103" i="19" s="1"/>
  <c r="N101" i="19"/>
  <c r="N104" i="19"/>
  <c r="J93" i="19"/>
  <c r="K93" i="19" s="1"/>
  <c r="N78" i="19"/>
  <c r="N52" i="19"/>
  <c r="J60" i="19"/>
  <c r="K60" i="19" s="1"/>
  <c r="J59" i="19"/>
  <c r="K59" i="19" s="1"/>
  <c r="N57" i="19"/>
  <c r="J56" i="19"/>
  <c r="K56" i="19" s="1"/>
  <c r="J55" i="19"/>
  <c r="K55" i="19" s="1"/>
  <c r="N53" i="19"/>
  <c r="P52" i="19"/>
  <c r="N50" i="19"/>
  <c r="J105" i="19"/>
  <c r="K105" i="19" s="1"/>
  <c r="N97" i="19"/>
  <c r="J95" i="19"/>
  <c r="K95" i="19" s="1"/>
  <c r="N87" i="19"/>
  <c r="N84" i="19"/>
  <c r="J79" i="19"/>
  <c r="K79" i="19" s="1"/>
  <c r="N74" i="19"/>
  <c r="N70" i="19"/>
  <c r="J69" i="19"/>
  <c r="K69" i="19" s="1"/>
  <c r="N67" i="19"/>
  <c r="J65" i="19"/>
  <c r="K65" i="19" s="1"/>
  <c r="N63" i="19"/>
  <c r="J62" i="19"/>
  <c r="K62" i="19" s="1"/>
  <c r="P61" i="19"/>
  <c r="N60" i="19"/>
  <c r="N56" i="19"/>
  <c r="J51" i="19"/>
  <c r="K51" i="19" s="1"/>
  <c r="N49" i="19"/>
  <c r="J107" i="19"/>
  <c r="K107" i="19" s="1"/>
  <c r="N103" i="19"/>
  <c r="J101" i="19"/>
  <c r="K101" i="19" s="1"/>
  <c r="N99" i="19"/>
  <c r="N96" i="19"/>
  <c r="N93" i="19"/>
  <c r="J91" i="19"/>
  <c r="K91" i="19" s="1"/>
  <c r="N89" i="19"/>
  <c r="N86" i="19"/>
  <c r="J85" i="19"/>
  <c r="K85" i="19" s="1"/>
  <c r="N83" i="19"/>
  <c r="J81" i="19"/>
  <c r="K81" i="19" s="1"/>
  <c r="N77" i="19"/>
  <c r="J75" i="19"/>
  <c r="K75" i="19" s="1"/>
  <c r="N73" i="19"/>
  <c r="J72" i="19"/>
  <c r="K72" i="19" s="1"/>
  <c r="J71" i="19"/>
  <c r="K71" i="19" s="1"/>
  <c r="N66" i="19"/>
  <c r="N62" i="19"/>
  <c r="J61" i="19"/>
  <c r="K61" i="19" s="1"/>
  <c r="N59" i="19"/>
  <c r="P58" i="19"/>
  <c r="J57" i="19"/>
  <c r="K57" i="19" s="1"/>
  <c r="N55" i="19"/>
  <c r="J54" i="19"/>
  <c r="K54" i="19" s="1"/>
  <c r="J53" i="19"/>
  <c r="K53" i="19" s="1"/>
  <c r="N105" i="19"/>
  <c r="N102" i="19"/>
  <c r="J97" i="19"/>
  <c r="K97" i="19" s="1"/>
  <c r="N92" i="19"/>
  <c r="J87" i="19"/>
  <c r="K87" i="19" s="1"/>
  <c r="N79" i="19"/>
  <c r="N76" i="19"/>
  <c r="N72" i="19"/>
  <c r="N69" i="19"/>
  <c r="J68" i="19"/>
  <c r="K68" i="19" s="1"/>
  <c r="J67" i="19"/>
  <c r="K67" i="19" s="1"/>
  <c r="N65" i="19"/>
  <c r="J64" i="19"/>
  <c r="K64" i="19" s="1"/>
  <c r="J63" i="19"/>
  <c r="K63" i="19" s="1"/>
  <c r="P108" i="19"/>
  <c r="J108" i="19"/>
  <c r="K108" i="19" s="1"/>
  <c r="P100" i="19"/>
  <c r="J100" i="19"/>
  <c r="K100" i="19" s="1"/>
  <c r="J90" i="19"/>
  <c r="K90" i="19" s="1"/>
  <c r="P90" i="19"/>
  <c r="J82" i="19"/>
  <c r="K82" i="19" s="1"/>
  <c r="P82" i="19"/>
  <c r="N108" i="19"/>
  <c r="P106" i="19"/>
  <c r="J106" i="19"/>
  <c r="K106" i="19" s="1"/>
  <c r="N100" i="19"/>
  <c r="J98" i="19"/>
  <c r="K98" i="19" s="1"/>
  <c r="P98" i="19"/>
  <c r="N90" i="19"/>
  <c r="J88" i="19"/>
  <c r="K88" i="19" s="1"/>
  <c r="P88" i="19"/>
  <c r="N82" i="19"/>
  <c r="J80" i="19"/>
  <c r="K80" i="19" s="1"/>
  <c r="P80" i="19"/>
  <c r="N106" i="19"/>
  <c r="P104" i="19"/>
  <c r="J104" i="19"/>
  <c r="K104" i="19" s="1"/>
  <c r="N98" i="19"/>
  <c r="J96" i="19"/>
  <c r="K96" i="19" s="1"/>
  <c r="P96" i="19"/>
  <c r="J94" i="19"/>
  <c r="K94" i="19" s="1"/>
  <c r="P94" i="19"/>
  <c r="N88" i="19"/>
  <c r="J86" i="19"/>
  <c r="K86" i="19" s="1"/>
  <c r="P86" i="19"/>
  <c r="N80" i="19"/>
  <c r="J78" i="19"/>
  <c r="K78" i="19" s="1"/>
  <c r="P78" i="19"/>
  <c r="P102" i="19"/>
  <c r="J102" i="19"/>
  <c r="K102" i="19" s="1"/>
  <c r="J92" i="19"/>
  <c r="K92" i="19" s="1"/>
  <c r="P92" i="19"/>
  <c r="J84" i="19"/>
  <c r="K84" i="19" s="1"/>
  <c r="P84" i="19"/>
  <c r="J76" i="19"/>
  <c r="K76" i="19" s="1"/>
  <c r="P76" i="19"/>
  <c r="N95" i="19"/>
  <c r="P74" i="19"/>
  <c r="P72" i="19"/>
  <c r="P68" i="19"/>
  <c r="P66" i="19"/>
  <c r="J66" i="19"/>
  <c r="K66" i="19" s="1"/>
  <c r="P64" i="19"/>
  <c r="P62" i="19"/>
  <c r="P70" i="19"/>
  <c r="P107" i="19"/>
  <c r="P105" i="19"/>
  <c r="P103" i="19"/>
  <c r="P101" i="19"/>
  <c r="P99" i="19"/>
  <c r="P97" i="19"/>
  <c r="P95" i="19"/>
  <c r="P93" i="19"/>
  <c r="P91" i="19"/>
  <c r="P89" i="19"/>
  <c r="P87" i="19"/>
  <c r="P85" i="19"/>
  <c r="P83" i="19"/>
  <c r="P81" i="19"/>
  <c r="P79" i="19"/>
  <c r="P77" i="19"/>
  <c r="P75" i="19"/>
  <c r="P73" i="19"/>
  <c r="P71" i="19"/>
  <c r="P69" i="19"/>
  <c r="P67" i="19"/>
  <c r="P65" i="19"/>
  <c r="P63" i="19"/>
  <c r="P60" i="19"/>
  <c r="J58" i="19"/>
  <c r="K58" i="19" s="1"/>
  <c r="J52" i="19"/>
  <c r="K52" i="19" s="1"/>
  <c r="J50" i="19"/>
  <c r="K50" i="19" s="1"/>
  <c r="P56" i="19"/>
  <c r="P54" i="19"/>
  <c r="P59" i="19"/>
  <c r="P57" i="19"/>
  <c r="P55" i="19"/>
  <c r="P53" i="19"/>
  <c r="P51" i="19"/>
  <c r="P49" i="19"/>
  <c r="J12" i="19"/>
  <c r="K12" i="19" s="1"/>
  <c r="J14" i="19"/>
  <c r="K14" i="19" s="1"/>
  <c r="P11" i="19"/>
  <c r="J16" i="19"/>
  <c r="K16" i="19" s="1"/>
  <c r="J20" i="19"/>
  <c r="K20" i="19" s="1"/>
  <c r="J24" i="19"/>
  <c r="K24" i="19" s="1"/>
  <c r="P9" i="19"/>
  <c r="P10" i="19"/>
  <c r="N12" i="19"/>
  <c r="P16" i="19"/>
  <c r="P14" i="19"/>
  <c r="O9" i="20"/>
  <c r="K9" i="20"/>
  <c r="L10" i="20" s="1"/>
  <c r="J10" i="19"/>
  <c r="K10" i="19" s="1"/>
  <c r="P18" i="19"/>
  <c r="P20" i="19"/>
  <c r="P31" i="19"/>
  <c r="P35" i="19"/>
  <c r="P39" i="19"/>
  <c r="P40" i="19"/>
  <c r="P43" i="19"/>
  <c r="P44" i="19"/>
  <c r="P47" i="19"/>
  <c r="N45" i="19"/>
  <c r="N41" i="19"/>
  <c r="N37" i="19"/>
  <c r="N33" i="19"/>
  <c r="N29" i="19"/>
  <c r="N25" i="19"/>
  <c r="N21" i="19"/>
  <c r="N17" i="19"/>
  <c r="N13" i="19"/>
  <c r="N9" i="19"/>
  <c r="N34" i="19"/>
  <c r="N26" i="19"/>
  <c r="P48" i="19"/>
  <c r="J48" i="19"/>
  <c r="K48" i="19" s="1"/>
  <c r="N46" i="19"/>
  <c r="N42" i="19"/>
  <c r="N38" i="19"/>
  <c r="N30" i="19"/>
  <c r="N47" i="19"/>
  <c r="P45" i="19"/>
  <c r="J45" i="19"/>
  <c r="K45" i="19" s="1"/>
  <c r="N43" i="19"/>
  <c r="P41" i="19"/>
  <c r="J41" i="19"/>
  <c r="K41" i="19" s="1"/>
  <c r="N39" i="19"/>
  <c r="P37" i="19"/>
  <c r="J37" i="19"/>
  <c r="K37" i="19" s="1"/>
  <c r="N35" i="19"/>
  <c r="P33" i="19"/>
  <c r="J33" i="19"/>
  <c r="K33" i="19" s="1"/>
  <c r="N31" i="19"/>
  <c r="P29" i="19"/>
  <c r="J29" i="19"/>
  <c r="K29" i="19" s="1"/>
  <c r="N27" i="19"/>
  <c r="P25" i="19"/>
  <c r="J25" i="19"/>
  <c r="K25" i="19" s="1"/>
  <c r="N23" i="19"/>
  <c r="P21" i="19"/>
  <c r="J21" i="19"/>
  <c r="K21" i="19" s="1"/>
  <c r="N19" i="19"/>
  <c r="P17" i="19"/>
  <c r="J17" i="19"/>
  <c r="K17" i="19" s="1"/>
  <c r="N15" i="19"/>
  <c r="N11" i="19"/>
  <c r="N20" i="19"/>
  <c r="N48" i="19"/>
  <c r="P46" i="19"/>
  <c r="J46" i="19"/>
  <c r="K46" i="19" s="1"/>
  <c r="N44" i="19"/>
  <c r="P42" i="19"/>
  <c r="J42" i="19"/>
  <c r="K42" i="19" s="1"/>
  <c r="N40" i="19"/>
  <c r="P38" i="19"/>
  <c r="J38" i="19"/>
  <c r="K38" i="19" s="1"/>
  <c r="N36" i="19"/>
  <c r="P34" i="19"/>
  <c r="J34" i="19"/>
  <c r="K34" i="19" s="1"/>
  <c r="N32" i="19"/>
  <c r="P30" i="19"/>
  <c r="J30" i="19"/>
  <c r="K30" i="19" s="1"/>
  <c r="N28" i="19"/>
  <c r="P26" i="19"/>
  <c r="J26" i="19"/>
  <c r="K26" i="19" s="1"/>
  <c r="N24" i="19"/>
  <c r="O9" i="19"/>
  <c r="N10" i="19"/>
  <c r="P12" i="19"/>
  <c r="P23" i="19"/>
  <c r="N18" i="19"/>
  <c r="P27" i="19"/>
  <c r="J28" i="19"/>
  <c r="K28" i="19" s="1"/>
  <c r="P32" i="19"/>
  <c r="J36" i="19"/>
  <c r="K36" i="19" s="1"/>
  <c r="P15" i="19"/>
  <c r="N16" i="19"/>
  <c r="P19" i="19"/>
  <c r="P13" i="19"/>
  <c r="N14" i="19"/>
  <c r="J22" i="19"/>
  <c r="K22" i="19" s="1"/>
  <c r="N22" i="19"/>
  <c r="P24" i="19"/>
  <c r="P22" i="19"/>
  <c r="J18" i="19"/>
  <c r="K18" i="19" s="1"/>
  <c r="J9" i="19"/>
  <c r="K9" i="19" s="1"/>
  <c r="J13" i="19"/>
  <c r="K13" i="19" s="1"/>
  <c r="P28" i="19"/>
  <c r="J32" i="19"/>
  <c r="K32" i="19" s="1"/>
  <c r="P36" i="19"/>
  <c r="J40" i="19"/>
  <c r="K40" i="19" s="1"/>
  <c r="J44" i="19"/>
  <c r="K44" i="19" s="1"/>
  <c r="J11" i="19"/>
  <c r="K11" i="19" s="1"/>
  <c r="J15" i="19"/>
  <c r="K15" i="19" s="1"/>
  <c r="J19" i="19"/>
  <c r="K19" i="19" s="1"/>
  <c r="J23" i="19"/>
  <c r="K23" i="19" s="1"/>
  <c r="J27" i="19"/>
  <c r="K27" i="19" s="1"/>
  <c r="J31" i="19"/>
  <c r="K31" i="19" s="1"/>
  <c r="J35" i="19"/>
  <c r="K35" i="19" s="1"/>
  <c r="J39" i="19"/>
  <c r="K39" i="19" s="1"/>
  <c r="J43" i="19"/>
  <c r="K43" i="19" s="1"/>
  <c r="J47" i="19"/>
  <c r="K47" i="19" s="1"/>
  <c r="A19" i="33" l="1"/>
  <c r="U18" i="33"/>
  <c r="S17" i="33"/>
  <c r="T16" i="33" s="1"/>
  <c r="L10" i="19"/>
  <c r="L63" i="20"/>
  <c r="M62" i="20" s="1"/>
  <c r="L37" i="20"/>
  <c r="M36" i="20" s="1"/>
  <c r="L46" i="20"/>
  <c r="M45" i="20" s="1"/>
  <c r="L66" i="20"/>
  <c r="M65" i="20" s="1"/>
  <c r="L75" i="20"/>
  <c r="M74" i="20" s="1"/>
  <c r="L15" i="20"/>
  <c r="L71" i="20"/>
  <c r="M70" i="20" s="1"/>
  <c r="M48" i="20"/>
  <c r="L39" i="20"/>
  <c r="L43" i="20"/>
  <c r="M42" i="20" s="1"/>
  <c r="L26" i="20"/>
  <c r="M25" i="20" s="1"/>
  <c r="L32" i="20"/>
  <c r="M33" i="20" s="1"/>
  <c r="L30" i="20"/>
  <c r="L22" i="20"/>
  <c r="M21" i="20" s="1"/>
  <c r="M64" i="20"/>
  <c r="L69" i="20"/>
  <c r="M27" i="20"/>
  <c r="L86" i="20"/>
  <c r="L13" i="20"/>
  <c r="M12" i="20" s="1"/>
  <c r="L16" i="20"/>
  <c r="M15" i="20" s="1"/>
  <c r="M40" i="20"/>
  <c r="L79" i="20"/>
  <c r="M78" i="20" s="1"/>
  <c r="L53" i="20"/>
  <c r="M52" i="20" s="1"/>
  <c r="L52" i="20"/>
  <c r="M51" i="20" s="1"/>
  <c r="L31" i="20"/>
  <c r="M30" i="20" s="1"/>
  <c r="L67" i="20"/>
  <c r="M66" i="20" s="1"/>
  <c r="M32" i="20"/>
  <c r="L47" i="20"/>
  <c r="M46" i="20" s="1"/>
  <c r="L21" i="20"/>
  <c r="M20" i="20" s="1"/>
  <c r="M44" i="20"/>
  <c r="M16" i="20"/>
  <c r="L11" i="20"/>
  <c r="L58" i="20"/>
  <c r="L56" i="20"/>
  <c r="M59" i="20"/>
  <c r="L27" i="20"/>
  <c r="M26" i="20" s="1"/>
  <c r="L57" i="20"/>
  <c r="M56" i="20" s="1"/>
  <c r="L18" i="20"/>
  <c r="L12" i="20"/>
  <c r="M13" i="20" s="1"/>
  <c r="L81" i="20"/>
  <c r="M82" i="20" s="1"/>
  <c r="L50" i="20"/>
  <c r="M49" i="20" s="1"/>
  <c r="L36" i="20"/>
  <c r="M35" i="20" s="1"/>
  <c r="L85" i="20"/>
  <c r="M84" i="20" s="1"/>
  <c r="L87" i="20"/>
  <c r="L70" i="20"/>
  <c r="M69" i="20" s="1"/>
  <c r="L74" i="20"/>
  <c r="M73" i="20" s="1"/>
  <c r="L62" i="20"/>
  <c r="M61" i="20" s="1"/>
  <c r="L40" i="20"/>
  <c r="M39" i="20" s="1"/>
  <c r="U19" i="29"/>
  <c r="S18" i="29"/>
  <c r="T17" i="29" s="1"/>
  <c r="L18" i="29"/>
  <c r="M17" i="29" s="1"/>
  <c r="A20" i="29"/>
  <c r="R73" i="20"/>
  <c r="U16" i="28"/>
  <c r="L15" i="28"/>
  <c r="M14" i="28" s="1"/>
  <c r="A17" i="28"/>
  <c r="S15" i="28"/>
  <c r="T14" i="28" s="1"/>
  <c r="A20" i="38"/>
  <c r="U19" i="38"/>
  <c r="L18" i="38"/>
  <c r="M17" i="38" s="1"/>
  <c r="S18" i="38"/>
  <c r="T17" i="38" s="1"/>
  <c r="A15" i="27"/>
  <c r="U14" i="27"/>
  <c r="S13" i="27"/>
  <c r="T12" i="27" s="1"/>
  <c r="L13" i="27"/>
  <c r="M12" i="27" s="1"/>
  <c r="Q34" i="19"/>
  <c r="Q22" i="19"/>
  <c r="Q26" i="19"/>
  <c r="Q28" i="19"/>
  <c r="Q13" i="19"/>
  <c r="Q33" i="19"/>
  <c r="Q48" i="19"/>
  <c r="Q20" i="19"/>
  <c r="Q16" i="19"/>
  <c r="Q57" i="19"/>
  <c r="Q63" i="19"/>
  <c r="Q79" i="19"/>
  <c r="Q95" i="19"/>
  <c r="Q62" i="19"/>
  <c r="Q76" i="19"/>
  <c r="Q78" i="19"/>
  <c r="Q96" i="19"/>
  <c r="Q106" i="19"/>
  <c r="Q45" i="19"/>
  <c r="Q47" i="19"/>
  <c r="Q18" i="19"/>
  <c r="Q11" i="19"/>
  <c r="Q59" i="19"/>
  <c r="Q65" i="19"/>
  <c r="Q81" i="19"/>
  <c r="Q97" i="19"/>
  <c r="Q64" i="19"/>
  <c r="Q88" i="19"/>
  <c r="Q108" i="19"/>
  <c r="Q54" i="19"/>
  <c r="Q67" i="19"/>
  <c r="Q83" i="19"/>
  <c r="Q99" i="19"/>
  <c r="Q84" i="19"/>
  <c r="Q82" i="19"/>
  <c r="Q50" i="19"/>
  <c r="Q25" i="19"/>
  <c r="Q43" i="19"/>
  <c r="Q10" i="19"/>
  <c r="Q56" i="19"/>
  <c r="Q69" i="19"/>
  <c r="Q85" i="19"/>
  <c r="Q101" i="19"/>
  <c r="Q66" i="19"/>
  <c r="Q86" i="19"/>
  <c r="Q27" i="19"/>
  <c r="Q87" i="19"/>
  <c r="Q68" i="19"/>
  <c r="Q92" i="19"/>
  <c r="Q104" i="19"/>
  <c r="Q98" i="19"/>
  <c r="Q90" i="19"/>
  <c r="Q58" i="19"/>
  <c r="Q19" i="19"/>
  <c r="Q9" i="19"/>
  <c r="Q71" i="19"/>
  <c r="Q36" i="19"/>
  <c r="Q15" i="19"/>
  <c r="Q12" i="19"/>
  <c r="Q29" i="19"/>
  <c r="Q39" i="19"/>
  <c r="Q51" i="19"/>
  <c r="Q73" i="19"/>
  <c r="Q89" i="19"/>
  <c r="Q105" i="19"/>
  <c r="Q72" i="19"/>
  <c r="Q52" i="19"/>
  <c r="Q40" i="19"/>
  <c r="Q49" i="19"/>
  <c r="Q103" i="19"/>
  <c r="Q30" i="19"/>
  <c r="Q41" i="19"/>
  <c r="Q35" i="19"/>
  <c r="Q53" i="19"/>
  <c r="Q75" i="19"/>
  <c r="Q91" i="19"/>
  <c r="Q107" i="19"/>
  <c r="Q74" i="19"/>
  <c r="Q94" i="19"/>
  <c r="Q80" i="19"/>
  <c r="Q61" i="19"/>
  <c r="Q46" i="19"/>
  <c r="Q44" i="19"/>
  <c r="Q17" i="19"/>
  <c r="Q37" i="19"/>
  <c r="Q24" i="19"/>
  <c r="Q23" i="19"/>
  <c r="Q38" i="19"/>
  <c r="Q32" i="19"/>
  <c r="Q42" i="19"/>
  <c r="Q21" i="19"/>
  <c r="Q31" i="19"/>
  <c r="Q14" i="19"/>
  <c r="Q55" i="19"/>
  <c r="Q60" i="19"/>
  <c r="Q77" i="19"/>
  <c r="Q93" i="19"/>
  <c r="Q70" i="19"/>
  <c r="Q102" i="19"/>
  <c r="Q100" i="19"/>
  <c r="S11" i="20"/>
  <c r="U11" i="20"/>
  <c r="S10" i="20"/>
  <c r="A12" i="19"/>
  <c r="L11" i="19" s="1"/>
  <c r="A20" i="33" l="1"/>
  <c r="U19" i="33"/>
  <c r="S18" i="33"/>
  <c r="T17" i="33" s="1"/>
  <c r="M37" i="20"/>
  <c r="M41" i="20"/>
  <c r="M22" i="20"/>
  <c r="M53" i="20"/>
  <c r="M86" i="20"/>
  <c r="M17" i="20"/>
  <c r="M38" i="20"/>
  <c r="M58" i="20"/>
  <c r="M67" i="20"/>
  <c r="M19" i="20"/>
  <c r="M75" i="20"/>
  <c r="M80" i="20"/>
  <c r="M63" i="20"/>
  <c r="M23" i="20"/>
  <c r="M68" i="20"/>
  <c r="M14" i="20"/>
  <c r="M76" i="20"/>
  <c r="M31" i="20"/>
  <c r="M29" i="20"/>
  <c r="M28" i="20"/>
  <c r="M57" i="20"/>
  <c r="M55" i="20"/>
  <c r="M85" i="20"/>
  <c r="M87" i="20"/>
  <c r="M47" i="20"/>
  <c r="M72" i="20"/>
  <c r="M71" i="20"/>
  <c r="M54" i="20"/>
  <c r="U20" i="29"/>
  <c r="S19" i="29"/>
  <c r="T18" i="29" s="1"/>
  <c r="L19" i="29"/>
  <c r="M18" i="29" s="1"/>
  <c r="A21" i="29"/>
  <c r="U17" i="28"/>
  <c r="L16" i="28"/>
  <c r="M15" i="28" s="1"/>
  <c r="A18" i="28"/>
  <c r="S16" i="28"/>
  <c r="T15" i="28" s="1"/>
  <c r="A21" i="38"/>
  <c r="U20" i="38"/>
  <c r="L19" i="38"/>
  <c r="M18" i="38" s="1"/>
  <c r="S19" i="38"/>
  <c r="T18" i="38" s="1"/>
  <c r="A16" i="27"/>
  <c r="U15" i="27"/>
  <c r="S14" i="27"/>
  <c r="T13" i="27" s="1"/>
  <c r="L14" i="27"/>
  <c r="M13" i="27" s="1"/>
  <c r="S10" i="19"/>
  <c r="S106" i="19"/>
  <c r="S108" i="19"/>
  <c r="T107" i="19" s="1"/>
  <c r="S57" i="19"/>
  <c r="S58" i="19"/>
  <c r="S30" i="19"/>
  <c r="S28" i="19"/>
  <c r="S53" i="19"/>
  <c r="S101" i="19"/>
  <c r="S97" i="19"/>
  <c r="S54" i="19"/>
  <c r="S23" i="19"/>
  <c r="S73" i="19"/>
  <c r="S102" i="19"/>
  <c r="S50" i="19"/>
  <c r="S18" i="19"/>
  <c r="S82" i="19"/>
  <c r="S64" i="19"/>
  <c r="S77" i="19"/>
  <c r="S19" i="19"/>
  <c r="S51" i="19"/>
  <c r="S36" i="19"/>
  <c r="S38" i="19"/>
  <c r="T37" i="19" s="1"/>
  <c r="S66" i="19"/>
  <c r="S39" i="19"/>
  <c r="S42" i="19"/>
  <c r="S32" i="19"/>
  <c r="S43" i="19"/>
  <c r="S12" i="19"/>
  <c r="T11" i="19" s="1"/>
  <c r="S75" i="19"/>
  <c r="S16" i="19"/>
  <c r="S85" i="19"/>
  <c r="S61" i="19"/>
  <c r="S74" i="19"/>
  <c r="S17" i="19"/>
  <c r="S13" i="19"/>
  <c r="S48" i="19"/>
  <c r="S26" i="19"/>
  <c r="S47" i="19"/>
  <c r="S99" i="19"/>
  <c r="S90" i="19"/>
  <c r="S89" i="19"/>
  <c r="S20" i="19"/>
  <c r="T19" i="19" s="1"/>
  <c r="S11" i="19"/>
  <c r="S65" i="19"/>
  <c r="S24" i="19"/>
  <c r="S107" i="19"/>
  <c r="S94" i="19"/>
  <c r="T93" i="19" s="1"/>
  <c r="S69" i="19"/>
  <c r="S41" i="19"/>
  <c r="S45" i="19"/>
  <c r="S52" i="19"/>
  <c r="S71" i="19"/>
  <c r="S14" i="19"/>
  <c r="S103" i="19"/>
  <c r="S100" i="19"/>
  <c r="S49" i="19"/>
  <c r="S87" i="19"/>
  <c r="S46" i="19"/>
  <c r="S78" i="19"/>
  <c r="S27" i="19"/>
  <c r="S92" i="19"/>
  <c r="S31" i="19"/>
  <c r="S60" i="19"/>
  <c r="S34" i="19"/>
  <c r="S104" i="19"/>
  <c r="T103" i="19" s="1"/>
  <c r="S35" i="19"/>
  <c r="S91" i="19"/>
  <c r="S84" i="19"/>
  <c r="S81" i="19"/>
  <c r="S63" i="19"/>
  <c r="S44" i="19"/>
  <c r="S62" i="19"/>
  <c r="S25" i="19"/>
  <c r="S76" i="19"/>
  <c r="T75" i="19" s="1"/>
  <c r="S37" i="19"/>
  <c r="T36" i="19" s="1"/>
  <c r="S79" i="19"/>
  <c r="S40" i="19"/>
  <c r="S88" i="19"/>
  <c r="S70" i="19"/>
  <c r="S67" i="19"/>
  <c r="S68" i="19"/>
  <c r="S83" i="19"/>
  <c r="T82" i="19" s="1"/>
  <c r="S96" i="19"/>
  <c r="T95" i="19" s="1"/>
  <c r="S105" i="19"/>
  <c r="S56" i="19"/>
  <c r="S21" i="19"/>
  <c r="S59" i="19"/>
  <c r="S22" i="19"/>
  <c r="S93" i="19"/>
  <c r="S29" i="19"/>
  <c r="S72" i="19"/>
  <c r="T71" i="19" s="1"/>
  <c r="S86" i="19"/>
  <c r="S55" i="19"/>
  <c r="S98" i="19"/>
  <c r="S80" i="19"/>
  <c r="S95" i="19"/>
  <c r="S15" i="19"/>
  <c r="S33" i="19"/>
  <c r="M11" i="20"/>
  <c r="U12" i="20"/>
  <c r="A13" i="19"/>
  <c r="D2" i="11"/>
  <c r="F9" i="11"/>
  <c r="A21" i="33" l="1"/>
  <c r="U20" i="33"/>
  <c r="S19" i="33"/>
  <c r="T18" i="33" s="1"/>
  <c r="T72" i="19"/>
  <c r="T58" i="19"/>
  <c r="T59" i="19"/>
  <c r="T65" i="19"/>
  <c r="T102" i="19"/>
  <c r="T68" i="19"/>
  <c r="T79" i="19"/>
  <c r="T98" i="19"/>
  <c r="T87" i="19"/>
  <c r="T55" i="19"/>
  <c r="T13" i="19"/>
  <c r="U21" i="29"/>
  <c r="S20" i="29"/>
  <c r="T19" i="29" s="1"/>
  <c r="L20" i="29"/>
  <c r="M19" i="29" s="1"/>
  <c r="A22" i="29"/>
  <c r="U18" i="28"/>
  <c r="L17" i="28"/>
  <c r="M16" i="28" s="1"/>
  <c r="A19" i="28"/>
  <c r="S17" i="28"/>
  <c r="T16" i="28" s="1"/>
  <c r="A22" i="38"/>
  <c r="U21" i="38"/>
  <c r="L20" i="38"/>
  <c r="M19" i="38" s="1"/>
  <c r="S20" i="38"/>
  <c r="T19" i="38" s="1"/>
  <c r="A17" i="27"/>
  <c r="U16" i="27"/>
  <c r="S15" i="27"/>
  <c r="T14" i="27" s="1"/>
  <c r="L15" i="27"/>
  <c r="M14" i="27" s="1"/>
  <c r="T60" i="19"/>
  <c r="T32" i="19"/>
  <c r="T45" i="19"/>
  <c r="T33" i="19"/>
  <c r="T38" i="19"/>
  <c r="T50" i="19"/>
  <c r="T97" i="19"/>
  <c r="T91" i="19"/>
  <c r="T16" i="19"/>
  <c r="T49" i="19"/>
  <c r="T54" i="19"/>
  <c r="T88" i="19"/>
  <c r="T81" i="19"/>
  <c r="T20" i="19"/>
  <c r="T44" i="19"/>
  <c r="T14" i="19"/>
  <c r="T92" i="19"/>
  <c r="T86" i="19"/>
  <c r="T94" i="19"/>
  <c r="T104" i="19"/>
  <c r="T66" i="19"/>
  <c r="T78" i="19"/>
  <c r="T83" i="19"/>
  <c r="T26" i="19"/>
  <c r="T41" i="19"/>
  <c r="T29" i="19"/>
  <c r="T96" i="19"/>
  <c r="T21" i="19"/>
  <c r="T85" i="19"/>
  <c r="T69" i="19"/>
  <c r="T34" i="19"/>
  <c r="T48" i="19"/>
  <c r="T23" i="19"/>
  <c r="T25" i="19"/>
  <c r="T15" i="19"/>
  <c r="T42" i="19"/>
  <c r="T53" i="19"/>
  <c r="T56" i="19"/>
  <c r="T74" i="19"/>
  <c r="T61" i="19"/>
  <c r="T22" i="19"/>
  <c r="T30" i="19"/>
  <c r="T40" i="19"/>
  <c r="T64" i="19"/>
  <c r="T84" i="19"/>
  <c r="T31" i="19"/>
  <c r="T63" i="19"/>
  <c r="T57" i="19"/>
  <c r="T46" i="19"/>
  <c r="L12" i="19"/>
  <c r="M11" i="19" s="1"/>
  <c r="T28" i="19"/>
  <c r="T43" i="19"/>
  <c r="T90" i="19"/>
  <c r="T51" i="19"/>
  <c r="T108" i="19"/>
  <c r="T106" i="19"/>
  <c r="T73" i="19"/>
  <c r="T35" i="19"/>
  <c r="T18" i="19"/>
  <c r="T101" i="19"/>
  <c r="T100" i="19"/>
  <c r="T27" i="19"/>
  <c r="T105" i="19"/>
  <c r="T99" i="19"/>
  <c r="T62" i="19"/>
  <c r="T47" i="19"/>
  <c r="T76" i="19"/>
  <c r="T52" i="19"/>
  <c r="T70" i="19"/>
  <c r="T67" i="19"/>
  <c r="T39" i="19"/>
  <c r="T24" i="19"/>
  <c r="T80" i="19"/>
  <c r="T77" i="19"/>
  <c r="T89" i="19"/>
  <c r="T12" i="19"/>
  <c r="T17" i="19"/>
  <c r="U13" i="20"/>
  <c r="S12" i="20"/>
  <c r="T11" i="20" s="1"/>
  <c r="A14" i="19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F2" i="11"/>
  <c r="E2" i="11"/>
  <c r="O25" i="11" s="1"/>
  <c r="H45" i="11"/>
  <c r="H44" i="11"/>
  <c r="H43" i="11"/>
  <c r="F13" i="11"/>
  <c r="F12" i="11"/>
  <c r="F11" i="11"/>
  <c r="F10" i="11"/>
  <c r="A10" i="11"/>
  <c r="F48" i="11"/>
  <c r="G48" i="11"/>
  <c r="H48" i="11"/>
  <c r="F47" i="11"/>
  <c r="G47" i="11"/>
  <c r="H47" i="11"/>
  <c r="F46" i="11"/>
  <c r="G46" i="11"/>
  <c r="H46" i="11"/>
  <c r="F45" i="11"/>
  <c r="G45" i="11"/>
  <c r="F44" i="11"/>
  <c r="G44" i="11"/>
  <c r="F43" i="11"/>
  <c r="G43" i="11"/>
  <c r="F42" i="11"/>
  <c r="G42" i="11"/>
  <c r="H42" i="11"/>
  <c r="F41" i="11"/>
  <c r="G41" i="11"/>
  <c r="H41" i="11"/>
  <c r="F40" i="11"/>
  <c r="G40" i="11"/>
  <c r="H40" i="11"/>
  <c r="F39" i="11"/>
  <c r="G39" i="11"/>
  <c r="H39" i="11"/>
  <c r="F38" i="11"/>
  <c r="G38" i="11"/>
  <c r="H38" i="11"/>
  <c r="F37" i="11"/>
  <c r="G37" i="11"/>
  <c r="H37" i="11"/>
  <c r="F36" i="11"/>
  <c r="G36" i="11"/>
  <c r="H36" i="11"/>
  <c r="F35" i="11"/>
  <c r="G35" i="11"/>
  <c r="H35" i="11"/>
  <c r="F34" i="11"/>
  <c r="G34" i="11"/>
  <c r="H34" i="11"/>
  <c r="F33" i="11"/>
  <c r="G33" i="11"/>
  <c r="H33" i="11"/>
  <c r="F32" i="11"/>
  <c r="G32" i="11"/>
  <c r="H32" i="11"/>
  <c r="F31" i="11"/>
  <c r="G31" i="11"/>
  <c r="H31" i="11"/>
  <c r="F30" i="11"/>
  <c r="G30" i="11"/>
  <c r="H30" i="11"/>
  <c r="F29" i="11"/>
  <c r="G29" i="11"/>
  <c r="H29" i="11"/>
  <c r="F28" i="11"/>
  <c r="G28" i="11"/>
  <c r="H28" i="11"/>
  <c r="F27" i="11"/>
  <c r="G27" i="11"/>
  <c r="H27" i="11"/>
  <c r="F26" i="11"/>
  <c r="G26" i="11"/>
  <c r="H26" i="11"/>
  <c r="F25" i="11"/>
  <c r="G25" i="11"/>
  <c r="H25" i="11"/>
  <c r="F24" i="11"/>
  <c r="G24" i="11"/>
  <c r="H24" i="11"/>
  <c r="F23" i="11"/>
  <c r="G23" i="11"/>
  <c r="H23" i="11"/>
  <c r="F22" i="11"/>
  <c r="G22" i="11"/>
  <c r="H22" i="11"/>
  <c r="F21" i="11"/>
  <c r="G21" i="11"/>
  <c r="H21" i="11"/>
  <c r="F20" i="11"/>
  <c r="G20" i="11"/>
  <c r="H20" i="11"/>
  <c r="F19" i="11"/>
  <c r="G19" i="11"/>
  <c r="H19" i="11"/>
  <c r="F18" i="11"/>
  <c r="G18" i="11"/>
  <c r="H18" i="11"/>
  <c r="F17" i="11"/>
  <c r="G17" i="11"/>
  <c r="H17" i="11"/>
  <c r="F16" i="11"/>
  <c r="G16" i="11"/>
  <c r="H16" i="11"/>
  <c r="F15" i="11"/>
  <c r="G15" i="11"/>
  <c r="H15" i="11"/>
  <c r="F14" i="11"/>
  <c r="G14" i="11"/>
  <c r="H14" i="11"/>
  <c r="G13" i="11"/>
  <c r="H13" i="11"/>
  <c r="G12" i="11"/>
  <c r="H12" i="11"/>
  <c r="G11" i="11"/>
  <c r="H11" i="11"/>
  <c r="G10" i="11"/>
  <c r="H10" i="11"/>
  <c r="G9" i="11"/>
  <c r="H9" i="11"/>
  <c r="A22" i="33" l="1"/>
  <c r="U21" i="33"/>
  <c r="S20" i="33"/>
  <c r="T19" i="33" s="1"/>
  <c r="O24" i="11"/>
  <c r="O27" i="11"/>
  <c r="O81" i="11"/>
  <c r="O80" i="11"/>
  <c r="O103" i="11"/>
  <c r="O39" i="11"/>
  <c r="O29" i="11"/>
  <c r="O83" i="11"/>
  <c r="O78" i="11"/>
  <c r="O98" i="11"/>
  <c r="O34" i="11"/>
  <c r="O76" i="11"/>
  <c r="O73" i="11"/>
  <c r="O94" i="11"/>
  <c r="O72" i="11"/>
  <c r="O95" i="11"/>
  <c r="O31" i="11"/>
  <c r="O108" i="11"/>
  <c r="O75" i="11"/>
  <c r="O46" i="11"/>
  <c r="O90" i="11"/>
  <c r="O26" i="11"/>
  <c r="O60" i="11"/>
  <c r="O65" i="11"/>
  <c r="O68" i="11"/>
  <c r="O74" i="11"/>
  <c r="O28" i="11"/>
  <c r="O49" i="11"/>
  <c r="O88" i="11"/>
  <c r="O91" i="11"/>
  <c r="O92" i="11"/>
  <c r="O64" i="11"/>
  <c r="O84" i="11"/>
  <c r="O82" i="11"/>
  <c r="O86" i="11"/>
  <c r="O30" i="11"/>
  <c r="O102" i="11"/>
  <c r="O77" i="11"/>
  <c r="O53" i="11"/>
  <c r="O48" i="11"/>
  <c r="O71" i="11"/>
  <c r="O70" i="11"/>
  <c r="O36" i="11"/>
  <c r="O51" i="11"/>
  <c r="O45" i="11"/>
  <c r="O66" i="11"/>
  <c r="O85" i="11"/>
  <c r="O105" i="11"/>
  <c r="O41" i="11"/>
  <c r="O69" i="11"/>
  <c r="O42" i="11"/>
  <c r="O62" i="11"/>
  <c r="O9" i="11"/>
  <c r="O101" i="11"/>
  <c r="O44" i="11"/>
  <c r="O56" i="11"/>
  <c r="O54" i="11"/>
  <c r="O104" i="11"/>
  <c r="O40" i="11"/>
  <c r="O63" i="11"/>
  <c r="O38" i="11"/>
  <c r="O107" i="11"/>
  <c r="O43" i="11"/>
  <c r="O100" i="11"/>
  <c r="O58" i="11"/>
  <c r="O61" i="11"/>
  <c r="O97" i="11"/>
  <c r="O33" i="11"/>
  <c r="O47" i="11"/>
  <c r="O106" i="11"/>
  <c r="O87" i="11"/>
  <c r="O67" i="11"/>
  <c r="O57" i="11"/>
  <c r="O79" i="11"/>
  <c r="O59" i="11"/>
  <c r="O96" i="11"/>
  <c r="O32" i="11"/>
  <c r="O55" i="11"/>
  <c r="O93" i="11"/>
  <c r="O99" i="11"/>
  <c r="O35" i="11"/>
  <c r="O52" i="11"/>
  <c r="O50" i="11"/>
  <c r="O37" i="11"/>
  <c r="O89" i="11"/>
  <c r="U22" i="29"/>
  <c r="S21" i="29"/>
  <c r="T20" i="29" s="1"/>
  <c r="L21" i="29"/>
  <c r="M20" i="29" s="1"/>
  <c r="A23" i="29"/>
  <c r="N69" i="11"/>
  <c r="U19" i="28"/>
  <c r="L18" i="28"/>
  <c r="M17" i="28" s="1"/>
  <c r="A20" i="28"/>
  <c r="S18" i="28"/>
  <c r="T17" i="28" s="1"/>
  <c r="A23" i="38"/>
  <c r="U22" i="38"/>
  <c r="S21" i="38"/>
  <c r="T20" i="38" s="1"/>
  <c r="L21" i="38"/>
  <c r="M20" i="38" s="1"/>
  <c r="A18" i="27"/>
  <c r="U17" i="27"/>
  <c r="S16" i="27"/>
  <c r="T15" i="27" s="1"/>
  <c r="L16" i="27"/>
  <c r="M15" i="27" s="1"/>
  <c r="L13" i="19"/>
  <c r="M12" i="19" s="1"/>
  <c r="U14" i="20"/>
  <c r="S13" i="20"/>
  <c r="T12" i="20" s="1"/>
  <c r="R100" i="11"/>
  <c r="R16" i="11"/>
  <c r="R101" i="11"/>
  <c r="R33" i="11"/>
  <c r="R52" i="11"/>
  <c r="R83" i="11"/>
  <c r="R19" i="11"/>
  <c r="R64" i="11"/>
  <c r="R63" i="11"/>
  <c r="R74" i="11"/>
  <c r="R24" i="11"/>
  <c r="R22" i="11"/>
  <c r="R104" i="11"/>
  <c r="R70" i="11"/>
  <c r="R53" i="11"/>
  <c r="A11" i="11"/>
  <c r="U10" i="11"/>
  <c r="R108" i="11"/>
  <c r="R44" i="11"/>
  <c r="R75" i="11"/>
  <c r="R90" i="11"/>
  <c r="R40" i="11"/>
  <c r="R55" i="11"/>
  <c r="R42" i="11"/>
  <c r="R94" i="11"/>
  <c r="R14" i="11"/>
  <c r="R80" i="11"/>
  <c r="R10" i="11"/>
  <c r="R45" i="11"/>
  <c r="R67" i="11"/>
  <c r="R81" i="11"/>
  <c r="R98" i="11"/>
  <c r="R82" i="11"/>
  <c r="R59" i="11"/>
  <c r="R39" i="11"/>
  <c r="R66" i="11"/>
  <c r="R32" i="11"/>
  <c r="R84" i="11"/>
  <c r="R105" i="11"/>
  <c r="R31" i="11"/>
  <c r="R54" i="11"/>
  <c r="R103" i="11"/>
  <c r="R85" i="11"/>
  <c r="R18" i="11"/>
  <c r="R76" i="11"/>
  <c r="R107" i="11"/>
  <c r="R43" i="11"/>
  <c r="R73" i="11"/>
  <c r="R87" i="11"/>
  <c r="R23" i="11"/>
  <c r="R96" i="11"/>
  <c r="R46" i="11"/>
  <c r="R89" i="11"/>
  <c r="R11" i="11"/>
  <c r="R77" i="11"/>
  <c r="R13" i="11"/>
  <c r="R36" i="11"/>
  <c r="R47" i="11"/>
  <c r="R37" i="11"/>
  <c r="R92" i="11"/>
  <c r="R26" i="11"/>
  <c r="R49" i="11"/>
  <c r="R29" i="11"/>
  <c r="R50" i="11"/>
  <c r="R51" i="11"/>
  <c r="R95" i="11"/>
  <c r="R17" i="11"/>
  <c r="R34" i="11"/>
  <c r="R21" i="11"/>
  <c r="R97" i="11"/>
  <c r="R68" i="11"/>
  <c r="R99" i="11"/>
  <c r="R35" i="11"/>
  <c r="R41" i="11"/>
  <c r="R79" i="11"/>
  <c r="R15" i="11"/>
  <c r="R72" i="11"/>
  <c r="R38" i="11"/>
  <c r="R57" i="11"/>
  <c r="R102" i="11"/>
  <c r="R69" i="11"/>
  <c r="R9" i="11"/>
  <c r="P9" i="11"/>
  <c r="Q9" i="11" s="1"/>
  <c r="R58" i="11"/>
  <c r="R78" i="11"/>
  <c r="R56" i="11"/>
  <c r="R28" i="11"/>
  <c r="R12" i="11"/>
  <c r="R62" i="11"/>
  <c r="R93" i="11"/>
  <c r="R20" i="11"/>
  <c r="J24" i="11"/>
  <c r="K24" i="11" s="1"/>
  <c r="R65" i="11"/>
  <c r="R60" i="11"/>
  <c r="R91" i="11"/>
  <c r="R27" i="11"/>
  <c r="R88" i="11"/>
  <c r="R71" i="11"/>
  <c r="R106" i="11"/>
  <c r="R48" i="11"/>
  <c r="R30" i="11"/>
  <c r="R25" i="11"/>
  <c r="R86" i="11"/>
  <c r="R61" i="11"/>
  <c r="N28" i="11"/>
  <c r="A15" i="19"/>
  <c r="P77" i="11"/>
  <c r="Q77" i="11" s="1"/>
  <c r="N83" i="11"/>
  <c r="N50" i="11"/>
  <c r="N100" i="11"/>
  <c r="P78" i="11"/>
  <c r="Q78" i="11" s="1"/>
  <c r="N58" i="11"/>
  <c r="N108" i="11"/>
  <c r="J86" i="11"/>
  <c r="K86" i="11" s="1"/>
  <c r="N90" i="11"/>
  <c r="P79" i="11"/>
  <c r="Q79" i="11" s="1"/>
  <c r="P86" i="11"/>
  <c r="Q86" i="11" s="1"/>
  <c r="P64" i="11"/>
  <c r="Q64" i="11" s="1"/>
  <c r="P58" i="11"/>
  <c r="Q58" i="11" s="1"/>
  <c r="J78" i="11"/>
  <c r="K78" i="11" s="1"/>
  <c r="N66" i="11"/>
  <c r="J94" i="11"/>
  <c r="K94" i="11" s="1"/>
  <c r="J51" i="11"/>
  <c r="K51" i="11" s="1"/>
  <c r="J79" i="11"/>
  <c r="K79" i="11" s="1"/>
  <c r="P65" i="11"/>
  <c r="Q65" i="11" s="1"/>
  <c r="P68" i="11"/>
  <c r="Q68" i="11" s="1"/>
  <c r="N99" i="11"/>
  <c r="P91" i="11"/>
  <c r="Q91" i="11" s="1"/>
  <c r="P62" i="11"/>
  <c r="Q62" i="11" s="1"/>
  <c r="P101" i="11"/>
  <c r="Q101" i="11" s="1"/>
  <c r="J61" i="11"/>
  <c r="K61" i="11" s="1"/>
  <c r="N82" i="11"/>
  <c r="J67" i="11"/>
  <c r="K67" i="11" s="1"/>
  <c r="P59" i="11"/>
  <c r="Q59" i="11" s="1"/>
  <c r="P60" i="11"/>
  <c r="Q60" i="11" s="1"/>
  <c r="P95" i="11"/>
  <c r="Q95" i="11" s="1"/>
  <c r="J83" i="11"/>
  <c r="K83" i="11" s="1"/>
  <c r="P97" i="11"/>
  <c r="Q97" i="11" s="1"/>
  <c r="P93" i="11"/>
  <c r="Q93" i="11" s="1"/>
  <c r="J74" i="11"/>
  <c r="K74" i="11" s="1"/>
  <c r="J71" i="11"/>
  <c r="K71" i="11" s="1"/>
  <c r="N52" i="11"/>
  <c r="J98" i="11"/>
  <c r="K98" i="11" s="1"/>
  <c r="J90" i="11"/>
  <c r="K90" i="11" s="1"/>
  <c r="N65" i="11"/>
  <c r="J107" i="11"/>
  <c r="K107" i="11" s="1"/>
  <c r="N77" i="11"/>
  <c r="J82" i="11"/>
  <c r="K82" i="11" s="1"/>
  <c r="N63" i="11"/>
  <c r="N101" i="11"/>
  <c r="N53" i="11"/>
  <c r="P53" i="11"/>
  <c r="Q53" i="11" s="1"/>
  <c r="P52" i="11"/>
  <c r="Q52" i="11" s="1"/>
  <c r="N88" i="11"/>
  <c r="J72" i="11"/>
  <c r="K72" i="11" s="1"/>
  <c r="J66" i="11"/>
  <c r="K66" i="11" s="1"/>
  <c r="J85" i="11"/>
  <c r="K85" i="11" s="1"/>
  <c r="P50" i="11"/>
  <c r="Q50" i="11" s="1"/>
  <c r="J59" i="11"/>
  <c r="K59" i="11" s="1"/>
  <c r="P107" i="11"/>
  <c r="Q107" i="11" s="1"/>
  <c r="P55" i="11"/>
  <c r="Q55" i="11" s="1"/>
  <c r="J52" i="11"/>
  <c r="K52" i="11" s="1"/>
  <c r="N91" i="11"/>
  <c r="N74" i="11"/>
  <c r="P81" i="11"/>
  <c r="Q81" i="11" s="1"/>
  <c r="N86" i="11"/>
  <c r="J50" i="11"/>
  <c r="K50" i="11" s="1"/>
  <c r="J104" i="11"/>
  <c r="K104" i="11" s="1"/>
  <c r="J92" i="11"/>
  <c r="K92" i="11" s="1"/>
  <c r="J96" i="11"/>
  <c r="K96" i="11" s="1"/>
  <c r="P73" i="11"/>
  <c r="Q73" i="11" s="1"/>
  <c r="J76" i="11"/>
  <c r="K76" i="11" s="1"/>
  <c r="N104" i="11"/>
  <c r="P99" i="11"/>
  <c r="Q99" i="11" s="1"/>
  <c r="J70" i="11"/>
  <c r="K70" i="11" s="1"/>
  <c r="P56" i="11"/>
  <c r="Q56" i="11" s="1"/>
  <c r="J100" i="11"/>
  <c r="K100" i="11" s="1"/>
  <c r="J69" i="11"/>
  <c r="K69" i="11" s="1"/>
  <c r="J80" i="11"/>
  <c r="K80" i="11" s="1"/>
  <c r="P67" i="11"/>
  <c r="Q67" i="11" s="1"/>
  <c r="J68" i="11"/>
  <c r="K68" i="11" s="1"/>
  <c r="P102" i="11"/>
  <c r="Q102" i="11" s="1"/>
  <c r="J91" i="11"/>
  <c r="K91" i="11" s="1"/>
  <c r="J62" i="11"/>
  <c r="K62" i="11" s="1"/>
  <c r="J101" i="11"/>
  <c r="K101" i="11" s="1"/>
  <c r="J77" i="11"/>
  <c r="K77" i="11" s="1"/>
  <c r="J88" i="11"/>
  <c r="K88" i="11" s="1"/>
  <c r="N68" i="11"/>
  <c r="N107" i="11"/>
  <c r="P80" i="11"/>
  <c r="Q80" i="11" s="1"/>
  <c r="N59" i="11"/>
  <c r="N103" i="11"/>
  <c r="N61" i="11"/>
  <c r="N79" i="11"/>
  <c r="N57" i="11"/>
  <c r="N95" i="11"/>
  <c r="N9" i="11"/>
  <c r="P61" i="11"/>
  <c r="Q61" i="11" s="1"/>
  <c r="J60" i="11"/>
  <c r="K60" i="11" s="1"/>
  <c r="J95" i="11"/>
  <c r="K95" i="11" s="1"/>
  <c r="N84" i="11"/>
  <c r="J97" i="11"/>
  <c r="K97" i="11" s="1"/>
  <c r="J93" i="11"/>
  <c r="K93" i="11" s="1"/>
  <c r="P89" i="11"/>
  <c r="Q89" i="11" s="1"/>
  <c r="J75" i="11"/>
  <c r="K75" i="11" s="1"/>
  <c r="J57" i="11"/>
  <c r="K57" i="11" s="1"/>
  <c r="P63" i="11"/>
  <c r="Q63" i="11" s="1"/>
  <c r="N62" i="11"/>
  <c r="N96" i="11"/>
  <c r="P90" i="11"/>
  <c r="Q90" i="11" s="1"/>
  <c r="N56" i="11"/>
  <c r="N94" i="11"/>
  <c r="J89" i="11"/>
  <c r="K89" i="11" s="1"/>
  <c r="N60" i="11"/>
  <c r="N98" i="11"/>
  <c r="P49" i="11"/>
  <c r="Q49" i="11" s="1"/>
  <c r="J54" i="11"/>
  <c r="K54" i="11" s="1"/>
  <c r="P87" i="11"/>
  <c r="Q87" i="11" s="1"/>
  <c r="J64" i="11"/>
  <c r="K64" i="11" s="1"/>
  <c r="J58" i="11"/>
  <c r="K58" i="11" s="1"/>
  <c r="N80" i="11"/>
  <c r="P82" i="11"/>
  <c r="Q82" i="11" s="1"/>
  <c r="J53" i="11"/>
  <c r="K53" i="11" s="1"/>
  <c r="N97" i="11"/>
  <c r="P100" i="11"/>
  <c r="Q100" i="11" s="1"/>
  <c r="P75" i="11"/>
  <c r="Q75" i="11" s="1"/>
  <c r="N78" i="11"/>
  <c r="P106" i="11"/>
  <c r="Q106" i="11" s="1"/>
  <c r="J99" i="11"/>
  <c r="K99" i="11" s="1"/>
  <c r="N72" i="11"/>
  <c r="J56" i="11"/>
  <c r="K56" i="11" s="1"/>
  <c r="J105" i="11"/>
  <c r="K105" i="11" s="1"/>
  <c r="N81" i="11"/>
  <c r="P84" i="11"/>
  <c r="Q84" i="11" s="1"/>
  <c r="P105" i="11"/>
  <c r="Q105" i="11" s="1"/>
  <c r="N75" i="11"/>
  <c r="N55" i="11"/>
  <c r="N93" i="11"/>
  <c r="P104" i="11"/>
  <c r="Q104" i="11" s="1"/>
  <c r="N73" i="11"/>
  <c r="N51" i="11"/>
  <c r="N85" i="11"/>
  <c r="P69" i="11"/>
  <c r="Q69" i="11" s="1"/>
  <c r="N70" i="11"/>
  <c r="P103" i="11"/>
  <c r="Q103" i="11" s="1"/>
  <c r="N92" i="11"/>
  <c r="N64" i="11"/>
  <c r="N102" i="11"/>
  <c r="J84" i="11"/>
  <c r="K84" i="11" s="1"/>
  <c r="P92" i="11"/>
  <c r="Q92" i="11" s="1"/>
  <c r="J73" i="11"/>
  <c r="K73" i="11" s="1"/>
  <c r="P71" i="11"/>
  <c r="Q71" i="11" s="1"/>
  <c r="P76" i="11"/>
  <c r="Q76" i="11" s="1"/>
  <c r="J103" i="11"/>
  <c r="K103" i="11" s="1"/>
  <c r="P98" i="11"/>
  <c r="Q98" i="11" s="1"/>
  <c r="P70" i="11"/>
  <c r="Q70" i="11" s="1"/>
  <c r="N105" i="11"/>
  <c r="J49" i="11"/>
  <c r="K49" i="11" s="1"/>
  <c r="N76" i="11"/>
  <c r="J63" i="11"/>
  <c r="K63" i="11" s="1"/>
  <c r="P57" i="11"/>
  <c r="Q57" i="11" s="1"/>
  <c r="N54" i="11"/>
  <c r="P94" i="11"/>
  <c r="Q94" i="11" s="1"/>
  <c r="P83" i="11"/>
  <c r="Q83" i="11" s="1"/>
  <c r="J81" i="11"/>
  <c r="K81" i="11" s="1"/>
  <c r="N89" i="11"/>
  <c r="P74" i="11"/>
  <c r="Q74" i="11" s="1"/>
  <c r="J65" i="11"/>
  <c r="K65" i="11" s="1"/>
  <c r="J106" i="11"/>
  <c r="K106" i="11" s="1"/>
  <c r="P51" i="11"/>
  <c r="Q51" i="11" s="1"/>
  <c r="P54" i="11"/>
  <c r="Q54" i="11" s="1"/>
  <c r="J87" i="11"/>
  <c r="K87" i="11" s="1"/>
  <c r="P72" i="11"/>
  <c r="Q72" i="11" s="1"/>
  <c r="P66" i="11"/>
  <c r="Q66" i="11" s="1"/>
  <c r="P85" i="11"/>
  <c r="Q85" i="11" s="1"/>
  <c r="P108" i="11"/>
  <c r="Q108" i="11" s="1"/>
  <c r="J55" i="11"/>
  <c r="K55" i="11" s="1"/>
  <c r="J102" i="11"/>
  <c r="K102" i="11" s="1"/>
  <c r="J108" i="11"/>
  <c r="K108" i="11" s="1"/>
  <c r="P96" i="11"/>
  <c r="Q96" i="11" s="1"/>
  <c r="N71" i="11"/>
  <c r="N49" i="11"/>
  <c r="N87" i="11"/>
  <c r="P88" i="11"/>
  <c r="Q88" i="11" s="1"/>
  <c r="N67" i="11"/>
  <c r="N106" i="11"/>
  <c r="O12" i="11"/>
  <c r="N41" i="11"/>
  <c r="N11" i="11"/>
  <c r="O13" i="11"/>
  <c r="O17" i="11"/>
  <c r="N19" i="11"/>
  <c r="O20" i="11"/>
  <c r="N16" i="11"/>
  <c r="N40" i="11"/>
  <c r="O11" i="11"/>
  <c r="N14" i="11"/>
  <c r="N18" i="11"/>
  <c r="N12" i="11"/>
  <c r="N13" i="11"/>
  <c r="N17" i="11"/>
  <c r="N10" i="11"/>
  <c r="N21" i="11"/>
  <c r="N22" i="11"/>
  <c r="N36" i="11"/>
  <c r="J9" i="11"/>
  <c r="K9" i="11" s="1"/>
  <c r="P39" i="11"/>
  <c r="Q39" i="11" s="1"/>
  <c r="J39" i="11"/>
  <c r="P43" i="11"/>
  <c r="Q43" i="11" s="1"/>
  <c r="J43" i="11"/>
  <c r="K43" i="11" s="1"/>
  <c r="P47" i="11"/>
  <c r="Q47" i="11" s="1"/>
  <c r="J47" i="11"/>
  <c r="K47" i="11" s="1"/>
  <c r="J10" i="11"/>
  <c r="K10" i="11" s="1"/>
  <c r="P10" i="11"/>
  <c r="Q10" i="11" s="1"/>
  <c r="N26" i="11"/>
  <c r="P26" i="11"/>
  <c r="Q26" i="11" s="1"/>
  <c r="J26" i="11"/>
  <c r="K26" i="11" s="1"/>
  <c r="P23" i="11"/>
  <c r="Q23" i="11" s="1"/>
  <c r="O23" i="11"/>
  <c r="J23" i="11"/>
  <c r="J25" i="11"/>
  <c r="P25" i="11"/>
  <c r="Q25" i="11" s="1"/>
  <c r="N27" i="11"/>
  <c r="P27" i="11"/>
  <c r="Q27" i="11" s="1"/>
  <c r="J27" i="11"/>
  <c r="K27" i="11" s="1"/>
  <c r="J32" i="11"/>
  <c r="K32" i="11" s="1"/>
  <c r="P32" i="11"/>
  <c r="Q32" i="11" s="1"/>
  <c r="J33" i="11"/>
  <c r="P33" i="11"/>
  <c r="Q33" i="11" s="1"/>
  <c r="N38" i="11"/>
  <c r="J38" i="11"/>
  <c r="K38" i="11" s="1"/>
  <c r="P38" i="11"/>
  <c r="Q38" i="11" s="1"/>
  <c r="J45" i="11"/>
  <c r="K45" i="11" s="1"/>
  <c r="P45" i="11"/>
  <c r="Q45" i="11" s="1"/>
  <c r="J46" i="11"/>
  <c r="K46" i="11" s="1"/>
  <c r="P46" i="11"/>
  <c r="Q46" i="11" s="1"/>
  <c r="J48" i="11"/>
  <c r="K48" i="11" s="1"/>
  <c r="P48" i="11"/>
  <c r="Q48" i="11" s="1"/>
  <c r="N15" i="11"/>
  <c r="P16" i="11"/>
  <c r="Q16" i="11" s="1"/>
  <c r="J16" i="11"/>
  <c r="K16" i="11" s="1"/>
  <c r="P17" i="11"/>
  <c r="Q17" i="11" s="1"/>
  <c r="J17" i="11"/>
  <c r="K17" i="11" s="1"/>
  <c r="J18" i="11"/>
  <c r="K18" i="11" s="1"/>
  <c r="P18" i="11"/>
  <c r="Q18" i="11" s="1"/>
  <c r="O19" i="11"/>
  <c r="P19" i="11"/>
  <c r="Q19" i="11" s="1"/>
  <c r="J19" i="11"/>
  <c r="K19" i="11" s="1"/>
  <c r="N20" i="11"/>
  <c r="J21" i="11"/>
  <c r="K21" i="11" s="1"/>
  <c r="P21" i="11"/>
  <c r="Q21" i="11" s="1"/>
  <c r="P22" i="11"/>
  <c r="Q22" i="11" s="1"/>
  <c r="J22" i="11"/>
  <c r="K22" i="11" s="1"/>
  <c r="N25" i="11"/>
  <c r="J28" i="11"/>
  <c r="K28" i="11" s="1"/>
  <c r="P28" i="11"/>
  <c r="Q28" i="11" s="1"/>
  <c r="N32" i="11"/>
  <c r="N34" i="11"/>
  <c r="P34" i="11"/>
  <c r="Q34" i="11" s="1"/>
  <c r="J34" i="11"/>
  <c r="K34" i="11" s="1"/>
  <c r="J11" i="11"/>
  <c r="K11" i="11" s="1"/>
  <c r="P11" i="11"/>
  <c r="Q11" i="11" s="1"/>
  <c r="O14" i="11"/>
  <c r="J14" i="11"/>
  <c r="K14" i="11" s="1"/>
  <c r="P14" i="11"/>
  <c r="Q14" i="11" s="1"/>
  <c r="N31" i="11"/>
  <c r="P31" i="11"/>
  <c r="Q31" i="11" s="1"/>
  <c r="J31" i="11"/>
  <c r="K31" i="11" s="1"/>
  <c r="N24" i="11"/>
  <c r="P24" i="11"/>
  <c r="Q24" i="11" s="1"/>
  <c r="P15" i="11"/>
  <c r="Q15" i="11" s="1"/>
  <c r="J15" i="11"/>
  <c r="K15" i="11" s="1"/>
  <c r="J20" i="11"/>
  <c r="K20" i="11" s="1"/>
  <c r="P20" i="11"/>
  <c r="Q20" i="11" s="1"/>
  <c r="N29" i="11"/>
  <c r="J29" i="11"/>
  <c r="K29" i="11" s="1"/>
  <c r="P29" i="11"/>
  <c r="Q29" i="11" s="1"/>
  <c r="N30" i="11"/>
  <c r="J30" i="11"/>
  <c r="K30" i="11" s="1"/>
  <c r="P30" i="11"/>
  <c r="Q30" i="11" s="1"/>
  <c r="N35" i="11"/>
  <c r="P35" i="11"/>
  <c r="Q35" i="11" s="1"/>
  <c r="J35" i="11"/>
  <c r="K35" i="11" s="1"/>
  <c r="J36" i="11"/>
  <c r="K36" i="11" s="1"/>
  <c r="P36" i="11"/>
  <c r="Q36" i="11" s="1"/>
  <c r="J40" i="11"/>
  <c r="K40" i="11" s="1"/>
  <c r="P40" i="11"/>
  <c r="Q40" i="11" s="1"/>
  <c r="N43" i="11"/>
  <c r="N45" i="11"/>
  <c r="P12" i="11"/>
  <c r="Q12" i="11" s="1"/>
  <c r="J12" i="11"/>
  <c r="K12" i="11" s="1"/>
  <c r="K25" i="11"/>
  <c r="K33" i="11"/>
  <c r="J37" i="11"/>
  <c r="K37" i="11" s="1"/>
  <c r="P37" i="11"/>
  <c r="Q37" i="11" s="1"/>
  <c r="K39" i="11"/>
  <c r="J41" i="11"/>
  <c r="K41" i="11" s="1"/>
  <c r="P41" i="11"/>
  <c r="Q41" i="11" s="1"/>
  <c r="P42" i="11"/>
  <c r="Q42" i="11" s="1"/>
  <c r="J42" i="11"/>
  <c r="K42" i="11" s="1"/>
  <c r="J44" i="11"/>
  <c r="K44" i="11" s="1"/>
  <c r="P44" i="11"/>
  <c r="Q44" i="11" s="1"/>
  <c r="P13" i="11"/>
  <c r="Q13" i="11" s="1"/>
  <c r="J13" i="11"/>
  <c r="K13" i="11" s="1"/>
  <c r="N23" i="11"/>
  <c r="K23" i="11"/>
  <c r="O10" i="11"/>
  <c r="O15" i="11"/>
  <c r="O18" i="11"/>
  <c r="O22" i="11"/>
  <c r="N33" i="11"/>
  <c r="N39" i="11"/>
  <c r="N42" i="11"/>
  <c r="O16" i="11"/>
  <c r="O21" i="11"/>
  <c r="N44" i="11"/>
  <c r="N37" i="11"/>
  <c r="N48" i="11"/>
  <c r="N47" i="11"/>
  <c r="N46" i="11"/>
  <c r="A23" i="33" l="1"/>
  <c r="U22" i="33"/>
  <c r="S21" i="33"/>
  <c r="T20" i="33" s="1"/>
  <c r="U23" i="29"/>
  <c r="S22" i="29"/>
  <c r="T21" i="29" s="1"/>
  <c r="L22" i="29"/>
  <c r="M21" i="29" s="1"/>
  <c r="A24" i="29"/>
  <c r="L10" i="11"/>
  <c r="U20" i="28"/>
  <c r="L19" i="28"/>
  <c r="M18" i="28" s="1"/>
  <c r="A21" i="28"/>
  <c r="S19" i="28"/>
  <c r="T18" i="28" s="1"/>
  <c r="A24" i="38"/>
  <c r="U23" i="38"/>
  <c r="L22" i="38"/>
  <c r="M21" i="38" s="1"/>
  <c r="S22" i="38"/>
  <c r="T21" i="38" s="1"/>
  <c r="A19" i="27"/>
  <c r="U18" i="27"/>
  <c r="S17" i="27"/>
  <c r="T16" i="27" s="1"/>
  <c r="L17" i="27"/>
  <c r="M16" i="27" s="1"/>
  <c r="L14" i="19"/>
  <c r="M13" i="19" s="1"/>
  <c r="U15" i="20"/>
  <c r="S14" i="20"/>
  <c r="T13" i="20" s="1"/>
  <c r="A12" i="11"/>
  <c r="L11" i="11" s="1"/>
  <c r="U11" i="11"/>
  <c r="S10" i="11"/>
  <c r="A16" i="19"/>
  <c r="A24" i="33" l="1"/>
  <c r="U23" i="33"/>
  <c r="S22" i="33"/>
  <c r="T21" i="33" s="1"/>
  <c r="U24" i="29"/>
  <c r="S23" i="29"/>
  <c r="T22" i="29" s="1"/>
  <c r="L23" i="29"/>
  <c r="M22" i="29" s="1"/>
  <c r="A25" i="29"/>
  <c r="U21" i="28"/>
  <c r="L20" i="28"/>
  <c r="M19" i="28" s="1"/>
  <c r="A22" i="28"/>
  <c r="S20" i="28"/>
  <c r="T19" i="28" s="1"/>
  <c r="A25" i="38"/>
  <c r="U24" i="38"/>
  <c r="S23" i="38"/>
  <c r="T22" i="38" s="1"/>
  <c r="L23" i="38"/>
  <c r="M22" i="38" s="1"/>
  <c r="A20" i="27"/>
  <c r="U19" i="27"/>
  <c r="L18" i="27"/>
  <c r="M17" i="27" s="1"/>
  <c r="S18" i="27"/>
  <c r="T17" i="27" s="1"/>
  <c r="L15" i="19"/>
  <c r="M14" i="19" s="1"/>
  <c r="U16" i="20"/>
  <c r="S15" i="20"/>
  <c r="T14" i="20" s="1"/>
  <c r="A13" i="11"/>
  <c r="L12" i="11" s="1"/>
  <c r="M11" i="11" s="1"/>
  <c r="U12" i="11"/>
  <c r="S11" i="11"/>
  <c r="A17" i="19"/>
  <c r="A25" i="33" l="1"/>
  <c r="U24" i="33"/>
  <c r="S23" i="33"/>
  <c r="T22" i="33" s="1"/>
  <c r="U25" i="29"/>
  <c r="S24" i="29"/>
  <c r="T23" i="29" s="1"/>
  <c r="L24" i="29"/>
  <c r="M23" i="29" s="1"/>
  <c r="A26" i="29"/>
  <c r="U22" i="28"/>
  <c r="L21" i="28"/>
  <c r="M20" i="28" s="1"/>
  <c r="S21" i="28"/>
  <c r="T20" i="28" s="1"/>
  <c r="A23" i="28"/>
  <c r="A26" i="38"/>
  <c r="U25" i="38"/>
  <c r="S24" i="38"/>
  <c r="T23" i="38" s="1"/>
  <c r="L24" i="38"/>
  <c r="M23" i="38" s="1"/>
  <c r="A21" i="27"/>
  <c r="U20" i="27"/>
  <c r="S19" i="27"/>
  <c r="T18" i="27" s="1"/>
  <c r="L19" i="27"/>
  <c r="M18" i="27" s="1"/>
  <c r="L16" i="19"/>
  <c r="M15" i="19" s="1"/>
  <c r="U17" i="20"/>
  <c r="S16" i="20"/>
  <c r="T15" i="20" s="1"/>
  <c r="A14" i="11"/>
  <c r="L13" i="11" s="1"/>
  <c r="M12" i="11" s="1"/>
  <c r="U13" i="11"/>
  <c r="S12" i="11"/>
  <c r="T11" i="11" s="1"/>
  <c r="A18" i="19"/>
  <c r="A26" i="33" l="1"/>
  <c r="U25" i="33"/>
  <c r="S24" i="33"/>
  <c r="T23" i="33" s="1"/>
  <c r="U26" i="29"/>
  <c r="S25" i="29"/>
  <c r="T24" i="29" s="1"/>
  <c r="L25" i="29"/>
  <c r="M24" i="29" s="1"/>
  <c r="A27" i="29"/>
  <c r="U23" i="28"/>
  <c r="L22" i="28"/>
  <c r="M21" i="28" s="1"/>
  <c r="S22" i="28"/>
  <c r="T21" i="28" s="1"/>
  <c r="A24" i="28"/>
  <c r="A27" i="38"/>
  <c r="U26" i="38"/>
  <c r="S25" i="38"/>
  <c r="T24" i="38" s="1"/>
  <c r="L25" i="38"/>
  <c r="M24" i="38" s="1"/>
  <c r="A22" i="27"/>
  <c r="U21" i="27"/>
  <c r="S20" i="27"/>
  <c r="T19" i="27" s="1"/>
  <c r="L20" i="27"/>
  <c r="M19" i="27" s="1"/>
  <c r="L17" i="19"/>
  <c r="M16" i="19" s="1"/>
  <c r="U18" i="20"/>
  <c r="S17" i="20"/>
  <c r="T16" i="20" s="1"/>
  <c r="A15" i="11"/>
  <c r="L14" i="11" s="1"/>
  <c r="M13" i="11" s="1"/>
  <c r="U14" i="11"/>
  <c r="S13" i="11"/>
  <c r="T12" i="11" s="1"/>
  <c r="A19" i="19"/>
  <c r="A27" i="33" l="1"/>
  <c r="U26" i="33"/>
  <c r="S25" i="33"/>
  <c r="T24" i="33" s="1"/>
  <c r="U27" i="29"/>
  <c r="S26" i="29"/>
  <c r="T25" i="29" s="1"/>
  <c r="L26" i="29"/>
  <c r="M25" i="29" s="1"/>
  <c r="A28" i="29"/>
  <c r="U24" i="28"/>
  <c r="L23" i="28"/>
  <c r="M22" i="28" s="1"/>
  <c r="A25" i="28"/>
  <c r="S23" i="28"/>
  <c r="T22" i="28" s="1"/>
  <c r="A28" i="38"/>
  <c r="U27" i="38"/>
  <c r="S26" i="38"/>
  <c r="T25" i="38" s="1"/>
  <c r="L26" i="38"/>
  <c r="M25" i="38" s="1"/>
  <c r="A23" i="27"/>
  <c r="U22" i="27"/>
  <c r="L21" i="27"/>
  <c r="M20" i="27" s="1"/>
  <c r="S21" i="27"/>
  <c r="T20" i="27" s="1"/>
  <c r="L18" i="19"/>
  <c r="M17" i="19" s="1"/>
  <c r="U19" i="20"/>
  <c r="S18" i="20"/>
  <c r="T17" i="20" s="1"/>
  <c r="A16" i="11"/>
  <c r="L15" i="11" s="1"/>
  <c r="M14" i="11" s="1"/>
  <c r="U15" i="11"/>
  <c r="S14" i="11"/>
  <c r="T13" i="11" s="1"/>
  <c r="A20" i="19"/>
  <c r="A28" i="33" l="1"/>
  <c r="U27" i="33"/>
  <c r="S26" i="33"/>
  <c r="T25" i="33" s="1"/>
  <c r="U28" i="29"/>
  <c r="S27" i="29"/>
  <c r="T26" i="29" s="1"/>
  <c r="L27" i="29"/>
  <c r="M26" i="29" s="1"/>
  <c r="A29" i="29"/>
  <c r="U25" i="28"/>
  <c r="L24" i="28"/>
  <c r="M23" i="28" s="1"/>
  <c r="A26" i="28"/>
  <c r="S24" i="28"/>
  <c r="T23" i="28" s="1"/>
  <c r="A29" i="38"/>
  <c r="U28" i="38"/>
  <c r="L27" i="38"/>
  <c r="M26" i="38" s="1"/>
  <c r="S27" i="38"/>
  <c r="T26" i="38" s="1"/>
  <c r="A24" i="27"/>
  <c r="U23" i="27"/>
  <c r="L22" i="27"/>
  <c r="M21" i="27" s="1"/>
  <c r="S22" i="27"/>
  <c r="T21" i="27" s="1"/>
  <c r="L19" i="19"/>
  <c r="M18" i="19" s="1"/>
  <c r="U20" i="20"/>
  <c r="S19" i="20"/>
  <c r="T18" i="20" s="1"/>
  <c r="A17" i="11"/>
  <c r="L16" i="11" s="1"/>
  <c r="M15" i="11" s="1"/>
  <c r="U16" i="11"/>
  <c r="S15" i="11"/>
  <c r="T14" i="11" s="1"/>
  <c r="A21" i="19"/>
  <c r="A29" i="33" l="1"/>
  <c r="U28" i="33"/>
  <c r="S27" i="33"/>
  <c r="T26" i="33" s="1"/>
  <c r="U29" i="29"/>
  <c r="S28" i="29"/>
  <c r="T27" i="29" s="1"/>
  <c r="L28" i="29"/>
  <c r="M27" i="29" s="1"/>
  <c r="A30" i="29"/>
  <c r="U26" i="28"/>
  <c r="L25" i="28"/>
  <c r="M24" i="28" s="1"/>
  <c r="A27" i="28"/>
  <c r="S25" i="28"/>
  <c r="T24" i="28" s="1"/>
  <c r="A30" i="38"/>
  <c r="U29" i="38"/>
  <c r="S28" i="38"/>
  <c r="T27" i="38" s="1"/>
  <c r="L28" i="38"/>
  <c r="M27" i="38" s="1"/>
  <c r="A25" i="27"/>
  <c r="U24" i="27"/>
  <c r="L23" i="27"/>
  <c r="M22" i="27" s="1"/>
  <c r="S23" i="27"/>
  <c r="T22" i="27" s="1"/>
  <c r="L20" i="19"/>
  <c r="M19" i="19" s="1"/>
  <c r="U21" i="20"/>
  <c r="S20" i="20"/>
  <c r="T19" i="20" s="1"/>
  <c r="A18" i="11"/>
  <c r="L17" i="11" s="1"/>
  <c r="M16" i="11" s="1"/>
  <c r="U17" i="11"/>
  <c r="S16" i="11"/>
  <c r="T15" i="11" s="1"/>
  <c r="A22" i="19"/>
  <c r="A30" i="33" l="1"/>
  <c r="U29" i="33"/>
  <c r="S28" i="33"/>
  <c r="T27" i="33" s="1"/>
  <c r="U30" i="29"/>
  <c r="S29" i="29"/>
  <c r="T28" i="29" s="1"/>
  <c r="L29" i="29"/>
  <c r="M28" i="29" s="1"/>
  <c r="A31" i="29"/>
  <c r="U27" i="28"/>
  <c r="L26" i="28"/>
  <c r="M25" i="28" s="1"/>
  <c r="A28" i="28"/>
  <c r="S26" i="28"/>
  <c r="T25" i="28" s="1"/>
  <c r="A31" i="38"/>
  <c r="U30" i="38"/>
  <c r="L29" i="38"/>
  <c r="M28" i="38" s="1"/>
  <c r="S29" i="38"/>
  <c r="T28" i="38" s="1"/>
  <c r="A26" i="27"/>
  <c r="U25" i="27"/>
  <c r="S24" i="27"/>
  <c r="T23" i="27" s="1"/>
  <c r="L24" i="27"/>
  <c r="M23" i="27" s="1"/>
  <c r="L21" i="19"/>
  <c r="M20" i="19" s="1"/>
  <c r="U22" i="20"/>
  <c r="S21" i="20"/>
  <c r="T20" i="20" s="1"/>
  <c r="A19" i="11"/>
  <c r="L18" i="11" s="1"/>
  <c r="M17" i="11" s="1"/>
  <c r="U18" i="11"/>
  <c r="S17" i="11"/>
  <c r="T16" i="11" s="1"/>
  <c r="A23" i="19"/>
  <c r="A31" i="33" l="1"/>
  <c r="U30" i="33"/>
  <c r="S29" i="33"/>
  <c r="T28" i="33" s="1"/>
  <c r="U31" i="29"/>
  <c r="S30" i="29"/>
  <c r="T29" i="29" s="1"/>
  <c r="L30" i="29"/>
  <c r="M29" i="29" s="1"/>
  <c r="A32" i="29"/>
  <c r="U28" i="28"/>
  <c r="L27" i="28"/>
  <c r="M26" i="28" s="1"/>
  <c r="A29" i="28"/>
  <c r="S27" i="28"/>
  <c r="T26" i="28" s="1"/>
  <c r="A32" i="38"/>
  <c r="U31" i="38"/>
  <c r="L30" i="38"/>
  <c r="M29" i="38" s="1"/>
  <c r="S30" i="38"/>
  <c r="T29" i="38" s="1"/>
  <c r="A27" i="27"/>
  <c r="U26" i="27"/>
  <c r="S25" i="27"/>
  <c r="T24" i="27" s="1"/>
  <c r="L25" i="27"/>
  <c r="M24" i="27" s="1"/>
  <c r="L22" i="19"/>
  <c r="M21" i="19" s="1"/>
  <c r="U23" i="20"/>
  <c r="S22" i="20"/>
  <c r="T21" i="20" s="1"/>
  <c r="A20" i="11"/>
  <c r="L19" i="11" s="1"/>
  <c r="M18" i="11" s="1"/>
  <c r="U19" i="11"/>
  <c r="S18" i="11"/>
  <c r="T17" i="11" s="1"/>
  <c r="A24" i="19"/>
  <c r="A32" i="33" l="1"/>
  <c r="U31" i="33"/>
  <c r="S30" i="33"/>
  <c r="T29" i="33" s="1"/>
  <c r="U32" i="29"/>
  <c r="S31" i="29"/>
  <c r="T30" i="29" s="1"/>
  <c r="L31" i="29"/>
  <c r="M30" i="29" s="1"/>
  <c r="A33" i="29"/>
  <c r="U29" i="28"/>
  <c r="L28" i="28"/>
  <c r="M27" i="28" s="1"/>
  <c r="S28" i="28"/>
  <c r="T27" i="28" s="1"/>
  <c r="A30" i="28"/>
  <c r="A33" i="38"/>
  <c r="U32" i="38"/>
  <c r="S31" i="38"/>
  <c r="T30" i="38" s="1"/>
  <c r="L31" i="38"/>
  <c r="M30" i="38" s="1"/>
  <c r="A28" i="27"/>
  <c r="U27" i="27"/>
  <c r="L26" i="27"/>
  <c r="M25" i="27" s="1"/>
  <c r="S26" i="27"/>
  <c r="T25" i="27" s="1"/>
  <c r="L23" i="19"/>
  <c r="M22" i="19" s="1"/>
  <c r="U24" i="20"/>
  <c r="S23" i="20"/>
  <c r="T22" i="20" s="1"/>
  <c r="A21" i="11"/>
  <c r="L20" i="11" s="1"/>
  <c r="M19" i="11" s="1"/>
  <c r="U20" i="11"/>
  <c r="S19" i="11"/>
  <c r="T18" i="11" s="1"/>
  <c r="A25" i="19"/>
  <c r="A33" i="33" l="1"/>
  <c r="U32" i="33"/>
  <c r="S31" i="33"/>
  <c r="T30" i="33" s="1"/>
  <c r="U33" i="29"/>
  <c r="S32" i="29"/>
  <c r="T31" i="29" s="1"/>
  <c r="L32" i="29"/>
  <c r="M31" i="29" s="1"/>
  <c r="A34" i="29"/>
  <c r="U30" i="28"/>
  <c r="L29" i="28"/>
  <c r="M28" i="28" s="1"/>
  <c r="A31" i="28"/>
  <c r="S29" i="28"/>
  <c r="T28" i="28" s="1"/>
  <c r="A34" i="38"/>
  <c r="U33" i="38"/>
  <c r="S32" i="38"/>
  <c r="T31" i="38" s="1"/>
  <c r="L32" i="38"/>
  <c r="M31" i="38" s="1"/>
  <c r="A29" i="27"/>
  <c r="U28" i="27"/>
  <c r="L27" i="27"/>
  <c r="M26" i="27" s="1"/>
  <c r="S27" i="27"/>
  <c r="T26" i="27" s="1"/>
  <c r="L24" i="19"/>
  <c r="M23" i="19" s="1"/>
  <c r="U25" i="20"/>
  <c r="S24" i="20"/>
  <c r="T23" i="20" s="1"/>
  <c r="A22" i="11"/>
  <c r="L21" i="11" s="1"/>
  <c r="M20" i="11" s="1"/>
  <c r="U21" i="11"/>
  <c r="S20" i="11"/>
  <c r="T19" i="11" s="1"/>
  <c r="A26" i="19"/>
  <c r="A34" i="33" l="1"/>
  <c r="U33" i="33"/>
  <c r="S32" i="33"/>
  <c r="T31" i="33" s="1"/>
  <c r="U34" i="29"/>
  <c r="S33" i="29"/>
  <c r="T32" i="29" s="1"/>
  <c r="L33" i="29"/>
  <c r="M32" i="29" s="1"/>
  <c r="A35" i="29"/>
  <c r="U31" i="28"/>
  <c r="L30" i="28"/>
  <c r="M29" i="28" s="1"/>
  <c r="A32" i="28"/>
  <c r="S30" i="28"/>
  <c r="T29" i="28" s="1"/>
  <c r="A35" i="38"/>
  <c r="U34" i="38"/>
  <c r="S33" i="38"/>
  <c r="T32" i="38" s="1"/>
  <c r="L33" i="38"/>
  <c r="M32" i="38" s="1"/>
  <c r="A30" i="27"/>
  <c r="U29" i="27"/>
  <c r="L28" i="27"/>
  <c r="M27" i="27" s="1"/>
  <c r="S28" i="27"/>
  <c r="T27" i="27" s="1"/>
  <c r="L25" i="19"/>
  <c r="M24" i="19" s="1"/>
  <c r="U26" i="20"/>
  <c r="S25" i="20"/>
  <c r="T24" i="20" s="1"/>
  <c r="A23" i="11"/>
  <c r="L22" i="11" s="1"/>
  <c r="M21" i="11" s="1"/>
  <c r="U22" i="11"/>
  <c r="S21" i="11"/>
  <c r="T20" i="11" s="1"/>
  <c r="A27" i="19"/>
  <c r="A35" i="33" l="1"/>
  <c r="U34" i="33"/>
  <c r="S33" i="33"/>
  <c r="T32" i="33" s="1"/>
  <c r="U35" i="29"/>
  <c r="S34" i="29"/>
  <c r="T33" i="29" s="1"/>
  <c r="L34" i="29"/>
  <c r="M33" i="29" s="1"/>
  <c r="A36" i="29"/>
  <c r="U32" i="28"/>
  <c r="L31" i="28"/>
  <c r="M30" i="28" s="1"/>
  <c r="A33" i="28"/>
  <c r="S31" i="28"/>
  <c r="T30" i="28" s="1"/>
  <c r="A36" i="38"/>
  <c r="U35" i="38"/>
  <c r="L34" i="38"/>
  <c r="M33" i="38" s="1"/>
  <c r="S34" i="38"/>
  <c r="T33" i="38" s="1"/>
  <c r="A31" i="27"/>
  <c r="U30" i="27"/>
  <c r="L29" i="27"/>
  <c r="M28" i="27" s="1"/>
  <c r="S29" i="27"/>
  <c r="T28" i="27" s="1"/>
  <c r="L26" i="19"/>
  <c r="M25" i="19" s="1"/>
  <c r="U27" i="20"/>
  <c r="S26" i="20"/>
  <c r="T25" i="20" s="1"/>
  <c r="A24" i="11"/>
  <c r="L23" i="11" s="1"/>
  <c r="M22" i="11" s="1"/>
  <c r="U23" i="11"/>
  <c r="S22" i="11"/>
  <c r="T21" i="11" s="1"/>
  <c r="A28" i="19"/>
  <c r="A36" i="33" l="1"/>
  <c r="U35" i="33"/>
  <c r="S34" i="33"/>
  <c r="T33" i="33" s="1"/>
  <c r="U36" i="29"/>
  <c r="S35" i="29"/>
  <c r="T34" i="29" s="1"/>
  <c r="L35" i="29"/>
  <c r="M34" i="29" s="1"/>
  <c r="A37" i="29"/>
  <c r="U33" i="28"/>
  <c r="L32" i="28"/>
  <c r="M31" i="28" s="1"/>
  <c r="A34" i="28"/>
  <c r="S32" i="28"/>
  <c r="T31" i="28" s="1"/>
  <c r="A37" i="38"/>
  <c r="U36" i="38"/>
  <c r="S35" i="38"/>
  <c r="T34" i="38" s="1"/>
  <c r="L35" i="38"/>
  <c r="M34" i="38" s="1"/>
  <c r="A32" i="27"/>
  <c r="U31" i="27"/>
  <c r="L30" i="27"/>
  <c r="M29" i="27" s="1"/>
  <c r="S30" i="27"/>
  <c r="T29" i="27" s="1"/>
  <c r="L27" i="19"/>
  <c r="M26" i="19" s="1"/>
  <c r="U28" i="20"/>
  <c r="S27" i="20"/>
  <c r="T26" i="20" s="1"/>
  <c r="A25" i="11"/>
  <c r="L24" i="11" s="1"/>
  <c r="M23" i="11" s="1"/>
  <c r="U24" i="11"/>
  <c r="S23" i="11"/>
  <c r="T22" i="11" s="1"/>
  <c r="A29" i="19"/>
  <c r="A37" i="33" l="1"/>
  <c r="U36" i="33"/>
  <c r="S35" i="33"/>
  <c r="T34" i="33" s="1"/>
  <c r="U37" i="29"/>
  <c r="S36" i="29"/>
  <c r="T35" i="29" s="1"/>
  <c r="L36" i="29"/>
  <c r="M35" i="29" s="1"/>
  <c r="A38" i="29"/>
  <c r="U34" i="28"/>
  <c r="L33" i="28"/>
  <c r="M32" i="28" s="1"/>
  <c r="A35" i="28"/>
  <c r="S33" i="28"/>
  <c r="T32" i="28" s="1"/>
  <c r="A38" i="38"/>
  <c r="U37" i="38"/>
  <c r="L36" i="38"/>
  <c r="M35" i="38" s="1"/>
  <c r="S36" i="38"/>
  <c r="T35" i="38" s="1"/>
  <c r="A33" i="27"/>
  <c r="U32" i="27"/>
  <c r="S31" i="27"/>
  <c r="T30" i="27" s="1"/>
  <c r="L31" i="27"/>
  <c r="M30" i="27" s="1"/>
  <c r="L28" i="19"/>
  <c r="M27" i="19" s="1"/>
  <c r="U29" i="20"/>
  <c r="S28" i="20"/>
  <c r="T27" i="20" s="1"/>
  <c r="A26" i="11"/>
  <c r="L25" i="11" s="1"/>
  <c r="M24" i="11" s="1"/>
  <c r="U25" i="11"/>
  <c r="S24" i="11"/>
  <c r="T23" i="11" s="1"/>
  <c r="A30" i="19"/>
  <c r="A38" i="33" l="1"/>
  <c r="U37" i="33"/>
  <c r="S36" i="33"/>
  <c r="T35" i="33" s="1"/>
  <c r="U38" i="29"/>
  <c r="S37" i="29"/>
  <c r="T36" i="29" s="1"/>
  <c r="L37" i="29"/>
  <c r="M36" i="29" s="1"/>
  <c r="A39" i="29"/>
  <c r="U35" i="28"/>
  <c r="L34" i="28"/>
  <c r="M33" i="28" s="1"/>
  <c r="A36" i="28"/>
  <c r="S34" i="28"/>
  <c r="T33" i="28" s="1"/>
  <c r="A39" i="38"/>
  <c r="U38" i="38"/>
  <c r="L37" i="38"/>
  <c r="M36" i="38" s="1"/>
  <c r="S37" i="38"/>
  <c r="T36" i="38" s="1"/>
  <c r="A34" i="27"/>
  <c r="U33" i="27"/>
  <c r="L32" i="27"/>
  <c r="M31" i="27" s="1"/>
  <c r="S32" i="27"/>
  <c r="T31" i="27" s="1"/>
  <c r="L29" i="19"/>
  <c r="M28" i="19" s="1"/>
  <c r="U30" i="20"/>
  <c r="S29" i="20"/>
  <c r="T28" i="20" s="1"/>
  <c r="A27" i="11"/>
  <c r="L26" i="11" s="1"/>
  <c r="M25" i="11" s="1"/>
  <c r="U26" i="11"/>
  <c r="S25" i="11"/>
  <c r="T24" i="11" s="1"/>
  <c r="A31" i="19"/>
  <c r="A39" i="33" l="1"/>
  <c r="U38" i="33"/>
  <c r="S37" i="33"/>
  <c r="T36" i="33" s="1"/>
  <c r="U39" i="29"/>
  <c r="S38" i="29"/>
  <c r="T37" i="29" s="1"/>
  <c r="L38" i="29"/>
  <c r="M37" i="29" s="1"/>
  <c r="A40" i="29"/>
  <c r="U36" i="28"/>
  <c r="L35" i="28"/>
  <c r="M34" i="28" s="1"/>
  <c r="S35" i="28"/>
  <c r="T34" i="28" s="1"/>
  <c r="A37" i="28"/>
  <c r="A40" i="38"/>
  <c r="U39" i="38"/>
  <c r="L38" i="38"/>
  <c r="M37" i="38" s="1"/>
  <c r="S38" i="38"/>
  <c r="T37" i="38" s="1"/>
  <c r="A35" i="27"/>
  <c r="U34" i="27"/>
  <c r="L33" i="27"/>
  <c r="M32" i="27" s="1"/>
  <c r="S33" i="27"/>
  <c r="T32" i="27" s="1"/>
  <c r="L30" i="19"/>
  <c r="M29" i="19" s="1"/>
  <c r="U31" i="20"/>
  <c r="S30" i="20"/>
  <c r="T29" i="20" s="1"/>
  <c r="A28" i="11"/>
  <c r="L27" i="11" s="1"/>
  <c r="M26" i="11" s="1"/>
  <c r="U27" i="11"/>
  <c r="S26" i="11"/>
  <c r="T25" i="11" s="1"/>
  <c r="A32" i="19"/>
  <c r="A40" i="33" l="1"/>
  <c r="U39" i="33"/>
  <c r="S38" i="33"/>
  <c r="T37" i="33" s="1"/>
  <c r="U40" i="29"/>
  <c r="S39" i="29"/>
  <c r="T38" i="29" s="1"/>
  <c r="L39" i="29"/>
  <c r="M38" i="29" s="1"/>
  <c r="A41" i="29"/>
  <c r="U37" i="28"/>
  <c r="L36" i="28"/>
  <c r="M35" i="28" s="1"/>
  <c r="A38" i="28"/>
  <c r="S36" i="28"/>
  <c r="T35" i="28" s="1"/>
  <c r="A41" i="38"/>
  <c r="U40" i="38"/>
  <c r="L39" i="38"/>
  <c r="M38" i="38" s="1"/>
  <c r="S39" i="38"/>
  <c r="T38" i="38" s="1"/>
  <c r="A36" i="27"/>
  <c r="U35" i="27"/>
  <c r="L34" i="27"/>
  <c r="M33" i="27" s="1"/>
  <c r="S34" i="27"/>
  <c r="T33" i="27" s="1"/>
  <c r="L31" i="19"/>
  <c r="M30" i="19" s="1"/>
  <c r="U32" i="20"/>
  <c r="S31" i="20"/>
  <c r="T30" i="20" s="1"/>
  <c r="A29" i="11"/>
  <c r="L28" i="11" s="1"/>
  <c r="M27" i="11" s="1"/>
  <c r="U28" i="11"/>
  <c r="S27" i="11"/>
  <c r="T26" i="11" s="1"/>
  <c r="A33" i="19"/>
  <c r="A41" i="33" l="1"/>
  <c r="U40" i="33"/>
  <c r="S39" i="33"/>
  <c r="T38" i="33" s="1"/>
  <c r="U41" i="29"/>
  <c r="S40" i="29"/>
  <c r="T39" i="29" s="1"/>
  <c r="L40" i="29"/>
  <c r="M39" i="29" s="1"/>
  <c r="A42" i="29"/>
  <c r="U38" i="28"/>
  <c r="L37" i="28"/>
  <c r="M36" i="28" s="1"/>
  <c r="A39" i="28"/>
  <c r="S37" i="28"/>
  <c r="T36" i="28" s="1"/>
  <c r="A42" i="38"/>
  <c r="U41" i="38"/>
  <c r="L40" i="38"/>
  <c r="M39" i="38" s="1"/>
  <c r="S40" i="38"/>
  <c r="T39" i="38" s="1"/>
  <c r="A37" i="27"/>
  <c r="U36" i="27"/>
  <c r="S35" i="27"/>
  <c r="T34" i="27" s="1"/>
  <c r="L35" i="27"/>
  <c r="M34" i="27" s="1"/>
  <c r="L32" i="19"/>
  <c r="M31" i="19" s="1"/>
  <c r="U33" i="20"/>
  <c r="S32" i="20"/>
  <c r="T31" i="20" s="1"/>
  <c r="A30" i="11"/>
  <c r="L29" i="11" s="1"/>
  <c r="M28" i="11" s="1"/>
  <c r="U29" i="11"/>
  <c r="S28" i="11"/>
  <c r="T27" i="11" s="1"/>
  <c r="A34" i="19"/>
  <c r="A42" i="33" l="1"/>
  <c r="U41" i="33"/>
  <c r="S40" i="33"/>
  <c r="T39" i="33" s="1"/>
  <c r="U42" i="29"/>
  <c r="S41" i="29"/>
  <c r="T40" i="29" s="1"/>
  <c r="L41" i="29"/>
  <c r="M40" i="29" s="1"/>
  <c r="A43" i="29"/>
  <c r="U39" i="28"/>
  <c r="L38" i="28"/>
  <c r="M37" i="28" s="1"/>
  <c r="A40" i="28"/>
  <c r="S38" i="28"/>
  <c r="T37" i="28" s="1"/>
  <c r="A43" i="38"/>
  <c r="U42" i="38"/>
  <c r="L41" i="38"/>
  <c r="M40" i="38" s="1"/>
  <c r="S41" i="38"/>
  <c r="T40" i="38" s="1"/>
  <c r="A38" i="27"/>
  <c r="U37" i="27"/>
  <c r="L36" i="27"/>
  <c r="M35" i="27" s="1"/>
  <c r="S36" i="27"/>
  <c r="T35" i="27" s="1"/>
  <c r="L33" i="19"/>
  <c r="M32" i="19" s="1"/>
  <c r="U34" i="20"/>
  <c r="S33" i="20"/>
  <c r="T32" i="20" s="1"/>
  <c r="A31" i="11"/>
  <c r="L30" i="11" s="1"/>
  <c r="M29" i="11" s="1"/>
  <c r="U30" i="11"/>
  <c r="S29" i="11"/>
  <c r="T28" i="11" s="1"/>
  <c r="A35" i="19"/>
  <c r="A43" i="33" l="1"/>
  <c r="U42" i="33"/>
  <c r="S41" i="33"/>
  <c r="T40" i="33" s="1"/>
  <c r="U43" i="29"/>
  <c r="S42" i="29"/>
  <c r="T41" i="29" s="1"/>
  <c r="L42" i="29"/>
  <c r="M41" i="29" s="1"/>
  <c r="A44" i="29"/>
  <c r="U40" i="28"/>
  <c r="L39" i="28"/>
  <c r="M38" i="28" s="1"/>
  <c r="S39" i="28"/>
  <c r="T38" i="28" s="1"/>
  <c r="A41" i="28"/>
  <c r="A44" i="38"/>
  <c r="U43" i="38"/>
  <c r="S42" i="38"/>
  <c r="T41" i="38" s="1"/>
  <c r="L42" i="38"/>
  <c r="M41" i="38" s="1"/>
  <c r="A39" i="27"/>
  <c r="U38" i="27"/>
  <c r="S37" i="27"/>
  <c r="T36" i="27" s="1"/>
  <c r="L37" i="27"/>
  <c r="M36" i="27" s="1"/>
  <c r="L34" i="19"/>
  <c r="M33" i="19" s="1"/>
  <c r="U35" i="20"/>
  <c r="S34" i="20"/>
  <c r="T33" i="20" s="1"/>
  <c r="A32" i="11"/>
  <c r="L31" i="11" s="1"/>
  <c r="M30" i="11" s="1"/>
  <c r="U31" i="11"/>
  <c r="S30" i="11"/>
  <c r="T29" i="11" s="1"/>
  <c r="A36" i="19"/>
  <c r="A44" i="33" l="1"/>
  <c r="U43" i="33"/>
  <c r="S42" i="33"/>
  <c r="T41" i="33" s="1"/>
  <c r="U44" i="29"/>
  <c r="S43" i="29"/>
  <c r="T42" i="29" s="1"/>
  <c r="L43" i="29"/>
  <c r="M42" i="29" s="1"/>
  <c r="A45" i="29"/>
  <c r="U41" i="28"/>
  <c r="L40" i="28"/>
  <c r="M39" i="28" s="1"/>
  <c r="A42" i="28"/>
  <c r="S40" i="28"/>
  <c r="T39" i="28" s="1"/>
  <c r="A45" i="38"/>
  <c r="U44" i="38"/>
  <c r="S43" i="38"/>
  <c r="T42" i="38" s="1"/>
  <c r="L43" i="38"/>
  <c r="M42" i="38" s="1"/>
  <c r="A40" i="27"/>
  <c r="U39" i="27"/>
  <c r="S38" i="27"/>
  <c r="T37" i="27" s="1"/>
  <c r="L38" i="27"/>
  <c r="M37" i="27" s="1"/>
  <c r="L35" i="19"/>
  <c r="M34" i="19" s="1"/>
  <c r="U36" i="20"/>
  <c r="S35" i="20"/>
  <c r="T34" i="20" s="1"/>
  <c r="A33" i="11"/>
  <c r="L32" i="11" s="1"/>
  <c r="M31" i="11" s="1"/>
  <c r="U32" i="11"/>
  <c r="S31" i="11"/>
  <c r="T30" i="11" s="1"/>
  <c r="A37" i="19"/>
  <c r="A45" i="33" l="1"/>
  <c r="U44" i="33"/>
  <c r="S43" i="33"/>
  <c r="T42" i="33" s="1"/>
  <c r="U45" i="29"/>
  <c r="S44" i="29"/>
  <c r="T43" i="29" s="1"/>
  <c r="L44" i="29"/>
  <c r="M43" i="29" s="1"/>
  <c r="A46" i="29"/>
  <c r="U42" i="28"/>
  <c r="L41" i="28"/>
  <c r="M40" i="28" s="1"/>
  <c r="A43" i="28"/>
  <c r="S41" i="28"/>
  <c r="T40" i="28" s="1"/>
  <c r="A46" i="38"/>
  <c r="U45" i="38"/>
  <c r="S44" i="38"/>
  <c r="T43" i="38" s="1"/>
  <c r="L44" i="38"/>
  <c r="M43" i="38" s="1"/>
  <c r="A41" i="27"/>
  <c r="U40" i="27"/>
  <c r="S39" i="27"/>
  <c r="T38" i="27" s="1"/>
  <c r="L39" i="27"/>
  <c r="M38" i="27" s="1"/>
  <c r="L36" i="19"/>
  <c r="M35" i="19" s="1"/>
  <c r="U37" i="20"/>
  <c r="S36" i="20"/>
  <c r="T35" i="20" s="1"/>
  <c r="A34" i="11"/>
  <c r="L33" i="11" s="1"/>
  <c r="M32" i="11" s="1"/>
  <c r="U33" i="11"/>
  <c r="S32" i="11"/>
  <c r="T31" i="11" s="1"/>
  <c r="A38" i="19"/>
  <c r="A46" i="33" l="1"/>
  <c r="U45" i="33"/>
  <c r="S44" i="33"/>
  <c r="T43" i="33" s="1"/>
  <c r="U46" i="29"/>
  <c r="S45" i="29"/>
  <c r="T44" i="29" s="1"/>
  <c r="L45" i="29"/>
  <c r="M44" i="29" s="1"/>
  <c r="A47" i="29"/>
  <c r="U43" i="28"/>
  <c r="L42" i="28"/>
  <c r="M41" i="28" s="1"/>
  <c r="A44" i="28"/>
  <c r="S42" i="28"/>
  <c r="T41" i="28" s="1"/>
  <c r="A47" i="38"/>
  <c r="U46" i="38"/>
  <c r="S45" i="38"/>
  <c r="T44" i="38" s="1"/>
  <c r="L45" i="38"/>
  <c r="M44" i="38" s="1"/>
  <c r="A42" i="27"/>
  <c r="U41" i="27"/>
  <c r="L40" i="27"/>
  <c r="M39" i="27" s="1"/>
  <c r="S40" i="27"/>
  <c r="T39" i="27" s="1"/>
  <c r="L37" i="19"/>
  <c r="M36" i="19" s="1"/>
  <c r="U38" i="20"/>
  <c r="S37" i="20"/>
  <c r="T36" i="20" s="1"/>
  <c r="A35" i="11"/>
  <c r="L34" i="11" s="1"/>
  <c r="M33" i="11" s="1"/>
  <c r="U34" i="11"/>
  <c r="S33" i="11"/>
  <c r="T32" i="11" s="1"/>
  <c r="A39" i="19"/>
  <c r="A47" i="33" l="1"/>
  <c r="U46" i="33"/>
  <c r="S45" i="33"/>
  <c r="T44" i="33" s="1"/>
  <c r="U47" i="29"/>
  <c r="S46" i="29"/>
  <c r="T45" i="29" s="1"/>
  <c r="L46" i="29"/>
  <c r="M45" i="29" s="1"/>
  <c r="A48" i="29"/>
  <c r="U44" i="28"/>
  <c r="L43" i="28"/>
  <c r="M42" i="28" s="1"/>
  <c r="A45" i="28"/>
  <c r="S43" i="28"/>
  <c r="T42" i="28" s="1"/>
  <c r="A48" i="38"/>
  <c r="U47" i="38"/>
  <c r="S46" i="38"/>
  <c r="T45" i="38" s="1"/>
  <c r="L46" i="38"/>
  <c r="M45" i="38" s="1"/>
  <c r="A43" i="27"/>
  <c r="U42" i="27"/>
  <c r="L41" i="27"/>
  <c r="M40" i="27" s="1"/>
  <c r="S41" i="27"/>
  <c r="T40" i="27" s="1"/>
  <c r="L38" i="19"/>
  <c r="M37" i="19" s="1"/>
  <c r="U39" i="20"/>
  <c r="S38" i="20"/>
  <c r="T37" i="20" s="1"/>
  <c r="A36" i="11"/>
  <c r="L35" i="11" s="1"/>
  <c r="M34" i="11" s="1"/>
  <c r="U35" i="11"/>
  <c r="S34" i="11"/>
  <c r="T33" i="11" s="1"/>
  <c r="A40" i="19"/>
  <c r="A48" i="33" l="1"/>
  <c r="U47" i="33"/>
  <c r="S46" i="33"/>
  <c r="T45" i="33" s="1"/>
  <c r="U48" i="29"/>
  <c r="S47" i="29"/>
  <c r="T46" i="29" s="1"/>
  <c r="L47" i="29"/>
  <c r="M46" i="29" s="1"/>
  <c r="A49" i="29"/>
  <c r="U45" i="28"/>
  <c r="L44" i="28"/>
  <c r="M43" i="28" s="1"/>
  <c r="A46" i="28"/>
  <c r="S44" i="28"/>
  <c r="T43" i="28" s="1"/>
  <c r="A49" i="38"/>
  <c r="U48" i="38"/>
  <c r="S47" i="38"/>
  <c r="T46" i="38" s="1"/>
  <c r="L47" i="38"/>
  <c r="M46" i="38" s="1"/>
  <c r="A44" i="27"/>
  <c r="U43" i="27"/>
  <c r="S42" i="27"/>
  <c r="T41" i="27" s="1"/>
  <c r="L42" i="27"/>
  <c r="M41" i="27" s="1"/>
  <c r="L39" i="19"/>
  <c r="M38" i="19" s="1"/>
  <c r="U40" i="20"/>
  <c r="S39" i="20"/>
  <c r="T38" i="20" s="1"/>
  <c r="A37" i="11"/>
  <c r="L36" i="11" s="1"/>
  <c r="M35" i="11" s="1"/>
  <c r="U36" i="11"/>
  <c r="S35" i="11"/>
  <c r="T34" i="11" s="1"/>
  <c r="A41" i="19"/>
  <c r="A49" i="33" l="1"/>
  <c r="U48" i="33"/>
  <c r="S47" i="33"/>
  <c r="T46" i="33" s="1"/>
  <c r="U49" i="29"/>
  <c r="S48" i="29"/>
  <c r="T47" i="29" s="1"/>
  <c r="L48" i="29"/>
  <c r="M47" i="29" s="1"/>
  <c r="A50" i="29"/>
  <c r="U46" i="28"/>
  <c r="L45" i="28"/>
  <c r="M44" i="28" s="1"/>
  <c r="A47" i="28"/>
  <c r="S45" i="28"/>
  <c r="T44" i="28" s="1"/>
  <c r="A50" i="38"/>
  <c r="U49" i="38"/>
  <c r="L48" i="38"/>
  <c r="M47" i="38" s="1"/>
  <c r="S48" i="38"/>
  <c r="A45" i="27"/>
  <c r="U44" i="27"/>
  <c r="L43" i="27"/>
  <c r="M42" i="27" s="1"/>
  <c r="S43" i="27"/>
  <c r="T42" i="27" s="1"/>
  <c r="L40" i="19"/>
  <c r="M39" i="19" s="1"/>
  <c r="U41" i="20"/>
  <c r="S40" i="20"/>
  <c r="T39" i="20" s="1"/>
  <c r="A38" i="11"/>
  <c r="L37" i="11" s="1"/>
  <c r="M36" i="11" s="1"/>
  <c r="U37" i="11"/>
  <c r="S36" i="11"/>
  <c r="T35" i="11" s="1"/>
  <c r="A42" i="19"/>
  <c r="A50" i="33" l="1"/>
  <c r="U49" i="33"/>
  <c r="S48" i="33"/>
  <c r="T47" i="33" s="1"/>
  <c r="U50" i="29"/>
  <c r="S49" i="29"/>
  <c r="T48" i="29" s="1"/>
  <c r="L49" i="29"/>
  <c r="M48" i="29" s="1"/>
  <c r="A51" i="29"/>
  <c r="U47" i="28"/>
  <c r="L46" i="28"/>
  <c r="M45" i="28" s="1"/>
  <c r="A48" i="28"/>
  <c r="S46" i="28"/>
  <c r="T45" i="28" s="1"/>
  <c r="T47" i="38"/>
  <c r="A51" i="38"/>
  <c r="U50" i="38"/>
  <c r="S49" i="38"/>
  <c r="T48" i="38" s="1"/>
  <c r="L49" i="38"/>
  <c r="M48" i="38" s="1"/>
  <c r="A46" i="27"/>
  <c r="U45" i="27"/>
  <c r="S44" i="27"/>
  <c r="T43" i="27" s="1"/>
  <c r="L44" i="27"/>
  <c r="M43" i="27" s="1"/>
  <c r="L41" i="19"/>
  <c r="M40" i="19" s="1"/>
  <c r="U42" i="20"/>
  <c r="S41" i="20"/>
  <c r="T40" i="20" s="1"/>
  <c r="A39" i="11"/>
  <c r="L38" i="11" s="1"/>
  <c r="M37" i="11" s="1"/>
  <c r="U38" i="11"/>
  <c r="S37" i="11"/>
  <c r="T36" i="11" s="1"/>
  <c r="A43" i="19"/>
  <c r="A51" i="33" l="1"/>
  <c r="U50" i="33"/>
  <c r="S49" i="33"/>
  <c r="T48" i="33" s="1"/>
  <c r="U51" i="29"/>
  <c r="S50" i="29"/>
  <c r="T49" i="29" s="1"/>
  <c r="L50" i="29"/>
  <c r="M49" i="29" s="1"/>
  <c r="A52" i="29"/>
  <c r="U48" i="28"/>
  <c r="L47" i="28"/>
  <c r="M46" i="28" s="1"/>
  <c r="A49" i="28"/>
  <c r="S47" i="28"/>
  <c r="T46" i="28" s="1"/>
  <c r="A52" i="38"/>
  <c r="U51" i="38"/>
  <c r="L50" i="38"/>
  <c r="M49" i="38" s="1"/>
  <c r="S50" i="38"/>
  <c r="T49" i="38" s="1"/>
  <c r="A47" i="27"/>
  <c r="U46" i="27"/>
  <c r="L45" i="27"/>
  <c r="M44" i="27" s="1"/>
  <c r="S45" i="27"/>
  <c r="T44" i="27" s="1"/>
  <c r="L42" i="19"/>
  <c r="M41" i="19" s="1"/>
  <c r="U43" i="20"/>
  <c r="S42" i="20"/>
  <c r="T41" i="20" s="1"/>
  <c r="A40" i="11"/>
  <c r="L39" i="11" s="1"/>
  <c r="M38" i="11" s="1"/>
  <c r="U39" i="11"/>
  <c r="S38" i="11"/>
  <c r="T37" i="11" s="1"/>
  <c r="A44" i="19"/>
  <c r="A52" i="33" l="1"/>
  <c r="U51" i="33"/>
  <c r="S50" i="33"/>
  <c r="T49" i="33" s="1"/>
  <c r="U52" i="29"/>
  <c r="S51" i="29"/>
  <c r="T50" i="29" s="1"/>
  <c r="L51" i="29"/>
  <c r="M50" i="29" s="1"/>
  <c r="A53" i="29"/>
  <c r="U49" i="28"/>
  <c r="L48" i="28"/>
  <c r="M47" i="28" s="1"/>
  <c r="A50" i="28"/>
  <c r="S48" i="28"/>
  <c r="T47" i="28" s="1"/>
  <c r="A53" i="38"/>
  <c r="U52" i="38"/>
  <c r="L51" i="38"/>
  <c r="M50" i="38" s="1"/>
  <c r="S51" i="38"/>
  <c r="T50" i="38" s="1"/>
  <c r="A48" i="27"/>
  <c r="U47" i="27"/>
  <c r="L46" i="27"/>
  <c r="M45" i="27" s="1"/>
  <c r="S46" i="27"/>
  <c r="T45" i="27" s="1"/>
  <c r="L43" i="19"/>
  <c r="M42" i="19" s="1"/>
  <c r="U44" i="20"/>
  <c r="S43" i="20"/>
  <c r="T42" i="20" s="1"/>
  <c r="A41" i="11"/>
  <c r="L40" i="11" s="1"/>
  <c r="M39" i="11" s="1"/>
  <c r="U40" i="11"/>
  <c r="S39" i="11"/>
  <c r="T38" i="11" s="1"/>
  <c r="A45" i="19"/>
  <c r="A53" i="33" l="1"/>
  <c r="U52" i="33"/>
  <c r="S51" i="33"/>
  <c r="T50" i="33" s="1"/>
  <c r="U53" i="29"/>
  <c r="S52" i="29"/>
  <c r="T51" i="29" s="1"/>
  <c r="L52" i="29"/>
  <c r="M51" i="29" s="1"/>
  <c r="A54" i="29"/>
  <c r="U50" i="28"/>
  <c r="L49" i="28"/>
  <c r="M48" i="28" s="1"/>
  <c r="A51" i="28"/>
  <c r="S49" i="28"/>
  <c r="T48" i="28" s="1"/>
  <c r="A54" i="38"/>
  <c r="U53" i="38"/>
  <c r="S52" i="38"/>
  <c r="T51" i="38" s="1"/>
  <c r="L52" i="38"/>
  <c r="M51" i="38" s="1"/>
  <c r="A49" i="27"/>
  <c r="U48" i="27"/>
  <c r="S47" i="27"/>
  <c r="T46" i="27" s="1"/>
  <c r="L47" i="27"/>
  <c r="M46" i="27" s="1"/>
  <c r="L44" i="19"/>
  <c r="M43" i="19" s="1"/>
  <c r="U45" i="20"/>
  <c r="S44" i="20"/>
  <c r="T43" i="20" s="1"/>
  <c r="A42" i="11"/>
  <c r="L41" i="11" s="1"/>
  <c r="M40" i="11" s="1"/>
  <c r="U41" i="11"/>
  <c r="S40" i="11"/>
  <c r="T39" i="11" s="1"/>
  <c r="A46" i="19"/>
  <c r="A54" i="33" l="1"/>
  <c r="U53" i="33"/>
  <c r="S52" i="33"/>
  <c r="T51" i="33" s="1"/>
  <c r="U54" i="29"/>
  <c r="S53" i="29"/>
  <c r="T52" i="29" s="1"/>
  <c r="L53" i="29"/>
  <c r="M52" i="29" s="1"/>
  <c r="A55" i="29"/>
  <c r="U51" i="28"/>
  <c r="L50" i="28"/>
  <c r="M49" i="28" s="1"/>
  <c r="A52" i="28"/>
  <c r="S50" i="28"/>
  <c r="T49" i="28" s="1"/>
  <c r="A55" i="38"/>
  <c r="U54" i="38"/>
  <c r="S53" i="38"/>
  <c r="T52" i="38" s="1"/>
  <c r="L53" i="38"/>
  <c r="M52" i="38" s="1"/>
  <c r="A50" i="27"/>
  <c r="U49" i="27"/>
  <c r="S48" i="27"/>
  <c r="T47" i="27" s="1"/>
  <c r="L48" i="27"/>
  <c r="M47" i="27" s="1"/>
  <c r="L45" i="19"/>
  <c r="M44" i="19" s="1"/>
  <c r="U46" i="20"/>
  <c r="S45" i="20"/>
  <c r="T44" i="20" s="1"/>
  <c r="A43" i="11"/>
  <c r="L42" i="11" s="1"/>
  <c r="M41" i="11" s="1"/>
  <c r="U42" i="11"/>
  <c r="S41" i="11"/>
  <c r="T40" i="11" s="1"/>
  <c r="A47" i="19"/>
  <c r="A55" i="33" l="1"/>
  <c r="U54" i="33"/>
  <c r="S53" i="33"/>
  <c r="T52" i="33" s="1"/>
  <c r="U55" i="29"/>
  <c r="S54" i="29"/>
  <c r="T53" i="29" s="1"/>
  <c r="L54" i="29"/>
  <c r="M53" i="29" s="1"/>
  <c r="A56" i="29"/>
  <c r="U52" i="28"/>
  <c r="L51" i="28"/>
  <c r="M50" i="28" s="1"/>
  <c r="A53" i="28"/>
  <c r="S51" i="28"/>
  <c r="T50" i="28" s="1"/>
  <c r="A56" i="38"/>
  <c r="U55" i="38"/>
  <c r="L54" i="38"/>
  <c r="M53" i="38" s="1"/>
  <c r="S54" i="38"/>
  <c r="T53" i="38" s="1"/>
  <c r="A51" i="27"/>
  <c r="U50" i="27"/>
  <c r="L49" i="27"/>
  <c r="M48" i="27" s="1"/>
  <c r="S49" i="27"/>
  <c r="T48" i="27" s="1"/>
  <c r="L46" i="19"/>
  <c r="M45" i="19" s="1"/>
  <c r="U47" i="20"/>
  <c r="S46" i="20"/>
  <c r="T45" i="20" s="1"/>
  <c r="A44" i="11"/>
  <c r="L43" i="11" s="1"/>
  <c r="M42" i="11" s="1"/>
  <c r="U43" i="11"/>
  <c r="S42" i="11"/>
  <c r="T41" i="11" s="1"/>
  <c r="A48" i="19"/>
  <c r="A56" i="33" l="1"/>
  <c r="U55" i="33"/>
  <c r="S54" i="33"/>
  <c r="T53" i="33" s="1"/>
  <c r="U56" i="29"/>
  <c r="S55" i="29"/>
  <c r="T54" i="29" s="1"/>
  <c r="L55" i="29"/>
  <c r="M54" i="29" s="1"/>
  <c r="A57" i="29"/>
  <c r="U53" i="28"/>
  <c r="L52" i="28"/>
  <c r="M51" i="28" s="1"/>
  <c r="A54" i="28"/>
  <c r="S52" i="28"/>
  <c r="T51" i="28" s="1"/>
  <c r="A57" i="38"/>
  <c r="U56" i="38"/>
  <c r="L55" i="38"/>
  <c r="M54" i="38" s="1"/>
  <c r="S55" i="38"/>
  <c r="T54" i="38" s="1"/>
  <c r="A52" i="27"/>
  <c r="U51" i="27"/>
  <c r="L50" i="27"/>
  <c r="M49" i="27" s="1"/>
  <c r="S50" i="27"/>
  <c r="T49" i="27" s="1"/>
  <c r="L47" i="19"/>
  <c r="M46" i="19" s="1"/>
  <c r="U48" i="20"/>
  <c r="S47" i="20"/>
  <c r="T46" i="20" s="1"/>
  <c r="A45" i="11"/>
  <c r="L44" i="11" s="1"/>
  <c r="M43" i="11" s="1"/>
  <c r="U44" i="11"/>
  <c r="S43" i="11"/>
  <c r="T42" i="11" s="1"/>
  <c r="A49" i="19"/>
  <c r="A57" i="33" l="1"/>
  <c r="U56" i="33"/>
  <c r="S55" i="33"/>
  <c r="T54" i="33" s="1"/>
  <c r="U57" i="29"/>
  <c r="S56" i="29"/>
  <c r="T55" i="29" s="1"/>
  <c r="L56" i="29"/>
  <c r="M55" i="29" s="1"/>
  <c r="A58" i="29"/>
  <c r="U54" i="28"/>
  <c r="L53" i="28"/>
  <c r="M52" i="28" s="1"/>
  <c r="A55" i="28"/>
  <c r="S53" i="28"/>
  <c r="T52" i="28" s="1"/>
  <c r="A58" i="38"/>
  <c r="U57" i="38"/>
  <c r="S56" i="38"/>
  <c r="T55" i="38" s="1"/>
  <c r="L56" i="38"/>
  <c r="M55" i="38" s="1"/>
  <c r="A53" i="27"/>
  <c r="U52" i="27"/>
  <c r="L51" i="27"/>
  <c r="M50" i="27" s="1"/>
  <c r="S51" i="27"/>
  <c r="T50" i="27" s="1"/>
  <c r="L48" i="19"/>
  <c r="M47" i="19" s="1"/>
  <c r="U49" i="20"/>
  <c r="S48" i="20"/>
  <c r="T47" i="20" s="1"/>
  <c r="A46" i="11"/>
  <c r="L45" i="11" s="1"/>
  <c r="M44" i="11" s="1"/>
  <c r="U45" i="11"/>
  <c r="S44" i="11"/>
  <c r="T43" i="11" s="1"/>
  <c r="A50" i="19"/>
  <c r="A58" i="33" l="1"/>
  <c r="U57" i="33"/>
  <c r="S56" i="33"/>
  <c r="T55" i="33" s="1"/>
  <c r="U58" i="29"/>
  <c r="S57" i="29"/>
  <c r="T56" i="29" s="1"/>
  <c r="L57" i="29"/>
  <c r="M56" i="29" s="1"/>
  <c r="A59" i="29"/>
  <c r="U55" i="28"/>
  <c r="L54" i="28"/>
  <c r="M53" i="28" s="1"/>
  <c r="A56" i="28"/>
  <c r="S54" i="28"/>
  <c r="T53" i="28" s="1"/>
  <c r="A59" i="38"/>
  <c r="U58" i="38"/>
  <c r="S57" i="38"/>
  <c r="T56" i="38" s="1"/>
  <c r="L57" i="38"/>
  <c r="M56" i="38" s="1"/>
  <c r="A54" i="27"/>
  <c r="U53" i="27"/>
  <c r="L52" i="27"/>
  <c r="M51" i="27" s="1"/>
  <c r="S52" i="27"/>
  <c r="T51" i="27" s="1"/>
  <c r="L49" i="19"/>
  <c r="M48" i="19" s="1"/>
  <c r="U50" i="20"/>
  <c r="S49" i="20"/>
  <c r="T48" i="20" s="1"/>
  <c r="A47" i="11"/>
  <c r="L46" i="11" s="1"/>
  <c r="M45" i="11" s="1"/>
  <c r="U46" i="11"/>
  <c r="S45" i="11"/>
  <c r="T44" i="11" s="1"/>
  <c r="A51" i="19"/>
  <c r="A59" i="33" l="1"/>
  <c r="U58" i="33"/>
  <c r="S57" i="33"/>
  <c r="T56" i="33" s="1"/>
  <c r="U59" i="29"/>
  <c r="S58" i="29"/>
  <c r="T57" i="29" s="1"/>
  <c r="L58" i="29"/>
  <c r="M57" i="29" s="1"/>
  <c r="A60" i="29"/>
  <c r="U56" i="28"/>
  <c r="L55" i="28"/>
  <c r="M54" i="28" s="1"/>
  <c r="S55" i="28"/>
  <c r="T54" i="28" s="1"/>
  <c r="A57" i="28"/>
  <c r="A60" i="38"/>
  <c r="U59" i="38"/>
  <c r="L58" i="38"/>
  <c r="M57" i="38" s="1"/>
  <c r="S58" i="38"/>
  <c r="A55" i="27"/>
  <c r="U54" i="27"/>
  <c r="L53" i="27"/>
  <c r="M52" i="27" s="1"/>
  <c r="S53" i="27"/>
  <c r="T52" i="27" s="1"/>
  <c r="L50" i="19"/>
  <c r="M49" i="19" s="1"/>
  <c r="U51" i="20"/>
  <c r="S50" i="20"/>
  <c r="T49" i="20" s="1"/>
  <c r="A48" i="11"/>
  <c r="L47" i="11" s="1"/>
  <c r="M46" i="11" s="1"/>
  <c r="U47" i="11"/>
  <c r="S46" i="11"/>
  <c r="T45" i="11" s="1"/>
  <c r="A52" i="19"/>
  <c r="A60" i="33" l="1"/>
  <c r="U59" i="33"/>
  <c r="S58" i="33"/>
  <c r="T57" i="33" s="1"/>
  <c r="U60" i="29"/>
  <c r="S59" i="29"/>
  <c r="T58" i="29" s="1"/>
  <c r="L59" i="29"/>
  <c r="M58" i="29" s="1"/>
  <c r="A61" i="29"/>
  <c r="U57" i="28"/>
  <c r="L56" i="28"/>
  <c r="M55" i="28" s="1"/>
  <c r="A58" i="28"/>
  <c r="S56" i="28"/>
  <c r="T55" i="28" s="1"/>
  <c r="T57" i="38"/>
  <c r="A61" i="38"/>
  <c r="U60" i="38"/>
  <c r="L59" i="38"/>
  <c r="M58" i="38" s="1"/>
  <c r="S59" i="38"/>
  <c r="T58" i="38" s="1"/>
  <c r="A56" i="27"/>
  <c r="U55" i="27"/>
  <c r="L54" i="27"/>
  <c r="M53" i="27" s="1"/>
  <c r="S54" i="27"/>
  <c r="T53" i="27" s="1"/>
  <c r="L51" i="19"/>
  <c r="M50" i="19" s="1"/>
  <c r="U52" i="20"/>
  <c r="S51" i="20"/>
  <c r="T50" i="20" s="1"/>
  <c r="A49" i="11"/>
  <c r="L48" i="11" s="1"/>
  <c r="M47" i="11" s="1"/>
  <c r="U48" i="11"/>
  <c r="S47" i="11"/>
  <c r="T46" i="11" s="1"/>
  <c r="A53" i="19"/>
  <c r="A61" i="33" l="1"/>
  <c r="U60" i="33"/>
  <c r="S59" i="33"/>
  <c r="T58" i="33" s="1"/>
  <c r="U61" i="29"/>
  <c r="S60" i="29"/>
  <c r="T59" i="29" s="1"/>
  <c r="L60" i="29"/>
  <c r="M59" i="29" s="1"/>
  <c r="A62" i="29"/>
  <c r="U58" i="28"/>
  <c r="L57" i="28"/>
  <c r="M56" i="28" s="1"/>
  <c r="A59" i="28"/>
  <c r="S57" i="28"/>
  <c r="T56" i="28" s="1"/>
  <c r="A62" i="38"/>
  <c r="U61" i="38"/>
  <c r="L60" i="38"/>
  <c r="M59" i="38" s="1"/>
  <c r="S60" i="38"/>
  <c r="T59" i="38" s="1"/>
  <c r="A57" i="27"/>
  <c r="U56" i="27"/>
  <c r="L55" i="27"/>
  <c r="M54" i="27" s="1"/>
  <c r="S55" i="27"/>
  <c r="T54" i="27" s="1"/>
  <c r="L52" i="19"/>
  <c r="M51" i="19" s="1"/>
  <c r="U53" i="20"/>
  <c r="S52" i="20"/>
  <c r="T51" i="20" s="1"/>
  <c r="A50" i="11"/>
  <c r="L49" i="11" s="1"/>
  <c r="M48" i="11" s="1"/>
  <c r="U49" i="11"/>
  <c r="S48" i="11"/>
  <c r="T47" i="11" s="1"/>
  <c r="A54" i="19"/>
  <c r="A62" i="33" l="1"/>
  <c r="U61" i="33"/>
  <c r="S60" i="33"/>
  <c r="T59" i="33" s="1"/>
  <c r="U62" i="29"/>
  <c r="S61" i="29"/>
  <c r="T60" i="29" s="1"/>
  <c r="L61" i="29"/>
  <c r="M60" i="29" s="1"/>
  <c r="A63" i="29"/>
  <c r="U59" i="28"/>
  <c r="L58" i="28"/>
  <c r="M57" i="28" s="1"/>
  <c r="A60" i="28"/>
  <c r="S58" i="28"/>
  <c r="T57" i="28" s="1"/>
  <c r="A63" i="38"/>
  <c r="U62" i="38"/>
  <c r="S61" i="38"/>
  <c r="T60" i="38" s="1"/>
  <c r="L61" i="38"/>
  <c r="M60" i="38" s="1"/>
  <c r="A58" i="27"/>
  <c r="U57" i="27"/>
  <c r="L56" i="27"/>
  <c r="M55" i="27" s="1"/>
  <c r="S56" i="27"/>
  <c r="T55" i="27" s="1"/>
  <c r="L53" i="19"/>
  <c r="M52" i="19" s="1"/>
  <c r="U54" i="20"/>
  <c r="S53" i="20"/>
  <c r="T52" i="20" s="1"/>
  <c r="A51" i="11"/>
  <c r="L50" i="11" s="1"/>
  <c r="M49" i="11" s="1"/>
  <c r="U50" i="11"/>
  <c r="S49" i="11"/>
  <c r="T48" i="11" s="1"/>
  <c r="A55" i="19"/>
  <c r="A63" i="33" l="1"/>
  <c r="U62" i="33"/>
  <c r="S61" i="33"/>
  <c r="T60" i="33" s="1"/>
  <c r="U63" i="29"/>
  <c r="S62" i="29"/>
  <c r="T61" i="29" s="1"/>
  <c r="L62" i="29"/>
  <c r="M61" i="29" s="1"/>
  <c r="A64" i="29"/>
  <c r="U60" i="28"/>
  <c r="L59" i="28"/>
  <c r="M58" i="28" s="1"/>
  <c r="A61" i="28"/>
  <c r="S59" i="28"/>
  <c r="T58" i="28" s="1"/>
  <c r="A64" i="38"/>
  <c r="U63" i="38"/>
  <c r="L62" i="38"/>
  <c r="M61" i="38" s="1"/>
  <c r="S62" i="38"/>
  <c r="T61" i="38" s="1"/>
  <c r="A59" i="27"/>
  <c r="U58" i="27"/>
  <c r="S57" i="27"/>
  <c r="T56" i="27" s="1"/>
  <c r="L57" i="27"/>
  <c r="M56" i="27" s="1"/>
  <c r="L54" i="19"/>
  <c r="M53" i="19" s="1"/>
  <c r="U55" i="20"/>
  <c r="S54" i="20"/>
  <c r="T53" i="20" s="1"/>
  <c r="A52" i="11"/>
  <c r="L51" i="11" s="1"/>
  <c r="M50" i="11" s="1"/>
  <c r="U51" i="11"/>
  <c r="S50" i="11"/>
  <c r="T49" i="11" s="1"/>
  <c r="A56" i="19"/>
  <c r="A64" i="33" l="1"/>
  <c r="U63" i="33"/>
  <c r="S62" i="33"/>
  <c r="T61" i="33" s="1"/>
  <c r="U64" i="29"/>
  <c r="S63" i="29"/>
  <c r="T62" i="29" s="1"/>
  <c r="L63" i="29"/>
  <c r="M62" i="29" s="1"/>
  <c r="A65" i="29"/>
  <c r="U61" i="28"/>
  <c r="L60" i="28"/>
  <c r="M59" i="28" s="1"/>
  <c r="A62" i="28"/>
  <c r="S60" i="28"/>
  <c r="T59" i="28" s="1"/>
  <c r="A65" i="38"/>
  <c r="U64" i="38"/>
  <c r="L63" i="38"/>
  <c r="M62" i="38" s="1"/>
  <c r="S63" i="38"/>
  <c r="T62" i="38" s="1"/>
  <c r="A60" i="27"/>
  <c r="U59" i="27"/>
  <c r="S58" i="27"/>
  <c r="T57" i="27" s="1"/>
  <c r="L58" i="27"/>
  <c r="M57" i="27" s="1"/>
  <c r="L55" i="19"/>
  <c r="M54" i="19" s="1"/>
  <c r="U56" i="20"/>
  <c r="S55" i="20"/>
  <c r="T54" i="20" s="1"/>
  <c r="A53" i="11"/>
  <c r="L52" i="11" s="1"/>
  <c r="M51" i="11" s="1"/>
  <c r="U52" i="11"/>
  <c r="S51" i="11"/>
  <c r="T50" i="11" s="1"/>
  <c r="A57" i="19"/>
  <c r="A65" i="33" l="1"/>
  <c r="U64" i="33"/>
  <c r="S63" i="33"/>
  <c r="T62" i="33" s="1"/>
  <c r="U65" i="29"/>
  <c r="S64" i="29"/>
  <c r="T63" i="29" s="1"/>
  <c r="L64" i="29"/>
  <c r="M63" i="29" s="1"/>
  <c r="A66" i="29"/>
  <c r="U62" i="28"/>
  <c r="L61" i="28"/>
  <c r="M60" i="28" s="1"/>
  <c r="S61" i="28"/>
  <c r="T60" i="28" s="1"/>
  <c r="A63" i="28"/>
  <c r="A66" i="38"/>
  <c r="U65" i="38"/>
  <c r="L64" i="38"/>
  <c r="M63" i="38" s="1"/>
  <c r="S64" i="38"/>
  <c r="A61" i="27"/>
  <c r="U60" i="27"/>
  <c r="S59" i="27"/>
  <c r="T58" i="27" s="1"/>
  <c r="L59" i="27"/>
  <c r="M58" i="27" s="1"/>
  <c r="L56" i="19"/>
  <c r="M55" i="19" s="1"/>
  <c r="U57" i="20"/>
  <c r="S56" i="20"/>
  <c r="T55" i="20" s="1"/>
  <c r="A54" i="11"/>
  <c r="L53" i="11" s="1"/>
  <c r="M52" i="11" s="1"/>
  <c r="U53" i="11"/>
  <c r="S52" i="11"/>
  <c r="T51" i="11" s="1"/>
  <c r="A58" i="19"/>
  <c r="A66" i="33" l="1"/>
  <c r="U65" i="33"/>
  <c r="S64" i="33"/>
  <c r="T63" i="33" s="1"/>
  <c r="U66" i="29"/>
  <c r="S65" i="29"/>
  <c r="T64" i="29" s="1"/>
  <c r="L65" i="29"/>
  <c r="M64" i="29" s="1"/>
  <c r="A67" i="29"/>
  <c r="U63" i="28"/>
  <c r="L62" i="28"/>
  <c r="M61" i="28" s="1"/>
  <c r="S62" i="28"/>
  <c r="T61" i="28" s="1"/>
  <c r="A64" i="28"/>
  <c r="T63" i="38"/>
  <c r="A67" i="38"/>
  <c r="U66" i="38"/>
  <c r="L65" i="38"/>
  <c r="M64" i="38" s="1"/>
  <c r="S65" i="38"/>
  <c r="T64" i="38" s="1"/>
  <c r="A62" i="27"/>
  <c r="U61" i="27"/>
  <c r="S60" i="27"/>
  <c r="T59" i="27" s="1"/>
  <c r="L60" i="27"/>
  <c r="M59" i="27" s="1"/>
  <c r="L57" i="19"/>
  <c r="M56" i="19" s="1"/>
  <c r="U58" i="20"/>
  <c r="S57" i="20"/>
  <c r="T56" i="20" s="1"/>
  <c r="A55" i="11"/>
  <c r="L54" i="11" s="1"/>
  <c r="M53" i="11" s="1"/>
  <c r="U54" i="11"/>
  <c r="S53" i="11"/>
  <c r="T52" i="11" s="1"/>
  <c r="A59" i="19"/>
  <c r="A67" i="33" l="1"/>
  <c r="U66" i="33"/>
  <c r="S65" i="33"/>
  <c r="T64" i="33" s="1"/>
  <c r="U67" i="29"/>
  <c r="S66" i="29"/>
  <c r="T65" i="29" s="1"/>
  <c r="L66" i="29"/>
  <c r="M65" i="29" s="1"/>
  <c r="A68" i="29"/>
  <c r="U64" i="28"/>
  <c r="L63" i="28"/>
  <c r="M62" i="28" s="1"/>
  <c r="A65" i="28"/>
  <c r="S63" i="28"/>
  <c r="T62" i="28" s="1"/>
  <c r="A68" i="38"/>
  <c r="U67" i="38"/>
  <c r="L66" i="38"/>
  <c r="M65" i="38" s="1"/>
  <c r="S66" i="38"/>
  <c r="T65" i="38" s="1"/>
  <c r="A63" i="27"/>
  <c r="U62" i="27"/>
  <c r="S61" i="27"/>
  <c r="T60" i="27" s="1"/>
  <c r="L61" i="27"/>
  <c r="M60" i="27" s="1"/>
  <c r="L58" i="19"/>
  <c r="M57" i="19" s="1"/>
  <c r="U59" i="20"/>
  <c r="S58" i="20"/>
  <c r="T57" i="20" s="1"/>
  <c r="A56" i="11"/>
  <c r="L55" i="11" s="1"/>
  <c r="M54" i="11" s="1"/>
  <c r="U55" i="11"/>
  <c r="S54" i="11"/>
  <c r="T53" i="11" s="1"/>
  <c r="A60" i="19"/>
  <c r="A68" i="33" l="1"/>
  <c r="U67" i="33"/>
  <c r="S66" i="33"/>
  <c r="T65" i="33" s="1"/>
  <c r="U68" i="29"/>
  <c r="S67" i="29"/>
  <c r="T66" i="29" s="1"/>
  <c r="L67" i="29"/>
  <c r="M66" i="29" s="1"/>
  <c r="A69" i="29"/>
  <c r="U65" i="28"/>
  <c r="L64" i="28"/>
  <c r="M63" i="28" s="1"/>
  <c r="A66" i="28"/>
  <c r="S64" i="28"/>
  <c r="T63" i="28" s="1"/>
  <c r="A69" i="38"/>
  <c r="U68" i="38"/>
  <c r="L67" i="38"/>
  <c r="M66" i="38" s="1"/>
  <c r="S67" i="38"/>
  <c r="T66" i="38" s="1"/>
  <c r="A64" i="27"/>
  <c r="U63" i="27"/>
  <c r="L62" i="27"/>
  <c r="M61" i="27" s="1"/>
  <c r="S62" i="27"/>
  <c r="T61" i="27" s="1"/>
  <c r="L59" i="19"/>
  <c r="M58" i="19" s="1"/>
  <c r="U60" i="20"/>
  <c r="S59" i="20"/>
  <c r="T58" i="20" s="1"/>
  <c r="A57" i="11"/>
  <c r="L56" i="11" s="1"/>
  <c r="M55" i="11" s="1"/>
  <c r="U56" i="11"/>
  <c r="S55" i="11"/>
  <c r="T54" i="11" s="1"/>
  <c r="A61" i="19"/>
  <c r="A69" i="33" l="1"/>
  <c r="U68" i="33"/>
  <c r="S67" i="33"/>
  <c r="T66" i="33" s="1"/>
  <c r="U69" i="29"/>
  <c r="S68" i="29"/>
  <c r="T67" i="29" s="1"/>
  <c r="L68" i="29"/>
  <c r="M67" i="29" s="1"/>
  <c r="A70" i="29"/>
  <c r="U66" i="28"/>
  <c r="L65" i="28"/>
  <c r="M64" i="28" s="1"/>
  <c r="A67" i="28"/>
  <c r="S65" i="28"/>
  <c r="T64" i="28" s="1"/>
  <c r="A70" i="38"/>
  <c r="U69" i="38"/>
  <c r="S68" i="38"/>
  <c r="T67" i="38" s="1"/>
  <c r="L68" i="38"/>
  <c r="M67" i="38" s="1"/>
  <c r="A65" i="27"/>
  <c r="U64" i="27"/>
  <c r="S63" i="27"/>
  <c r="T62" i="27" s="1"/>
  <c r="L63" i="27"/>
  <c r="M62" i="27" s="1"/>
  <c r="L60" i="19"/>
  <c r="M59" i="19" s="1"/>
  <c r="U61" i="20"/>
  <c r="S60" i="20"/>
  <c r="T59" i="20" s="1"/>
  <c r="A58" i="11"/>
  <c r="L57" i="11" s="1"/>
  <c r="M56" i="11" s="1"/>
  <c r="U57" i="11"/>
  <c r="S56" i="11"/>
  <c r="T55" i="11" s="1"/>
  <c r="A62" i="19"/>
  <c r="A70" i="33" l="1"/>
  <c r="U69" i="33"/>
  <c r="S68" i="33"/>
  <c r="T67" i="33" s="1"/>
  <c r="U70" i="29"/>
  <c r="S69" i="29"/>
  <c r="T68" i="29" s="1"/>
  <c r="L69" i="29"/>
  <c r="M68" i="29" s="1"/>
  <c r="A71" i="29"/>
  <c r="U67" i="28"/>
  <c r="L66" i="28"/>
  <c r="M65" i="28" s="1"/>
  <c r="L68" i="28"/>
  <c r="A68" i="28"/>
  <c r="S68" i="28"/>
  <c r="S66" i="28"/>
  <c r="T65" i="28" s="1"/>
  <c r="A71" i="38"/>
  <c r="U70" i="38"/>
  <c r="S69" i="38"/>
  <c r="T68" i="38" s="1"/>
  <c r="L69" i="38"/>
  <c r="M68" i="38" s="1"/>
  <c r="A66" i="27"/>
  <c r="U65" i="27"/>
  <c r="L64" i="27"/>
  <c r="M63" i="27" s="1"/>
  <c r="S64" i="27"/>
  <c r="T63" i="27" s="1"/>
  <c r="L61" i="19"/>
  <c r="M60" i="19" s="1"/>
  <c r="U62" i="20"/>
  <c r="S61" i="20"/>
  <c r="T60" i="20" s="1"/>
  <c r="A59" i="11"/>
  <c r="L58" i="11" s="1"/>
  <c r="M57" i="11" s="1"/>
  <c r="U58" i="11"/>
  <c r="S57" i="11"/>
  <c r="T56" i="11" s="1"/>
  <c r="A63" i="19"/>
  <c r="A71" i="33" l="1"/>
  <c r="U70" i="33"/>
  <c r="S69" i="33"/>
  <c r="T68" i="33" s="1"/>
  <c r="U71" i="29"/>
  <c r="S70" i="29"/>
  <c r="T69" i="29" s="1"/>
  <c r="L70" i="29"/>
  <c r="M69" i="29" s="1"/>
  <c r="A72" i="29"/>
  <c r="T67" i="28"/>
  <c r="T69" i="28"/>
  <c r="U68" i="28"/>
  <c r="L67" i="28"/>
  <c r="M66" i="28" s="1"/>
  <c r="L69" i="28"/>
  <c r="S67" i="28"/>
  <c r="T66" i="28" s="1"/>
  <c r="S69" i="28"/>
  <c r="M69" i="28"/>
  <c r="M67" i="28"/>
  <c r="A72" i="38"/>
  <c r="U71" i="38"/>
  <c r="S70" i="38"/>
  <c r="T69" i="38" s="1"/>
  <c r="L70" i="38"/>
  <c r="M69" i="38" s="1"/>
  <c r="A67" i="27"/>
  <c r="U66" i="27"/>
  <c r="L65" i="27"/>
  <c r="M64" i="27" s="1"/>
  <c r="S65" i="27"/>
  <c r="T64" i="27" s="1"/>
  <c r="L62" i="19"/>
  <c r="M61" i="19" s="1"/>
  <c r="U63" i="20"/>
  <c r="S62" i="20"/>
  <c r="T61" i="20" s="1"/>
  <c r="A60" i="11"/>
  <c r="L59" i="11" s="1"/>
  <c r="M58" i="11" s="1"/>
  <c r="U59" i="11"/>
  <c r="S58" i="11"/>
  <c r="T57" i="11" s="1"/>
  <c r="A64" i="19"/>
  <c r="A72" i="33" l="1"/>
  <c r="U71" i="33"/>
  <c r="S70" i="33"/>
  <c r="T69" i="33" s="1"/>
  <c r="U72" i="29"/>
  <c r="S71" i="29"/>
  <c r="T70" i="29" s="1"/>
  <c r="L71" i="29"/>
  <c r="M70" i="29" s="1"/>
  <c r="A73" i="29"/>
  <c r="M68" i="28"/>
  <c r="M70" i="28"/>
  <c r="T68" i="28"/>
  <c r="T70" i="28"/>
  <c r="A73" i="38"/>
  <c r="U72" i="38"/>
  <c r="L71" i="38"/>
  <c r="M70" i="38" s="1"/>
  <c r="S71" i="38"/>
  <c r="T70" i="38" s="1"/>
  <c r="A68" i="27"/>
  <c r="U67" i="27"/>
  <c r="L66" i="27"/>
  <c r="M65" i="27" s="1"/>
  <c r="S66" i="27"/>
  <c r="T65" i="27" s="1"/>
  <c r="L63" i="19"/>
  <c r="M62" i="19" s="1"/>
  <c r="U64" i="20"/>
  <c r="S63" i="20"/>
  <c r="T62" i="20" s="1"/>
  <c r="A61" i="11"/>
  <c r="L60" i="11" s="1"/>
  <c r="M59" i="11" s="1"/>
  <c r="U60" i="11"/>
  <c r="S59" i="11"/>
  <c r="T58" i="11" s="1"/>
  <c r="A65" i="19"/>
  <c r="A73" i="33" l="1"/>
  <c r="U72" i="33"/>
  <c r="S71" i="33"/>
  <c r="T70" i="33" s="1"/>
  <c r="U73" i="29"/>
  <c r="S72" i="29"/>
  <c r="T71" i="29" s="1"/>
  <c r="L72" i="29"/>
  <c r="M71" i="29" s="1"/>
  <c r="A74" i="29"/>
  <c r="A74" i="38"/>
  <c r="U73" i="38"/>
  <c r="L72" i="38"/>
  <c r="M71" i="38" s="1"/>
  <c r="S72" i="38"/>
  <c r="T71" i="38" s="1"/>
  <c r="A69" i="27"/>
  <c r="U68" i="27"/>
  <c r="L67" i="27"/>
  <c r="M66" i="27" s="1"/>
  <c r="S67" i="27"/>
  <c r="T66" i="27" s="1"/>
  <c r="L64" i="19"/>
  <c r="M63" i="19" s="1"/>
  <c r="U65" i="20"/>
  <c r="S64" i="20"/>
  <c r="T63" i="20" s="1"/>
  <c r="A62" i="11"/>
  <c r="L61" i="11" s="1"/>
  <c r="M60" i="11" s="1"/>
  <c r="U61" i="11"/>
  <c r="S60" i="11"/>
  <c r="T59" i="11" s="1"/>
  <c r="A66" i="19"/>
  <c r="A74" i="33" l="1"/>
  <c r="U73" i="33"/>
  <c r="S72" i="33"/>
  <c r="T71" i="33" s="1"/>
  <c r="U74" i="29"/>
  <c r="S73" i="29"/>
  <c r="T72" i="29" s="1"/>
  <c r="L73" i="29"/>
  <c r="M72" i="29" s="1"/>
  <c r="A75" i="29"/>
  <c r="A75" i="38"/>
  <c r="U74" i="38"/>
  <c r="S73" i="38"/>
  <c r="T72" i="38" s="1"/>
  <c r="L73" i="38"/>
  <c r="M72" i="38" s="1"/>
  <c r="A70" i="27"/>
  <c r="U69" i="27"/>
  <c r="L68" i="27"/>
  <c r="M67" i="27" s="1"/>
  <c r="S68" i="27"/>
  <c r="T67" i="27" s="1"/>
  <c r="L65" i="19"/>
  <c r="M64" i="19" s="1"/>
  <c r="U66" i="20"/>
  <c r="S65" i="20"/>
  <c r="T64" i="20" s="1"/>
  <c r="A63" i="11"/>
  <c r="L62" i="11" s="1"/>
  <c r="M61" i="11" s="1"/>
  <c r="U62" i="11"/>
  <c r="S61" i="11"/>
  <c r="T60" i="11" s="1"/>
  <c r="A67" i="19"/>
  <c r="A75" i="33" l="1"/>
  <c r="U74" i="33"/>
  <c r="S73" i="33"/>
  <c r="T72" i="33" s="1"/>
  <c r="U75" i="29"/>
  <c r="S74" i="29"/>
  <c r="T73" i="29" s="1"/>
  <c r="L74" i="29"/>
  <c r="M73" i="29" s="1"/>
  <c r="A76" i="29"/>
  <c r="A76" i="38"/>
  <c r="U75" i="38"/>
  <c r="L74" i="38"/>
  <c r="M73" i="38" s="1"/>
  <c r="S74" i="38"/>
  <c r="T73" i="38" s="1"/>
  <c r="A71" i="27"/>
  <c r="U70" i="27"/>
  <c r="L69" i="27"/>
  <c r="M68" i="27" s="1"/>
  <c r="S69" i="27"/>
  <c r="T68" i="27" s="1"/>
  <c r="L66" i="19"/>
  <c r="M65" i="19" s="1"/>
  <c r="U67" i="20"/>
  <c r="S66" i="20"/>
  <c r="T65" i="20" s="1"/>
  <c r="A64" i="11"/>
  <c r="L63" i="11" s="1"/>
  <c r="M62" i="11" s="1"/>
  <c r="U63" i="11"/>
  <c r="S62" i="11"/>
  <c r="T61" i="11" s="1"/>
  <c r="A68" i="19"/>
  <c r="A76" i="33" l="1"/>
  <c r="U75" i="33"/>
  <c r="S74" i="33"/>
  <c r="T73" i="33" s="1"/>
  <c r="U76" i="29"/>
  <c r="S75" i="29"/>
  <c r="T74" i="29" s="1"/>
  <c r="L75" i="29"/>
  <c r="M74" i="29" s="1"/>
  <c r="A77" i="29"/>
  <c r="A77" i="38"/>
  <c r="U76" i="38"/>
  <c r="S75" i="38"/>
  <c r="T74" i="38" s="1"/>
  <c r="L75" i="38"/>
  <c r="M74" i="38" s="1"/>
  <c r="A72" i="27"/>
  <c r="U71" i="27"/>
  <c r="S70" i="27"/>
  <c r="T69" i="27" s="1"/>
  <c r="L70" i="27"/>
  <c r="M69" i="27" s="1"/>
  <c r="L67" i="19"/>
  <c r="M66" i="19" s="1"/>
  <c r="U68" i="20"/>
  <c r="S67" i="20"/>
  <c r="T66" i="20" s="1"/>
  <c r="A65" i="11"/>
  <c r="L64" i="11" s="1"/>
  <c r="M63" i="11" s="1"/>
  <c r="U64" i="11"/>
  <c r="S63" i="11"/>
  <c r="T62" i="11" s="1"/>
  <c r="A69" i="19"/>
  <c r="A77" i="33" l="1"/>
  <c r="U76" i="33"/>
  <c r="S75" i="33"/>
  <c r="T74" i="33" s="1"/>
  <c r="U77" i="29"/>
  <c r="S76" i="29"/>
  <c r="T75" i="29" s="1"/>
  <c r="L76" i="29"/>
  <c r="M75" i="29" s="1"/>
  <c r="A78" i="29"/>
  <c r="A78" i="38"/>
  <c r="U77" i="38"/>
  <c r="L76" i="38"/>
  <c r="M75" i="38" s="1"/>
  <c r="S76" i="38"/>
  <c r="T75" i="38" s="1"/>
  <c r="A73" i="27"/>
  <c r="U72" i="27"/>
  <c r="S71" i="27"/>
  <c r="T70" i="27" s="1"/>
  <c r="L71" i="27"/>
  <c r="M70" i="27" s="1"/>
  <c r="L68" i="19"/>
  <c r="M67" i="19" s="1"/>
  <c r="U69" i="20"/>
  <c r="S68" i="20"/>
  <c r="T67" i="20" s="1"/>
  <c r="A66" i="11"/>
  <c r="L65" i="11" s="1"/>
  <c r="M64" i="11" s="1"/>
  <c r="U65" i="11"/>
  <c r="S64" i="11"/>
  <c r="T63" i="11" s="1"/>
  <c r="A70" i="19"/>
  <c r="A78" i="33" l="1"/>
  <c r="U77" i="33"/>
  <c r="S76" i="33"/>
  <c r="T75" i="33" s="1"/>
  <c r="U78" i="29"/>
  <c r="S77" i="29"/>
  <c r="T76" i="29" s="1"/>
  <c r="L77" i="29"/>
  <c r="M76" i="29" s="1"/>
  <c r="A79" i="29"/>
  <c r="A79" i="38"/>
  <c r="U78" i="38"/>
  <c r="L77" i="38"/>
  <c r="M76" i="38" s="1"/>
  <c r="S77" i="38"/>
  <c r="T76" i="38" s="1"/>
  <c r="A74" i="27"/>
  <c r="U73" i="27"/>
  <c r="L72" i="27"/>
  <c r="M71" i="27" s="1"/>
  <c r="S72" i="27"/>
  <c r="T71" i="27" s="1"/>
  <c r="L69" i="19"/>
  <c r="M68" i="19" s="1"/>
  <c r="U70" i="20"/>
  <c r="S69" i="20"/>
  <c r="T68" i="20" s="1"/>
  <c r="A67" i="11"/>
  <c r="L66" i="11" s="1"/>
  <c r="M65" i="11" s="1"/>
  <c r="U66" i="11"/>
  <c r="S65" i="11"/>
  <c r="T64" i="11" s="1"/>
  <c r="A71" i="19"/>
  <c r="A79" i="33" l="1"/>
  <c r="U78" i="33"/>
  <c r="S77" i="33"/>
  <c r="T76" i="33" s="1"/>
  <c r="U79" i="29"/>
  <c r="S78" i="29"/>
  <c r="T77" i="29" s="1"/>
  <c r="L78" i="29"/>
  <c r="M77" i="29" s="1"/>
  <c r="A80" i="29"/>
  <c r="A80" i="38"/>
  <c r="U79" i="38"/>
  <c r="S78" i="38"/>
  <c r="T77" i="38" s="1"/>
  <c r="L78" i="38"/>
  <c r="M77" i="38" s="1"/>
  <c r="A75" i="27"/>
  <c r="U74" i="27"/>
  <c r="S73" i="27"/>
  <c r="T72" i="27" s="1"/>
  <c r="L73" i="27"/>
  <c r="M72" i="27" s="1"/>
  <c r="L70" i="19"/>
  <c r="M69" i="19" s="1"/>
  <c r="U71" i="20"/>
  <c r="S70" i="20"/>
  <c r="T69" i="20" s="1"/>
  <c r="A68" i="11"/>
  <c r="L67" i="11" s="1"/>
  <c r="M66" i="11" s="1"/>
  <c r="U67" i="11"/>
  <c r="S66" i="11"/>
  <c r="T65" i="11" s="1"/>
  <c r="A72" i="19"/>
  <c r="A80" i="33" l="1"/>
  <c r="U79" i="33"/>
  <c r="S78" i="33"/>
  <c r="T77" i="33" s="1"/>
  <c r="U80" i="29"/>
  <c r="S79" i="29"/>
  <c r="T78" i="29" s="1"/>
  <c r="L79" i="29"/>
  <c r="M78" i="29" s="1"/>
  <c r="A81" i="29"/>
  <c r="A81" i="38"/>
  <c r="U80" i="38"/>
  <c r="L79" i="38"/>
  <c r="M78" i="38" s="1"/>
  <c r="S79" i="38"/>
  <c r="T78" i="38" s="1"/>
  <c r="A76" i="27"/>
  <c r="U75" i="27"/>
  <c r="L74" i="27"/>
  <c r="M73" i="27" s="1"/>
  <c r="S74" i="27"/>
  <c r="T73" i="27" s="1"/>
  <c r="L71" i="19"/>
  <c r="M70" i="19" s="1"/>
  <c r="U72" i="20"/>
  <c r="S71" i="20"/>
  <c r="T70" i="20" s="1"/>
  <c r="A69" i="11"/>
  <c r="L68" i="11" s="1"/>
  <c r="M67" i="11" s="1"/>
  <c r="U68" i="11"/>
  <c r="S67" i="11"/>
  <c r="T66" i="11" s="1"/>
  <c r="A73" i="19"/>
  <c r="A81" i="33" l="1"/>
  <c r="U80" i="33"/>
  <c r="S79" i="33"/>
  <c r="T78" i="33" s="1"/>
  <c r="U81" i="29"/>
  <c r="S80" i="29"/>
  <c r="T79" i="29" s="1"/>
  <c r="L80" i="29"/>
  <c r="M79" i="29" s="1"/>
  <c r="A82" i="29"/>
  <c r="A82" i="38"/>
  <c r="U81" i="38"/>
  <c r="L80" i="38"/>
  <c r="M79" i="38" s="1"/>
  <c r="S80" i="38"/>
  <c r="A77" i="27"/>
  <c r="U76" i="27"/>
  <c r="L75" i="27"/>
  <c r="M74" i="27" s="1"/>
  <c r="S75" i="27"/>
  <c r="T74" i="27" s="1"/>
  <c r="L72" i="19"/>
  <c r="M71" i="19" s="1"/>
  <c r="U73" i="20"/>
  <c r="S72" i="20"/>
  <c r="T71" i="20" s="1"/>
  <c r="A70" i="11"/>
  <c r="L69" i="11" s="1"/>
  <c r="M68" i="11" s="1"/>
  <c r="U69" i="11"/>
  <c r="S68" i="11"/>
  <c r="T67" i="11" s="1"/>
  <c r="A74" i="19"/>
  <c r="A82" i="33" l="1"/>
  <c r="U81" i="33"/>
  <c r="S80" i="33"/>
  <c r="T79" i="33" s="1"/>
  <c r="U82" i="29"/>
  <c r="S81" i="29"/>
  <c r="T80" i="29" s="1"/>
  <c r="L81" i="29"/>
  <c r="M80" i="29" s="1"/>
  <c r="A83" i="29"/>
  <c r="T79" i="38"/>
  <c r="A83" i="38"/>
  <c r="U82" i="38"/>
  <c r="L81" i="38"/>
  <c r="M80" i="38" s="1"/>
  <c r="S81" i="38"/>
  <c r="T80" i="38" s="1"/>
  <c r="A78" i="27"/>
  <c r="U77" i="27"/>
  <c r="L76" i="27"/>
  <c r="M75" i="27" s="1"/>
  <c r="S76" i="27"/>
  <c r="T75" i="27" s="1"/>
  <c r="L73" i="19"/>
  <c r="M72" i="19" s="1"/>
  <c r="U74" i="20"/>
  <c r="S73" i="20"/>
  <c r="T72" i="20" s="1"/>
  <c r="A71" i="11"/>
  <c r="L70" i="11" s="1"/>
  <c r="M69" i="11" s="1"/>
  <c r="U70" i="11"/>
  <c r="S69" i="11"/>
  <c r="T68" i="11" s="1"/>
  <c r="A75" i="19"/>
  <c r="A83" i="33" l="1"/>
  <c r="U82" i="33"/>
  <c r="S81" i="33"/>
  <c r="T80" i="33" s="1"/>
  <c r="U83" i="29"/>
  <c r="S82" i="29"/>
  <c r="T81" i="29" s="1"/>
  <c r="L82" i="29"/>
  <c r="M81" i="29" s="1"/>
  <c r="A84" i="29"/>
  <c r="A84" i="38"/>
  <c r="U83" i="38"/>
  <c r="L82" i="38"/>
  <c r="M81" i="38" s="1"/>
  <c r="S82" i="38"/>
  <c r="T81" i="38" s="1"/>
  <c r="A79" i="27"/>
  <c r="U78" i="27"/>
  <c r="L77" i="27"/>
  <c r="M76" i="27" s="1"/>
  <c r="S77" i="27"/>
  <c r="T76" i="27" s="1"/>
  <c r="L74" i="19"/>
  <c r="M73" i="19" s="1"/>
  <c r="U75" i="20"/>
  <c r="S74" i="20"/>
  <c r="T73" i="20" s="1"/>
  <c r="A72" i="11"/>
  <c r="L71" i="11" s="1"/>
  <c r="M70" i="11" s="1"/>
  <c r="U71" i="11"/>
  <c r="S70" i="11"/>
  <c r="T69" i="11" s="1"/>
  <c r="A76" i="19"/>
  <c r="A84" i="33" l="1"/>
  <c r="U83" i="33"/>
  <c r="S82" i="33"/>
  <c r="T81" i="33" s="1"/>
  <c r="U84" i="29"/>
  <c r="S83" i="29"/>
  <c r="T82" i="29" s="1"/>
  <c r="L83" i="29"/>
  <c r="M82" i="29" s="1"/>
  <c r="A85" i="29"/>
  <c r="A85" i="38"/>
  <c r="U84" i="38"/>
  <c r="L83" i="38"/>
  <c r="M82" i="38" s="1"/>
  <c r="S83" i="38"/>
  <c r="T82" i="38" s="1"/>
  <c r="A80" i="27"/>
  <c r="U79" i="27"/>
  <c r="L78" i="27"/>
  <c r="M77" i="27" s="1"/>
  <c r="S78" i="27"/>
  <c r="T77" i="27" s="1"/>
  <c r="L75" i="19"/>
  <c r="M74" i="19" s="1"/>
  <c r="U76" i="20"/>
  <c r="S75" i="20"/>
  <c r="T74" i="20" s="1"/>
  <c r="A73" i="11"/>
  <c r="L72" i="11" s="1"/>
  <c r="M71" i="11" s="1"/>
  <c r="U72" i="11"/>
  <c r="S71" i="11"/>
  <c r="T70" i="11" s="1"/>
  <c r="A77" i="19"/>
  <c r="A85" i="33" l="1"/>
  <c r="U84" i="33"/>
  <c r="S83" i="33"/>
  <c r="T82" i="33" s="1"/>
  <c r="U85" i="29"/>
  <c r="S84" i="29"/>
  <c r="T83" i="29" s="1"/>
  <c r="L84" i="29"/>
  <c r="M83" i="29" s="1"/>
  <c r="A86" i="29"/>
  <c r="A86" i="38"/>
  <c r="U85" i="38"/>
  <c r="S84" i="38"/>
  <c r="T83" i="38" s="1"/>
  <c r="L84" i="38"/>
  <c r="M83" i="38" s="1"/>
  <c r="A81" i="27"/>
  <c r="U80" i="27"/>
  <c r="S79" i="27"/>
  <c r="T78" i="27" s="1"/>
  <c r="L79" i="27"/>
  <c r="M78" i="27" s="1"/>
  <c r="L76" i="19"/>
  <c r="M75" i="19" s="1"/>
  <c r="U77" i="20"/>
  <c r="S76" i="20"/>
  <c r="T75" i="20" s="1"/>
  <c r="A74" i="11"/>
  <c r="L73" i="11" s="1"/>
  <c r="M72" i="11" s="1"/>
  <c r="U73" i="11"/>
  <c r="S72" i="11"/>
  <c r="T71" i="11" s="1"/>
  <c r="A78" i="19"/>
  <c r="A86" i="33" l="1"/>
  <c r="U85" i="33"/>
  <c r="S84" i="33"/>
  <c r="T83" i="33" s="1"/>
  <c r="U86" i="29"/>
  <c r="S85" i="29"/>
  <c r="T84" i="29" s="1"/>
  <c r="L85" i="29"/>
  <c r="M84" i="29" s="1"/>
  <c r="A87" i="29"/>
  <c r="A87" i="38"/>
  <c r="U86" i="38"/>
  <c r="L85" i="38"/>
  <c r="M84" i="38" s="1"/>
  <c r="S85" i="38"/>
  <c r="T84" i="38" s="1"/>
  <c r="A82" i="27"/>
  <c r="U81" i="27"/>
  <c r="L80" i="27"/>
  <c r="M79" i="27" s="1"/>
  <c r="S80" i="27"/>
  <c r="T79" i="27" s="1"/>
  <c r="L77" i="19"/>
  <c r="M76" i="19" s="1"/>
  <c r="U78" i="20"/>
  <c r="S77" i="20"/>
  <c r="T76" i="20" s="1"/>
  <c r="A75" i="11"/>
  <c r="L74" i="11" s="1"/>
  <c r="M73" i="11" s="1"/>
  <c r="U74" i="11"/>
  <c r="S73" i="11"/>
  <c r="T72" i="11" s="1"/>
  <c r="A79" i="19"/>
  <c r="A87" i="33" l="1"/>
  <c r="U86" i="33"/>
  <c r="S85" i="33"/>
  <c r="T84" i="33" s="1"/>
  <c r="U87" i="29"/>
  <c r="S86" i="29"/>
  <c r="T85" i="29" s="1"/>
  <c r="L86" i="29"/>
  <c r="M85" i="29" s="1"/>
  <c r="A88" i="29"/>
  <c r="A88" i="38"/>
  <c r="U87" i="38"/>
  <c r="S86" i="38"/>
  <c r="T85" i="38" s="1"/>
  <c r="L86" i="38"/>
  <c r="M85" i="38" s="1"/>
  <c r="A83" i="27"/>
  <c r="U82" i="27"/>
  <c r="S81" i="27"/>
  <c r="T80" i="27" s="1"/>
  <c r="L81" i="27"/>
  <c r="M80" i="27" s="1"/>
  <c r="L78" i="19"/>
  <c r="M77" i="19" s="1"/>
  <c r="U79" i="20"/>
  <c r="S78" i="20"/>
  <c r="T77" i="20" s="1"/>
  <c r="A76" i="11"/>
  <c r="L75" i="11" s="1"/>
  <c r="M74" i="11" s="1"/>
  <c r="U75" i="11"/>
  <c r="S74" i="11"/>
  <c r="T73" i="11" s="1"/>
  <c r="A80" i="19"/>
  <c r="A88" i="33" l="1"/>
  <c r="U87" i="33"/>
  <c r="S86" i="33"/>
  <c r="T85" i="33" s="1"/>
  <c r="U88" i="29"/>
  <c r="S87" i="29"/>
  <c r="T86" i="29" s="1"/>
  <c r="L87" i="29"/>
  <c r="M86" i="29" s="1"/>
  <c r="A89" i="29"/>
  <c r="A89" i="38"/>
  <c r="U88" i="38"/>
  <c r="L87" i="38"/>
  <c r="M86" i="38" s="1"/>
  <c r="S87" i="38"/>
  <c r="T86" i="38" s="1"/>
  <c r="A84" i="27"/>
  <c r="U83" i="27"/>
  <c r="L82" i="27"/>
  <c r="M81" i="27" s="1"/>
  <c r="S82" i="27"/>
  <c r="T81" i="27" s="1"/>
  <c r="L79" i="19"/>
  <c r="M78" i="19" s="1"/>
  <c r="U80" i="20"/>
  <c r="S79" i="20"/>
  <c r="T78" i="20" s="1"/>
  <c r="A77" i="11"/>
  <c r="L76" i="11" s="1"/>
  <c r="M75" i="11" s="1"/>
  <c r="U76" i="11"/>
  <c r="S75" i="11"/>
  <c r="T74" i="11" s="1"/>
  <c r="A81" i="19"/>
  <c r="A89" i="33" l="1"/>
  <c r="U88" i="33"/>
  <c r="S87" i="33"/>
  <c r="T86" i="33" s="1"/>
  <c r="U89" i="29"/>
  <c r="S88" i="29"/>
  <c r="T87" i="29" s="1"/>
  <c r="L88" i="29"/>
  <c r="M87" i="29" s="1"/>
  <c r="A90" i="29"/>
  <c r="A90" i="38"/>
  <c r="U89" i="38"/>
  <c r="S88" i="38"/>
  <c r="T87" i="38" s="1"/>
  <c r="L88" i="38"/>
  <c r="M87" i="38" s="1"/>
  <c r="A85" i="27"/>
  <c r="U84" i="27"/>
  <c r="S83" i="27"/>
  <c r="T82" i="27" s="1"/>
  <c r="L83" i="27"/>
  <c r="M82" i="27" s="1"/>
  <c r="L80" i="19"/>
  <c r="M79" i="19" s="1"/>
  <c r="U81" i="20"/>
  <c r="S80" i="20"/>
  <c r="T79" i="20" s="1"/>
  <c r="A78" i="11"/>
  <c r="L77" i="11" s="1"/>
  <c r="M76" i="11" s="1"/>
  <c r="U77" i="11"/>
  <c r="S76" i="11"/>
  <c r="T75" i="11" s="1"/>
  <c r="A82" i="19"/>
  <c r="A90" i="33" l="1"/>
  <c r="U89" i="33"/>
  <c r="S88" i="33"/>
  <c r="T87" i="33" s="1"/>
  <c r="U90" i="29"/>
  <c r="S89" i="29"/>
  <c r="T88" i="29" s="1"/>
  <c r="L89" i="29"/>
  <c r="M88" i="29" s="1"/>
  <c r="A91" i="29"/>
  <c r="A91" i="38"/>
  <c r="U90" i="38"/>
  <c r="S89" i="38"/>
  <c r="T88" i="38" s="1"/>
  <c r="L89" i="38"/>
  <c r="M88" i="38" s="1"/>
  <c r="A86" i="27"/>
  <c r="U85" i="27"/>
  <c r="S84" i="27"/>
  <c r="T83" i="27" s="1"/>
  <c r="L84" i="27"/>
  <c r="M83" i="27" s="1"/>
  <c r="L81" i="19"/>
  <c r="M80" i="19" s="1"/>
  <c r="U82" i="20"/>
  <c r="S81" i="20"/>
  <c r="T80" i="20" s="1"/>
  <c r="A79" i="11"/>
  <c r="L78" i="11" s="1"/>
  <c r="M77" i="11" s="1"/>
  <c r="U78" i="11"/>
  <c r="S77" i="11"/>
  <c r="T76" i="11" s="1"/>
  <c r="A83" i="19"/>
  <c r="A91" i="33" l="1"/>
  <c r="U90" i="33"/>
  <c r="S89" i="33"/>
  <c r="T88" i="33" s="1"/>
  <c r="U91" i="29"/>
  <c r="S90" i="29"/>
  <c r="T89" i="29" s="1"/>
  <c r="L90" i="29"/>
  <c r="M89" i="29" s="1"/>
  <c r="A92" i="29"/>
  <c r="A92" i="38"/>
  <c r="U91" i="38"/>
  <c r="S90" i="38"/>
  <c r="T89" i="38" s="1"/>
  <c r="L90" i="38"/>
  <c r="M89" i="38" s="1"/>
  <c r="A87" i="27"/>
  <c r="U86" i="27"/>
  <c r="L85" i="27"/>
  <c r="M84" i="27" s="1"/>
  <c r="S85" i="27"/>
  <c r="T84" i="27" s="1"/>
  <c r="L82" i="19"/>
  <c r="M81" i="19" s="1"/>
  <c r="U83" i="20"/>
  <c r="S82" i="20"/>
  <c r="T81" i="20" s="1"/>
  <c r="A80" i="11"/>
  <c r="L79" i="11" s="1"/>
  <c r="M78" i="11" s="1"/>
  <c r="U79" i="11"/>
  <c r="S78" i="11"/>
  <c r="T77" i="11" s="1"/>
  <c r="A84" i="19"/>
  <c r="A92" i="33" l="1"/>
  <c r="U91" i="33"/>
  <c r="S90" i="33"/>
  <c r="T89" i="33" s="1"/>
  <c r="U92" i="29"/>
  <c r="S91" i="29"/>
  <c r="T90" i="29" s="1"/>
  <c r="L91" i="29"/>
  <c r="M90" i="29" s="1"/>
  <c r="A93" i="29"/>
  <c r="A93" i="38"/>
  <c r="U92" i="38"/>
  <c r="L91" i="38"/>
  <c r="M90" i="38" s="1"/>
  <c r="S91" i="38"/>
  <c r="T90" i="38" s="1"/>
  <c r="A88" i="27"/>
  <c r="U87" i="27"/>
  <c r="L86" i="27"/>
  <c r="M85" i="27" s="1"/>
  <c r="S86" i="27"/>
  <c r="T85" i="27" s="1"/>
  <c r="L83" i="19"/>
  <c r="M82" i="19" s="1"/>
  <c r="U84" i="20"/>
  <c r="S83" i="20"/>
  <c r="T82" i="20" s="1"/>
  <c r="A81" i="11"/>
  <c r="L80" i="11" s="1"/>
  <c r="M79" i="11" s="1"/>
  <c r="U80" i="11"/>
  <c r="S79" i="11"/>
  <c r="T78" i="11" s="1"/>
  <c r="A85" i="19"/>
  <c r="A93" i="33" l="1"/>
  <c r="U92" i="33"/>
  <c r="S91" i="33"/>
  <c r="T90" i="33" s="1"/>
  <c r="U93" i="29"/>
  <c r="S92" i="29"/>
  <c r="T91" i="29" s="1"/>
  <c r="L92" i="29"/>
  <c r="M91" i="29" s="1"/>
  <c r="A94" i="29"/>
  <c r="A94" i="38"/>
  <c r="U93" i="38"/>
  <c r="S92" i="38"/>
  <c r="T91" i="38" s="1"/>
  <c r="L92" i="38"/>
  <c r="M91" i="38" s="1"/>
  <c r="A89" i="27"/>
  <c r="U88" i="27"/>
  <c r="S87" i="27"/>
  <c r="T86" i="27" s="1"/>
  <c r="L87" i="27"/>
  <c r="M86" i="27" s="1"/>
  <c r="L84" i="19"/>
  <c r="M83" i="19" s="1"/>
  <c r="U85" i="20"/>
  <c r="S84" i="20"/>
  <c r="T83" i="20" s="1"/>
  <c r="A82" i="11"/>
  <c r="L81" i="11" s="1"/>
  <c r="M80" i="11" s="1"/>
  <c r="U81" i="11"/>
  <c r="S80" i="11"/>
  <c r="T79" i="11" s="1"/>
  <c r="A86" i="19"/>
  <c r="A94" i="33" l="1"/>
  <c r="U93" i="33"/>
  <c r="S92" i="33"/>
  <c r="T91" i="33" s="1"/>
  <c r="U94" i="29"/>
  <c r="S93" i="29"/>
  <c r="T92" i="29" s="1"/>
  <c r="L93" i="29"/>
  <c r="M92" i="29" s="1"/>
  <c r="A95" i="29"/>
  <c r="A95" i="38"/>
  <c r="U94" i="38"/>
  <c r="L93" i="38"/>
  <c r="M92" i="38" s="1"/>
  <c r="S93" i="38"/>
  <c r="T92" i="38" s="1"/>
  <c r="A90" i="27"/>
  <c r="U89" i="27"/>
  <c r="L88" i="27"/>
  <c r="M87" i="27" s="1"/>
  <c r="S88" i="27"/>
  <c r="T87" i="27" s="1"/>
  <c r="L85" i="19"/>
  <c r="M84" i="19" s="1"/>
  <c r="U86" i="20"/>
  <c r="S85" i="20"/>
  <c r="T84" i="20" s="1"/>
  <c r="A83" i="11"/>
  <c r="L82" i="11" s="1"/>
  <c r="M81" i="11" s="1"/>
  <c r="U82" i="11"/>
  <c r="S81" i="11"/>
  <c r="T80" i="11" s="1"/>
  <c r="A87" i="19"/>
  <c r="A95" i="33" l="1"/>
  <c r="U94" i="33"/>
  <c r="S93" i="33"/>
  <c r="T92" i="33" s="1"/>
  <c r="U95" i="29"/>
  <c r="S94" i="29"/>
  <c r="T93" i="29" s="1"/>
  <c r="L94" i="29"/>
  <c r="M93" i="29" s="1"/>
  <c r="A96" i="29"/>
  <c r="A96" i="38"/>
  <c r="U95" i="38"/>
  <c r="L94" i="38"/>
  <c r="M93" i="38" s="1"/>
  <c r="S94" i="38"/>
  <c r="T93" i="38" s="1"/>
  <c r="A91" i="27"/>
  <c r="U90" i="27"/>
  <c r="S89" i="27"/>
  <c r="T88" i="27" s="1"/>
  <c r="L89" i="27"/>
  <c r="M88" i="27" s="1"/>
  <c r="L86" i="19"/>
  <c r="M85" i="19" s="1"/>
  <c r="U87" i="20"/>
  <c r="S86" i="20"/>
  <c r="T85" i="20" s="1"/>
  <c r="A84" i="11"/>
  <c r="L83" i="11" s="1"/>
  <c r="M82" i="11" s="1"/>
  <c r="U83" i="11"/>
  <c r="S82" i="11"/>
  <c r="T81" i="11" s="1"/>
  <c r="A88" i="19"/>
  <c r="A96" i="33" l="1"/>
  <c r="U95" i="33"/>
  <c r="S94" i="33"/>
  <c r="T93" i="33" s="1"/>
  <c r="U96" i="29"/>
  <c r="S95" i="29"/>
  <c r="T94" i="29" s="1"/>
  <c r="L95" i="29"/>
  <c r="M94" i="29" s="1"/>
  <c r="A97" i="29"/>
  <c r="A97" i="38"/>
  <c r="U96" i="38"/>
  <c r="S95" i="38"/>
  <c r="T94" i="38" s="1"/>
  <c r="L95" i="38"/>
  <c r="M94" i="38" s="1"/>
  <c r="A92" i="27"/>
  <c r="U91" i="27"/>
  <c r="S90" i="27"/>
  <c r="T89" i="27" s="1"/>
  <c r="L90" i="27"/>
  <c r="M89" i="27" s="1"/>
  <c r="L87" i="19"/>
  <c r="M86" i="19" s="1"/>
  <c r="S87" i="20"/>
  <c r="T86" i="20" s="1"/>
  <c r="A85" i="11"/>
  <c r="L84" i="11" s="1"/>
  <c r="M83" i="11" s="1"/>
  <c r="U84" i="11"/>
  <c r="S83" i="11"/>
  <c r="T82" i="11" s="1"/>
  <c r="A89" i="19"/>
  <c r="A97" i="33" l="1"/>
  <c r="U96" i="33"/>
  <c r="S95" i="33"/>
  <c r="T94" i="33" s="1"/>
  <c r="U97" i="29"/>
  <c r="S96" i="29"/>
  <c r="T95" i="29" s="1"/>
  <c r="L96" i="29"/>
  <c r="M95" i="29" s="1"/>
  <c r="A98" i="29"/>
  <c r="A98" i="38"/>
  <c r="U97" i="38"/>
  <c r="S96" i="38"/>
  <c r="L96" i="38"/>
  <c r="M95" i="38" s="1"/>
  <c r="A93" i="27"/>
  <c r="U92" i="27"/>
  <c r="S91" i="27"/>
  <c r="T90" i="27" s="1"/>
  <c r="L91" i="27"/>
  <c r="M90" i="27" s="1"/>
  <c r="L88" i="19"/>
  <c r="M87" i="19" s="1"/>
  <c r="T87" i="20"/>
  <c r="A86" i="11"/>
  <c r="L85" i="11" s="1"/>
  <c r="M84" i="11" s="1"/>
  <c r="U85" i="11"/>
  <c r="S84" i="11"/>
  <c r="T83" i="11" s="1"/>
  <c r="A90" i="19"/>
  <c r="A98" i="33" l="1"/>
  <c r="U97" i="33"/>
  <c r="S96" i="33"/>
  <c r="T95" i="33" s="1"/>
  <c r="U98" i="29"/>
  <c r="S97" i="29"/>
  <c r="T96" i="29" s="1"/>
  <c r="L97" i="29"/>
  <c r="M96" i="29" s="1"/>
  <c r="A99" i="29"/>
  <c r="T95" i="38"/>
  <c r="A99" i="38"/>
  <c r="U98" i="38"/>
  <c r="L97" i="38"/>
  <c r="M96" i="38" s="1"/>
  <c r="S97" i="38"/>
  <c r="T96" i="38" s="1"/>
  <c r="A94" i="27"/>
  <c r="U93" i="27"/>
  <c r="S92" i="27"/>
  <c r="T91" i="27" s="1"/>
  <c r="L92" i="27"/>
  <c r="M91" i="27" s="1"/>
  <c r="L89" i="19"/>
  <c r="M88" i="19" s="1"/>
  <c r="A87" i="11"/>
  <c r="L86" i="11" s="1"/>
  <c r="M85" i="11" s="1"/>
  <c r="U86" i="11"/>
  <c r="S85" i="11"/>
  <c r="T84" i="11" s="1"/>
  <c r="A91" i="19"/>
  <c r="A99" i="33" l="1"/>
  <c r="U98" i="33"/>
  <c r="S97" i="33"/>
  <c r="T96" i="33" s="1"/>
  <c r="U99" i="29"/>
  <c r="S98" i="29"/>
  <c r="T97" i="29" s="1"/>
  <c r="L98" i="29"/>
  <c r="M97" i="29" s="1"/>
  <c r="A100" i="29"/>
  <c r="A100" i="38"/>
  <c r="U99" i="38"/>
  <c r="S98" i="38"/>
  <c r="T97" i="38" s="1"/>
  <c r="L98" i="38"/>
  <c r="M97" i="38" s="1"/>
  <c r="A95" i="27"/>
  <c r="U94" i="27"/>
  <c r="S93" i="27"/>
  <c r="T92" i="27" s="1"/>
  <c r="L93" i="27"/>
  <c r="M92" i="27" s="1"/>
  <c r="L90" i="19"/>
  <c r="M89" i="19" s="1"/>
  <c r="A88" i="11"/>
  <c r="L87" i="11" s="1"/>
  <c r="M86" i="11" s="1"/>
  <c r="U87" i="11"/>
  <c r="S86" i="11"/>
  <c r="T85" i="11" s="1"/>
  <c r="A92" i="19"/>
  <c r="A100" i="33" l="1"/>
  <c r="U99" i="33"/>
  <c r="S98" i="33"/>
  <c r="T97" i="33" s="1"/>
  <c r="U100" i="29"/>
  <c r="S99" i="29"/>
  <c r="T98" i="29" s="1"/>
  <c r="L99" i="29"/>
  <c r="M98" i="29" s="1"/>
  <c r="A101" i="29"/>
  <c r="A101" i="38"/>
  <c r="U100" i="38"/>
  <c r="L99" i="38"/>
  <c r="M98" i="38" s="1"/>
  <c r="S99" i="38"/>
  <c r="T98" i="38" s="1"/>
  <c r="A96" i="27"/>
  <c r="U95" i="27"/>
  <c r="S94" i="27"/>
  <c r="T93" i="27" s="1"/>
  <c r="L94" i="27"/>
  <c r="M93" i="27" s="1"/>
  <c r="L91" i="19"/>
  <c r="M90" i="19" s="1"/>
  <c r="A89" i="11"/>
  <c r="L88" i="11" s="1"/>
  <c r="M87" i="11" s="1"/>
  <c r="U88" i="11"/>
  <c r="S87" i="11"/>
  <c r="T86" i="11" s="1"/>
  <c r="A93" i="19"/>
  <c r="A101" i="33" l="1"/>
  <c r="U100" i="33"/>
  <c r="S99" i="33"/>
  <c r="T98" i="33" s="1"/>
  <c r="U101" i="29"/>
  <c r="S100" i="29"/>
  <c r="T99" i="29" s="1"/>
  <c r="L100" i="29"/>
  <c r="M99" i="29" s="1"/>
  <c r="A102" i="29"/>
  <c r="A102" i="38"/>
  <c r="U101" i="38"/>
  <c r="L100" i="38"/>
  <c r="M99" i="38" s="1"/>
  <c r="S100" i="38"/>
  <c r="T99" i="38" s="1"/>
  <c r="A97" i="27"/>
  <c r="U96" i="27"/>
  <c r="L95" i="27"/>
  <c r="M94" i="27" s="1"/>
  <c r="S95" i="27"/>
  <c r="T94" i="27" s="1"/>
  <c r="L92" i="19"/>
  <c r="M91" i="19" s="1"/>
  <c r="A90" i="11"/>
  <c r="L89" i="11" s="1"/>
  <c r="M88" i="11" s="1"/>
  <c r="U89" i="11"/>
  <c r="S88" i="11"/>
  <c r="T87" i="11" s="1"/>
  <c r="A94" i="19"/>
  <c r="A102" i="33" l="1"/>
  <c r="U101" i="33"/>
  <c r="S100" i="33"/>
  <c r="T99" i="33" s="1"/>
  <c r="U102" i="29"/>
  <c r="S101" i="29"/>
  <c r="T100" i="29" s="1"/>
  <c r="L101" i="29"/>
  <c r="M100" i="29" s="1"/>
  <c r="A103" i="29"/>
  <c r="A103" i="38"/>
  <c r="U102" i="38"/>
  <c r="S101" i="38"/>
  <c r="T100" i="38" s="1"/>
  <c r="L101" i="38"/>
  <c r="M100" i="38" s="1"/>
  <c r="A98" i="27"/>
  <c r="U97" i="27"/>
  <c r="S96" i="27"/>
  <c r="T95" i="27" s="1"/>
  <c r="L96" i="27"/>
  <c r="M95" i="27" s="1"/>
  <c r="L93" i="19"/>
  <c r="M92" i="19" s="1"/>
  <c r="A91" i="11"/>
  <c r="L90" i="11" s="1"/>
  <c r="M89" i="11" s="1"/>
  <c r="U90" i="11"/>
  <c r="S89" i="11"/>
  <c r="T88" i="11" s="1"/>
  <c r="A95" i="19"/>
  <c r="A103" i="33" l="1"/>
  <c r="U102" i="33"/>
  <c r="S101" i="33"/>
  <c r="T100" i="33" s="1"/>
  <c r="U103" i="29"/>
  <c r="S102" i="29"/>
  <c r="T101" i="29" s="1"/>
  <c r="L102" i="29"/>
  <c r="M101" i="29" s="1"/>
  <c r="A104" i="29"/>
  <c r="A104" i="38"/>
  <c r="U103" i="38"/>
  <c r="L102" i="38"/>
  <c r="M101" i="38" s="1"/>
  <c r="S102" i="38"/>
  <c r="T101" i="38" s="1"/>
  <c r="A99" i="27"/>
  <c r="U98" i="27"/>
  <c r="L97" i="27"/>
  <c r="M96" i="27" s="1"/>
  <c r="S97" i="27"/>
  <c r="T96" i="27" s="1"/>
  <c r="L94" i="19"/>
  <c r="M93" i="19" s="1"/>
  <c r="A92" i="11"/>
  <c r="L91" i="11" s="1"/>
  <c r="M90" i="11" s="1"/>
  <c r="U91" i="11"/>
  <c r="S90" i="11"/>
  <c r="T89" i="11" s="1"/>
  <c r="A96" i="19"/>
  <c r="A104" i="33" l="1"/>
  <c r="U103" i="33"/>
  <c r="S102" i="33"/>
  <c r="T101" i="33" s="1"/>
  <c r="U104" i="29"/>
  <c r="S103" i="29"/>
  <c r="T102" i="29" s="1"/>
  <c r="L103" i="29"/>
  <c r="M102" i="29" s="1"/>
  <c r="A105" i="29"/>
  <c r="A105" i="38"/>
  <c r="U104" i="38"/>
  <c r="S103" i="38"/>
  <c r="T102" i="38" s="1"/>
  <c r="L103" i="38"/>
  <c r="M102" i="38" s="1"/>
  <c r="A100" i="27"/>
  <c r="U99" i="27"/>
  <c r="L98" i="27"/>
  <c r="M97" i="27" s="1"/>
  <c r="S98" i="27"/>
  <c r="T97" i="27" s="1"/>
  <c r="L95" i="19"/>
  <c r="M94" i="19" s="1"/>
  <c r="A93" i="11"/>
  <c r="L92" i="11" s="1"/>
  <c r="M91" i="11" s="1"/>
  <c r="U92" i="11"/>
  <c r="S91" i="11"/>
  <c r="T90" i="11" s="1"/>
  <c r="A97" i="19"/>
  <c r="A105" i="33" l="1"/>
  <c r="U104" i="33"/>
  <c r="S103" i="33"/>
  <c r="T102" i="33" s="1"/>
  <c r="U105" i="29"/>
  <c r="S104" i="29"/>
  <c r="T103" i="29" s="1"/>
  <c r="L104" i="29"/>
  <c r="M103" i="29" s="1"/>
  <c r="A106" i="29"/>
  <c r="A106" i="38"/>
  <c r="U105" i="38"/>
  <c r="L104" i="38"/>
  <c r="M103" i="38" s="1"/>
  <c r="S104" i="38"/>
  <c r="T103" i="38" s="1"/>
  <c r="A101" i="27"/>
  <c r="U100" i="27"/>
  <c r="L99" i="27"/>
  <c r="M98" i="27" s="1"/>
  <c r="S99" i="27"/>
  <c r="T98" i="27" s="1"/>
  <c r="L96" i="19"/>
  <c r="M95" i="19" s="1"/>
  <c r="A94" i="11"/>
  <c r="L93" i="11" s="1"/>
  <c r="M92" i="11" s="1"/>
  <c r="U93" i="11"/>
  <c r="S92" i="11"/>
  <c r="T91" i="11" s="1"/>
  <c r="A98" i="19"/>
  <c r="A106" i="33" l="1"/>
  <c r="U105" i="33"/>
  <c r="S104" i="33"/>
  <c r="T103" i="33" s="1"/>
  <c r="U106" i="29"/>
  <c r="S105" i="29"/>
  <c r="T104" i="29" s="1"/>
  <c r="L105" i="29"/>
  <c r="M104" i="29" s="1"/>
  <c r="A107" i="29"/>
  <c r="A107" i="38"/>
  <c r="U106" i="38"/>
  <c r="S105" i="38"/>
  <c r="L105" i="38"/>
  <c r="M104" i="38" s="1"/>
  <c r="A102" i="27"/>
  <c r="U101" i="27"/>
  <c r="L100" i="27"/>
  <c r="M99" i="27" s="1"/>
  <c r="S100" i="27"/>
  <c r="T99" i="27" s="1"/>
  <c r="L97" i="19"/>
  <c r="M96" i="19" s="1"/>
  <c r="A95" i="11"/>
  <c r="L94" i="11" s="1"/>
  <c r="M93" i="11" s="1"/>
  <c r="U94" i="11"/>
  <c r="S93" i="11"/>
  <c r="T92" i="11" s="1"/>
  <c r="A99" i="19"/>
  <c r="A107" i="33" l="1"/>
  <c r="U106" i="33"/>
  <c r="S105" i="33"/>
  <c r="T104" i="33" s="1"/>
  <c r="U107" i="29"/>
  <c r="S108" i="29"/>
  <c r="S106" i="29"/>
  <c r="T105" i="29" s="1"/>
  <c r="L108" i="29"/>
  <c r="L106" i="29"/>
  <c r="M105" i="29" s="1"/>
  <c r="A108" i="29"/>
  <c r="T104" i="38"/>
  <c r="A108" i="38"/>
  <c r="U107" i="38"/>
  <c r="L108" i="38"/>
  <c r="L106" i="38"/>
  <c r="M105" i="38" s="1"/>
  <c r="S106" i="38"/>
  <c r="T105" i="38" s="1"/>
  <c r="S108" i="38"/>
  <c r="A103" i="27"/>
  <c r="U102" i="27"/>
  <c r="S101" i="27"/>
  <c r="T100" i="27" s="1"/>
  <c r="L101" i="27"/>
  <c r="M100" i="27" s="1"/>
  <c r="L98" i="19"/>
  <c r="M97" i="19" s="1"/>
  <c r="A96" i="11"/>
  <c r="L95" i="11" s="1"/>
  <c r="M94" i="11" s="1"/>
  <c r="U95" i="11"/>
  <c r="S94" i="11"/>
  <c r="T93" i="11" s="1"/>
  <c r="A100" i="19"/>
  <c r="A108" i="33" l="1"/>
  <c r="U107" i="33"/>
  <c r="S108" i="33"/>
  <c r="S106" i="33"/>
  <c r="T105" i="33" s="1"/>
  <c r="T107" i="38"/>
  <c r="U108" i="29"/>
  <c r="S107" i="29"/>
  <c r="T107" i="29"/>
  <c r="L107" i="29"/>
  <c r="M108" i="29" s="1"/>
  <c r="M107" i="29"/>
  <c r="M107" i="38"/>
  <c r="U108" i="38"/>
  <c r="L107" i="38"/>
  <c r="S107" i="38"/>
  <c r="A104" i="27"/>
  <c r="U103" i="27"/>
  <c r="L102" i="27"/>
  <c r="M101" i="27" s="1"/>
  <c r="S102" i="27"/>
  <c r="T101" i="27" s="1"/>
  <c r="L99" i="19"/>
  <c r="M98" i="19" s="1"/>
  <c r="A97" i="11"/>
  <c r="L96" i="11" s="1"/>
  <c r="M95" i="11" s="1"/>
  <c r="U96" i="11"/>
  <c r="S95" i="11"/>
  <c r="T94" i="11" s="1"/>
  <c r="A101" i="19"/>
  <c r="T107" i="33" l="1"/>
  <c r="U108" i="33"/>
  <c r="S107" i="33"/>
  <c r="T108" i="29"/>
  <c r="T106" i="29"/>
  <c r="M106" i="29"/>
  <c r="T108" i="38"/>
  <c r="T106" i="38"/>
  <c r="M108" i="38"/>
  <c r="M106" i="38"/>
  <c r="A105" i="27"/>
  <c r="U104" i="27"/>
  <c r="L103" i="27"/>
  <c r="M102" i="27" s="1"/>
  <c r="S103" i="27"/>
  <c r="T102" i="27" s="1"/>
  <c r="L100" i="19"/>
  <c r="M99" i="19" s="1"/>
  <c r="A98" i="11"/>
  <c r="L97" i="11" s="1"/>
  <c r="M96" i="11" s="1"/>
  <c r="U97" i="11"/>
  <c r="S96" i="11"/>
  <c r="T95" i="11" s="1"/>
  <c r="A102" i="19"/>
  <c r="T108" i="33" l="1"/>
  <c r="T106" i="33"/>
  <c r="A106" i="27"/>
  <c r="U105" i="27"/>
  <c r="S104" i="27"/>
  <c r="T103" i="27" s="1"/>
  <c r="L104" i="27"/>
  <c r="M103" i="27" s="1"/>
  <c r="L101" i="19"/>
  <c r="M100" i="19" s="1"/>
  <c r="A99" i="11"/>
  <c r="L98" i="11" s="1"/>
  <c r="M97" i="11" s="1"/>
  <c r="U98" i="11"/>
  <c r="S97" i="11"/>
  <c r="T96" i="11" s="1"/>
  <c r="A103" i="19"/>
  <c r="A107" i="27" l="1"/>
  <c r="U106" i="27"/>
  <c r="S105" i="27"/>
  <c r="T104" i="27" s="1"/>
  <c r="L105" i="27"/>
  <c r="M104" i="27" s="1"/>
  <c r="L102" i="19"/>
  <c r="M101" i="19" s="1"/>
  <c r="A100" i="11"/>
  <c r="L99" i="11" s="1"/>
  <c r="M98" i="11" s="1"/>
  <c r="U99" i="11"/>
  <c r="S98" i="11"/>
  <c r="T97" i="11" s="1"/>
  <c r="A104" i="19"/>
  <c r="A108" i="27" l="1"/>
  <c r="U107" i="27"/>
  <c r="S108" i="27"/>
  <c r="L106" i="27"/>
  <c r="M105" i="27" s="1"/>
  <c r="L108" i="27"/>
  <c r="M107" i="27" s="1"/>
  <c r="S106" i="27"/>
  <c r="T105" i="27" s="1"/>
  <c r="L103" i="19"/>
  <c r="M102" i="19" s="1"/>
  <c r="A101" i="11"/>
  <c r="L100" i="11" s="1"/>
  <c r="M99" i="11" s="1"/>
  <c r="U100" i="11"/>
  <c r="S99" i="11"/>
  <c r="T98" i="11" s="1"/>
  <c r="A105" i="19"/>
  <c r="T107" i="27" l="1"/>
  <c r="U108" i="27"/>
  <c r="L107" i="27"/>
  <c r="S107" i="27"/>
  <c r="L104" i="19"/>
  <c r="M103" i="19" s="1"/>
  <c r="A102" i="11"/>
  <c r="L101" i="11" s="1"/>
  <c r="M100" i="11" s="1"/>
  <c r="U101" i="11"/>
  <c r="S100" i="11"/>
  <c r="T99" i="11" s="1"/>
  <c r="A106" i="19"/>
  <c r="M108" i="27" l="1"/>
  <c r="M106" i="27"/>
  <c r="T106" i="27"/>
  <c r="T108" i="27"/>
  <c r="L105" i="19"/>
  <c r="M104" i="19" s="1"/>
  <c r="A103" i="11"/>
  <c r="L102" i="11" s="1"/>
  <c r="M101" i="11" s="1"/>
  <c r="U102" i="11"/>
  <c r="S101" i="11"/>
  <c r="T100" i="11" s="1"/>
  <c r="A107" i="19"/>
  <c r="L106" i="19" l="1"/>
  <c r="M105" i="19" s="1"/>
  <c r="L108" i="19"/>
  <c r="A104" i="11"/>
  <c r="L103" i="11" s="1"/>
  <c r="M102" i="11" s="1"/>
  <c r="U103" i="11"/>
  <c r="S102" i="11"/>
  <c r="T101" i="11" s="1"/>
  <c r="A108" i="19"/>
  <c r="L107" i="19" l="1"/>
  <c r="M108" i="19" s="1"/>
  <c r="M107" i="19"/>
  <c r="A105" i="11"/>
  <c r="L104" i="11" s="1"/>
  <c r="M103" i="11" s="1"/>
  <c r="U104" i="11"/>
  <c r="S103" i="11"/>
  <c r="T102" i="11" s="1"/>
  <c r="M106" i="19" l="1"/>
  <c r="A106" i="11"/>
  <c r="L105" i="11" s="1"/>
  <c r="M104" i="11" s="1"/>
  <c r="U105" i="11"/>
  <c r="S104" i="11"/>
  <c r="T103" i="11" s="1"/>
  <c r="A107" i="11" l="1"/>
  <c r="U106" i="11"/>
  <c r="S105" i="11"/>
  <c r="T104" i="11" s="1"/>
  <c r="L108" i="11" l="1"/>
  <c r="L106" i="11"/>
  <c r="M105" i="11" s="1"/>
  <c r="A108" i="11"/>
  <c r="L107" i="11" s="1"/>
  <c r="U107" i="11"/>
  <c r="S108" i="11"/>
  <c r="S106" i="11"/>
  <c r="T105" i="11" s="1"/>
  <c r="M108" i="11" l="1"/>
  <c r="M106" i="11"/>
  <c r="M107" i="11"/>
  <c r="T107" i="11"/>
  <c r="U108" i="11"/>
  <c r="S107" i="11"/>
  <c r="T108" i="11" l="1"/>
  <c r="T106" i="11"/>
</calcChain>
</file>

<file path=xl/sharedStrings.xml><?xml version="1.0" encoding="utf-8"?>
<sst xmlns="http://schemas.openxmlformats.org/spreadsheetml/2006/main" count="355" uniqueCount="41">
  <si>
    <t>n (mmol/g)</t>
  </si>
  <si>
    <t>mmol/g</t>
  </si>
  <si>
    <t>Units = K</t>
  </si>
  <si>
    <t>1/T1</t>
  </si>
  <si>
    <t>1/T2</t>
  </si>
  <si>
    <t>1/T3</t>
  </si>
  <si>
    <t>T1</t>
  </si>
  <si>
    <t>n min</t>
  </si>
  <si>
    <t>T2</t>
  </si>
  <si>
    <t>Interval</t>
  </si>
  <si>
    <t>T3</t>
  </si>
  <si>
    <t>P (T1)</t>
  </si>
  <si>
    <t>P (T2)</t>
  </si>
  <si>
    <t>P (T3)</t>
  </si>
  <si>
    <t>lnP (T1)</t>
  </si>
  <si>
    <t>lnP (T2)</t>
  </si>
  <si>
    <t>lnP (T3)</t>
  </si>
  <si>
    <t>dlnP/dT</t>
  </si>
  <si>
    <t>Qst std error</t>
  </si>
  <si>
    <t>R2</t>
  </si>
  <si>
    <t>T4</t>
  </si>
  <si>
    <t>1/T4</t>
  </si>
  <si>
    <t>P (T4)</t>
  </si>
  <si>
    <t>lnp (T4)</t>
  </si>
  <si>
    <t>Y-int</t>
  </si>
  <si>
    <t>∆S</t>
  </si>
  <si>
    <t>∆S std erro</t>
  </si>
  <si>
    <t>∆S error</t>
  </si>
  <si>
    <t>Surface coverage</t>
  </si>
  <si>
    <t>Ln SC</t>
  </si>
  <si>
    <t>∆S corrected</t>
  </si>
  <si>
    <t>2nd derivative</t>
  </si>
  <si>
    <t>∆S STD error</t>
  </si>
  <si>
    <t>1st derivative</t>
  </si>
  <si>
    <t>Accesible sites</t>
  </si>
  <si>
    <t>Low-loading</t>
  </si>
  <si>
    <t>∆H</t>
  </si>
  <si>
    <t>∆H STD error</t>
  </si>
  <si>
    <t>-∆H</t>
  </si>
  <si>
    <t>-∆S</t>
  </si>
  <si>
    <t>-∆S corrected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</si>
</sst>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36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4">
    <xf numFmtId="0" fontId="0" fillId="0" borderId="0" xfId="0"/>
    <xf numFmtId="0" fontId="14" fillId="0" borderId="0" xfId="47"/>
    <xf numFmtId="0" fontId="15" fillId="0" borderId="0" xfId="47" applyFont="1" applyAlignment="1">
      <alignment horizontal="left"/>
    </xf>
    <xf numFmtId="0" fontId="16" fillId="0" borderId="0" xfId="47" applyFont="1" applyAlignment="1">
      <alignment horizontal="left"/>
    </xf>
    <xf numFmtId="0" fontId="17" fillId="0" borderId="0" xfId="47" applyFont="1"/>
    <xf numFmtId="0" fontId="18" fillId="0" borderId="0" xfId="47" applyFont="1"/>
    <xf numFmtId="0" fontId="19" fillId="0" borderId="0" xfId="47" applyFont="1"/>
    <xf numFmtId="11" fontId="14" fillId="0" borderId="0" xfId="47" applyNumberFormat="1"/>
    <xf numFmtId="0" fontId="11" fillId="0" borderId="0" xfId="47" applyFont="1"/>
    <xf numFmtId="11" fontId="11" fillId="0" borderId="0" xfId="47" applyNumberFormat="1" applyFont="1"/>
    <xf numFmtId="0" fontId="19" fillId="2" borderId="0" xfId="47" applyFont="1" applyFill="1"/>
    <xf numFmtId="0" fontId="0" fillId="0" borderId="0" xfId="0" applyFill="1"/>
    <xf numFmtId="0" fontId="2" fillId="2" borderId="0" xfId="47" applyFont="1" applyFill="1" applyBorder="1" applyAlignment="1">
      <alignment wrapText="1"/>
    </xf>
    <xf numFmtId="0" fontId="19" fillId="3" borderId="0" xfId="47" applyFont="1" applyFill="1"/>
    <xf numFmtId="0" fontId="14" fillId="3" borderId="0" xfId="47" applyFill="1"/>
    <xf numFmtId="0" fontId="1" fillId="0" borderId="0" xfId="47" applyFont="1"/>
    <xf numFmtId="0" fontId="19" fillId="2" borderId="0" xfId="47" applyFont="1" applyFill="1" applyAlignment="1">
      <alignment horizontal="center" vertical="center" wrapText="1"/>
    </xf>
    <xf numFmtId="0" fontId="14" fillId="2" borderId="0" xfId="47" applyFill="1" applyAlignment="1">
      <alignment horizontal="center" vertical="center" wrapText="1"/>
    </xf>
    <xf numFmtId="0" fontId="11" fillId="2" borderId="0" xfId="47" applyFont="1" applyFill="1" applyAlignment="1">
      <alignment horizontal="center" vertical="center" wrapText="1"/>
    </xf>
    <xf numFmtId="0" fontId="1" fillId="2" borderId="0" xfId="47" applyFont="1" applyFill="1" applyAlignment="1">
      <alignment horizontal="center" vertical="center" wrapText="1"/>
    </xf>
    <xf numFmtId="0" fontId="10" fillId="2" borderId="0" xfId="47" applyFont="1" applyFill="1" applyAlignment="1">
      <alignment horizontal="center" vertical="center" wrapText="1"/>
    </xf>
    <xf numFmtId="0" fontId="10" fillId="2" borderId="1" xfId="47" applyFont="1" applyFill="1" applyBorder="1" applyAlignment="1">
      <alignment horizontal="center" vertical="center" wrapText="1"/>
    </xf>
    <xf numFmtId="0" fontId="3" fillId="2" borderId="0" xfId="47" applyFont="1" applyFill="1" applyAlignment="1">
      <alignment horizontal="center" vertical="center" wrapText="1"/>
    </xf>
    <xf numFmtId="0" fontId="14" fillId="0" borderId="0" xfId="47" applyAlignment="1">
      <alignment horizontal="center" vertical="center"/>
    </xf>
    <xf numFmtId="11" fontId="11" fillId="0" borderId="0" xfId="47" applyNumberFormat="1" applyFont="1" applyAlignment="1">
      <alignment horizontal="center" vertical="center"/>
    </xf>
    <xf numFmtId="11" fontId="14" fillId="0" borderId="0" xfId="47" applyNumberFormat="1" applyAlignment="1">
      <alignment horizontal="center" vertical="center"/>
    </xf>
    <xf numFmtId="0" fontId="19" fillId="0" borderId="0" xfId="4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3" borderId="0" xfId="47" applyFill="1" applyAlignment="1">
      <alignment horizontal="center" vertical="center"/>
    </xf>
    <xf numFmtId="0" fontId="14" fillId="4" borderId="0" xfId="47" applyFill="1" applyAlignment="1">
      <alignment horizontal="center" vertical="center"/>
    </xf>
    <xf numFmtId="0" fontId="14" fillId="4" borderId="0" xfId="47" applyFill="1"/>
    <xf numFmtId="0" fontId="14" fillId="0" borderId="0" xfId="47" applyFill="1" applyAlignment="1">
      <alignment horizontal="center" vertical="center"/>
    </xf>
    <xf numFmtId="0" fontId="1" fillId="2" borderId="1" xfId="47" applyFont="1" applyFill="1" applyBorder="1" applyAlignment="1">
      <alignment horizontal="center" vertical="center" wrapText="1"/>
    </xf>
    <xf numFmtId="0" fontId="19" fillId="4" borderId="0" xfId="47" applyFont="1" applyFill="1" applyAlignment="1">
      <alignment horizontal="center" vertical="center"/>
    </xf>
    <xf numFmtId="0" fontId="19" fillId="3" borderId="0" xfId="47" applyFont="1" applyFill="1" applyAlignment="1">
      <alignment horizontal="center" vertical="center"/>
    </xf>
    <xf numFmtId="0" fontId="19" fillId="4" borderId="0" xfId="47" applyFont="1" applyFill="1"/>
    <xf numFmtId="0" fontId="19" fillId="2" borderId="0" xfId="47" applyFont="1" applyFill="1" applyAlignment="1">
      <alignment horizontal="center" vertical="center"/>
    </xf>
    <xf numFmtId="0" fontId="14" fillId="2" borderId="0" xfId="47" applyFill="1" applyAlignment="1">
      <alignment horizontal="center" vertical="center"/>
    </xf>
    <xf numFmtId="0" fontId="11" fillId="2" borderId="0" xfId="47" applyFont="1" applyFill="1" applyAlignment="1">
      <alignment horizontal="center" vertical="center"/>
    </xf>
    <xf numFmtId="0" fontId="10" fillId="2" borderId="0" xfId="47" applyFont="1" applyFill="1" applyAlignment="1">
      <alignment horizontal="center" vertical="center"/>
    </xf>
    <xf numFmtId="0" fontId="10" fillId="2" borderId="1" xfId="47" applyFont="1" applyFill="1" applyBorder="1" applyAlignment="1">
      <alignment horizontal="center" vertical="center"/>
    </xf>
    <xf numFmtId="0" fontId="5" fillId="2" borderId="0" xfId="47" applyFont="1" applyFill="1" applyAlignment="1">
      <alignment horizontal="center" vertical="center"/>
    </xf>
    <xf numFmtId="11" fontId="8" fillId="0" borderId="0" xfId="47" applyNumberFormat="1" applyFont="1" applyAlignment="1">
      <alignment horizontal="center" vertical="center"/>
    </xf>
    <xf numFmtId="0" fontId="6" fillId="2" borderId="0" xfId="47" applyFont="1" applyFill="1" applyAlignment="1">
      <alignment horizontal="center" vertical="center"/>
    </xf>
    <xf numFmtId="0" fontId="9" fillId="0" borderId="0" xfId="47" applyFont="1" applyAlignment="1">
      <alignment horizontal="center" vertical="center"/>
    </xf>
    <xf numFmtId="0" fontId="14" fillId="0" borderId="0" xfId="47" applyFill="1"/>
    <xf numFmtId="0" fontId="19" fillId="0" borderId="0" xfId="47" applyFont="1" applyFill="1"/>
    <xf numFmtId="0" fontId="0" fillId="4" borderId="0" xfId="0" applyFill="1"/>
    <xf numFmtId="0" fontId="17" fillId="0" borderId="0" xfId="47" quotePrefix="1" applyFont="1"/>
    <xf numFmtId="0" fontId="1" fillId="2" borderId="0" xfId="47" applyFont="1" applyFill="1" applyAlignment="1">
      <alignment horizontal="center" wrapText="1"/>
    </xf>
    <xf numFmtId="0" fontId="2" fillId="2" borderId="0" xfId="47" applyFont="1" applyFill="1" applyBorder="1" applyAlignment="1">
      <alignment horizontal="center" vertical="center" wrapText="1"/>
    </xf>
    <xf numFmtId="11" fontId="1" fillId="0" borderId="0" xfId="47" applyNumberFormat="1" applyFont="1"/>
    <xf numFmtId="0" fontId="7" fillId="2" borderId="0" xfId="47" applyFont="1" applyFill="1" applyAlignment="1">
      <alignment horizontal="center" vertical="center"/>
    </xf>
    <xf numFmtId="0" fontId="4" fillId="2" borderId="0" xfId="47" applyFont="1" applyFill="1" applyAlignment="1">
      <alignment horizontal="center" vertical="center"/>
    </xf>
  </cellXfs>
  <cellStyles count="93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Normal" xfId="0" builtinId="0"/>
    <cellStyle name="Normal 2" xfId="47" xr:uid="{00000000-0005-0000-0000-0000A703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1"/>
          <c:order val="0"/>
          <c:tx>
            <c:v>∆H</c:v>
          </c:tx>
          <c:spPr>
            <a:ln w="47625">
              <a:noFill/>
            </a:ln>
            <a:effectLst/>
          </c:spPr>
          <c:marker>
            <c:symbol val="circle"/>
            <c:size val="9"/>
          </c:marker>
          <c:xVal>
            <c:numRef>
              <c:f>'Qst_Mn-PCN-224'!$A$9:$A$108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'Qst_Mn-PCN-224'!$K$9:$K$108</c:f>
              <c:numCache>
                <c:formatCode>General</c:formatCode>
                <c:ptCount val="100"/>
                <c:pt idx="0">
                  <c:v>54.340375150031228</c:v>
                </c:pt>
                <c:pt idx="1">
                  <c:v>55.756846403363447</c:v>
                </c:pt>
                <c:pt idx="2">
                  <c:v>56.22791192350013</c:v>
                </c:pt>
                <c:pt idx="3">
                  <c:v>56.226607302260639</c:v>
                </c:pt>
                <c:pt idx="4">
                  <c:v>55.859789214444319</c:v>
                </c:pt>
                <c:pt idx="5">
                  <c:v>55.114413002309099</c:v>
                </c:pt>
                <c:pt idx="6">
                  <c:v>53.88039499765096</c:v>
                </c:pt>
                <c:pt idx="7">
                  <c:v>51.877583899020088</c:v>
                </c:pt>
                <c:pt idx="8">
                  <c:v>48.319632467600982</c:v>
                </c:pt>
                <c:pt idx="9">
                  <c:v>39.705720128930452</c:v>
                </c:pt>
                <c:pt idx="10">
                  <c:v>24.405292690396877</c:v>
                </c:pt>
                <c:pt idx="11">
                  <c:v>18.428623849071958</c:v>
                </c:pt>
                <c:pt idx="12">
                  <c:v>15.459225367056385</c:v>
                </c:pt>
                <c:pt idx="13">
                  <c:v>13.61256195089614</c:v>
                </c:pt>
                <c:pt idx="14">
                  <c:v>12.332949263192351</c:v>
                </c:pt>
                <c:pt idx="15">
                  <c:v>11.38639855598932</c:v>
                </c:pt>
                <c:pt idx="16">
                  <c:v>10.654395059643466</c:v>
                </c:pt>
                <c:pt idx="17">
                  <c:v>10.069182659193771</c:v>
                </c:pt>
                <c:pt idx="18">
                  <c:v>9.5890601277513436</c:v>
                </c:pt>
                <c:pt idx="19">
                  <c:v>9.1866948055250628</c:v>
                </c:pt>
                <c:pt idx="20">
                  <c:v>8.8434617471129648</c:v>
                </c:pt>
                <c:pt idx="21">
                  <c:v>8.5461626985558414</c:v>
                </c:pt>
                <c:pt idx="22">
                  <c:v>8.2852103957419008</c:v>
                </c:pt>
                <c:pt idx="23">
                  <c:v>8.0533452389468199</c:v>
                </c:pt>
                <c:pt idx="24">
                  <c:v>7.8451618434446564</c:v>
                </c:pt>
                <c:pt idx="25">
                  <c:v>7.6563630514291106</c:v>
                </c:pt>
                <c:pt idx="26">
                  <c:v>7.4836994027802017</c:v>
                </c:pt>
                <c:pt idx="27">
                  <c:v>7.3243976658696957</c:v>
                </c:pt>
                <c:pt idx="28">
                  <c:v>7.1763616975560627</c:v>
                </c:pt>
                <c:pt idx="29">
                  <c:v>7.0378178048355933</c:v>
                </c:pt>
                <c:pt idx="30">
                  <c:v>6.9073089356309847</c:v>
                </c:pt>
                <c:pt idx="31">
                  <c:v>6.7835808864500766</c:v>
                </c:pt>
                <c:pt idx="32">
                  <c:v>6.6657106698618405</c:v>
                </c:pt>
                <c:pt idx="33">
                  <c:v>6.5527810527899257</c:v>
                </c:pt>
                <c:pt idx="34">
                  <c:v>6.4440823797685214</c:v>
                </c:pt>
                <c:pt idx="35">
                  <c:v>6.338950108083389</c:v>
                </c:pt>
                <c:pt idx="36">
                  <c:v>6.2368629505830597</c:v>
                </c:pt>
                <c:pt idx="37">
                  <c:v>6.1373768999582703</c:v>
                </c:pt>
                <c:pt idx="38">
                  <c:v>6.0400414539741538</c:v>
                </c:pt>
                <c:pt idx="39">
                  <c:v>5.944546242649972</c:v>
                </c:pt>
                <c:pt idx="40">
                  <c:v>5.850506581823459</c:v>
                </c:pt>
                <c:pt idx="41">
                  <c:v>5.7577018881343189</c:v>
                </c:pt>
                <c:pt idx="42">
                  <c:v>5.6658532536940971</c:v>
                </c:pt>
                <c:pt idx="43">
                  <c:v>5.5747180286489186</c:v>
                </c:pt>
                <c:pt idx="44">
                  <c:v>5.4840899049306584</c:v>
                </c:pt>
                <c:pt idx="45">
                  <c:v>5.3938443907543325</c:v>
                </c:pt>
                <c:pt idx="46">
                  <c:v>5.3037324785603035</c:v>
                </c:pt>
                <c:pt idx="47">
                  <c:v>5.2136486931664043</c:v>
                </c:pt>
                <c:pt idx="48">
                  <c:v>5.1234264237904998</c:v>
                </c:pt>
                <c:pt idx="49">
                  <c:v>5.0329573307074362</c:v>
                </c:pt>
                <c:pt idx="50">
                  <c:v>4.942115426999389</c:v>
                </c:pt>
                <c:pt idx="51">
                  <c:v>4.8507474448188743</c:v>
                </c:pt>
                <c:pt idx="52">
                  <c:v>4.7588031608147814</c:v>
                </c:pt>
                <c:pt idx="53">
                  <c:v>4.6661482533509933</c:v>
                </c:pt>
                <c:pt idx="54">
                  <c:v>4.5726786851906942</c:v>
                </c:pt>
                <c:pt idx="55">
                  <c:v>4.4783136461720963</c:v>
                </c:pt>
                <c:pt idx="56">
                  <c:v>4.3829682239200931</c:v>
                </c:pt>
                <c:pt idx="57">
                  <c:v>4.2865476496017081</c:v>
                </c:pt>
                <c:pt idx="58">
                  <c:v>4.1889686549841922</c:v>
                </c:pt>
                <c:pt idx="59">
                  <c:v>4.0901416581280872</c:v>
                </c:pt>
                <c:pt idx="60">
                  <c:v>3.9900052402455888</c:v>
                </c:pt>
                <c:pt idx="61">
                  <c:v>3.8884564881938664</c:v>
                </c:pt>
                <c:pt idx="62">
                  <c:v>3.7854483673054218</c:v>
                </c:pt>
                <c:pt idx="63">
                  <c:v>3.6808679338044863</c:v>
                </c:pt>
                <c:pt idx="64">
                  <c:v>3.5746554739826757</c:v>
                </c:pt>
                <c:pt idx="65">
                  <c:v>3.466693721866819</c:v>
                </c:pt>
                <c:pt idx="66">
                  <c:v>3.3569926146425009</c:v>
                </c:pt>
                <c:pt idx="67">
                  <c:v>3.2453890634281808</c:v>
                </c:pt>
                <c:pt idx="68">
                  <c:v>3.1317945676480621</c:v>
                </c:pt>
                <c:pt idx="69">
                  <c:v>3.0161748849910883</c:v>
                </c:pt>
                <c:pt idx="70">
                  <c:v>2.8983991455862039</c:v>
                </c:pt>
                <c:pt idx="71">
                  <c:v>2.7784435094994437</c:v>
                </c:pt>
                <c:pt idx="72">
                  <c:v>2.6561342113121014</c:v>
                </c:pt>
                <c:pt idx="73">
                  <c:v>2.5314191854649155</c:v>
                </c:pt>
                <c:pt idx="74">
                  <c:v>2.4042079017160374</c:v>
                </c:pt>
                <c:pt idx="75">
                  <c:v>2.2743911939239396</c:v>
                </c:pt>
                <c:pt idx="76">
                  <c:v>2.1418230996587382</c:v>
                </c:pt>
                <c:pt idx="77">
                  <c:v>2.0064701773824423</c:v>
                </c:pt>
                <c:pt idx="78">
                  <c:v>1.8682009688636978</c:v>
                </c:pt>
                <c:pt idx="79">
                  <c:v>1.7268045453043068</c:v>
                </c:pt>
                <c:pt idx="80">
                  <c:v>1.5821988282830812</c:v>
                </c:pt>
                <c:pt idx="81">
                  <c:v>1.4342511943470637</c:v>
                </c:pt>
                <c:pt idx="82">
                  <c:v>1.2828943523983556</c:v>
                </c:pt>
                <c:pt idx="83">
                  <c:v>1.1278890967845101</c:v>
                </c:pt>
                <c:pt idx="84">
                  <c:v>0.96906286332107561</c:v>
                </c:pt>
                <c:pt idx="85">
                  <c:v>0.80632962948322806</c:v>
                </c:pt>
                <c:pt idx="86">
                  <c:v>0.63947554829872133</c:v>
                </c:pt>
                <c:pt idx="87">
                  <c:v>0.46827771752859709</c:v>
                </c:pt>
                <c:pt idx="88">
                  <c:v>0.2925444411074391</c:v>
                </c:pt>
                <c:pt idx="89">
                  <c:v>0.11211916541632935</c:v>
                </c:pt>
                <c:pt idx="90">
                  <c:v>-7.331078658060601E-2</c:v>
                </c:pt>
                <c:pt idx="91">
                  <c:v>-0.26393285932933019</c:v>
                </c:pt>
                <c:pt idx="92">
                  <c:v>-0.46003306322364557</c:v>
                </c:pt>
                <c:pt idx="93">
                  <c:v>-0.66189853371508478</c:v>
                </c:pt>
                <c:pt idx="94">
                  <c:v>-0.86985323722977737</c:v>
                </c:pt>
                <c:pt idx="95">
                  <c:v>-1.084223286350211</c:v>
                </c:pt>
                <c:pt idx="96">
                  <c:v>-1.305368053166561</c:v>
                </c:pt>
                <c:pt idx="97">
                  <c:v>-1.5336622336239025</c:v>
                </c:pt>
                <c:pt idx="98">
                  <c:v>-1.7695809241142035</c:v>
                </c:pt>
                <c:pt idx="99">
                  <c:v>-2.0135209800977489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6C-B741-B91F-A6D5A1796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1"/>
      </c:valAx>
      <c:valAx>
        <c:axId val="-211610819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–∆</a:t>
                </a:r>
                <a:r>
                  <a:rPr lang="en-US" sz="1800" b="0" i="1">
                    <a:latin typeface="Helvetica"/>
                  </a:rPr>
                  <a:t>H</a:t>
                </a:r>
                <a:r>
                  <a:rPr lang="en-US" sz="1800" b="0">
                    <a:latin typeface="Helvetica"/>
                  </a:rPr>
                  <a:t> (kJ/mol)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0"/>
          <c:order val="0"/>
          <c:tx>
            <c:v>∆S</c:v>
          </c:tx>
          <c:spPr>
            <a:ln w="47625">
              <a:noFill/>
            </a:ln>
          </c:spPr>
          <c:xVal>
            <c:numRef>
              <c:f>Qst_CoBTTriP!$A$9:$A$108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</c:numCache>
            </c:numRef>
          </c:xVal>
          <c:yVal>
            <c:numRef>
              <c:f>Qst_CoBTTriP!$Q$9:$Q$108</c:f>
              <c:numCache>
                <c:formatCode>General</c:formatCode>
                <c:ptCount val="100"/>
                <c:pt idx="0">
                  <c:v>108.66661686762937</c:v>
                </c:pt>
                <c:pt idx="1">
                  <c:v>114.91199255562334</c:v>
                </c:pt>
                <c:pt idx="2">
                  <c:v>117.57427528954651</c:v>
                </c:pt>
                <c:pt idx="3">
                  <c:v>115.96862264081118</c:v>
                </c:pt>
                <c:pt idx="4">
                  <c:v>108.67894237600257</c:v>
                </c:pt>
                <c:pt idx="5">
                  <c:v>101.80837219993241</c:v>
                </c:pt>
                <c:pt idx="6">
                  <c:v>99.673651784230174</c:v>
                </c:pt>
                <c:pt idx="7">
                  <c:v>99.993908696998332</c:v>
                </c:pt>
                <c:pt idx="8">
                  <c:v>101.12325807673763</c:v>
                </c:pt>
                <c:pt idx="9">
                  <c:v>102.46404673188488</c:v>
                </c:pt>
                <c:pt idx="10">
                  <c:v>103.8114896063571</c:v>
                </c:pt>
                <c:pt idx="11">
                  <c:v>105.09032349164873</c:v>
                </c:pt>
                <c:pt idx="12">
                  <c:v>106.26966126845858</c:v>
                </c:pt>
                <c:pt idx="13">
                  <c:v>107.32919092166145</c:v>
                </c:pt>
                <c:pt idx="14">
                  <c:v>108.25151769049197</c:v>
                </c:pt>
                <c:pt idx="15">
                  <c:v>109.01758342822653</c:v>
                </c:pt>
                <c:pt idx="16">
                  <c:v>109.60610807357527</c:v>
                </c:pt>
                <c:pt idx="17">
                  <c:v>110.00179035701171</c:v>
                </c:pt>
                <c:pt idx="18">
                  <c:v>110.20402141601755</c:v>
                </c:pt>
                <c:pt idx="19">
                  <c:v>110.23439205874907</c:v>
                </c:pt>
                <c:pt idx="20">
                  <c:v>110.14047814790406</c:v>
                </c:pt>
                <c:pt idx="21">
                  <c:v>109.98567971449839</c:v>
                </c:pt>
                <c:pt idx="22">
                  <c:v>109.82905859292806</c:v>
                </c:pt>
                <c:pt idx="23">
                  <c:v>109.70989526288706</c:v>
                </c:pt>
                <c:pt idx="24">
                  <c:v>109.64012688777945</c:v>
                </c:pt>
                <c:pt idx="25">
                  <c:v>109.6071598586427</c:v>
                </c:pt>
                <c:pt idx="26">
                  <c:v>109.585383623707</c:v>
                </c:pt>
                <c:pt idx="27">
                  <c:v>109.54155313309539</c:v>
                </c:pt>
                <c:pt idx="28">
                  <c:v>109.43890323080443</c:v>
                </c:pt>
                <c:pt idx="29">
                  <c:v>109.23853986773099</c:v>
                </c:pt>
                <c:pt idx="30">
                  <c:v>108.90028333918006</c:v>
                </c:pt>
                <c:pt idx="31">
                  <c:v>108.37984302054856</c:v>
                </c:pt>
                <c:pt idx="32">
                  <c:v>107.6283537207905</c:v>
                </c:pt>
                <c:pt idx="33">
                  <c:v>106.59043174496009</c:v>
                </c:pt>
                <c:pt idx="34">
                  <c:v>105.20385550700554</c:v>
                </c:pt>
                <c:pt idx="35">
                  <c:v>103.40059718947583</c:v>
                </c:pt>
                <c:pt idx="36">
                  <c:v>101.11071554909869</c:v>
                </c:pt>
                <c:pt idx="37">
                  <c:v>101.11071554909869</c:v>
                </c:pt>
                <c:pt idx="38">
                  <c:v>94.847629220738227</c:v>
                </c:pt>
                <c:pt idx="39">
                  <c:v>90.849629665959156</c:v>
                </c:pt>
                <c:pt idx="40">
                  <c:v>90.849629665959156</c:v>
                </c:pt>
                <c:pt idx="41">
                  <c:v>88.00944346396885</c:v>
                </c:pt>
                <c:pt idx="42">
                  <c:v>85.916362838876964</c:v>
                </c:pt>
                <c:pt idx="43">
                  <c:v>85.916362838876964</c:v>
                </c:pt>
                <c:pt idx="44">
                  <c:v>84.331977291470324</c:v>
                </c:pt>
                <c:pt idx="45">
                  <c:v>83.108345999126271</c:v>
                </c:pt>
                <c:pt idx="46">
                  <c:v>83.108345999126271</c:v>
                </c:pt>
                <c:pt idx="47">
                  <c:v>82.148866368175291</c:v>
                </c:pt>
                <c:pt idx="48">
                  <c:v>81.387860714760592</c:v>
                </c:pt>
                <c:pt idx="49">
                  <c:v>81.387860714760592</c:v>
                </c:pt>
                <c:pt idx="50">
                  <c:v>80.779186585464956</c:v>
                </c:pt>
                <c:pt idx="51">
                  <c:v>80.289530596483218</c:v>
                </c:pt>
                <c:pt idx="52">
                  <c:v>80.289530596483218</c:v>
                </c:pt>
                <c:pt idx="53">
                  <c:v>79.894281718405651</c:v>
                </c:pt>
                <c:pt idx="54">
                  <c:v>79.574896304526462</c:v>
                </c:pt>
                <c:pt idx="55">
                  <c:v>79.574896304526462</c:v>
                </c:pt>
                <c:pt idx="56">
                  <c:v>79.317161935913617</c:v>
                </c:pt>
                <c:pt idx="57">
                  <c:v>79.110022101946583</c:v>
                </c:pt>
                <c:pt idx="58">
                  <c:v>79.110022101946583</c:v>
                </c:pt>
                <c:pt idx="59">
                  <c:v>78.944761559163112</c:v>
                </c:pt>
                <c:pt idx="60">
                  <c:v>78.814429847072731</c:v>
                </c:pt>
                <c:pt idx="61">
                  <c:v>78.814429847072731</c:v>
                </c:pt>
                <c:pt idx="62">
                  <c:v>78.713425760165023</c:v>
                </c:pt>
                <c:pt idx="63">
                  <c:v>78.637192872440011</c:v>
                </c:pt>
                <c:pt idx="64">
                  <c:v>78.637192872440011</c:v>
                </c:pt>
                <c:pt idx="65">
                  <c:v>78.581993113602323</c:v>
                </c:pt>
                <c:pt idx="66">
                  <c:v>78.544736124087564</c:v>
                </c:pt>
                <c:pt idx="67">
                  <c:v>78.544736124087564</c:v>
                </c:pt>
                <c:pt idx="68">
                  <c:v>78.522849077573809</c:v>
                </c:pt>
                <c:pt idx="69">
                  <c:v>78.514176268263782</c:v>
                </c:pt>
                <c:pt idx="70">
                  <c:v>78.514176268263782</c:v>
                </c:pt>
                <c:pt idx="71">
                  <c:v>78.516900867145338</c:v>
                </c:pt>
                <c:pt idx="72">
                  <c:v>78.529483380964209</c:v>
                </c:pt>
                <c:pt idx="73">
                  <c:v>78.529483380964209</c:v>
                </c:pt>
                <c:pt idx="74">
                  <c:v>78.550612829572984</c:v>
                </c:pt>
                <c:pt idx="75">
                  <c:v>78.579167703084167</c:v>
                </c:pt>
                <c:pt idx="76">
                  <c:v>78.579167703084167</c:v>
                </c:pt>
                <c:pt idx="77">
                  <c:v>78.614184507797674</c:v>
                </c:pt>
                <c:pt idx="78">
                  <c:v>78.654832250647289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83-8B45-836D-DB197DCE2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5"/>
      </c:valAx>
      <c:valAx>
        <c:axId val="-2116108192"/>
        <c:scaling>
          <c:orientation val="minMax"/>
          <c:min val="1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∆S</a:t>
                </a:r>
                <a:r>
                  <a:rPr lang="en-US" sz="1800" b="0" i="1" baseline="0">
                    <a:latin typeface="Helvetica"/>
                  </a:rPr>
                  <a:t> </a:t>
                </a:r>
                <a:r>
                  <a:rPr lang="en-US" sz="1800" b="0">
                    <a:latin typeface="Helvetica"/>
                  </a:rPr>
                  <a:t> (J/molK)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1"/>
          <c:order val="0"/>
          <c:tx>
            <c:v>∆H</c:v>
          </c:tx>
          <c:spPr>
            <a:ln w="47625">
              <a:noFill/>
            </a:ln>
            <a:effectLst/>
          </c:spPr>
          <c:marker>
            <c:symbol val="circle"/>
            <c:size val="9"/>
          </c:marker>
          <c:xVal>
            <c:numRef>
              <c:f>Qst_CoBTTri!$A$9:$A$108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Qst_CoBTTri!$K$9:$K$108</c:f>
              <c:numCache>
                <c:formatCode>General</c:formatCode>
                <c:ptCount val="100"/>
                <c:pt idx="0">
                  <c:v>33.856895498064645</c:v>
                </c:pt>
                <c:pt idx="1">
                  <c:v>33.838887382637402</c:v>
                </c:pt>
                <c:pt idx="2">
                  <c:v>33.820082027807707</c:v>
                </c:pt>
                <c:pt idx="3">
                  <c:v>33.800172857935699</c:v>
                </c:pt>
                <c:pt idx="4">
                  <c:v>33.779190834236729</c:v>
                </c:pt>
                <c:pt idx="5">
                  <c:v>33.757042225171716</c:v>
                </c:pt>
                <c:pt idx="6">
                  <c:v>33.733675797102336</c:v>
                </c:pt>
                <c:pt idx="7">
                  <c:v>33.708949513679592</c:v>
                </c:pt>
                <c:pt idx="8">
                  <c:v>33.682823032727519</c:v>
                </c:pt>
                <c:pt idx="9">
                  <c:v>33.65516151989965</c:v>
                </c:pt>
                <c:pt idx="10">
                  <c:v>33.625656760538085</c:v>
                </c:pt>
                <c:pt idx="11">
                  <c:v>33.594567206184422</c:v>
                </c:pt>
                <c:pt idx="12">
                  <c:v>33.561384231189628</c:v>
                </c:pt>
                <c:pt idx="13">
                  <c:v>33.526190407007697</c:v>
                </c:pt>
                <c:pt idx="14">
                  <c:v>33.488632967500315</c:v>
                </c:pt>
                <c:pt idx="15">
                  <c:v>33.448678399597028</c:v>
                </c:pt>
                <c:pt idx="16">
                  <c:v>33.405954517918602</c:v>
                </c:pt>
                <c:pt idx="17">
                  <c:v>33.360409975573994</c:v>
                </c:pt>
                <c:pt idx="18">
                  <c:v>33.311604829431325</c:v>
                </c:pt>
                <c:pt idx="19">
                  <c:v>33.259338519544734</c:v>
                </c:pt>
                <c:pt idx="20">
                  <c:v>33.203294197761011</c:v>
                </c:pt>
                <c:pt idx="21">
                  <c:v>33.143099779031878</c:v>
                </c:pt>
                <c:pt idx="22">
                  <c:v>33.078330270251726</c:v>
                </c:pt>
                <c:pt idx="23">
                  <c:v>33.008548038526023</c:v>
                </c:pt>
                <c:pt idx="24">
                  <c:v>32.933327583996807</c:v>
                </c:pt>
                <c:pt idx="25">
                  <c:v>32.85203019425051</c:v>
                </c:pt>
                <c:pt idx="26">
                  <c:v>32.764070208522895</c:v>
                </c:pt>
                <c:pt idx="27">
                  <c:v>32.668704762019701</c:v>
                </c:pt>
                <c:pt idx="28">
                  <c:v>32.565232717110881</c:v>
                </c:pt>
                <c:pt idx="29">
                  <c:v>32.452699766165161</c:v>
                </c:pt>
                <c:pt idx="30">
                  <c:v>32.330133964925594</c:v>
                </c:pt>
                <c:pt idx="31">
                  <c:v>32.196405586523248</c:v>
                </c:pt>
                <c:pt idx="32">
                  <c:v>32.050220231860287</c:v>
                </c:pt>
                <c:pt idx="33">
                  <c:v>31.890133368270778</c:v>
                </c:pt>
                <c:pt idx="34">
                  <c:v>31.714498336170767</c:v>
                </c:pt>
                <c:pt idx="35">
                  <c:v>31.521477808067583</c:v>
                </c:pt>
                <c:pt idx="36">
                  <c:v>31.308906963245668</c:v>
                </c:pt>
                <c:pt idx="37">
                  <c:v>31.074421744462455</c:v>
                </c:pt>
                <c:pt idx="38">
                  <c:v>30.815250239189563</c:v>
                </c:pt>
                <c:pt idx="39">
                  <c:v>30.528262327527667</c:v>
                </c:pt>
                <c:pt idx="40">
                  <c:v>30.209801695949995</c:v>
                </c:pt>
                <c:pt idx="41">
                  <c:v>29.856214725343744</c:v>
                </c:pt>
                <c:pt idx="42">
                  <c:v>29.462755367786635</c:v>
                </c:pt>
                <c:pt idx="43">
                  <c:v>29.024465575560814</c:v>
                </c:pt>
                <c:pt idx="44">
                  <c:v>28.535804077264963</c:v>
                </c:pt>
                <c:pt idx="45">
                  <c:v>27.990793263577078</c:v>
                </c:pt>
                <c:pt idx="46">
                  <c:v>27.383291210734466</c:v>
                </c:pt>
                <c:pt idx="47">
                  <c:v>26.706873705668276</c:v>
                </c:pt>
                <c:pt idx="48">
                  <c:v>25.955930082741247</c:v>
                </c:pt>
                <c:pt idx="49">
                  <c:v>25.126002139004864</c:v>
                </c:pt>
                <c:pt idx="50">
                  <c:v>24.215320754569206</c:v>
                </c:pt>
                <c:pt idx="51">
                  <c:v>23.226013843413039</c:v>
                </c:pt>
                <c:pt idx="52">
                  <c:v>22.165890339692723</c:v>
                </c:pt>
                <c:pt idx="53">
                  <c:v>21.049858387749556</c:v>
                </c:pt>
                <c:pt idx="54">
                  <c:v>19.89951114504893</c:v>
                </c:pt>
                <c:pt idx="55">
                  <c:v>18.741516400523896</c:v>
                </c:pt>
                <c:pt idx="56">
                  <c:v>17.603945104481262</c:v>
                </c:pt>
                <c:pt idx="57">
                  <c:v>16.512186305429982</c:v>
                </c:pt>
                <c:pt idx="58">
                  <c:v>15.485650399690771</c:v>
                </c:pt>
                <c:pt idx="59">
                  <c:v>14.536522272684108</c:v>
                </c:pt>
                <c:pt idx="60">
                  <c:v>13.670184477130922</c:v>
                </c:pt>
                <c:pt idx="61">
                  <c:v>12.886643827286166</c:v>
                </c:pt>
                <c:pt idx="62">
                  <c:v>12.182350009756002</c:v>
                </c:pt>
                <c:pt idx="63">
                  <c:v>11.551714361323548</c:v>
                </c:pt>
                <c:pt idx="64">
                  <c:v>10.98819478796127</c:v>
                </c:pt>
                <c:pt idx="65">
                  <c:v>10.484962438810348</c:v>
                </c:pt>
                <c:pt idx="66">
                  <c:v>10.03543427777616</c:v>
                </c:pt>
                <c:pt idx="67">
                  <c:v>9.6335439054323224</c:v>
                </c:pt>
                <c:pt idx="68">
                  <c:v>9.273759236307404</c:v>
                </c:pt>
                <c:pt idx="69">
                  <c:v>8.9511586915474819</c:v>
                </c:pt>
                <c:pt idx="70">
                  <c:v>8.6613269151645103</c:v>
                </c:pt>
                <c:pt idx="71">
                  <c:v>8.4004044522957297</c:v>
                </c:pt>
                <c:pt idx="72">
                  <c:v>8.1650369657037842</c:v>
                </c:pt>
                <c:pt idx="73">
                  <c:v>7.9522444019827567</c:v>
                </c:pt>
                <c:pt idx="74">
                  <c:v>7.7595371607580654</c:v>
                </c:pt>
                <c:pt idx="75">
                  <c:v>7.5845373698855623</c:v>
                </c:pt>
                <c:pt idx="76">
                  <c:v>7.4253784740482738</c:v>
                </c:pt>
                <c:pt idx="77">
                  <c:v>7.2802714101547279</c:v>
                </c:pt>
                <c:pt idx="78">
                  <c:v>7.1477306205393401</c:v>
                </c:pt>
                <c:pt idx="79">
                  <c:v>7.0264229899292667</c:v>
                </c:pt>
                <c:pt idx="80">
                  <c:v>6.9152237791654771</c:v>
                </c:pt>
                <c:pt idx="81">
                  <c:v>6.8130397395197466</c:v>
                </c:pt>
                <c:pt idx="82">
                  <c:v>6.719036399449954</c:v>
                </c:pt>
                <c:pt idx="83">
                  <c:v>6.6323566759206782</c:v>
                </c:pt>
                <c:pt idx="84">
                  <c:v>6.552210643300052</c:v>
                </c:pt>
                <c:pt idx="85">
                  <c:v>6.4781649043317477</c:v>
                </c:pt>
                <c:pt idx="86">
                  <c:v>6.4095745440240517</c:v>
                </c:pt>
                <c:pt idx="87">
                  <c:v>6.3459074412457239</c:v>
                </c:pt>
                <c:pt idx="88">
                  <c:v>6.2867470202725402</c:v>
                </c:pt>
                <c:pt idx="89">
                  <c:v>6.2316410359195977</c:v>
                </c:pt>
                <c:pt idx="90">
                  <c:v>6.1803064055677641</c:v>
                </c:pt>
                <c:pt idx="91">
                  <c:v>6.1324320961614029</c:v>
                </c:pt>
                <c:pt idx="92">
                  <c:v>6.0876531812950496</c:v>
                </c:pt>
                <c:pt idx="93">
                  <c:v>6.0457598196439495</c:v>
                </c:pt>
                <c:pt idx="94">
                  <c:v>6.0064821365123517</c:v>
                </c:pt>
                <c:pt idx="95">
                  <c:v>5.9696679700704127</c:v>
                </c:pt>
                <c:pt idx="96">
                  <c:v>5.9351836002515519</c:v>
                </c:pt>
                <c:pt idx="97">
                  <c:v>5.9026109967295328</c:v>
                </c:pt>
                <c:pt idx="98">
                  <c:v>5.872046562250743</c:v>
                </c:pt>
                <c:pt idx="99">
                  <c:v>5.8432152590340003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B6-8049-B333-F019B8ECC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4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5"/>
      </c:valAx>
      <c:valAx>
        <c:axId val="-2116108192"/>
        <c:scaling>
          <c:orientation val="minMax"/>
          <c:min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∆H</a:t>
                </a:r>
                <a:r>
                  <a:rPr lang="en-US" sz="1800" b="0">
                    <a:latin typeface="Helvetica"/>
                  </a:rPr>
                  <a:t> (kJ/mol)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1"/>
          <c:order val="0"/>
          <c:tx>
            <c:v>∆H</c:v>
          </c:tx>
          <c:spPr>
            <a:ln w="47625">
              <a:noFill/>
            </a:ln>
            <a:effectLst/>
          </c:spPr>
          <c:marker>
            <c:symbol val="circle"/>
            <c:size val="9"/>
          </c:marker>
          <c:xVal>
            <c:numRef>
              <c:f>Qst_CoBTTri!$A$9:$A$108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Qst_CoBTTri!$K$9:$K$108</c:f>
              <c:numCache>
                <c:formatCode>General</c:formatCode>
                <c:ptCount val="100"/>
                <c:pt idx="0">
                  <c:v>33.856895498064645</c:v>
                </c:pt>
                <c:pt idx="1">
                  <c:v>33.838887382637402</c:v>
                </c:pt>
                <c:pt idx="2">
                  <c:v>33.820082027807707</c:v>
                </c:pt>
                <c:pt idx="3">
                  <c:v>33.800172857935699</c:v>
                </c:pt>
                <c:pt idx="4">
                  <c:v>33.779190834236729</c:v>
                </c:pt>
                <c:pt idx="5">
                  <c:v>33.757042225171716</c:v>
                </c:pt>
                <c:pt idx="6">
                  <c:v>33.733675797102336</c:v>
                </c:pt>
                <c:pt idx="7">
                  <c:v>33.708949513679592</c:v>
                </c:pt>
                <c:pt idx="8">
                  <c:v>33.682823032727519</c:v>
                </c:pt>
                <c:pt idx="9">
                  <c:v>33.65516151989965</c:v>
                </c:pt>
                <c:pt idx="10">
                  <c:v>33.625656760538085</c:v>
                </c:pt>
                <c:pt idx="11">
                  <c:v>33.594567206184422</c:v>
                </c:pt>
                <c:pt idx="12">
                  <c:v>33.561384231189628</c:v>
                </c:pt>
                <c:pt idx="13">
                  <c:v>33.526190407007697</c:v>
                </c:pt>
                <c:pt idx="14">
                  <c:v>33.488632967500315</c:v>
                </c:pt>
                <c:pt idx="15">
                  <c:v>33.448678399597028</c:v>
                </c:pt>
                <c:pt idx="16">
                  <c:v>33.405954517918602</c:v>
                </c:pt>
                <c:pt idx="17">
                  <c:v>33.360409975573994</c:v>
                </c:pt>
                <c:pt idx="18">
                  <c:v>33.311604829431325</c:v>
                </c:pt>
                <c:pt idx="19">
                  <c:v>33.259338519544734</c:v>
                </c:pt>
                <c:pt idx="20">
                  <c:v>33.203294197761011</c:v>
                </c:pt>
                <c:pt idx="21">
                  <c:v>33.143099779031878</c:v>
                </c:pt>
                <c:pt idx="22">
                  <c:v>33.078330270251726</c:v>
                </c:pt>
                <c:pt idx="23">
                  <c:v>33.008548038526023</c:v>
                </c:pt>
                <c:pt idx="24">
                  <c:v>32.933327583996807</c:v>
                </c:pt>
                <c:pt idx="25">
                  <c:v>32.85203019425051</c:v>
                </c:pt>
                <c:pt idx="26">
                  <c:v>32.764070208522895</c:v>
                </c:pt>
                <c:pt idx="27">
                  <c:v>32.668704762019701</c:v>
                </c:pt>
                <c:pt idx="28">
                  <c:v>32.565232717110881</c:v>
                </c:pt>
                <c:pt idx="29">
                  <c:v>32.452699766165161</c:v>
                </c:pt>
                <c:pt idx="30">
                  <c:v>32.330133964925594</c:v>
                </c:pt>
                <c:pt idx="31">
                  <c:v>32.196405586523248</c:v>
                </c:pt>
                <c:pt idx="32">
                  <c:v>32.050220231860287</c:v>
                </c:pt>
                <c:pt idx="33">
                  <c:v>31.890133368270778</c:v>
                </c:pt>
                <c:pt idx="34">
                  <c:v>31.714498336170767</c:v>
                </c:pt>
                <c:pt idx="35">
                  <c:v>31.521477808067583</c:v>
                </c:pt>
                <c:pt idx="36">
                  <c:v>31.308906963245668</c:v>
                </c:pt>
                <c:pt idx="37">
                  <c:v>31.074421744462455</c:v>
                </c:pt>
                <c:pt idx="38">
                  <c:v>30.815250239189563</c:v>
                </c:pt>
                <c:pt idx="39">
                  <c:v>30.528262327527667</c:v>
                </c:pt>
                <c:pt idx="40">
                  <c:v>30.209801695949995</c:v>
                </c:pt>
                <c:pt idx="41">
                  <c:v>29.856214725343744</c:v>
                </c:pt>
                <c:pt idx="42">
                  <c:v>29.462755367786635</c:v>
                </c:pt>
                <c:pt idx="43">
                  <c:v>29.024465575560814</c:v>
                </c:pt>
                <c:pt idx="44">
                  <c:v>28.535804077264963</c:v>
                </c:pt>
                <c:pt idx="45">
                  <c:v>27.990793263577078</c:v>
                </c:pt>
                <c:pt idx="46">
                  <c:v>27.383291210734466</c:v>
                </c:pt>
                <c:pt idx="47">
                  <c:v>26.706873705668276</c:v>
                </c:pt>
                <c:pt idx="48">
                  <c:v>25.955930082741247</c:v>
                </c:pt>
                <c:pt idx="49">
                  <c:v>25.126002139004864</c:v>
                </c:pt>
                <c:pt idx="50">
                  <c:v>24.215320754569206</c:v>
                </c:pt>
                <c:pt idx="51">
                  <c:v>23.226013843413039</c:v>
                </c:pt>
                <c:pt idx="52">
                  <c:v>22.165890339692723</c:v>
                </c:pt>
                <c:pt idx="53">
                  <c:v>21.049858387749556</c:v>
                </c:pt>
                <c:pt idx="54">
                  <c:v>19.89951114504893</c:v>
                </c:pt>
                <c:pt idx="55">
                  <c:v>18.741516400523896</c:v>
                </c:pt>
                <c:pt idx="56">
                  <c:v>17.603945104481262</c:v>
                </c:pt>
                <c:pt idx="57">
                  <c:v>16.512186305429982</c:v>
                </c:pt>
                <c:pt idx="58">
                  <c:v>15.485650399690771</c:v>
                </c:pt>
                <c:pt idx="59">
                  <c:v>14.536522272684108</c:v>
                </c:pt>
                <c:pt idx="60">
                  <c:v>13.670184477130922</c:v>
                </c:pt>
                <c:pt idx="61">
                  <c:v>12.886643827286166</c:v>
                </c:pt>
                <c:pt idx="62">
                  <c:v>12.182350009756002</c:v>
                </c:pt>
                <c:pt idx="63">
                  <c:v>11.551714361323548</c:v>
                </c:pt>
                <c:pt idx="64">
                  <c:v>10.98819478796127</c:v>
                </c:pt>
                <c:pt idx="65">
                  <c:v>10.484962438810348</c:v>
                </c:pt>
                <c:pt idx="66">
                  <c:v>10.03543427777616</c:v>
                </c:pt>
                <c:pt idx="67">
                  <c:v>9.6335439054323224</c:v>
                </c:pt>
                <c:pt idx="68">
                  <c:v>9.273759236307404</c:v>
                </c:pt>
                <c:pt idx="69">
                  <c:v>8.9511586915474819</c:v>
                </c:pt>
                <c:pt idx="70">
                  <c:v>8.6613269151645103</c:v>
                </c:pt>
                <c:pt idx="71">
                  <c:v>8.4004044522957297</c:v>
                </c:pt>
                <c:pt idx="72">
                  <c:v>8.1650369657037842</c:v>
                </c:pt>
                <c:pt idx="73">
                  <c:v>7.9522444019827567</c:v>
                </c:pt>
                <c:pt idx="74">
                  <c:v>7.7595371607580654</c:v>
                </c:pt>
                <c:pt idx="75">
                  <c:v>7.5845373698855623</c:v>
                </c:pt>
                <c:pt idx="76">
                  <c:v>7.4253784740482738</c:v>
                </c:pt>
                <c:pt idx="77">
                  <c:v>7.2802714101547279</c:v>
                </c:pt>
                <c:pt idx="78">
                  <c:v>7.1477306205393401</c:v>
                </c:pt>
                <c:pt idx="79">
                  <c:v>7.0264229899292667</c:v>
                </c:pt>
                <c:pt idx="80">
                  <c:v>6.9152237791654771</c:v>
                </c:pt>
                <c:pt idx="81">
                  <c:v>6.8130397395197466</c:v>
                </c:pt>
                <c:pt idx="82">
                  <c:v>6.719036399449954</c:v>
                </c:pt>
                <c:pt idx="83">
                  <c:v>6.6323566759206782</c:v>
                </c:pt>
                <c:pt idx="84">
                  <c:v>6.552210643300052</c:v>
                </c:pt>
                <c:pt idx="85">
                  <c:v>6.4781649043317477</c:v>
                </c:pt>
                <c:pt idx="86">
                  <c:v>6.4095745440240517</c:v>
                </c:pt>
                <c:pt idx="87">
                  <c:v>6.3459074412457239</c:v>
                </c:pt>
                <c:pt idx="88">
                  <c:v>6.2867470202725402</c:v>
                </c:pt>
                <c:pt idx="89">
                  <c:v>6.2316410359195977</c:v>
                </c:pt>
                <c:pt idx="90">
                  <c:v>6.1803064055677641</c:v>
                </c:pt>
                <c:pt idx="91">
                  <c:v>6.1324320961614029</c:v>
                </c:pt>
                <c:pt idx="92">
                  <c:v>6.0876531812950496</c:v>
                </c:pt>
                <c:pt idx="93">
                  <c:v>6.0457598196439495</c:v>
                </c:pt>
                <c:pt idx="94">
                  <c:v>6.0064821365123517</c:v>
                </c:pt>
                <c:pt idx="95">
                  <c:v>5.9696679700704127</c:v>
                </c:pt>
                <c:pt idx="96">
                  <c:v>5.9351836002515519</c:v>
                </c:pt>
                <c:pt idx="97">
                  <c:v>5.9026109967295328</c:v>
                </c:pt>
                <c:pt idx="98">
                  <c:v>5.872046562250743</c:v>
                </c:pt>
                <c:pt idx="99">
                  <c:v>5.8432152590340003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D1-434E-AB9A-7F1E17F418B2}"/>
            </c:ext>
          </c:extLst>
        </c:ser>
        <c:ser>
          <c:idx val="0"/>
          <c:order val="1"/>
          <c:tx>
            <c:v>∆S</c:v>
          </c:tx>
          <c:spPr>
            <a:ln w="47625">
              <a:noFill/>
            </a:ln>
          </c:spPr>
          <c:xVal>
            <c:numRef>
              <c:f>Qst_CoBTTri!$A$9:$A$108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Qst_CoBTTri!$Q$9:$Q$108</c:f>
              <c:numCache>
                <c:formatCode>General</c:formatCode>
                <c:ptCount val="100"/>
                <c:pt idx="0">
                  <c:v>95.576514054367038</c:v>
                </c:pt>
                <c:pt idx="1">
                  <c:v>101.40012953626639</c:v>
                </c:pt>
                <c:pt idx="2">
                  <c:v>104.83051900638587</c:v>
                </c:pt>
                <c:pt idx="3">
                  <c:v>107.27890636301689</c:v>
                </c:pt>
                <c:pt idx="4">
                  <c:v>109.18824077532953</c:v>
                </c:pt>
                <c:pt idx="5">
                  <c:v>110.75536198627569</c:v>
                </c:pt>
                <c:pt idx="6">
                  <c:v>112.08528825842602</c:v>
                </c:pt>
                <c:pt idx="7">
                  <c:v>113.24024838361667</c:v>
                </c:pt>
                <c:pt idx="8">
                  <c:v>114.2606581561793</c:v>
                </c:pt>
                <c:pt idx="9">
                  <c:v>115.17360342995677</c:v>
                </c:pt>
                <c:pt idx="10">
                  <c:v>115.99749677706802</c:v>
                </c:pt>
                <c:pt idx="11">
                  <c:v>116.74823352495015</c:v>
                </c:pt>
                <c:pt idx="12">
                  <c:v>117.43456491230863</c:v>
                </c:pt>
                <c:pt idx="13">
                  <c:v>118.0656293210988</c:v>
                </c:pt>
                <c:pt idx="14">
                  <c:v>118.64673390749125</c:v>
                </c:pt>
                <c:pt idx="15">
                  <c:v>119.18329170946356</c:v>
                </c:pt>
                <c:pt idx="16">
                  <c:v>119.67825048838095</c:v>
                </c:pt>
                <c:pt idx="17">
                  <c:v>120.13520102916962</c:v>
                </c:pt>
                <c:pt idx="18">
                  <c:v>120.55538881228421</c:v>
                </c:pt>
                <c:pt idx="19">
                  <c:v>120.94065160139168</c:v>
                </c:pt>
                <c:pt idx="20">
                  <c:v>121.29194443741302</c:v>
                </c:pt>
                <c:pt idx="21">
                  <c:v>121.60960868654205</c:v>
                </c:pt>
                <c:pt idx="22">
                  <c:v>121.89355994087546</c:v>
                </c:pt>
                <c:pt idx="23">
                  <c:v>122.14340241224859</c:v>
                </c:pt>
                <c:pt idx="24">
                  <c:v>122.35864087296282</c:v>
                </c:pt>
                <c:pt idx="25">
                  <c:v>122.53761590361556</c:v>
                </c:pt>
                <c:pt idx="26">
                  <c:v>122.67884032192812</c:v>
                </c:pt>
                <c:pt idx="27">
                  <c:v>122.7799618049368</c:v>
                </c:pt>
                <c:pt idx="28">
                  <c:v>122.83877846466139</c:v>
                </c:pt>
                <c:pt idx="29">
                  <c:v>122.85177827680512</c:v>
                </c:pt>
                <c:pt idx="30">
                  <c:v>122.81536838490145</c:v>
                </c:pt>
                <c:pt idx="31">
                  <c:v>122.72512356062734</c:v>
                </c:pt>
                <c:pt idx="32">
                  <c:v>122.5758262553089</c:v>
                </c:pt>
                <c:pt idx="33">
                  <c:v>122.36151565614075</c:v>
                </c:pt>
                <c:pt idx="34">
                  <c:v>122.07527616877471</c:v>
                </c:pt>
                <c:pt idx="35">
                  <c:v>121.70925449696053</c:v>
                </c:pt>
                <c:pt idx="36">
                  <c:v>121.25405642310004</c:v>
                </c:pt>
                <c:pt idx="37">
                  <c:v>120.6993446247828</c:v>
                </c:pt>
                <c:pt idx="38">
                  <c:v>120.03284161049403</c:v>
                </c:pt>
                <c:pt idx="39">
                  <c:v>119.24058624058249</c:v>
                </c:pt>
                <c:pt idx="40">
                  <c:v>118.30616156324695</c:v>
                </c:pt>
                <c:pt idx="41">
                  <c:v>117.21316050061392</c:v>
                </c:pt>
                <c:pt idx="42">
                  <c:v>115.93998979638728</c:v>
                </c:pt>
                <c:pt idx="43">
                  <c:v>114.46412687912554</c:v>
                </c:pt>
                <c:pt idx="44">
                  <c:v>112.76021789941851</c:v>
                </c:pt>
                <c:pt idx="45">
                  <c:v>110.80087759495031</c:v>
                </c:pt>
                <c:pt idx="46">
                  <c:v>108.55788552662682</c:v>
                </c:pt>
                <c:pt idx="47">
                  <c:v>106.00156063962739</c:v>
                </c:pt>
                <c:pt idx="48">
                  <c:v>103.10587884574677</c:v>
                </c:pt>
                <c:pt idx="49">
                  <c:v>99.849962163223665</c:v>
                </c:pt>
                <c:pt idx="50">
                  <c:v>96.225145904169622</c:v>
                </c:pt>
                <c:pt idx="51">
                  <c:v>92.240423962632576</c:v>
                </c:pt>
                <c:pt idx="52">
                  <c:v>87.930651163623693</c:v>
                </c:pt>
                <c:pt idx="53">
                  <c:v>83.363163614370279</c:v>
                </c:pt>
                <c:pt idx="54">
                  <c:v>78.635684750551789</c:v>
                </c:pt>
                <c:pt idx="55">
                  <c:v>73.869191039565479</c:v>
                </c:pt>
                <c:pt idx="56">
                  <c:v>69.191032683723392</c:v>
                </c:pt>
                <c:pt idx="57">
                  <c:v>64.716403898245218</c:v>
                </c:pt>
                <c:pt idx="58">
                  <c:v>60.533207905632565</c:v>
                </c:pt>
                <c:pt idx="59">
                  <c:v>56.696435943358118</c:v>
                </c:pt>
                <c:pt idx="60">
                  <c:v>53.230119840117609</c:v>
                </c:pt>
                <c:pt idx="61">
                  <c:v>50.133787286980585</c:v>
                </c:pt>
                <c:pt idx="62">
                  <c:v>47.390873097023537</c:v>
                </c:pt>
                <c:pt idx="63">
                  <c:v>44.975563181942007</c:v>
                </c:pt>
                <c:pt idx="64">
                  <c:v>42.857813127330239</c:v>
                </c:pt>
                <c:pt idx="65">
                  <c:v>41.006338003394944</c:v>
                </c:pt>
                <c:pt idx="66">
                  <c:v>39.391052021958075</c:v>
                </c:pt>
                <c:pt idx="67">
                  <c:v>37.984312464373765</c:v>
                </c:pt>
                <c:pt idx="68">
                  <c:v>36.760948984021674</c:v>
                </c:pt>
                <c:pt idx="69">
                  <c:v>35.698643817430913</c:v>
                </c:pt>
                <c:pt idx="70">
                  <c:v>34.777430987215382</c:v>
                </c:pt>
                <c:pt idx="71">
                  <c:v>33.979899345101281</c:v>
                </c:pt>
                <c:pt idx="72">
                  <c:v>33.290955442481589</c:v>
                </c:pt>
                <c:pt idx="73">
                  <c:v>32.697260651359166</c:v>
                </c:pt>
                <c:pt idx="74">
                  <c:v>32.187706355891549</c:v>
                </c:pt>
                <c:pt idx="75">
                  <c:v>31.751697364454241</c:v>
                </c:pt>
                <c:pt idx="76">
                  <c:v>31.380988844905179</c:v>
                </c:pt>
                <c:pt idx="77">
                  <c:v>31.067674996014631</c:v>
                </c:pt>
                <c:pt idx="78">
                  <c:v>30.805247564309649</c:v>
                </c:pt>
                <c:pt idx="79">
                  <c:v>30.587886953712889</c:v>
                </c:pt>
                <c:pt idx="80">
                  <c:v>30.410717402006657</c:v>
                </c:pt>
                <c:pt idx="81">
                  <c:v>30.268988398508554</c:v>
                </c:pt>
                <c:pt idx="82">
                  <c:v>30.159161208805351</c:v>
                </c:pt>
                <c:pt idx="83">
                  <c:v>30.07754202606068</c:v>
                </c:pt>
                <c:pt idx="84">
                  <c:v>30.02071590613324</c:v>
                </c:pt>
                <c:pt idx="85">
                  <c:v>29.987001042284941</c:v>
                </c:pt>
                <c:pt idx="86">
                  <c:v>29.973651565059114</c:v>
                </c:pt>
                <c:pt idx="87">
                  <c:v>29.978425983422156</c:v>
                </c:pt>
                <c:pt idx="88">
                  <c:v>29.999624143026971</c:v>
                </c:pt>
                <c:pt idx="89">
                  <c:v>30.03535679042368</c:v>
                </c:pt>
                <c:pt idx="90">
                  <c:v>30.084538929105566</c:v>
                </c:pt>
                <c:pt idx="91">
                  <c:v>30.145933529052801</c:v>
                </c:pt>
                <c:pt idx="92">
                  <c:v>30.218035502424229</c:v>
                </c:pt>
                <c:pt idx="93">
                  <c:v>30.30004904540716</c:v>
                </c:pt>
                <c:pt idx="94">
                  <c:v>30.39088459022955</c:v>
                </c:pt>
                <c:pt idx="95">
                  <c:v>30.490036007851163</c:v>
                </c:pt>
                <c:pt idx="96">
                  <c:v>30.597039934868011</c:v>
                </c:pt>
                <c:pt idx="97">
                  <c:v>30.710085819700627</c:v>
                </c:pt>
                <c:pt idx="98">
                  <c:v>30.829775835283804</c:v>
                </c:pt>
                <c:pt idx="99">
                  <c:v>30.955005221841176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D1-434E-AB9A-7F1E17F41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4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5"/>
      </c:valAx>
      <c:valAx>
        <c:axId val="-2116108192"/>
        <c:scaling>
          <c:orientation val="minMax"/>
          <c:min val="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∆S</a:t>
                </a:r>
                <a:r>
                  <a:rPr lang="en-US" sz="1800" b="0" baseline="-25000">
                    <a:latin typeface="Helvetica"/>
                  </a:rPr>
                  <a:t>t</a:t>
                </a:r>
                <a:r>
                  <a:rPr lang="en-US" sz="1800" b="0">
                    <a:latin typeface="Helvetica"/>
                  </a:rPr>
                  <a:t> (J/molK)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1"/>
          <c:order val="0"/>
          <c:tx>
            <c:v>∆H</c:v>
          </c:tx>
          <c:spPr>
            <a:ln w="47625">
              <a:noFill/>
            </a:ln>
            <a:effectLst/>
          </c:spPr>
          <c:marker>
            <c:symbol val="circle"/>
            <c:size val="9"/>
          </c:marker>
          <c:xVal>
            <c:numRef>
              <c:f>'Qst_Fe-PCN-224_LT'!$A$9:$A$108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'Qst_Fe-PCN-224_LT'!$K$9:$K$108</c:f>
              <c:numCache>
                <c:formatCode>General</c:formatCode>
                <c:ptCount val="100"/>
                <c:pt idx="0">
                  <c:v>27.860006217502157</c:v>
                </c:pt>
                <c:pt idx="1">
                  <c:v>29.800593195669805</c:v>
                </c:pt>
                <c:pt idx="2">
                  <c:v>30.998521482928055</c:v>
                </c:pt>
                <c:pt idx="3">
                  <c:v>31.883801730211292</c:v>
                </c:pt>
                <c:pt idx="4">
                  <c:v>32.578747123399907</c:v>
                </c:pt>
                <c:pt idx="5">
                  <c:v>33.114952815223639</c:v>
                </c:pt>
                <c:pt idx="6">
                  <c:v>33.464576954345482</c:v>
                </c:pt>
                <c:pt idx="7">
                  <c:v>33.514953633948124</c:v>
                </c:pt>
                <c:pt idx="8">
                  <c:v>32.922125313594783</c:v>
                </c:pt>
                <c:pt idx="9">
                  <c:v>28.939533176769682</c:v>
                </c:pt>
                <c:pt idx="10">
                  <c:v>16.177229398954012</c:v>
                </c:pt>
                <c:pt idx="11">
                  <c:v>13.298942778151282</c:v>
                </c:pt>
                <c:pt idx="12">
                  <c:v>11.828893534066259</c:v>
                </c:pt>
                <c:pt idx="13">
                  <c:v>10.931503270269454</c:v>
                </c:pt>
                <c:pt idx="14">
                  <c:v>10.321201376701229</c:v>
                </c:pt>
                <c:pt idx="15">
                  <c:v>9.8721068141447734</c:v>
                </c:pt>
                <c:pt idx="16">
                  <c:v>9.5221939020713773</c:v>
                </c:pt>
                <c:pt idx="17">
                  <c:v>9.2380474639287087</c:v>
                </c:pt>
                <c:pt idx="18">
                  <c:v>9.0001276149363871</c:v>
                </c:pt>
                <c:pt idx="19">
                  <c:v>8.7962997083016941</c:v>
                </c:pt>
                <c:pt idx="20">
                  <c:v>8.6186232250990642</c:v>
                </c:pt>
                <c:pt idx="21">
                  <c:v>8.4615996877693362</c:v>
                </c:pt>
                <c:pt idx="22">
                  <c:v>8.3213551604854388</c:v>
                </c:pt>
                <c:pt idx="23">
                  <c:v>8.1950478244666005</c:v>
                </c:pt>
                <c:pt idx="24">
                  <c:v>8.0804926704241336</c:v>
                </c:pt>
                <c:pt idx="25">
                  <c:v>7.9760487439867012</c:v>
                </c:pt>
                <c:pt idx="26">
                  <c:v>7.8803887775412864</c:v>
                </c:pt>
                <c:pt idx="27">
                  <c:v>7.7924688981654686</c:v>
                </c:pt>
                <c:pt idx="28">
                  <c:v>7.7114388059492507</c:v>
                </c:pt>
                <c:pt idx="29">
                  <c:v>7.6365920649107926</c:v>
                </c:pt>
                <c:pt idx="30">
                  <c:v>7.5673588979432695</c:v>
                </c:pt>
                <c:pt idx="31">
                  <c:v>7.5032289643593524</c:v>
                </c:pt>
                <c:pt idx="32">
                  <c:v>7.4438178682103944</c:v>
                </c:pt>
                <c:pt idx="33">
                  <c:v>7.3887219551516878</c:v>
                </c:pt>
                <c:pt idx="34">
                  <c:v>7.3376861660651507</c:v>
                </c:pt>
                <c:pt idx="35">
                  <c:v>7.2904080993029616</c:v>
                </c:pt>
                <c:pt idx="36">
                  <c:v>7.2466922754872458</c:v>
                </c:pt>
                <c:pt idx="37">
                  <c:v>7.2063480231370427</c:v>
                </c:pt>
                <c:pt idx="38">
                  <c:v>7.169168138232596</c:v>
                </c:pt>
                <c:pt idx="39">
                  <c:v>7.1350307676003313</c:v>
                </c:pt>
                <c:pt idx="40">
                  <c:v>7.1038166270891807</c:v>
                </c:pt>
                <c:pt idx="41">
                  <c:v>7.0753931120842593</c:v>
                </c:pt>
                <c:pt idx="42">
                  <c:v>7.0496571211306431</c:v>
                </c:pt>
                <c:pt idx="43">
                  <c:v>7.0265436122400056</c:v>
                </c:pt>
                <c:pt idx="44">
                  <c:v>7.0059554634106416</c:v>
                </c:pt>
                <c:pt idx="45">
                  <c:v>6.9878632535731722</c:v>
                </c:pt>
                <c:pt idx="46">
                  <c:v>6.9721780335270305</c:v>
                </c:pt>
                <c:pt idx="47">
                  <c:v>6.9588839752496403</c:v>
                </c:pt>
                <c:pt idx="48">
                  <c:v>6.9479337881822802</c:v>
                </c:pt>
                <c:pt idx="49">
                  <c:v>6.9393217413343455</c:v>
                </c:pt>
                <c:pt idx="50">
                  <c:v>6.9329890235407348</c:v>
                </c:pt>
                <c:pt idx="51">
                  <c:v>6.9289927527955468</c:v>
                </c:pt>
                <c:pt idx="52">
                  <c:v>6.9272453534944152</c:v>
                </c:pt>
                <c:pt idx="53">
                  <c:v>6.9278200411881166</c:v>
                </c:pt>
                <c:pt idx="54">
                  <c:v>6.9306871594841279</c:v>
                </c:pt>
                <c:pt idx="55">
                  <c:v>6.9359037010639586</c:v>
                </c:pt>
                <c:pt idx="56">
                  <c:v>6.9434372698790225</c:v>
                </c:pt>
                <c:pt idx="57">
                  <c:v>6.953338594924924</c:v>
                </c:pt>
                <c:pt idx="58">
                  <c:v>6.9656645862221964</c:v>
                </c:pt>
                <c:pt idx="59">
                  <c:v>6.980460386663867</c:v>
                </c:pt>
                <c:pt idx="60">
                  <c:v>0</c:v>
                </c:pt>
                <c:pt idx="61">
                  <c:v>0</c:v>
                </c:pt>
                <c:pt idx="62">
                  <c:v>1.7588145546852227</c:v>
                </c:pt>
                <c:pt idx="63">
                  <c:v>1.7088373520741746</c:v>
                </c:pt>
                <c:pt idx="64">
                  <c:v>1.6582878542229329</c:v>
                </c:pt>
                <c:pt idx="65">
                  <c:v>1.6070962647317475</c:v>
                </c:pt>
                <c:pt idx="66">
                  <c:v>1.5552875643296973</c:v>
                </c:pt>
                <c:pt idx="67">
                  <c:v>1.5027607480006953</c:v>
                </c:pt>
                <c:pt idx="68">
                  <c:v>1.449458959508042</c:v>
                </c:pt>
                <c:pt idx="69">
                  <c:v>1.3953914577244988</c:v>
                </c:pt>
                <c:pt idx="70">
                  <c:v>1.3404786480800388</c:v>
                </c:pt>
                <c:pt idx="71">
                  <c:v>1.2847044646582761</c:v>
                </c:pt>
                <c:pt idx="72">
                  <c:v>1.228003850607331</c:v>
                </c:pt>
                <c:pt idx="73">
                  <c:v>1.1703180628686312</c:v>
                </c:pt>
                <c:pt idx="74">
                  <c:v>1.1116483459453865</c:v>
                </c:pt>
                <c:pt idx="75">
                  <c:v>1.0518976068779655</c:v>
                </c:pt>
                <c:pt idx="76">
                  <c:v>0.99102748583794387</c:v>
                </c:pt>
                <c:pt idx="77">
                  <c:v>0.92900458560837451</c:v>
                </c:pt>
                <c:pt idx="78">
                  <c:v>0.86578201166056556</c:v>
                </c:pt>
                <c:pt idx="79">
                  <c:v>0.80124956490171195</c:v>
                </c:pt>
                <c:pt idx="80">
                  <c:v>0.73536827626160928</c:v>
                </c:pt>
                <c:pt idx="81">
                  <c:v>0.66809009754950077</c:v>
                </c:pt>
                <c:pt idx="82">
                  <c:v>0.59936912905728612</c:v>
                </c:pt>
                <c:pt idx="83">
                  <c:v>0.52911051520801355</c:v>
                </c:pt>
                <c:pt idx="84">
                  <c:v>0.4572353568877992</c:v>
                </c:pt>
                <c:pt idx="85">
                  <c:v>0.38367879834747864</c:v>
                </c:pt>
                <c:pt idx="86">
                  <c:v>0.30836913072988592</c:v>
                </c:pt>
                <c:pt idx="87">
                  <c:v>0.23119400278295224</c:v>
                </c:pt>
                <c:pt idx="88">
                  <c:v>0.15209006099879241</c:v>
                </c:pt>
                <c:pt idx="89">
                  <c:v>7.0951932542279023E-2</c:v>
                </c:pt>
                <c:pt idx="90">
                  <c:v>-1.2337139661723714E-2</c:v>
                </c:pt>
                <c:pt idx="91">
                  <c:v>-9.7861607667314901E-2</c:v>
                </c:pt>
                <c:pt idx="92">
                  <c:v>-0.18576012165757319</c:v>
                </c:pt>
                <c:pt idx="93">
                  <c:v>-0.2761604600476853</c:v>
                </c:pt>
                <c:pt idx="94">
                  <c:v>-0.36919614821663216</c:v>
                </c:pt>
                <c:pt idx="95">
                  <c:v>-0.46500232804883274</c:v>
                </c:pt>
                <c:pt idx="96">
                  <c:v>-0.5637795283420689</c:v>
                </c:pt>
                <c:pt idx="97">
                  <c:v>-0.66564338474470963</c:v>
                </c:pt>
                <c:pt idx="98">
                  <c:v>-0.77085426134696611</c:v>
                </c:pt>
                <c:pt idx="99">
                  <c:v>-0.87954858691297633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98-7C41-8F60-5832E9949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1"/>
      </c:valAx>
      <c:valAx>
        <c:axId val="-2116108192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∆H</a:t>
                </a:r>
                <a:r>
                  <a:rPr lang="en-US" sz="1800" b="0" baseline="-25000">
                    <a:latin typeface="Helvetica"/>
                  </a:rPr>
                  <a:t>t</a:t>
                </a:r>
                <a:r>
                  <a:rPr lang="en-US" sz="1800" b="0">
                    <a:latin typeface="Helvetica"/>
                  </a:rPr>
                  <a:t> (kJ/mol)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0"/>
          <c:order val="0"/>
          <c:tx>
            <c:v>∆S</c:v>
          </c:tx>
          <c:spPr>
            <a:ln w="47625">
              <a:noFill/>
            </a:ln>
          </c:spPr>
          <c:xVal>
            <c:numRef>
              <c:f>'Qst_Fe-PCN-224_LT'!$A$9:$A$108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'Qst_Fe-PCN-224_LT'!$Q$9:$Q$108</c:f>
              <c:numCache>
                <c:formatCode>General</c:formatCode>
                <c:ptCount val="100"/>
                <c:pt idx="0">
                  <c:v>75.488736672751031</c:v>
                </c:pt>
                <c:pt idx="1">
                  <c:v>96.25758453680595</c:v>
                </c:pt>
                <c:pt idx="2">
                  <c:v>109.3236810639449</c:v>
                </c:pt>
                <c:pt idx="3">
                  <c:v>119.26426431545823</c:v>
                </c:pt>
                <c:pt idx="4">
                  <c:v>127.45825757732739</c:v>
                </c:pt>
                <c:pt idx="5">
                  <c:v>134.40478236125588</c:v>
                </c:pt>
                <c:pt idx="6">
                  <c:v>140.13096607337027</c:v>
                </c:pt>
                <c:pt idx="7">
                  <c:v>144.12670626003947</c:v>
                </c:pt>
                <c:pt idx="8">
                  <c:v>144.57493227925494</c:v>
                </c:pt>
                <c:pt idx="9">
                  <c:v>126.51594541905278</c:v>
                </c:pt>
                <c:pt idx="10">
                  <c:v>60.480186131349981</c:v>
                </c:pt>
                <c:pt idx="11">
                  <c:v>48.032574319585748</c:v>
                </c:pt>
                <c:pt idx="12">
                  <c:v>42.605226568068993</c:v>
                </c:pt>
                <c:pt idx="13">
                  <c:v>39.730188398453336</c:v>
                </c:pt>
                <c:pt idx="14">
                  <c:v>38.030553199115026</c:v>
                </c:pt>
                <c:pt idx="15">
                  <c:v>36.942062047889785</c:v>
                </c:pt>
                <c:pt idx="16">
                  <c:v>36.20174390588133</c:v>
                </c:pt>
                <c:pt idx="17">
                  <c:v>35.675643275566188</c:v>
                </c:pt>
                <c:pt idx="18">
                  <c:v>35.28970144023728</c:v>
                </c:pt>
                <c:pt idx="19">
                  <c:v>35.00063578422229</c:v>
                </c:pt>
                <c:pt idx="20">
                  <c:v>34.781899888013285</c:v>
                </c:pt>
                <c:pt idx="21">
                  <c:v>34.615989591025659</c:v>
                </c:pt>
                <c:pt idx="22">
                  <c:v>34.491441967722487</c:v>
                </c:pt>
                <c:pt idx="23">
                  <c:v>34.400289947448286</c:v>
                </c:pt>
                <c:pt idx="24">
                  <c:v>34.33668649657718</c:v>
                </c:pt>
                <c:pt idx="25">
                  <c:v>34.296540014124503</c:v>
                </c:pt>
                <c:pt idx="26">
                  <c:v>34.276626009535349</c:v>
                </c:pt>
                <c:pt idx="27">
                  <c:v>34.274608109008405</c:v>
                </c:pt>
                <c:pt idx="28">
                  <c:v>34.28861475135831</c:v>
                </c:pt>
                <c:pt idx="29">
                  <c:v>34.317195941452844</c:v>
                </c:pt>
                <c:pt idx="30">
                  <c:v>34.359272795716528</c:v>
                </c:pt>
                <c:pt idx="31">
                  <c:v>34.413787009427857</c:v>
                </c:pt>
                <c:pt idx="32">
                  <c:v>34.4801867833214</c:v>
                </c:pt>
                <c:pt idx="33">
                  <c:v>34.557586392684321</c:v>
                </c:pt>
                <c:pt idx="34">
                  <c:v>34.645775607276676</c:v>
                </c:pt>
                <c:pt idx="35">
                  <c:v>34.744133319526668</c:v>
                </c:pt>
                <c:pt idx="36">
                  <c:v>34.852527763996612</c:v>
                </c:pt>
                <c:pt idx="37">
                  <c:v>34.970722397395484</c:v>
                </c:pt>
                <c:pt idx="38">
                  <c:v>35.098354735021815</c:v>
                </c:pt>
                <c:pt idx="39">
                  <c:v>35.235415595874287</c:v>
                </c:pt>
                <c:pt idx="40">
                  <c:v>35.381880763412305</c:v>
                </c:pt>
                <c:pt idx="41">
                  <c:v>35.537568404557824</c:v>
                </c:pt>
                <c:pt idx="42">
                  <c:v>35.702432985387595</c:v>
                </c:pt>
                <c:pt idx="43">
                  <c:v>35.876595681877113</c:v>
                </c:pt>
                <c:pt idx="44">
                  <c:v>36.059953647942415</c:v>
                </c:pt>
                <c:pt idx="45">
                  <c:v>36.252759984005408</c:v>
                </c:pt>
                <c:pt idx="46">
                  <c:v>36.45491591474152</c:v>
                </c:pt>
                <c:pt idx="47">
                  <c:v>36.666659476258175</c:v>
                </c:pt>
                <c:pt idx="48">
                  <c:v>36.888081784494204</c:v>
                </c:pt>
                <c:pt idx="49">
                  <c:v>37.119506712624961</c:v>
                </c:pt>
                <c:pt idx="50">
                  <c:v>37.36083464724333</c:v>
                </c:pt>
                <c:pt idx="51">
                  <c:v>37.612770077551595</c:v>
                </c:pt>
                <c:pt idx="52">
                  <c:v>37.874996577034125</c:v>
                </c:pt>
                <c:pt idx="53">
                  <c:v>38.148286594139016</c:v>
                </c:pt>
                <c:pt idx="54">
                  <c:v>38.432669360561832</c:v>
                </c:pt>
                <c:pt idx="55">
                  <c:v>38.72876563146842</c:v>
                </c:pt>
                <c:pt idx="56">
                  <c:v>39.036575568247727</c:v>
                </c:pt>
                <c:pt idx="57">
                  <c:v>39.356655039296378</c:v>
                </c:pt>
                <c:pt idx="58">
                  <c:v>39.689561799536555</c:v>
                </c:pt>
                <c:pt idx="59">
                  <c:v>40.035784924663709</c:v>
                </c:pt>
                <c:pt idx="60">
                  <c:v>0</c:v>
                </c:pt>
                <c:pt idx="61">
                  <c:v>0</c:v>
                </c:pt>
                <c:pt idx="62">
                  <c:v>28.19331117701142</c:v>
                </c:pt>
                <c:pt idx="63">
                  <c:v>28.107354154253741</c:v>
                </c:pt>
                <c:pt idx="64">
                  <c:v>28.01551150457524</c:v>
                </c:pt>
                <c:pt idx="65">
                  <c:v>27.91745614648476</c:v>
                </c:pt>
                <c:pt idx="66">
                  <c:v>27.813500087012894</c:v>
                </c:pt>
                <c:pt idx="67">
                  <c:v>27.703070498133229</c:v>
                </c:pt>
                <c:pt idx="68">
                  <c:v>27.585952341990414</c:v>
                </c:pt>
                <c:pt idx="69">
                  <c:v>27.462312068664158</c:v>
                </c:pt>
                <c:pt idx="70">
                  <c:v>27.331730215426074</c:v>
                </c:pt>
                <c:pt idx="71">
                  <c:v>27.194262550642705</c:v>
                </c:pt>
                <c:pt idx="72">
                  <c:v>27.049525474585039</c:v>
                </c:pt>
                <c:pt idx="73">
                  <c:v>26.897300666651446</c:v>
                </c:pt>
                <c:pt idx="74">
                  <c:v>26.737669298153538</c:v>
                </c:pt>
                <c:pt idx="75">
                  <c:v>26.570143732336579</c:v>
                </c:pt>
                <c:pt idx="76">
                  <c:v>26.394534349603063</c:v>
                </c:pt>
                <c:pt idx="77">
                  <c:v>26.210795998368045</c:v>
                </c:pt>
                <c:pt idx="78">
                  <c:v>26.018639283205527</c:v>
                </c:pt>
                <c:pt idx="79">
                  <c:v>25.817529382323897</c:v>
                </c:pt>
                <c:pt idx="80">
                  <c:v>25.607300751113286</c:v>
                </c:pt>
                <c:pt idx="81">
                  <c:v>25.387720454530115</c:v>
                </c:pt>
                <c:pt idx="82">
                  <c:v>25.15865770981879</c:v>
                </c:pt>
                <c:pt idx="83">
                  <c:v>24.919559269110433</c:v>
                </c:pt>
                <c:pt idx="84">
                  <c:v>24.670035481086057</c:v>
                </c:pt>
                <c:pt idx="85">
                  <c:v>24.409801395652003</c:v>
                </c:pt>
                <c:pt idx="86">
                  <c:v>24.138472863641027</c:v>
                </c:pt>
                <c:pt idx="87">
                  <c:v>23.855487467759517</c:v>
                </c:pt>
                <c:pt idx="88">
                  <c:v>23.560559758217011</c:v>
                </c:pt>
                <c:pt idx="89">
                  <c:v>23.253081747932789</c:v>
                </c:pt>
                <c:pt idx="90">
                  <c:v>22.932527438094297</c:v>
                </c:pt>
                <c:pt idx="91">
                  <c:v>22.598413442418003</c:v>
                </c:pt>
                <c:pt idx="92">
                  <c:v>22.250026582143935</c:v>
                </c:pt>
                <c:pt idx="93">
                  <c:v>21.886698172347</c:v>
                </c:pt>
                <c:pt idx="94">
                  <c:v>21.50771444650136</c:v>
                </c:pt>
                <c:pt idx="95">
                  <c:v>21.112401044610927</c:v>
                </c:pt>
                <c:pt idx="96">
                  <c:v>20.699642400687836</c:v>
                </c:pt>
                <c:pt idx="97">
                  <c:v>20.268866574119368</c:v>
                </c:pt>
                <c:pt idx="98">
                  <c:v>19.818643574996514</c:v>
                </c:pt>
                <c:pt idx="99">
                  <c:v>19.348297174369272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44-8B45-9459-EFD5CC757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1"/>
      </c:valAx>
      <c:valAx>
        <c:axId val="-2116108192"/>
        <c:scaling>
          <c:orientation val="minMax"/>
          <c:max val="1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∆S</a:t>
                </a:r>
                <a:r>
                  <a:rPr lang="en-US" sz="1800" b="0">
                    <a:latin typeface="Helvetica"/>
                  </a:rPr>
                  <a:t> (J/molK)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1"/>
          <c:order val="0"/>
          <c:tx>
            <c:v>∆H</c:v>
          </c:tx>
          <c:spPr>
            <a:ln w="47625">
              <a:noFill/>
            </a:ln>
            <a:effectLst/>
          </c:spPr>
          <c:marker>
            <c:symbol val="circle"/>
            <c:size val="9"/>
          </c:marker>
          <c:xVal>
            <c:numRef>
              <c:f>'Qst_Fe-PCN-224_HT'!$A$9:$A$108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'Qst_Fe-PCN-224_HT'!$K$9:$K$108</c:f>
              <c:numCache>
                <c:formatCode>General</c:formatCode>
                <c:ptCount val="100"/>
                <c:pt idx="0">
                  <c:v>22.375259781805848</c:v>
                </c:pt>
                <c:pt idx="1">
                  <c:v>21.240973704007018</c:v>
                </c:pt>
                <c:pt idx="2">
                  <c:v>20.235450231717319</c:v>
                </c:pt>
                <c:pt idx="3">
                  <c:v>19.290462871222278</c:v>
                </c:pt>
                <c:pt idx="4">
                  <c:v>18.385109697368481</c:v>
                </c:pt>
                <c:pt idx="5">
                  <c:v>17.515691413732313</c:v>
                </c:pt>
                <c:pt idx="6">
                  <c:v>16.686509436531725</c:v>
                </c:pt>
                <c:pt idx="7">
                  <c:v>15.904709698041543</c:v>
                </c:pt>
                <c:pt idx="8">
                  <c:v>15.177701422405214</c:v>
                </c:pt>
                <c:pt idx="9">
                  <c:v>14.510509136688905</c:v>
                </c:pt>
                <c:pt idx="10">
                  <c:v>13.90508094127668</c:v>
                </c:pt>
                <c:pt idx="11">
                  <c:v>13.360352475021738</c:v>
                </c:pt>
                <c:pt idx="12">
                  <c:v>12.872858044388201</c:v>
                </c:pt>
                <c:pt idx="13">
                  <c:v>12.437731800051136</c:v>
                </c:pt>
                <c:pt idx="14">
                  <c:v>12.049519505487757</c:v>
                </c:pt>
                <c:pt idx="15">
                  <c:v>11.702720070268779</c:v>
                </c:pt>
                <c:pt idx="16">
                  <c:v>11.392070444615658</c:v>
                </c:pt>
                <c:pt idx="17">
                  <c:v>11.112916226381458</c:v>
                </c:pt>
                <c:pt idx="18">
                  <c:v>10.861081598882119</c:v>
                </c:pt>
                <c:pt idx="19">
                  <c:v>10.632914495607343</c:v>
                </c:pt>
                <c:pt idx="20">
                  <c:v>10.425363864854525</c:v>
                </c:pt>
                <c:pt idx="21">
                  <c:v>10.235640160809256</c:v>
                </c:pt>
                <c:pt idx="22">
                  <c:v>10.061585484361556</c:v>
                </c:pt>
                <c:pt idx="23">
                  <c:v>9.9011295539764195</c:v>
                </c:pt>
                <c:pt idx="24">
                  <c:v>9.7525950699256612</c:v>
                </c:pt>
                <c:pt idx="25">
                  <c:v>9.6145718228607286</c:v>
                </c:pt>
                <c:pt idx="26">
                  <c:v>9.4857971264147842</c:v>
                </c:pt>
                <c:pt idx="27">
                  <c:v>9.3651678680924579</c:v>
                </c:pt>
                <c:pt idx="28">
                  <c:v>9.2517441934311222</c:v>
                </c:pt>
                <c:pt idx="29">
                  <c:v>9.1447354010139517</c:v>
                </c:pt>
                <c:pt idx="30">
                  <c:v>9.0434057765246916</c:v>
                </c:pt>
                <c:pt idx="31">
                  <c:v>8.9470806137887262</c:v>
                </c:pt>
                <c:pt idx="32">
                  <c:v>8.8552426461551406</c:v>
                </c:pt>
                <c:pt idx="33">
                  <c:v>8.7673638099242108</c:v>
                </c:pt>
                <c:pt idx="34">
                  <c:v>8.6830408073355763</c:v>
                </c:pt>
                <c:pt idx="35">
                  <c:v>8.6017849790131269</c:v>
                </c:pt>
                <c:pt idx="36">
                  <c:v>8.5232673975418365</c:v>
                </c:pt>
                <c:pt idx="37">
                  <c:v>8.4471799333287656</c:v>
                </c:pt>
                <c:pt idx="38">
                  <c:v>8.3731755744056553</c:v>
                </c:pt>
                <c:pt idx="39">
                  <c:v>8.3009252195068957</c:v>
                </c:pt>
                <c:pt idx="40">
                  <c:v>8.2302453325462306</c:v>
                </c:pt>
                <c:pt idx="41">
                  <c:v>8.160903069969649</c:v>
                </c:pt>
                <c:pt idx="42">
                  <c:v>8.092552249257162</c:v>
                </c:pt>
                <c:pt idx="43">
                  <c:v>8.0250323774882286</c:v>
                </c:pt>
                <c:pt idx="44">
                  <c:v>7.9580825612814792</c:v>
                </c:pt>
                <c:pt idx="45">
                  <c:v>7.8915542930523994</c:v>
                </c:pt>
                <c:pt idx="46">
                  <c:v>7.8251754095218855</c:v>
                </c:pt>
                <c:pt idx="47">
                  <c:v>7.7588022575231532</c:v>
                </c:pt>
                <c:pt idx="48">
                  <c:v>7.6922134880398243</c:v>
                </c:pt>
                <c:pt idx="49">
                  <c:v>7.6251991883764187</c:v>
                </c:pt>
                <c:pt idx="50">
                  <c:v>7.5576504949406269</c:v>
                </c:pt>
                <c:pt idx="51">
                  <c:v>7.4893448906270752</c:v>
                </c:pt>
                <c:pt idx="52">
                  <c:v>7.4201312689425958</c:v>
                </c:pt>
                <c:pt idx="53">
                  <c:v>7.3499369184506831</c:v>
                </c:pt>
                <c:pt idx="54">
                  <c:v>7.2787365878385772</c:v>
                </c:pt>
                <c:pt idx="55">
                  <c:v>7.2065155208619238</c:v>
                </c:pt>
                <c:pt idx="56">
                  <c:v>7.1335039630525108</c:v>
                </c:pt>
                <c:pt idx="57">
                  <c:v>7.0601289026452303</c:v>
                </c:pt>
                <c:pt idx="58">
                  <c:v>6.9872651415315534</c:v>
                </c:pt>
                <c:pt idx="59">
                  <c:v>6.9164307258754398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CD-5542-8EC6-DE7C85F5C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</c:valAx>
      <c:valAx>
        <c:axId val="-2116108192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∆H</a:t>
                </a:r>
                <a:r>
                  <a:rPr lang="en-US" sz="1800" b="0" baseline="-25000">
                    <a:latin typeface="Helvetica"/>
                  </a:rPr>
                  <a:t>t</a:t>
                </a:r>
                <a:r>
                  <a:rPr lang="en-US" sz="1800" b="0">
                    <a:latin typeface="Helvetica"/>
                  </a:rPr>
                  <a:t> (kJ/mol)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0"/>
          <c:order val="0"/>
          <c:tx>
            <c:v>∆S </c:v>
          </c:tx>
          <c:spPr>
            <a:ln w="47625">
              <a:noFill/>
            </a:ln>
          </c:spPr>
          <c:xVal>
            <c:numRef>
              <c:f>'Qst_Fe-PCN-224_HT'!$A$9:$A$108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'Qst_Fe-PCN-224_HT'!$Q$9:$Q$108</c:f>
              <c:numCache>
                <c:formatCode>General</c:formatCode>
                <c:ptCount val="100"/>
                <c:pt idx="0">
                  <c:v>75.109886061660589</c:v>
                </c:pt>
                <c:pt idx="1">
                  <c:v>75.641271754451211</c:v>
                </c:pt>
                <c:pt idx="2">
                  <c:v>74.866671572810262</c:v>
                </c:pt>
                <c:pt idx="3">
                  <c:v>73.376992744383799</c:v>
                </c:pt>
                <c:pt idx="4">
                  <c:v>71.344065494426246</c:v>
                </c:pt>
                <c:pt idx="5">
                  <c:v>68.850253530580503</c:v>
                </c:pt>
                <c:pt idx="6">
                  <c:v>65.975368478543174</c:v>
                </c:pt>
                <c:pt idx="7">
                  <c:v>62.847613192509854</c:v>
                </c:pt>
                <c:pt idx="8">
                  <c:v>59.674535146446154</c:v>
                </c:pt>
                <c:pt idx="9">
                  <c:v>56.71584494263513</c:v>
                </c:pt>
                <c:pt idx="10">
                  <c:v>54.188648454349881</c:v>
                </c:pt>
                <c:pt idx="11">
                  <c:v>52.186528741513143</c:v>
                </c:pt>
                <c:pt idx="12">
                  <c:v>50.686255225180965</c:v>
                </c:pt>
                <c:pt idx="13">
                  <c:v>49.606786751756637</c:v>
                </c:pt>
                <c:pt idx="14">
                  <c:v>48.858007886609485</c:v>
                </c:pt>
                <c:pt idx="15">
                  <c:v>48.362192494479061</c:v>
                </c:pt>
                <c:pt idx="16">
                  <c:v>48.058327785929031</c:v>
                </c:pt>
                <c:pt idx="17">
                  <c:v>47.900617331672557</c:v>
                </c:pt>
                <c:pt idx="18">
                  <c:v>47.85554921033922</c:v>
                </c:pt>
                <c:pt idx="19">
                  <c:v>47.897946044422604</c:v>
                </c:pt>
                <c:pt idx="20">
                  <c:v>48.009359743875827</c:v>
                </c:pt>
                <c:pt idx="21">
                  <c:v>48.176104424928184</c:v>
                </c:pt>
                <c:pt idx="22">
                  <c:v>48.388003587031754</c:v>
                </c:pt>
                <c:pt idx="23">
                  <c:v>48.63729639081194</c:v>
                </c:pt>
                <c:pt idx="24">
                  <c:v>48.918037812982035</c:v>
                </c:pt>
                <c:pt idx="25">
                  <c:v>49.225755726633992</c:v>
                </c:pt>
                <c:pt idx="26">
                  <c:v>49.557389337521833</c:v>
                </c:pt>
                <c:pt idx="27">
                  <c:v>49.910220826137973</c:v>
                </c:pt>
                <c:pt idx="28">
                  <c:v>50.282527818589735</c:v>
                </c:pt>
                <c:pt idx="29">
                  <c:v>50.673111100015731</c:v>
                </c:pt>
                <c:pt idx="30">
                  <c:v>51.080914650001731</c:v>
                </c:pt>
                <c:pt idx="31">
                  <c:v>51.505565676125578</c:v>
                </c:pt>
                <c:pt idx="32">
                  <c:v>51.946875074698447</c:v>
                </c:pt>
                <c:pt idx="33">
                  <c:v>52.404850591304609</c:v>
                </c:pt>
                <c:pt idx="34">
                  <c:v>52.879856743864643</c:v>
                </c:pt>
                <c:pt idx="35">
                  <c:v>53.372328416527075</c:v>
                </c:pt>
                <c:pt idx="36">
                  <c:v>53.883036156769613</c:v>
                </c:pt>
                <c:pt idx="37">
                  <c:v>54.412887907429621</c:v>
                </c:pt>
                <c:pt idx="38">
                  <c:v>54.963058570422234</c:v>
                </c:pt>
                <c:pt idx="39">
                  <c:v>55.534817729826308</c:v>
                </c:pt>
                <c:pt idx="40">
                  <c:v>56.129809771578834</c:v>
                </c:pt>
                <c:pt idx="41">
                  <c:v>56.74984921793024</c:v>
                </c:pt>
                <c:pt idx="42">
                  <c:v>57.39700059594599</c:v>
                </c:pt>
                <c:pt idx="43">
                  <c:v>58.073784739027069</c:v>
                </c:pt>
                <c:pt idx="44">
                  <c:v>58.782912351711438</c:v>
                </c:pt>
                <c:pt idx="45">
                  <c:v>59.527669236475241</c:v>
                </c:pt>
                <c:pt idx="46">
                  <c:v>60.311689379753794</c:v>
                </c:pt>
                <c:pt idx="47">
                  <c:v>61.139398029616501</c:v>
                </c:pt>
                <c:pt idx="48">
                  <c:v>62.015861330741799</c:v>
                </c:pt>
                <c:pt idx="49">
                  <c:v>62.946824747770158</c:v>
                </c:pt>
                <c:pt idx="50">
                  <c:v>63.939621359823214</c:v>
                </c:pt>
                <c:pt idx="51">
                  <c:v>65.002276189187668</c:v>
                </c:pt>
                <c:pt idx="52">
                  <c:v>66.145119995230189</c:v>
                </c:pt>
                <c:pt idx="53">
                  <c:v>67.380374120506389</c:v>
                </c:pt>
                <c:pt idx="54">
                  <c:v>68.723557483045099</c:v>
                </c:pt>
                <c:pt idx="55">
                  <c:v>70.193244392568474</c:v>
                </c:pt>
                <c:pt idx="56">
                  <c:v>71.814589762236508</c:v>
                </c:pt>
                <c:pt idx="57">
                  <c:v>73.619028102440268</c:v>
                </c:pt>
                <c:pt idx="58">
                  <c:v>75.649613718562364</c:v>
                </c:pt>
                <c:pt idx="59">
                  <c:v>77.964979461707813</c:v>
                </c:pt>
                <c:pt idx="60">
                  <c:v>0</c:v>
                </c:pt>
                <c:pt idx="61">
                  <c:v>0</c:v>
                </c:pt>
                <c:pt idx="62">
                  <c:v>28.770693833989448</c:v>
                </c:pt>
                <c:pt idx="63">
                  <c:v>28.672026955214207</c:v>
                </c:pt>
                <c:pt idx="64">
                  <c:v>28.566790710845002</c:v>
                </c:pt>
                <c:pt idx="65">
                  <c:v>28.454675930008339</c:v>
                </c:pt>
                <c:pt idx="66">
                  <c:v>28.335948527669192</c:v>
                </c:pt>
                <c:pt idx="67">
                  <c:v>28.21006978459242</c:v>
                </c:pt>
                <c:pt idx="68">
                  <c:v>28.076847954551475</c:v>
                </c:pt>
                <c:pt idx="69">
                  <c:v>27.936385423381321</c:v>
                </c:pt>
                <c:pt idx="70">
                  <c:v>27.788286693880451</c:v>
                </c:pt>
                <c:pt idx="71">
                  <c:v>27.632615562518726</c:v>
                </c:pt>
                <c:pt idx="72">
                  <c:v>27.468925270238682</c:v>
                </c:pt>
                <c:pt idx="73">
                  <c:v>27.297070333602548</c:v>
                </c:pt>
                <c:pt idx="74">
                  <c:v>27.1170168688475</c:v>
                </c:pt>
                <c:pt idx="75">
                  <c:v>26.928368999633719</c:v>
                </c:pt>
                <c:pt idx="76">
                  <c:v>26.73084597399188</c:v>
                </c:pt>
                <c:pt idx="77">
                  <c:v>26.524439292783551</c:v>
                </c:pt>
                <c:pt idx="78">
                  <c:v>26.308806348571469</c:v>
                </c:pt>
                <c:pt idx="79">
                  <c:v>26.083408660630027</c:v>
                </c:pt>
                <c:pt idx="80">
                  <c:v>25.848070113501837</c:v>
                </c:pt>
                <c:pt idx="81">
                  <c:v>25.602505813818652</c:v>
                </c:pt>
                <c:pt idx="82">
                  <c:v>25.346608928960841</c:v>
                </c:pt>
                <c:pt idx="83">
                  <c:v>25.079751652520549</c:v>
                </c:pt>
                <c:pt idx="84">
                  <c:v>24.801515023411962</c:v>
                </c:pt>
                <c:pt idx="85">
                  <c:v>24.511659154771994</c:v>
                </c:pt>
                <c:pt idx="86">
                  <c:v>24.209702638106155</c:v>
                </c:pt>
                <c:pt idx="87">
                  <c:v>23.895069596408224</c:v>
                </c:pt>
                <c:pt idx="88">
                  <c:v>23.567385226514869</c:v>
                </c:pt>
                <c:pt idx="89">
                  <c:v>23.226093957209713</c:v>
                </c:pt>
                <c:pt idx="90">
                  <c:v>22.870555420482965</c:v>
                </c:pt>
                <c:pt idx="91">
                  <c:v>22.500251469251676</c:v>
                </c:pt>
                <c:pt idx="92">
                  <c:v>22.114438772636809</c:v>
                </c:pt>
                <c:pt idx="93">
                  <c:v>21.712391683049344</c:v>
                </c:pt>
                <c:pt idx="94">
                  <c:v>21.293307282123603</c:v>
                </c:pt>
                <c:pt idx="95">
                  <c:v>20.856423178635119</c:v>
                </c:pt>
                <c:pt idx="96">
                  <c:v>20.400647441305939</c:v>
                </c:pt>
                <c:pt idx="97">
                  <c:v>19.9252143117935</c:v>
                </c:pt>
                <c:pt idx="98">
                  <c:v>19.428713967431825</c:v>
                </c:pt>
                <c:pt idx="99">
                  <c:v>18.910297522900379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63-E24F-96BE-08187DC3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</c:valAx>
      <c:valAx>
        <c:axId val="-2116108192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∆S</a:t>
                </a:r>
                <a:r>
                  <a:rPr lang="en-US" sz="1800" b="0" baseline="-25000">
                    <a:latin typeface="Helvetica"/>
                  </a:rPr>
                  <a:t>t</a:t>
                </a:r>
                <a:r>
                  <a:rPr lang="en-US" sz="1800" b="0">
                    <a:latin typeface="Helvetica"/>
                  </a:rPr>
                  <a:t> (J/molK)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1"/>
          <c:order val="0"/>
          <c:tx>
            <c:v>∆H</c:v>
          </c:tx>
          <c:spPr>
            <a:ln w="47625">
              <a:noFill/>
            </a:ln>
            <a:effectLst/>
          </c:spPr>
          <c:marker>
            <c:symbol val="circle"/>
            <c:size val="9"/>
          </c:marker>
          <c:xVal>
            <c:numRef>
              <c:f>'Qst_Co-PCN-224'!$A$9:$A$108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'Qst_Co-PCN-224'!$K$9:$K$108</c:f>
              <c:numCache>
                <c:formatCode>General</c:formatCode>
                <c:ptCount val="100"/>
                <c:pt idx="0">
                  <c:v>14.821084838543856</c:v>
                </c:pt>
                <c:pt idx="1">
                  <c:v>14.999738380380798</c:v>
                </c:pt>
                <c:pt idx="2">
                  <c:v>15.208294455541663</c:v>
                </c:pt>
                <c:pt idx="3">
                  <c:v>15.365363153127259</c:v>
                </c:pt>
                <c:pt idx="4">
                  <c:v>15.472346176805754</c:v>
                </c:pt>
                <c:pt idx="5">
                  <c:v>15.535246905109544</c:v>
                </c:pt>
                <c:pt idx="6">
                  <c:v>15.558035829226752</c:v>
                </c:pt>
                <c:pt idx="7">
                  <c:v>15.542498050242241</c:v>
                </c:pt>
                <c:pt idx="8">
                  <c:v>15.488717489225591</c:v>
                </c:pt>
                <c:pt idx="9">
                  <c:v>15.395670856828101</c:v>
                </c:pt>
                <c:pt idx="10">
                  <c:v>15.26196626320497</c:v>
                </c:pt>
                <c:pt idx="11">
                  <c:v>15.087037387886882</c:v>
                </c:pt>
                <c:pt idx="12">
                  <c:v>14.873059580869061</c:v>
                </c:pt>
                <c:pt idx="13">
                  <c:v>14.626887606213375</c:v>
                </c:pt>
                <c:pt idx="14">
                  <c:v>14.360314824373516</c:v>
                </c:pt>
                <c:pt idx="15">
                  <c:v>14.087515186901864</c:v>
                </c:pt>
                <c:pt idx="16">
                  <c:v>13.820894251578057</c:v>
                </c:pt>
                <c:pt idx="17">
                  <c:v>13.568611173872711</c:v>
                </c:pt>
                <c:pt idx="18">
                  <c:v>13.334534921569462</c:v>
                </c:pt>
                <c:pt idx="19">
                  <c:v>13.119577137600421</c:v>
                </c:pt>
                <c:pt idx="20">
                  <c:v>12.922975016233952</c:v>
                </c:pt>
                <c:pt idx="21">
                  <c:v>12.743212913917061</c:v>
                </c:pt>
                <c:pt idx="22">
                  <c:v>12.578597435432856</c:v>
                </c:pt>
                <c:pt idx="23">
                  <c:v>12.427437392938417</c:v>
                </c:pt>
                <c:pt idx="24">
                  <c:v>12.288153916904839</c:v>
                </c:pt>
                <c:pt idx="25">
                  <c:v>12.159398563551168</c:v>
                </c:pt>
                <c:pt idx="26">
                  <c:v>12.039952293420217</c:v>
                </c:pt>
                <c:pt idx="27">
                  <c:v>11.928751397013029</c:v>
                </c:pt>
                <c:pt idx="28">
                  <c:v>11.824908710376411</c:v>
                </c:pt>
                <c:pt idx="29">
                  <c:v>11.727620719967408</c:v>
                </c:pt>
                <c:pt idx="30">
                  <c:v>11.636223182110198</c:v>
                </c:pt>
                <c:pt idx="31">
                  <c:v>11.550113018152365</c:v>
                </c:pt>
                <c:pt idx="32">
                  <c:v>11.468787695951832</c:v>
                </c:pt>
                <c:pt idx="33">
                  <c:v>11.391781552643954</c:v>
                </c:pt>
                <c:pt idx="34">
                  <c:v>11.318708605583856</c:v>
                </c:pt>
                <c:pt idx="35">
                  <c:v>11.249222477893015</c:v>
                </c:pt>
                <c:pt idx="36">
                  <c:v>11.183012943640811</c:v>
                </c:pt>
                <c:pt idx="37">
                  <c:v>11.119805551703836</c:v>
                </c:pt>
                <c:pt idx="38">
                  <c:v>11.059365187949499</c:v>
                </c:pt>
                <c:pt idx="39">
                  <c:v>11.00147227689683</c:v>
                </c:pt>
                <c:pt idx="40">
                  <c:v>10.945932191977937</c:v>
                </c:pt>
                <c:pt idx="41">
                  <c:v>10.892580398700657</c:v>
                </c:pt>
                <c:pt idx="42">
                  <c:v>10.841256641016422</c:v>
                </c:pt>
                <c:pt idx="43">
                  <c:v>10.791810432361144</c:v>
                </c:pt>
                <c:pt idx="44">
                  <c:v>10.744130990732979</c:v>
                </c:pt>
                <c:pt idx="45">
                  <c:v>10.698087521974861</c:v>
                </c:pt>
                <c:pt idx="46">
                  <c:v>10.653592735356471</c:v>
                </c:pt>
                <c:pt idx="47">
                  <c:v>10.610545075010135</c:v>
                </c:pt>
                <c:pt idx="48">
                  <c:v>10.568840834428444</c:v>
                </c:pt>
                <c:pt idx="49">
                  <c:v>10.528418935033308</c:v>
                </c:pt>
                <c:pt idx="50">
                  <c:v>10.489190137504629</c:v>
                </c:pt>
                <c:pt idx="51">
                  <c:v>10.451126955618788</c:v>
                </c:pt>
                <c:pt idx="52">
                  <c:v>10.41411303688343</c:v>
                </c:pt>
                <c:pt idx="53">
                  <c:v>10.37811553234663</c:v>
                </c:pt>
                <c:pt idx="54">
                  <c:v>10.343081283272545</c:v>
                </c:pt>
                <c:pt idx="55">
                  <c:v>10.308962663383536</c:v>
                </c:pt>
                <c:pt idx="56">
                  <c:v>10.275718903300081</c:v>
                </c:pt>
                <c:pt idx="57">
                  <c:v>10.243295912123417</c:v>
                </c:pt>
                <c:pt idx="58">
                  <c:v>10.21165582427998</c:v>
                </c:pt>
                <c:pt idx="59">
                  <c:v>10.180780381971648</c:v>
                </c:pt>
                <c:pt idx="60">
                  <c:v>10.150596319091719</c:v>
                </c:pt>
                <c:pt idx="61">
                  <c:v>10.121113628266606</c:v>
                </c:pt>
                <c:pt idx="62">
                  <c:v>10.092269753598377</c:v>
                </c:pt>
                <c:pt idx="63">
                  <c:v>10.064050671943914</c:v>
                </c:pt>
                <c:pt idx="64">
                  <c:v>10.036432911265795</c:v>
                </c:pt>
                <c:pt idx="65">
                  <c:v>10.009394680729253</c:v>
                </c:pt>
                <c:pt idx="66">
                  <c:v>9.9828852233480365</c:v>
                </c:pt>
                <c:pt idx="67">
                  <c:v>9.9569245326245017</c:v>
                </c:pt>
                <c:pt idx="68">
                  <c:v>9.9314657540110609</c:v>
                </c:pt>
                <c:pt idx="69">
                  <c:v>9.9064736768978445</c:v>
                </c:pt>
                <c:pt idx="70">
                  <c:v>9.8819712298795466</c:v>
                </c:pt>
                <c:pt idx="71">
                  <c:v>9.8579143635182547</c:v>
                </c:pt>
                <c:pt idx="72">
                  <c:v>9.834291464395637</c:v>
                </c:pt>
                <c:pt idx="73">
                  <c:v>9.8110880917710919</c:v>
                </c:pt>
                <c:pt idx="74">
                  <c:v>9.7882848892251673</c:v>
                </c:pt>
                <c:pt idx="75">
                  <c:v>9.7658708625034389</c:v>
                </c:pt>
                <c:pt idx="76">
                  <c:v>9.7438443418768497</c:v>
                </c:pt>
                <c:pt idx="77">
                  <c:v>9.7221604189508124</c:v>
                </c:pt>
                <c:pt idx="78">
                  <c:v>9.7008380731447943</c:v>
                </c:pt>
                <c:pt idx="79">
                  <c:v>9.6798516723102992</c:v>
                </c:pt>
                <c:pt idx="80">
                  <c:v>9.6592000642441054</c:v>
                </c:pt>
                <c:pt idx="81">
                  <c:v>9.6388534017874381</c:v>
                </c:pt>
                <c:pt idx="82">
                  <c:v>9.6188210470788071</c:v>
                </c:pt>
                <c:pt idx="83">
                  <c:v>9.599088645631161</c:v>
                </c:pt>
                <c:pt idx="84">
                  <c:v>9.5796424712632184</c:v>
                </c:pt>
                <c:pt idx="85">
                  <c:v>9.5604765952782387</c:v>
                </c:pt>
                <c:pt idx="86">
                  <c:v>9.541579798047346</c:v>
                </c:pt>
                <c:pt idx="87">
                  <c:v>9.522945425380497</c:v>
                </c:pt>
                <c:pt idx="88">
                  <c:v>9.5045670038044054</c:v>
                </c:pt>
                <c:pt idx="89">
                  <c:v>9.4864409087378743</c:v>
                </c:pt>
                <c:pt idx="90">
                  <c:v>9.468559822603158</c:v>
                </c:pt>
                <c:pt idx="91">
                  <c:v>9.4509069861201205</c:v>
                </c:pt>
                <c:pt idx="92">
                  <c:v>9.4334779978159542</c:v>
                </c:pt>
                <c:pt idx="93">
                  <c:v>9.4162771179916867</c:v>
                </c:pt>
                <c:pt idx="94">
                  <c:v>9.3992832420453567</c:v>
                </c:pt>
                <c:pt idx="95">
                  <c:v>9.3825113533402575</c:v>
                </c:pt>
                <c:pt idx="96">
                  <c:v>9.3659410574095965</c:v>
                </c:pt>
                <c:pt idx="97">
                  <c:v>9.3495630120451576</c:v>
                </c:pt>
                <c:pt idx="98">
                  <c:v>9.3333844125603687</c:v>
                </c:pt>
                <c:pt idx="99">
                  <c:v>9.3173887836365559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4B-744B-926F-CDB58B13C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</c:valAx>
      <c:valAx>
        <c:axId val="-211610819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∆H</a:t>
                </a:r>
                <a:r>
                  <a:rPr lang="en-US" sz="1800" b="0">
                    <a:latin typeface="Helvetica"/>
                  </a:rPr>
                  <a:t> (kJ/mol)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0"/>
          <c:order val="0"/>
          <c:tx>
            <c:v>∆S</c:v>
          </c:tx>
          <c:spPr>
            <a:ln w="47625">
              <a:noFill/>
            </a:ln>
          </c:spPr>
          <c:xVal>
            <c:numRef>
              <c:f>'Qst_Co-PCN-224'!$A$9:$A$108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'Qst_Co-PCN-224'!$Q$9:$Q$108</c:f>
              <c:numCache>
                <c:formatCode>General</c:formatCode>
                <c:ptCount val="100"/>
                <c:pt idx="0">
                  <c:v>15.016782330257598</c:v>
                </c:pt>
                <c:pt idx="1">
                  <c:v>33.130583680492009</c:v>
                </c:pt>
                <c:pt idx="2">
                  <c:v>44.722230836823094</c:v>
                </c:pt>
                <c:pt idx="3">
                  <c:v>52.89248077376417</c:v>
                </c:pt>
                <c:pt idx="4">
                  <c:v>58.917370234714781</c:v>
                </c:pt>
                <c:pt idx="5">
                  <c:v>63.443980238045064</c:v>
                </c:pt>
                <c:pt idx="6">
                  <c:v>66.844728728155573</c:v>
                </c:pt>
                <c:pt idx="7">
                  <c:v>69.346874364455132</c:v>
                </c:pt>
                <c:pt idx="8">
                  <c:v>71.091200640601087</c:v>
                </c:pt>
                <c:pt idx="9">
                  <c:v>72.162963450020882</c:v>
                </c:pt>
                <c:pt idx="10">
                  <c:v>72.613867032041981</c:v>
                </c:pt>
                <c:pt idx="11">
                  <c:v>72.484585892754552</c:v>
                </c:pt>
                <c:pt idx="12">
                  <c:v>71.830230666380302</c:v>
                </c:pt>
                <c:pt idx="13">
                  <c:v>70.746065907338917</c:v>
                </c:pt>
                <c:pt idx="14">
                  <c:v>69.373473088612954</c:v>
                </c:pt>
                <c:pt idx="15">
                  <c:v>67.873969892589912</c:v>
                </c:pt>
                <c:pt idx="16">
                  <c:v>66.387453568122751</c:v>
                </c:pt>
                <c:pt idx="17">
                  <c:v>65.005688793544749</c:v>
                </c:pt>
                <c:pt idx="18">
                  <c:v>63.773706665141084</c:v>
                </c:pt>
                <c:pt idx="19">
                  <c:v>62.703660701665768</c:v>
                </c:pt>
                <c:pt idx="20">
                  <c:v>61.789684881460161</c:v>
                </c:pt>
                <c:pt idx="21">
                  <c:v>61.017505553537262</c:v>
                </c:pt>
                <c:pt idx="22">
                  <c:v>60.370882998931329</c:v>
                </c:pt>
                <c:pt idx="23">
                  <c:v>59.833438255572247</c:v>
                </c:pt>
                <c:pt idx="24">
                  <c:v>59.389894309643637</c:v>
                </c:pt>
                <c:pt idx="25">
                  <c:v>59.02731863329258</c:v>
                </c:pt>
                <c:pt idx="26">
                  <c:v>58.734186344372013</c:v>
                </c:pt>
                <c:pt idx="27">
                  <c:v>58.500369459372038</c:v>
                </c:pt>
                <c:pt idx="28">
                  <c:v>58.317746886882844</c:v>
                </c:pt>
                <c:pt idx="29">
                  <c:v>58.178752750073969</c:v>
                </c:pt>
                <c:pt idx="30">
                  <c:v>58.077655483468945</c:v>
                </c:pt>
                <c:pt idx="31">
                  <c:v>58.008864988630165</c:v>
                </c:pt>
                <c:pt idx="32">
                  <c:v>57.96824268374727</c:v>
                </c:pt>
                <c:pt idx="33">
                  <c:v>57.951570622567367</c:v>
                </c:pt>
                <c:pt idx="34">
                  <c:v>57.955835820081973</c:v>
                </c:pt>
                <c:pt idx="35">
                  <c:v>57.978201790522341</c:v>
                </c:pt>
                <c:pt idx="36">
                  <c:v>58.0161100331322</c:v>
                </c:pt>
                <c:pt idx="37">
                  <c:v>58.067534462097271</c:v>
                </c:pt>
                <c:pt idx="38">
                  <c:v>58.130633520360036</c:v>
                </c:pt>
                <c:pt idx="39">
                  <c:v>58.203978840461858</c:v>
                </c:pt>
                <c:pt idx="40">
                  <c:v>58.286116893441083</c:v>
                </c:pt>
                <c:pt idx="41">
                  <c:v>58.375933343061867</c:v>
                </c:pt>
                <c:pt idx="42">
                  <c:v>58.472274103226262</c:v>
                </c:pt>
                <c:pt idx="43">
                  <c:v>58.574463613121438</c:v>
                </c:pt>
                <c:pt idx="44">
                  <c:v>58.681634935568432</c:v>
                </c:pt>
                <c:pt idx="45">
                  <c:v>58.793073658197983</c:v>
                </c:pt>
                <c:pt idx="46">
                  <c:v>58.908294505578873</c:v>
                </c:pt>
                <c:pt idx="47">
                  <c:v>59.026727875363356</c:v>
                </c:pt>
                <c:pt idx="48">
                  <c:v>59.147709993632816</c:v>
                </c:pt>
                <c:pt idx="49">
                  <c:v>59.271264294554008</c:v>
                </c:pt>
                <c:pt idx="50">
                  <c:v>59.396683671967196</c:v>
                </c:pt>
                <c:pt idx="51">
                  <c:v>59.523880476418363</c:v>
                </c:pt>
                <c:pt idx="52">
                  <c:v>59.652490819637705</c:v>
                </c:pt>
                <c:pt idx="53">
                  <c:v>59.782216630166104</c:v>
                </c:pt>
                <c:pt idx="54">
                  <c:v>59.91286975538123</c:v>
                </c:pt>
                <c:pt idx="55">
                  <c:v>60.044346306815854</c:v>
                </c:pt>
                <c:pt idx="56">
                  <c:v>60.17642187764195</c:v>
                </c:pt>
                <c:pt idx="57">
                  <c:v>60.309022826145203</c:v>
                </c:pt>
                <c:pt idx="58">
                  <c:v>60.441733475754091</c:v>
                </c:pt>
                <c:pt idx="59">
                  <c:v>60.57488527964302</c:v>
                </c:pt>
                <c:pt idx="60">
                  <c:v>60.708071099932688</c:v>
                </c:pt>
                <c:pt idx="61">
                  <c:v>60.841288646067184</c:v>
                </c:pt>
                <c:pt idx="62">
                  <c:v>60.974336085642392</c:v>
                </c:pt>
                <c:pt idx="63">
                  <c:v>61.107329458587422</c:v>
                </c:pt>
                <c:pt idx="64">
                  <c:v>61.240067339448821</c:v>
                </c:pt>
                <c:pt idx="65">
                  <c:v>61.372632663946419</c:v>
                </c:pt>
                <c:pt idx="66">
                  <c:v>61.504782397741785</c:v>
                </c:pt>
                <c:pt idx="67">
                  <c:v>61.636652864780949</c:v>
                </c:pt>
                <c:pt idx="68">
                  <c:v>61.768097287948642</c:v>
                </c:pt>
                <c:pt idx="69">
                  <c:v>61.899059565683878</c:v>
                </c:pt>
                <c:pt idx="70">
                  <c:v>62.02958425822564</c:v>
                </c:pt>
                <c:pt idx="71">
                  <c:v>62.159631976017735</c:v>
                </c:pt>
                <c:pt idx="72">
                  <c:v>62.28920893502886</c:v>
                </c:pt>
                <c:pt idx="73">
                  <c:v>62.418214397727859</c:v>
                </c:pt>
                <c:pt idx="74">
                  <c:v>62.546711529621575</c:v>
                </c:pt>
                <c:pt idx="75">
                  <c:v>62.674635147724722</c:v>
                </c:pt>
                <c:pt idx="76">
                  <c:v>62.801973404906811</c:v>
                </c:pt>
                <c:pt idx="77">
                  <c:v>62.928670996942039</c:v>
                </c:pt>
                <c:pt idx="78">
                  <c:v>63.054792574673094</c:v>
                </c:pt>
                <c:pt idx="79">
                  <c:v>63.180286322167731</c:v>
                </c:pt>
                <c:pt idx="80">
                  <c:v>63.305221233075777</c:v>
                </c:pt>
                <c:pt idx="81">
                  <c:v>63.429508197943235</c:v>
                </c:pt>
                <c:pt idx="82">
                  <c:v>63.553145054378817</c:v>
                </c:pt>
                <c:pt idx="83">
                  <c:v>63.676161568234008</c:v>
                </c:pt>
                <c:pt idx="84">
                  <c:v>63.798577650867408</c:v>
                </c:pt>
                <c:pt idx="85">
                  <c:v>63.920330682093251</c:v>
                </c:pt>
                <c:pt idx="86">
                  <c:v>64.041502509461097</c:v>
                </c:pt>
                <c:pt idx="87">
                  <c:v>64.162031785839176</c:v>
                </c:pt>
                <c:pt idx="88">
                  <c:v>64.281855354999777</c:v>
                </c:pt>
                <c:pt idx="89">
                  <c:v>64.401148880731213</c:v>
                </c:pt>
                <c:pt idx="90">
                  <c:v>64.519791942870228</c:v>
                </c:pt>
                <c:pt idx="91">
                  <c:v>64.637782385359074</c:v>
                </c:pt>
                <c:pt idx="92">
                  <c:v>64.75514827565901</c:v>
                </c:pt>
                <c:pt idx="93">
                  <c:v>64.871942578857954</c:v>
                </c:pt>
                <c:pt idx="94">
                  <c:v>64.988082186338602</c:v>
                </c:pt>
                <c:pt idx="95">
                  <c:v>65.103623712091775</c:v>
                </c:pt>
                <c:pt idx="96">
                  <c:v>65.218566148481486</c:v>
                </c:pt>
                <c:pt idx="97">
                  <c:v>65.332928608267153</c:v>
                </c:pt>
                <c:pt idx="98">
                  <c:v>65.446643635330474</c:v>
                </c:pt>
                <c:pt idx="99">
                  <c:v>65.559759689833328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35-F04C-AD2E-D8492073B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</c:valAx>
      <c:valAx>
        <c:axId val="-2116108192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∆S</a:t>
                </a:r>
                <a:r>
                  <a:rPr lang="en-US" sz="1800" b="0">
                    <a:latin typeface="Helvetica"/>
                  </a:rPr>
                  <a:t> (J/molK)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0"/>
          <c:order val="0"/>
          <c:tx>
            <c:v>∆S</c:v>
          </c:tx>
          <c:spPr>
            <a:ln w="47625">
              <a:noFill/>
            </a:ln>
          </c:spPr>
          <c:xVal>
            <c:numRef>
              <c:f>'Qst_Mn-PCN-224'!$A$9:$A$108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'Qst_Mn-PCN-224'!$Q$9:$Q$108</c:f>
              <c:numCache>
                <c:formatCode>General</c:formatCode>
                <c:ptCount val="100"/>
                <c:pt idx="0">
                  <c:v>158.13513975523503</c:v>
                </c:pt>
                <c:pt idx="1">
                  <c:v>170.27758262582287</c:v>
                </c:pt>
                <c:pt idx="2">
                  <c:v>176.29619430643055</c:v>
                </c:pt>
                <c:pt idx="3">
                  <c:v>179.52658101618559</c:v>
                </c:pt>
                <c:pt idx="4">
                  <c:v>180.86527847631211</c:v>
                </c:pt>
                <c:pt idx="5">
                  <c:v>180.49543918108117</c:v>
                </c:pt>
                <c:pt idx="6">
                  <c:v>178.15004084835849</c:v>
                </c:pt>
                <c:pt idx="7">
                  <c:v>172.91750462590807</c:v>
                </c:pt>
                <c:pt idx="8">
                  <c:v>162.09658514501444</c:v>
                </c:pt>
                <c:pt idx="9">
                  <c:v>133.51670316263869</c:v>
                </c:pt>
                <c:pt idx="10">
                  <c:v>81.516077553771169</c:v>
                </c:pt>
                <c:pt idx="11">
                  <c:v>61.882865237598544</c:v>
                </c:pt>
                <c:pt idx="12">
                  <c:v>52.626663853803223</c:v>
                </c:pt>
                <c:pt idx="13">
                  <c:v>47.194705925965415</c:v>
                </c:pt>
                <c:pt idx="14">
                  <c:v>43.661971417589662</c:v>
                </c:pt>
                <c:pt idx="15">
                  <c:v>41.222639777708288</c:v>
                </c:pt>
                <c:pt idx="16">
                  <c:v>39.472009427903792</c:v>
                </c:pt>
                <c:pt idx="17">
                  <c:v>38.180933850670016</c:v>
                </c:pt>
                <c:pt idx="18">
                  <c:v>37.210122911464126</c:v>
                </c:pt>
                <c:pt idx="19">
                  <c:v>36.46937397462851</c:v>
                </c:pt>
                <c:pt idx="20">
                  <c:v>35.898175281281546</c:v>
                </c:pt>
                <c:pt idx="21">
                  <c:v>35.454299103583857</c:v>
                </c:pt>
                <c:pt idx="22">
                  <c:v>35.10757285577894</c:v>
                </c:pt>
                <c:pt idx="23">
                  <c:v>34.835448125791991</c:v>
                </c:pt>
                <c:pt idx="24">
                  <c:v>34.621566987626856</c:v>
                </c:pt>
                <c:pt idx="25">
                  <c:v>34.453066834948309</c:v>
                </c:pt>
                <c:pt idx="26">
                  <c:v>34.320500822564938</c:v>
                </c:pt>
                <c:pt idx="27">
                  <c:v>34.215808827373827</c:v>
                </c:pt>
                <c:pt idx="28">
                  <c:v>34.133176509795973</c:v>
                </c:pt>
                <c:pt idx="29">
                  <c:v>34.067719192036996</c:v>
                </c:pt>
                <c:pt idx="30">
                  <c:v>34.01551614072968</c:v>
                </c:pt>
                <c:pt idx="31">
                  <c:v>33.973214039208202</c:v>
                </c:pt>
                <c:pt idx="32">
                  <c:v>33.938537559756554</c:v>
                </c:pt>
                <c:pt idx="33">
                  <c:v>33.909132389960831</c:v>
                </c:pt>
                <c:pt idx="34">
                  <c:v>33.883293433889648</c:v>
                </c:pt>
                <c:pt idx="35">
                  <c:v>33.859384540162722</c:v>
                </c:pt>
                <c:pt idx="36">
                  <c:v>33.836236098227559</c:v>
                </c:pt>
                <c:pt idx="37">
                  <c:v>33.812856502796173</c:v>
                </c:pt>
                <c:pt idx="38">
                  <c:v>33.788212132875515</c:v>
                </c:pt>
                <c:pt idx="39">
                  <c:v>33.761689632157712</c:v>
                </c:pt>
                <c:pt idx="40">
                  <c:v>33.73241443538285</c:v>
                </c:pt>
                <c:pt idx="41">
                  <c:v>33.700006788169539</c:v>
                </c:pt>
                <c:pt idx="42">
                  <c:v>33.663898014871243</c:v>
                </c:pt>
                <c:pt idx="43">
                  <c:v>33.623562814602167</c:v>
                </c:pt>
                <c:pt idx="44">
                  <c:v>33.57862636186519</c:v>
                </c:pt>
                <c:pt idx="45">
                  <c:v>33.528948603228372</c:v>
                </c:pt>
                <c:pt idx="46">
                  <c:v>33.473942211166914</c:v>
                </c:pt>
                <c:pt idx="47">
                  <c:v>33.413501449433859</c:v>
                </c:pt>
                <c:pt idx="48">
                  <c:v>33.347291981503432</c:v>
                </c:pt>
                <c:pt idx="49">
                  <c:v>33.275163001914926</c:v>
                </c:pt>
                <c:pt idx="50">
                  <c:v>33.19689791935312</c:v>
                </c:pt>
                <c:pt idx="51">
                  <c:v>33.112145005284845</c:v>
                </c:pt>
                <c:pt idx="52">
                  <c:v>33.020931565459442</c:v>
                </c:pt>
                <c:pt idx="53">
                  <c:v>32.922961150832158</c:v>
                </c:pt>
                <c:pt idx="54">
                  <c:v>32.818041982764043</c:v>
                </c:pt>
                <c:pt idx="55">
                  <c:v>32.70604948574826</c:v>
                </c:pt>
                <c:pt idx="56">
                  <c:v>32.58683415911598</c:v>
                </c:pt>
                <c:pt idx="57">
                  <c:v>32.460205106546994</c:v>
                </c:pt>
                <c:pt idx="58">
                  <c:v>32.326000921080812</c:v>
                </c:pt>
                <c:pt idx="59">
                  <c:v>32.184047519395783</c:v>
                </c:pt>
                <c:pt idx="60">
                  <c:v>32.03423399418989</c:v>
                </c:pt>
                <c:pt idx="61">
                  <c:v>31.876323626249292</c:v>
                </c:pt>
                <c:pt idx="62">
                  <c:v>31.710262330333144</c:v>
                </c:pt>
                <c:pt idx="63">
                  <c:v>31.535753118111895</c:v>
                </c:pt>
                <c:pt idx="64">
                  <c:v>31.352687000944023</c:v>
                </c:pt>
                <c:pt idx="65">
                  <c:v>31.16072303778753</c:v>
                </c:pt>
                <c:pt idx="66">
                  <c:v>30.960056005200425</c:v>
                </c:pt>
                <c:pt idx="67">
                  <c:v>30.750118236692789</c:v>
                </c:pt>
                <c:pt idx="68">
                  <c:v>30.530710199083348</c:v>
                </c:pt>
                <c:pt idx="69">
                  <c:v>30.301810225666095</c:v>
                </c:pt>
                <c:pt idx="70">
                  <c:v>30.062993950945156</c:v>
                </c:pt>
                <c:pt idx="71">
                  <c:v>29.814325978837182</c:v>
                </c:pt>
                <c:pt idx="72">
                  <c:v>29.555163899534719</c:v>
                </c:pt>
                <c:pt idx="73">
                  <c:v>29.285455595903382</c:v>
                </c:pt>
                <c:pt idx="74">
                  <c:v>29.004929183397088</c:v>
                </c:pt>
                <c:pt idx="75">
                  <c:v>28.713283580126511</c:v>
                </c:pt>
                <c:pt idx="76">
                  <c:v>28.410010616407131</c:v>
                </c:pt>
                <c:pt idx="77">
                  <c:v>28.095144982116846</c:v>
                </c:pt>
                <c:pt idx="78">
                  <c:v>27.768187060312322</c:v>
                </c:pt>
                <c:pt idx="79">
                  <c:v>27.428481802821182</c:v>
                </c:pt>
                <c:pt idx="80">
                  <c:v>27.075792583749003</c:v>
                </c:pt>
                <c:pt idx="81">
                  <c:v>26.709678966297322</c:v>
                </c:pt>
                <c:pt idx="82">
                  <c:v>26.330038533393544</c:v>
                </c:pt>
                <c:pt idx="83">
                  <c:v>25.935994662239256</c:v>
                </c:pt>
                <c:pt idx="84">
                  <c:v>25.526989437032814</c:v>
                </c:pt>
                <c:pt idx="85">
                  <c:v>25.102812543602059</c:v>
                </c:pt>
                <c:pt idx="86">
                  <c:v>24.662709442203891</c:v>
                </c:pt>
                <c:pt idx="87">
                  <c:v>24.205965181908159</c:v>
                </c:pt>
                <c:pt idx="88">
                  <c:v>23.731956528330031</c:v>
                </c:pt>
                <c:pt idx="89">
                  <c:v>23.240132709773821</c:v>
                </c:pt>
                <c:pt idx="90">
                  <c:v>22.729500109343675</c:v>
                </c:pt>
                <c:pt idx="91">
                  <c:v>22.19938480056036</c:v>
                </c:pt>
                <c:pt idx="92">
                  <c:v>21.648843667389983</c:v>
                </c:pt>
                <c:pt idx="93">
                  <c:v>21.07690628003483</c:v>
                </c:pt>
                <c:pt idx="94">
                  <c:v>20.482452325411664</c:v>
                </c:pt>
                <c:pt idx="95">
                  <c:v>19.864402749317239</c:v>
                </c:pt>
                <c:pt idx="96">
                  <c:v>19.221516490426971</c:v>
                </c:pt>
                <c:pt idx="97">
                  <c:v>18.552510454874927</c:v>
                </c:pt>
                <c:pt idx="98">
                  <c:v>17.855759317895082</c:v>
                </c:pt>
                <c:pt idx="99">
                  <c:v>17.129920299732824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77-8D44-995A-40862FBDC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1"/>
      </c:valAx>
      <c:valAx>
        <c:axId val="-211610819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–∆</a:t>
                </a:r>
                <a:r>
                  <a:rPr lang="en-US" sz="1800" b="0" i="1">
                    <a:latin typeface="Helvetica"/>
                  </a:rPr>
                  <a:t>S</a:t>
                </a:r>
                <a:r>
                  <a:rPr lang="en-US" sz="1800" b="0">
                    <a:latin typeface="Helvetica"/>
                  </a:rPr>
                  <a:t> (J/molK)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1"/>
          <c:order val="0"/>
          <c:tx>
            <c:v>∆H</c:v>
          </c:tx>
          <c:spPr>
            <a:ln w="47625">
              <a:noFill/>
            </a:ln>
            <a:effectLst/>
          </c:spPr>
          <c:marker>
            <c:symbol val="circle"/>
            <c:size val="9"/>
          </c:marker>
          <c:xVal>
            <c:numRef>
              <c:f>'Qst_Cu_MFU-4l'!$A$9:$A$108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'Qst_Cu_MFU-4l'!$K$9:$K$108</c:f>
              <c:numCache>
                <c:formatCode>General</c:formatCode>
                <c:ptCount val="100"/>
                <c:pt idx="0">
                  <c:v>52.699741491807792</c:v>
                </c:pt>
                <c:pt idx="1">
                  <c:v>52.777093687324609</c:v>
                </c:pt>
                <c:pt idx="2">
                  <c:v>52.825270602847382</c:v>
                </c:pt>
                <c:pt idx="3">
                  <c:v>52.861747307734134</c:v>
                </c:pt>
                <c:pt idx="4">
                  <c:v>52.891999368817785</c:v>
                </c:pt>
                <c:pt idx="5">
                  <c:v>52.918488171977401</c:v>
                </c:pt>
                <c:pt idx="6">
                  <c:v>52.942523314885236</c:v>
                </c:pt>
                <c:pt idx="7">
                  <c:v>52.964992992590652</c:v>
                </c:pt>
                <c:pt idx="8">
                  <c:v>52.986365824970555</c:v>
                </c:pt>
                <c:pt idx="9">
                  <c:v>53.007043209793842</c:v>
                </c:pt>
                <c:pt idx="10">
                  <c:v>53.02748103679307</c:v>
                </c:pt>
                <c:pt idx="11">
                  <c:v>53.047810184911782</c:v>
                </c:pt>
                <c:pt idx="12">
                  <c:v>53.068280621787444</c:v>
                </c:pt>
                <c:pt idx="13">
                  <c:v>53.089117771031297</c:v>
                </c:pt>
                <c:pt idx="14">
                  <c:v>53.110591717816718</c:v>
                </c:pt>
                <c:pt idx="15">
                  <c:v>53.132917039283782</c:v>
                </c:pt>
                <c:pt idx="16">
                  <c:v>53.156435410903548</c:v>
                </c:pt>
                <c:pt idx="17">
                  <c:v>53.18135690528068</c:v>
                </c:pt>
                <c:pt idx="18">
                  <c:v>53.208188457139748</c:v>
                </c:pt>
                <c:pt idx="19">
                  <c:v>53.237281462176064</c:v>
                </c:pt>
                <c:pt idx="20">
                  <c:v>53.269235788234781</c:v>
                </c:pt>
                <c:pt idx="21">
                  <c:v>53.304889190117471</c:v>
                </c:pt>
                <c:pt idx="22">
                  <c:v>53.345241928987484</c:v>
                </c:pt>
                <c:pt idx="23">
                  <c:v>53.391718537604376</c:v>
                </c:pt>
                <c:pt idx="24">
                  <c:v>53.446305556907227</c:v>
                </c:pt>
                <c:pt idx="25">
                  <c:v>53.511819743349072</c:v>
                </c:pt>
                <c:pt idx="26">
                  <c:v>53.592619485999165</c:v>
                </c:pt>
                <c:pt idx="27">
                  <c:v>53.695396144669665</c:v>
                </c:pt>
                <c:pt idx="28">
                  <c:v>53.829869909390439</c:v>
                </c:pt>
                <c:pt idx="29">
                  <c:v>54.005799597465206</c:v>
                </c:pt>
                <c:pt idx="30">
                  <c:v>54.17854573493512</c:v>
                </c:pt>
                <c:pt idx="31">
                  <c:v>53.325737122646345</c:v>
                </c:pt>
                <c:pt idx="32">
                  <c:v>30.045145017819436</c:v>
                </c:pt>
                <c:pt idx="33">
                  <c:v>17.358203018606137</c:v>
                </c:pt>
                <c:pt idx="34">
                  <c:v>15.290144389865409</c:v>
                </c:pt>
                <c:pt idx="35">
                  <c:v>14.500573199380929</c:v>
                </c:pt>
                <c:pt idx="36">
                  <c:v>14.07647257676382</c:v>
                </c:pt>
                <c:pt idx="37">
                  <c:v>13.804874872779751</c:v>
                </c:pt>
                <c:pt idx="38">
                  <c:v>13.611787558723304</c:v>
                </c:pt>
                <c:pt idx="39">
                  <c:v>13.46447091602997</c:v>
                </c:pt>
                <c:pt idx="40">
                  <c:v>13.346521783710635</c:v>
                </c:pt>
                <c:pt idx="41">
                  <c:v>13.248632075123526</c:v>
                </c:pt>
                <c:pt idx="42">
                  <c:v>13.165174614474722</c:v>
                </c:pt>
                <c:pt idx="43">
                  <c:v>13.092456120510253</c:v>
                </c:pt>
                <c:pt idx="44">
                  <c:v>13.02795317382699</c:v>
                </c:pt>
                <c:pt idx="45">
                  <c:v>12.969920417892254</c:v>
                </c:pt>
                <c:pt idx="46">
                  <c:v>12.917108159037317</c:v>
                </c:pt>
                <c:pt idx="47">
                  <c:v>12.868609318365667</c:v>
                </c:pt>
                <c:pt idx="48">
                  <c:v>12.823490643016148</c:v>
                </c:pt>
                <c:pt idx="49">
                  <c:v>12.781429469642237</c:v>
                </c:pt>
                <c:pt idx="50">
                  <c:v>12.741890561005071</c:v>
                </c:pt>
                <c:pt idx="51">
                  <c:v>12.704519028599877</c:v>
                </c:pt>
                <c:pt idx="52">
                  <c:v>12.668863966523537</c:v>
                </c:pt>
                <c:pt idx="53">
                  <c:v>12.634923552833328</c:v>
                </c:pt>
                <c:pt idx="54">
                  <c:v>12.602357503276339</c:v>
                </c:pt>
                <c:pt idx="55">
                  <c:v>12.570904380872822</c:v>
                </c:pt>
                <c:pt idx="56">
                  <c:v>12.540603011178687</c:v>
                </c:pt>
                <c:pt idx="57">
                  <c:v>12.511251292716047</c:v>
                </c:pt>
                <c:pt idx="58">
                  <c:v>12.482719698167244</c:v>
                </c:pt>
                <c:pt idx="59">
                  <c:v>12.454880300653434</c:v>
                </c:pt>
                <c:pt idx="60">
                  <c:v>0</c:v>
                </c:pt>
                <c:pt idx="61">
                  <c:v>0</c:v>
                </c:pt>
                <c:pt idx="62">
                  <c:v>12.578432941894457</c:v>
                </c:pt>
                <c:pt idx="63">
                  <c:v>12.560640233348998</c:v>
                </c:pt>
                <c:pt idx="64">
                  <c:v>12.54307975738797</c:v>
                </c:pt>
                <c:pt idx="65">
                  <c:v>12.525829406959193</c:v>
                </c:pt>
                <c:pt idx="66">
                  <c:v>12.508863749830518</c:v>
                </c:pt>
                <c:pt idx="67">
                  <c:v>12.492111712607231</c:v>
                </c:pt>
                <c:pt idx="68">
                  <c:v>12.475595433496371</c:v>
                </c:pt>
                <c:pt idx="69">
                  <c:v>12.45918756642223</c:v>
                </c:pt>
                <c:pt idx="70">
                  <c:v>12.442990049679373</c:v>
                </c:pt>
                <c:pt idx="71">
                  <c:v>12.427010844167553</c:v>
                </c:pt>
                <c:pt idx="72">
                  <c:v>12.411103422934588</c:v>
                </c:pt>
                <c:pt idx="73">
                  <c:v>12.395302094628104</c:v>
                </c:pt>
                <c:pt idx="74">
                  <c:v>12.379663497241674</c:v>
                </c:pt>
                <c:pt idx="75">
                  <c:v>12.36409031935675</c:v>
                </c:pt>
                <c:pt idx="76">
                  <c:v>12.348553351832797</c:v>
                </c:pt>
                <c:pt idx="77">
                  <c:v>12.333083020033994</c:v>
                </c:pt>
                <c:pt idx="78">
                  <c:v>12.317702901126287</c:v>
                </c:pt>
                <c:pt idx="79">
                  <c:v>12.302303389541086</c:v>
                </c:pt>
                <c:pt idx="80">
                  <c:v>12.286906000911014</c:v>
                </c:pt>
                <c:pt idx="81">
                  <c:v>12.271542899585599</c:v>
                </c:pt>
                <c:pt idx="82">
                  <c:v>12.25616097577729</c:v>
                </c:pt>
                <c:pt idx="83">
                  <c:v>12.240760670219037</c:v>
                </c:pt>
                <c:pt idx="84">
                  <c:v>12.22533970324225</c:v>
                </c:pt>
                <c:pt idx="85">
                  <c:v>12.209841538627181</c:v>
                </c:pt>
                <c:pt idx="86">
                  <c:v>12.194286072475359</c:v>
                </c:pt>
                <c:pt idx="87">
                  <c:v>12.178644085070264</c:v>
                </c:pt>
                <c:pt idx="88">
                  <c:v>12.162920604668511</c:v>
                </c:pt>
                <c:pt idx="89">
                  <c:v>12.147072591418052</c:v>
                </c:pt>
                <c:pt idx="90">
                  <c:v>12.131114759207403</c:v>
                </c:pt>
                <c:pt idx="91">
                  <c:v>12.114957805232436</c:v>
                </c:pt>
                <c:pt idx="92">
                  <c:v>12.098657589538972</c:v>
                </c:pt>
                <c:pt idx="93">
                  <c:v>12.082177766439878</c:v>
                </c:pt>
                <c:pt idx="94">
                  <c:v>12.065584084311407</c:v>
                </c:pt>
                <c:pt idx="95">
                  <c:v>12.048735564233208</c:v>
                </c:pt>
                <c:pt idx="96">
                  <c:v>12.031524722651907</c:v>
                </c:pt>
                <c:pt idx="97">
                  <c:v>12.014174879777666</c:v>
                </c:pt>
                <c:pt idx="98">
                  <c:v>11.996503121581213</c:v>
                </c:pt>
                <c:pt idx="99">
                  <c:v>11.978475540010557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5E-0B4B-96F6-0185C4AB2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25"/>
      </c:valAx>
      <c:valAx>
        <c:axId val="-2116108192"/>
        <c:scaling>
          <c:orientation val="minMax"/>
          <c:max val="6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∆H</a:t>
                </a:r>
                <a:r>
                  <a:rPr lang="en-US" sz="1800" b="0">
                    <a:latin typeface="Helvetica"/>
                  </a:rPr>
                  <a:t> (kJ/mol)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0"/>
          <c:order val="0"/>
          <c:tx>
            <c:v>∆S</c:v>
          </c:tx>
          <c:spPr>
            <a:ln w="47625">
              <a:noFill/>
            </a:ln>
          </c:spPr>
          <c:xVal>
            <c:numRef>
              <c:f>'Qst_Cu_MFU-4l'!$A$9:$A$108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'Qst_Cu_MFU-4l'!$Q$9:$Q$108</c:f>
              <c:numCache>
                <c:formatCode>General</c:formatCode>
                <c:ptCount val="100"/>
                <c:pt idx="0">
                  <c:v>125.07556509485907</c:v>
                </c:pt>
                <c:pt idx="1">
                  <c:v>132.03522716285386</c:v>
                </c:pt>
                <c:pt idx="2">
                  <c:v>136.24791185252593</c:v>
                </c:pt>
                <c:pt idx="3">
                  <c:v>139.34323494192421</c:v>
                </c:pt>
                <c:pt idx="4">
                  <c:v>141.83266444166679</c:v>
                </c:pt>
                <c:pt idx="5">
                  <c:v>143.94412199381298</c:v>
                </c:pt>
                <c:pt idx="6">
                  <c:v>145.7998212161325</c:v>
                </c:pt>
                <c:pt idx="7">
                  <c:v>147.47414685406665</c:v>
                </c:pt>
                <c:pt idx="8">
                  <c:v>149.01372535407668</c:v>
                </c:pt>
                <c:pt idx="9">
                  <c:v>150.45237195955417</c:v>
                </c:pt>
                <c:pt idx="10">
                  <c:v>151.81534268917792</c:v>
                </c:pt>
                <c:pt idx="11">
                  <c:v>153.12076679105411</c:v>
                </c:pt>
                <c:pt idx="12">
                  <c:v>154.3830984413926</c:v>
                </c:pt>
                <c:pt idx="13">
                  <c:v>155.61578608233373</c:v>
                </c:pt>
                <c:pt idx="14">
                  <c:v>156.8295151529662</c:v>
                </c:pt>
                <c:pt idx="15">
                  <c:v>158.03421384673837</c:v>
                </c:pt>
                <c:pt idx="16">
                  <c:v>159.23910203573791</c:v>
                </c:pt>
                <c:pt idx="17">
                  <c:v>160.45366768172346</c:v>
                </c:pt>
                <c:pt idx="18">
                  <c:v>161.68832749977378</c:v>
                </c:pt>
                <c:pt idx="19">
                  <c:v>162.95363256149645</c:v>
                </c:pt>
                <c:pt idx="20">
                  <c:v>164.26206636309428</c:v>
                </c:pt>
                <c:pt idx="21">
                  <c:v>165.62828336990356</c:v>
                </c:pt>
                <c:pt idx="22">
                  <c:v>167.07100236184851</c:v>
                </c:pt>
                <c:pt idx="23">
                  <c:v>168.61362165447201</c:v>
                </c:pt>
                <c:pt idx="24">
                  <c:v>170.28867706605729</c:v>
                </c:pt>
                <c:pt idx="25">
                  <c:v>172.13995324080946</c:v>
                </c:pt>
                <c:pt idx="26">
                  <c:v>174.23405690518607</c:v>
                </c:pt>
                <c:pt idx="27">
                  <c:v>176.67651047150349</c:v>
                </c:pt>
                <c:pt idx="28">
                  <c:v>179.64445089290453</c:v>
                </c:pt>
                <c:pt idx="29">
                  <c:v>183.46838439823534</c:v>
                </c:pt>
                <c:pt idx="30">
                  <c:v>188.79747049082155</c:v>
                </c:pt>
                <c:pt idx="31">
                  <c:v>195.4721531126545</c:v>
                </c:pt>
                <c:pt idx="32">
                  <c:v>103.24164556362412</c:v>
                </c:pt>
                <c:pt idx="33">
                  <c:v>56.899479199641398</c:v>
                </c:pt>
                <c:pt idx="34">
                  <c:v>53.63044989152565</c:v>
                </c:pt>
                <c:pt idx="35">
                  <c:v>53.416373616342931</c:v>
                </c:pt>
                <c:pt idx="36">
                  <c:v>53.773363440834856</c:v>
                </c:pt>
                <c:pt idx="37">
                  <c:v>54.2649614779817</c:v>
                </c:pt>
                <c:pt idx="38">
                  <c:v>54.778928912034431</c:v>
                </c:pt>
                <c:pt idx="39">
                  <c:v>55.278150063713085</c:v>
                </c:pt>
                <c:pt idx="40">
                  <c:v>55.752982706315919</c:v>
                </c:pt>
                <c:pt idx="41">
                  <c:v>56.201338557895603</c:v>
                </c:pt>
                <c:pt idx="42">
                  <c:v>56.624164123292054</c:v>
                </c:pt>
                <c:pt idx="43">
                  <c:v>57.023461954365629</c:v>
                </c:pt>
                <c:pt idx="44">
                  <c:v>57.400833304768732</c:v>
                </c:pt>
                <c:pt idx="45">
                  <c:v>57.75872968274841</c:v>
                </c:pt>
                <c:pt idx="46">
                  <c:v>58.099091084772617</c:v>
                </c:pt>
                <c:pt idx="47">
                  <c:v>58.423722821692003</c:v>
                </c:pt>
                <c:pt idx="48">
                  <c:v>58.734186977377256</c:v>
                </c:pt>
                <c:pt idx="49">
                  <c:v>59.031602273155251</c:v>
                </c:pt>
                <c:pt idx="50">
                  <c:v>59.317298335266315</c:v>
                </c:pt>
                <c:pt idx="51">
                  <c:v>59.592785097133074</c:v>
                </c:pt>
                <c:pt idx="52">
                  <c:v>59.857653619967749</c:v>
                </c:pt>
                <c:pt idx="53">
                  <c:v>60.114369704394939</c:v>
                </c:pt>
                <c:pt idx="54">
                  <c:v>60.363224158986512</c:v>
                </c:pt>
                <c:pt idx="55">
                  <c:v>60.6036119071562</c:v>
                </c:pt>
                <c:pt idx="56">
                  <c:v>60.83782853454737</c:v>
                </c:pt>
                <c:pt idx="57">
                  <c:v>61.065488235589349</c:v>
                </c:pt>
                <c:pt idx="58">
                  <c:v>61.287252761008858</c:v>
                </c:pt>
                <c:pt idx="59">
                  <c:v>61.503575980508614</c:v>
                </c:pt>
                <c:pt idx="60">
                  <c:v>0</c:v>
                </c:pt>
                <c:pt idx="61">
                  <c:v>0</c:v>
                </c:pt>
                <c:pt idx="62">
                  <c:v>63.348146564229047</c:v>
                </c:pt>
                <c:pt idx="63">
                  <c:v>63.580110326825015</c:v>
                </c:pt>
                <c:pt idx="64">
                  <c:v>63.808141522541163</c:v>
                </c:pt>
                <c:pt idx="65">
                  <c:v>64.032727062287634</c:v>
                </c:pt>
                <c:pt idx="66">
                  <c:v>64.254450317054605</c:v>
                </c:pt>
                <c:pt idx="67">
                  <c:v>64.473143254730175</c:v>
                </c:pt>
                <c:pt idx="68">
                  <c:v>64.689440546986532</c:v>
                </c:pt>
                <c:pt idx="69">
                  <c:v>64.902816930059686</c:v>
                </c:pt>
                <c:pt idx="70">
                  <c:v>65.114289597173169</c:v>
                </c:pt>
                <c:pt idx="71">
                  <c:v>65.324351776557847</c:v>
                </c:pt>
                <c:pt idx="72">
                  <c:v>65.532434982714591</c:v>
                </c:pt>
                <c:pt idx="73">
                  <c:v>65.738931374959961</c:v>
                </c:pt>
                <c:pt idx="74">
                  <c:v>65.944521315607489</c:v>
                </c:pt>
                <c:pt idx="75">
                  <c:v>66.149059489346456</c:v>
                </c:pt>
                <c:pt idx="76">
                  <c:v>66.352459344244352</c:v>
                </c:pt>
                <c:pt idx="77">
                  <c:v>66.555222597494392</c:v>
                </c:pt>
                <c:pt idx="78">
                  <c:v>66.757749650709556</c:v>
                </c:pt>
                <c:pt idx="79">
                  <c:v>66.959558124358978</c:v>
                </c:pt>
                <c:pt idx="80">
                  <c:v>67.161329154988067</c:v>
                </c:pt>
                <c:pt idx="81">
                  <c:v>67.363043106591178</c:v>
                </c:pt>
                <c:pt idx="82">
                  <c:v>67.565117696945308</c:v>
                </c:pt>
                <c:pt idx="83">
                  <c:v>67.767536658154455</c:v>
                </c:pt>
                <c:pt idx="84">
                  <c:v>67.97069534511968</c:v>
                </c:pt>
                <c:pt idx="85">
                  <c:v>68.17441202156887</c:v>
                </c:pt>
                <c:pt idx="86">
                  <c:v>68.379006350331707</c:v>
                </c:pt>
                <c:pt idx="87">
                  <c:v>68.584768145738622</c:v>
                </c:pt>
                <c:pt idx="88">
                  <c:v>68.791811718112541</c:v>
                </c:pt>
                <c:pt idx="89">
                  <c:v>69.00030254764593</c:v>
                </c:pt>
                <c:pt idx="90">
                  <c:v>69.210368193673304</c:v>
                </c:pt>
                <c:pt idx="91">
                  <c:v>69.422629744777353</c:v>
                </c:pt>
                <c:pt idx="92">
                  <c:v>69.636881012984375</c:v>
                </c:pt>
                <c:pt idx="93">
                  <c:v>69.853557763654834</c:v>
                </c:pt>
                <c:pt idx="94">
                  <c:v>70.072979398005899</c:v>
                </c:pt>
                <c:pt idx="95">
                  <c:v>70.295340999252289</c:v>
                </c:pt>
                <c:pt idx="96">
                  <c:v>70.520822164886596</c:v>
                </c:pt>
                <c:pt idx="97">
                  <c:v>70.749831676336271</c:v>
                </c:pt>
                <c:pt idx="98">
                  <c:v>70.98282408638579</c:v>
                </c:pt>
                <c:pt idx="99">
                  <c:v>71.220345755549133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EF-6C4A-88E3-75449AF76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25"/>
      </c:valAx>
      <c:valAx>
        <c:axId val="-2116108192"/>
        <c:scaling>
          <c:orientation val="minMax"/>
          <c:max val="21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∆S</a:t>
                </a:r>
                <a:r>
                  <a:rPr lang="en-US" sz="1800" b="0">
                    <a:latin typeface="Helvetica"/>
                  </a:rPr>
                  <a:t> (J/molK)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1"/>
          <c:order val="0"/>
          <c:tx>
            <c:v>∆H</c:v>
          </c:tx>
          <c:spPr>
            <a:ln w="47625">
              <a:noFill/>
            </a:ln>
            <a:effectLst/>
          </c:spPr>
          <c:marker>
            <c:symbol val="circle"/>
            <c:size val="9"/>
          </c:marker>
          <c:xVal>
            <c:numRef>
              <c:f>'Qst_Fe-BTTri'!$A$9:$A$108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</c:numCache>
            </c:numRef>
          </c:xVal>
          <c:yVal>
            <c:numRef>
              <c:f>'Qst_Fe-BTTri'!$K$9:$K$108</c:f>
              <c:numCache>
                <c:formatCode>General</c:formatCode>
                <c:ptCount val="100"/>
                <c:pt idx="0">
                  <c:v>50.742043153246691</c:v>
                </c:pt>
                <c:pt idx="1">
                  <c:v>50.737591205184614</c:v>
                </c:pt>
                <c:pt idx="2">
                  <c:v>50.73372412894421</c:v>
                </c:pt>
                <c:pt idx="3">
                  <c:v>50.729984616079747</c:v>
                </c:pt>
                <c:pt idx="4">
                  <c:v>50.726157100698408</c:v>
                </c:pt>
                <c:pt idx="5">
                  <c:v>50.722232245684133</c:v>
                </c:pt>
                <c:pt idx="6">
                  <c:v>50.718045011182213</c:v>
                </c:pt>
                <c:pt idx="7">
                  <c:v>50.713520978975062</c:v>
                </c:pt>
                <c:pt idx="8">
                  <c:v>50.708714101258565</c:v>
                </c:pt>
                <c:pt idx="9">
                  <c:v>50.703522867953396</c:v>
                </c:pt>
                <c:pt idx="10">
                  <c:v>50.697823310932911</c:v>
                </c:pt>
                <c:pt idx="11">
                  <c:v>50.69152316621232</c:v>
                </c:pt>
                <c:pt idx="12">
                  <c:v>50.684626731148519</c:v>
                </c:pt>
                <c:pt idx="13">
                  <c:v>50.676908039336318</c:v>
                </c:pt>
                <c:pt idx="14">
                  <c:v>50.668428650303646</c:v>
                </c:pt>
                <c:pt idx="15">
                  <c:v>50.658842085670628</c:v>
                </c:pt>
                <c:pt idx="16">
                  <c:v>50.648140730869194</c:v>
                </c:pt>
                <c:pt idx="17">
                  <c:v>50.636089537572552</c:v>
                </c:pt>
                <c:pt idx="18">
                  <c:v>50.622416421347566</c:v>
                </c:pt>
                <c:pt idx="19">
                  <c:v>50.606913121342039</c:v>
                </c:pt>
                <c:pt idx="20">
                  <c:v>50.589161969096786</c:v>
                </c:pt>
                <c:pt idx="21">
                  <c:v>50.568825611147432</c:v>
                </c:pt>
                <c:pt idx="22">
                  <c:v>50.545330170371528</c:v>
                </c:pt>
                <c:pt idx="23">
                  <c:v>50.518107615670004</c:v>
                </c:pt>
                <c:pt idx="24">
                  <c:v>50.486414913465318</c:v>
                </c:pt>
                <c:pt idx="25">
                  <c:v>50.449113332217181</c:v>
                </c:pt>
                <c:pt idx="26">
                  <c:v>50.405023600245023</c:v>
                </c:pt>
                <c:pt idx="27">
                  <c:v>50.352694045488207</c:v>
                </c:pt>
                <c:pt idx="28">
                  <c:v>50.289876739208417</c:v>
                </c:pt>
                <c:pt idx="29">
                  <c:v>50.214121716591187</c:v>
                </c:pt>
                <c:pt idx="30">
                  <c:v>50.121782508798944</c:v>
                </c:pt>
                <c:pt idx="31">
                  <c:v>50.008126416808324</c:v>
                </c:pt>
                <c:pt idx="32">
                  <c:v>49.866987894141282</c:v>
                </c:pt>
                <c:pt idx="33">
                  <c:v>49.68987689846508</c:v>
                </c:pt>
                <c:pt idx="34">
                  <c:v>49.465061635628736</c:v>
                </c:pt>
                <c:pt idx="35">
                  <c:v>49.176401506140166</c:v>
                </c:pt>
                <c:pt idx="36">
                  <c:v>48.801200047638361</c:v>
                </c:pt>
                <c:pt idx="37">
                  <c:v>48.307478812137447</c:v>
                </c:pt>
                <c:pt idx="38">
                  <c:v>47.649562019382188</c:v>
                </c:pt>
                <c:pt idx="39">
                  <c:v>46.761742026323127</c:v>
                </c:pt>
                <c:pt idx="40">
                  <c:v>45.548614358128617</c:v>
                </c:pt>
                <c:pt idx="41">
                  <c:v>43.871825336346888</c:v>
                </c:pt>
                <c:pt idx="42">
                  <c:v>41.533581873236479</c:v>
                </c:pt>
                <c:pt idx="43">
                  <c:v>38.282659735201371</c:v>
                </c:pt>
                <c:pt idx="44">
                  <c:v>33.956337771498049</c:v>
                </c:pt>
                <c:pt idx="45">
                  <c:v>28.972208278098076</c:v>
                </c:pt>
                <c:pt idx="46">
                  <c:v>24.477149753484483</c:v>
                </c:pt>
                <c:pt idx="47">
                  <c:v>21.138489012491792</c:v>
                </c:pt>
                <c:pt idx="48">
                  <c:v>18.812476919856518</c:v>
                </c:pt>
                <c:pt idx="49">
                  <c:v>17.18153761671832</c:v>
                </c:pt>
                <c:pt idx="50">
                  <c:v>16.007965450294478</c:v>
                </c:pt>
                <c:pt idx="51">
                  <c:v>15.139876951966848</c:v>
                </c:pt>
                <c:pt idx="52">
                  <c:v>14.481330098673256</c:v>
                </c:pt>
                <c:pt idx="53">
                  <c:v>13.970741693590439</c:v>
                </c:pt>
                <c:pt idx="54">
                  <c:v>13.567185108892236</c:v>
                </c:pt>
                <c:pt idx="55">
                  <c:v>13.242890479134417</c:v>
                </c:pt>
                <c:pt idx="56">
                  <c:v>12.978438366942324</c:v>
                </c:pt>
                <c:pt idx="57">
                  <c:v>12.759898643653557</c:v>
                </c:pt>
                <c:pt idx="58">
                  <c:v>12.577322809292276</c:v>
                </c:pt>
                <c:pt idx="59">
                  <c:v>12.423168232233888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62-8941-AFD8-B944342B9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3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25"/>
      </c:valAx>
      <c:valAx>
        <c:axId val="-2116108192"/>
        <c:scaling>
          <c:orientation val="minMax"/>
          <c:max val="6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–∆</a:t>
                </a:r>
                <a:r>
                  <a:rPr lang="en-US" sz="1800" b="0" i="1">
                    <a:latin typeface="Helvetica"/>
                  </a:rPr>
                  <a:t>H </a:t>
                </a:r>
                <a:r>
                  <a:rPr lang="en-US" sz="1800" b="0">
                    <a:latin typeface="Helvetica"/>
                  </a:rPr>
                  <a:t>(kJ/mol)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0"/>
          <c:order val="0"/>
          <c:tx>
            <c:v>∆S</c:v>
          </c:tx>
          <c:spPr>
            <a:ln w="47625">
              <a:noFill/>
            </a:ln>
          </c:spPr>
          <c:xVal>
            <c:numRef>
              <c:f>'Qst_Fe-BTTri'!$A$9:$A$108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</c:numCache>
            </c:numRef>
          </c:xVal>
          <c:yVal>
            <c:numRef>
              <c:f>'Qst_Fe-BTTri'!$Q$9:$Q$68</c:f>
              <c:numCache>
                <c:formatCode>General</c:formatCode>
                <c:ptCount val="60"/>
                <c:pt idx="0">
                  <c:v>140.79279839009575</c:v>
                </c:pt>
                <c:pt idx="1">
                  <c:v>148.72737978495201</c:v>
                </c:pt>
                <c:pt idx="2">
                  <c:v>153.47070979255898</c:v>
                </c:pt>
                <c:pt idx="3">
                  <c:v>156.91050146351478</c:v>
                </c:pt>
                <c:pt idx="4">
                  <c:v>159.63818019243675</c:v>
                </c:pt>
                <c:pt idx="5">
                  <c:v>161.91776877320368</c:v>
                </c:pt>
                <c:pt idx="6">
                  <c:v>163.88949414176389</c:v>
                </c:pt>
                <c:pt idx="7">
                  <c:v>165.63733270688252</c:v>
                </c:pt>
                <c:pt idx="8">
                  <c:v>167.21606045677379</c:v>
                </c:pt>
                <c:pt idx="9">
                  <c:v>168.66258639254252</c:v>
                </c:pt>
                <c:pt idx="10">
                  <c:v>170.00311811091547</c:v>
                </c:pt>
                <c:pt idx="11">
                  <c:v>171.2571616498131</c:v>
                </c:pt>
                <c:pt idx="12">
                  <c:v>172.44001116082902</c:v>
                </c:pt>
                <c:pt idx="13">
                  <c:v>173.56263842643037</c:v>
                </c:pt>
                <c:pt idx="14">
                  <c:v>174.63504776194728</c:v>
                </c:pt>
                <c:pt idx="15">
                  <c:v>175.66355082228873</c:v>
                </c:pt>
                <c:pt idx="16">
                  <c:v>176.65483857693437</c:v>
                </c:pt>
                <c:pt idx="17">
                  <c:v>177.61353513549057</c:v>
                </c:pt>
                <c:pt idx="18">
                  <c:v>178.54335099597338</c:v>
                </c:pt>
                <c:pt idx="19">
                  <c:v>179.44776035193112</c:v>
                </c:pt>
                <c:pt idx="20">
                  <c:v>180.3288108451475</c:v>
                </c:pt>
                <c:pt idx="21">
                  <c:v>181.18864362180236</c:v>
                </c:pt>
                <c:pt idx="22">
                  <c:v>182.02800519466595</c:v>
                </c:pt>
                <c:pt idx="23">
                  <c:v>182.84758202104035</c:v>
                </c:pt>
                <c:pt idx="24">
                  <c:v>183.64717016809897</c:v>
                </c:pt>
                <c:pt idx="25">
                  <c:v>184.42460688210136</c:v>
                </c:pt>
                <c:pt idx="26">
                  <c:v>185.17767329090165</c:v>
                </c:pt>
                <c:pt idx="27">
                  <c:v>185.90287874949743</c:v>
                </c:pt>
                <c:pt idx="28">
                  <c:v>186.59321663677011</c:v>
                </c:pt>
                <c:pt idx="29">
                  <c:v>187.24095472441485</c:v>
                </c:pt>
                <c:pt idx="30">
                  <c:v>187.83294824944309</c:v>
                </c:pt>
                <c:pt idx="31">
                  <c:v>188.35133766851578</c:v>
                </c:pt>
                <c:pt idx="32">
                  <c:v>188.77200767713106</c:v>
                </c:pt>
                <c:pt idx="33">
                  <c:v>189.06038673619668</c:v>
                </c:pt>
                <c:pt idx="34">
                  <c:v>189.167255684487</c:v>
                </c:pt>
                <c:pt idx="35">
                  <c:v>189.02338915403632</c:v>
                </c:pt>
                <c:pt idx="36">
                  <c:v>188.52953299966379</c:v>
                </c:pt>
                <c:pt idx="37">
                  <c:v>187.54371020649072</c:v>
                </c:pt>
                <c:pt idx="38">
                  <c:v>185.86049414678018</c:v>
                </c:pt>
                <c:pt idx="39">
                  <c:v>183.18140374304573</c:v>
                </c:pt>
                <c:pt idx="40">
                  <c:v>179.06955012367285</c:v>
                </c:pt>
                <c:pt idx="41">
                  <c:v>172.88736154115992</c:v>
                </c:pt>
                <c:pt idx="42">
                  <c:v>163.71912657685453</c:v>
                </c:pt>
                <c:pt idx="43">
                  <c:v>150.39655771365659</c:v>
                </c:pt>
                <c:pt idx="44">
                  <c:v>132.14725029868779</c:v>
                </c:pt>
                <c:pt idx="45">
                  <c:v>110.84366548685173</c:v>
                </c:pt>
                <c:pt idx="46">
                  <c:v>91.69094203189789</c:v>
                </c:pt>
                <c:pt idx="47">
                  <c:v>77.718626888913448</c:v>
                </c:pt>
                <c:pt idx="48">
                  <c:v>68.268032969557268</c:v>
                </c:pt>
                <c:pt idx="49">
                  <c:v>61.895037923744546</c:v>
                </c:pt>
                <c:pt idx="50">
                  <c:v>57.523299545247575</c:v>
                </c:pt>
                <c:pt idx="51">
                  <c:v>54.468976040134173</c:v>
                </c:pt>
                <c:pt idx="52">
                  <c:v>52.30323207141663</c:v>
                </c:pt>
                <c:pt idx="53">
                  <c:v>50.753144279689629</c:v>
                </c:pt>
                <c:pt idx="54">
                  <c:v>49.639099596982859</c:v>
                </c:pt>
                <c:pt idx="55">
                  <c:v>48.840511998908291</c:v>
                </c:pt>
                <c:pt idx="56">
                  <c:v>48.27414585809553</c:v>
                </c:pt>
                <c:pt idx="57">
                  <c:v>47.880963677585164</c:v>
                </c:pt>
                <c:pt idx="58">
                  <c:v>47.619542938847452</c:v>
                </c:pt>
                <c:pt idx="59">
                  <c:v>47.458808698502366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E3-904D-867C-87DEE969F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3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25"/>
      </c:valAx>
      <c:valAx>
        <c:axId val="-211610819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 baseline="0">
                    <a:effectLst/>
                  </a:rPr>
                  <a:t>–</a:t>
                </a:r>
                <a:r>
                  <a:rPr lang="en-US" sz="1800" b="0" i="1" baseline="0">
                    <a:effectLst/>
                  </a:rPr>
                  <a:t>∆S</a:t>
                </a:r>
                <a:r>
                  <a:rPr lang="en-US" sz="1800" b="0" i="0" baseline="0">
                    <a:effectLst/>
                  </a:rPr>
                  <a:t> (J/molK)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1"/>
          <c:order val="0"/>
          <c:tx>
            <c:v>∆H</c:v>
          </c:tx>
          <c:spPr>
            <a:ln w="47625">
              <a:noFill/>
            </a:ln>
            <a:effectLst/>
          </c:spPr>
          <c:marker>
            <c:symbol val="circle"/>
            <c:size val="9"/>
          </c:marker>
          <c:xVal>
            <c:numRef>
              <c:f>Qst_Cobbta!$A$9:$A$108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Qst_Cobbta!$K$9:$K$108</c:f>
              <c:numCache>
                <c:formatCode>General</c:formatCode>
                <c:ptCount val="100"/>
                <c:pt idx="0">
                  <c:v>48.614868557814731</c:v>
                </c:pt>
                <c:pt idx="1">
                  <c:v>48.583366155827086</c:v>
                </c:pt>
                <c:pt idx="2">
                  <c:v>48.549999529301573</c:v>
                </c:pt>
                <c:pt idx="3">
                  <c:v>48.514727548250391</c:v>
                </c:pt>
                <c:pt idx="4">
                  <c:v>48.477438855454245</c:v>
                </c:pt>
                <c:pt idx="5">
                  <c:v>48.437742652749485</c:v>
                </c:pt>
                <c:pt idx="6">
                  <c:v>48.39572807730174</c:v>
                </c:pt>
                <c:pt idx="7">
                  <c:v>48.350986644201541</c:v>
                </c:pt>
                <c:pt idx="8">
                  <c:v>48.303430484039936</c:v>
                </c:pt>
                <c:pt idx="9">
                  <c:v>48.252756030821324</c:v>
                </c:pt>
                <c:pt idx="10">
                  <c:v>48.198731493055455</c:v>
                </c:pt>
                <c:pt idx="11">
                  <c:v>48.141036827822468</c:v>
                </c:pt>
                <c:pt idx="12">
                  <c:v>48.079417765282997</c:v>
                </c:pt>
                <c:pt idx="13">
                  <c:v>48.013528338593787</c:v>
                </c:pt>
                <c:pt idx="14">
                  <c:v>47.942863322538756</c:v>
                </c:pt>
                <c:pt idx="15">
                  <c:v>47.867119758426334</c:v>
                </c:pt>
                <c:pt idx="16">
                  <c:v>47.785734636187421</c:v>
                </c:pt>
                <c:pt idx="17">
                  <c:v>47.698287062921885</c:v>
                </c:pt>
                <c:pt idx="18">
                  <c:v>47.604061181913124</c:v>
                </c:pt>
                <c:pt idx="19">
                  <c:v>47.502487259541432</c:v>
                </c:pt>
                <c:pt idx="20">
                  <c:v>47.392796063987262</c:v>
                </c:pt>
                <c:pt idx="21">
                  <c:v>47.274173469892155</c:v>
                </c:pt>
                <c:pt idx="22">
                  <c:v>47.145703739336675</c:v>
                </c:pt>
                <c:pt idx="23">
                  <c:v>47.006343005446276</c:v>
                </c:pt>
                <c:pt idx="24">
                  <c:v>46.854986835518162</c:v>
                </c:pt>
                <c:pt idx="25">
                  <c:v>46.690278242911717</c:v>
                </c:pt>
                <c:pt idx="26">
                  <c:v>46.510749437135431</c:v>
                </c:pt>
                <c:pt idx="27">
                  <c:v>46.314855910053659</c:v>
                </c:pt>
                <c:pt idx="28">
                  <c:v>46.10063743699768</c:v>
                </c:pt>
                <c:pt idx="29">
                  <c:v>45.866086864543874</c:v>
                </c:pt>
                <c:pt idx="30">
                  <c:v>45.608676869673197</c:v>
                </c:pt>
                <c:pt idx="31">
                  <c:v>45.325880574184602</c:v>
                </c:pt>
                <c:pt idx="32">
                  <c:v>45.014586088992282</c:v>
                </c:pt>
                <c:pt idx="33">
                  <c:v>44.671349327682989</c:v>
                </c:pt>
                <c:pt idx="34">
                  <c:v>44.292401644301243</c:v>
                </c:pt>
                <c:pt idx="35">
                  <c:v>43.873396082213219</c:v>
                </c:pt>
                <c:pt idx="36">
                  <c:v>43.409476639529586</c:v>
                </c:pt>
                <c:pt idx="37">
                  <c:v>42.895302363700878</c:v>
                </c:pt>
                <c:pt idx="38">
                  <c:v>42.325150224662423</c:v>
                </c:pt>
                <c:pt idx="39">
                  <c:v>41.692777966857641</c:v>
                </c:pt>
                <c:pt idx="40">
                  <c:v>40.991842494877126</c:v>
                </c:pt>
                <c:pt idx="41">
                  <c:v>40.216366942648321</c:v>
                </c:pt>
                <c:pt idx="42">
                  <c:v>39.361329595890282</c:v>
                </c:pt>
                <c:pt idx="43">
                  <c:v>38.423439709012975</c:v>
                </c:pt>
                <c:pt idx="44">
                  <c:v>37.403108205766877</c:v>
                </c:pt>
                <c:pt idx="45">
                  <c:v>36.305641466608137</c:v>
                </c:pt>
                <c:pt idx="46">
                  <c:v>35.142974057062681</c:v>
                </c:pt>
                <c:pt idx="47">
                  <c:v>33.934391117468216</c:v>
                </c:pt>
                <c:pt idx="48">
                  <c:v>32.705683206726512</c:v>
                </c:pt>
                <c:pt idx="49">
                  <c:v>31.4856868661034</c:v>
                </c:pt>
                <c:pt idx="50">
                  <c:v>30.30290600753079</c:v>
                </c:pt>
                <c:pt idx="51">
                  <c:v>29.180395371169009</c:v>
                </c:pt>
                <c:pt idx="52">
                  <c:v>28.134324478141256</c:v>
                </c:pt>
                <c:pt idx="53">
                  <c:v>27.173281863279943</c:v>
                </c:pt>
                <c:pt idx="54">
                  <c:v>26.299282678099345</c:v>
                </c:pt>
                <c:pt idx="55">
                  <c:v>25.510169556926218</c:v>
                </c:pt>
                <c:pt idx="56">
                  <c:v>24.80080477746521</c:v>
                </c:pt>
                <c:pt idx="57">
                  <c:v>24.164617114878219</c:v>
                </c:pt>
                <c:pt idx="58">
                  <c:v>23.594598983554985</c:v>
                </c:pt>
                <c:pt idx="59">
                  <c:v>23.083893641282057</c:v>
                </c:pt>
                <c:pt idx="60">
                  <c:v>22.625872230681438</c:v>
                </c:pt>
                <c:pt idx="61">
                  <c:v>22.214619028294194</c:v>
                </c:pt>
                <c:pt idx="62">
                  <c:v>21.844730162753841</c:v>
                </c:pt>
                <c:pt idx="63">
                  <c:v>21.511459492245343</c:v>
                </c:pt>
                <c:pt idx="64">
                  <c:v>21.210537243781928</c:v>
                </c:pt>
                <c:pt idx="65">
                  <c:v>20.938344532785557</c:v>
                </c:pt>
                <c:pt idx="66">
                  <c:v>20.691549216285956</c:v>
                </c:pt>
                <c:pt idx="67">
                  <c:v>20.467381923091573</c:v>
                </c:pt>
                <c:pt idx="68">
                  <c:v>20.263323519119155</c:v>
                </c:pt>
                <c:pt idx="69">
                  <c:v>20.077179560853676</c:v>
                </c:pt>
                <c:pt idx="70">
                  <c:v>19.907089789996942</c:v>
                </c:pt>
                <c:pt idx="71">
                  <c:v>19.751251367183489</c:v>
                </c:pt>
                <c:pt idx="72">
                  <c:v>19.608402770588377</c:v>
                </c:pt>
                <c:pt idx="73">
                  <c:v>19.47706350277117</c:v>
                </c:pt>
                <c:pt idx="74">
                  <c:v>19.356181818910873</c:v>
                </c:pt>
                <c:pt idx="75">
                  <c:v>19.244624672075613</c:v>
                </c:pt>
                <c:pt idx="76">
                  <c:v>19.141598526373915</c:v>
                </c:pt>
                <c:pt idx="77">
                  <c:v>19.046262990227206</c:v>
                </c:pt>
                <c:pt idx="78">
                  <c:v>18.95778837298019</c:v>
                </c:pt>
                <c:pt idx="79">
                  <c:v>18.875810526727559</c:v>
                </c:pt>
                <c:pt idx="80">
                  <c:v>18.799519996760903</c:v>
                </c:pt>
                <c:pt idx="81">
                  <c:v>18.728571046013585</c:v>
                </c:pt>
                <c:pt idx="82">
                  <c:v>18.662374258170971</c:v>
                </c:pt>
                <c:pt idx="83">
                  <c:v>18.600587029338481</c:v>
                </c:pt>
                <c:pt idx="84">
                  <c:v>18.542855560179326</c:v>
                </c:pt>
                <c:pt idx="85">
                  <c:v>18.48883255875274</c:v>
                </c:pt>
                <c:pt idx="86">
                  <c:v>18.43814504678156</c:v>
                </c:pt>
                <c:pt idx="87">
                  <c:v>18.390623266664839</c:v>
                </c:pt>
                <c:pt idx="88">
                  <c:v>18.346035794648156</c:v>
                </c:pt>
                <c:pt idx="89">
                  <c:v>18.304093262465916</c:v>
                </c:pt>
                <c:pt idx="90">
                  <c:v>18.264627488538306</c:v>
                </c:pt>
                <c:pt idx="91">
                  <c:v>18.227388840699771</c:v>
                </c:pt>
                <c:pt idx="92">
                  <c:v>18.192335558580975</c:v>
                </c:pt>
                <c:pt idx="93">
                  <c:v>18.159232151389993</c:v>
                </c:pt>
                <c:pt idx="94">
                  <c:v>18.12786535766141</c:v>
                </c:pt>
                <c:pt idx="95">
                  <c:v>18.098226543743181</c:v>
                </c:pt>
                <c:pt idx="96">
                  <c:v>18.07017571513369</c:v>
                </c:pt>
                <c:pt idx="97">
                  <c:v>18.043605421224559</c:v>
                </c:pt>
                <c:pt idx="98">
                  <c:v>18.018456061341546</c:v>
                </c:pt>
                <c:pt idx="99">
                  <c:v>17.994579015051883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65-0043-9515-EBF04BDC9F2F}"/>
            </c:ext>
          </c:extLst>
        </c:ser>
        <c:ser>
          <c:idx val="2"/>
          <c:order val="1"/>
          <c:tx>
            <c:v>∆S corrected </c:v>
          </c:tx>
          <c:spPr>
            <a:ln w="47625">
              <a:noFill/>
            </a:ln>
          </c:spPr>
          <c:xVal>
            <c:numRef>
              <c:f>Qst_Cobbta!$A$9:$A$108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Qst_Cobbta!#REF!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6C-5740-8965-8E0B65772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3.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</c:valAx>
      <c:valAx>
        <c:axId val="-2116108192"/>
        <c:scaling>
          <c:orientation val="minMax"/>
          <c:min val="1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∆H</a:t>
                </a:r>
                <a:r>
                  <a:rPr lang="en-US" sz="1800" b="0" i="1" baseline="0">
                    <a:latin typeface="Helvetica"/>
                  </a:rPr>
                  <a:t> </a:t>
                </a:r>
                <a:r>
                  <a:rPr lang="en-US" sz="1800" b="0">
                    <a:latin typeface="Helvetica"/>
                  </a:rPr>
                  <a:t> (kJ/mol)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0"/>
          <c:order val="0"/>
          <c:tx>
            <c:v>∆S </c:v>
          </c:tx>
          <c:spPr>
            <a:ln w="47625">
              <a:noFill/>
            </a:ln>
          </c:spPr>
          <c:xVal>
            <c:numRef>
              <c:f>Qst_Cobbta!$A$9:$A$108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Qst_Cobbta!$Q$9:$Q$108</c:f>
              <c:numCache>
                <c:formatCode>General</c:formatCode>
                <c:ptCount val="100"/>
                <c:pt idx="0">
                  <c:v>160.41648904612552</c:v>
                </c:pt>
                <c:pt idx="1">
                  <c:v>166.19166288505897</c:v>
                </c:pt>
                <c:pt idx="2">
                  <c:v>169.56902639731885</c:v>
                </c:pt>
                <c:pt idx="3">
                  <c:v>171.96114402000694</c:v>
                </c:pt>
                <c:pt idx="4">
                  <c:v>173.81019823470248</c:v>
                </c:pt>
                <c:pt idx="5">
                  <c:v>175.31176441469441</c:v>
                </c:pt>
                <c:pt idx="6">
                  <c:v>176.57147979746068</c:v>
                </c:pt>
                <c:pt idx="7">
                  <c:v>177.65036886681528</c:v>
                </c:pt>
                <c:pt idx="8">
                  <c:v>178.58861767150037</c:v>
                </c:pt>
                <c:pt idx="9">
                  <c:v>179.41258627719341</c:v>
                </c:pt>
                <c:pt idx="10">
                  <c:v>180.14105403248536</c:v>
                </c:pt>
                <c:pt idx="11">
                  <c:v>180.78718499771711</c:v>
                </c:pt>
                <c:pt idx="12">
                  <c:v>181.36102171928121</c:v>
                </c:pt>
                <c:pt idx="13">
                  <c:v>181.86969380242897</c:v>
                </c:pt>
                <c:pt idx="14">
                  <c:v>182.31776785854683</c:v>
                </c:pt>
                <c:pt idx="15">
                  <c:v>182.70953221290665</c:v>
                </c:pt>
                <c:pt idx="16">
                  <c:v>183.04696005827628</c:v>
                </c:pt>
                <c:pt idx="17">
                  <c:v>183.33203185331865</c:v>
                </c:pt>
                <c:pt idx="18">
                  <c:v>183.56465766819787</c:v>
                </c:pt>
                <c:pt idx="19">
                  <c:v>183.74503369776542</c:v>
                </c:pt>
                <c:pt idx="20">
                  <c:v>183.87199647331016</c:v>
                </c:pt>
                <c:pt idx="21">
                  <c:v>183.94389197608743</c:v>
                </c:pt>
                <c:pt idx="22">
                  <c:v>183.95833081372928</c:v>
                </c:pt>
                <c:pt idx="23">
                  <c:v>183.91214702662307</c:v>
                </c:pt>
                <c:pt idx="24">
                  <c:v>183.80164997730481</c:v>
                </c:pt>
                <c:pt idx="25">
                  <c:v>183.62191659376379</c:v>
                </c:pt>
                <c:pt idx="26">
                  <c:v>183.36732937316316</c:v>
                </c:pt>
                <c:pt idx="27">
                  <c:v>183.03184054699162</c:v>
                </c:pt>
                <c:pt idx="28">
                  <c:v>182.60737066864453</c:v>
                </c:pt>
                <c:pt idx="29">
                  <c:v>182.0855272679602</c:v>
                </c:pt>
                <c:pt idx="30">
                  <c:v>181.45547418233195</c:v>
                </c:pt>
                <c:pt idx="31">
                  <c:v>180.7062545370197</c:v>
                </c:pt>
                <c:pt idx="32">
                  <c:v>179.82422802707384</c:v>
                </c:pt>
                <c:pt idx="33">
                  <c:v>178.79408073723803</c:v>
                </c:pt>
                <c:pt idx="34">
                  <c:v>177.59897768455102</c:v>
                </c:pt>
                <c:pt idx="35">
                  <c:v>176.21937586360158</c:v>
                </c:pt>
                <c:pt idx="36">
                  <c:v>174.63327463243255</c:v>
                </c:pt>
                <c:pt idx="37">
                  <c:v>172.81642938139069</c:v>
                </c:pt>
                <c:pt idx="38">
                  <c:v>170.74273426648645</c:v>
                </c:pt>
                <c:pt idx="39">
                  <c:v>168.3836060612413</c:v>
                </c:pt>
                <c:pt idx="40">
                  <c:v>165.7099249670519</c:v>
                </c:pt>
                <c:pt idx="41">
                  <c:v>162.69414864412153</c:v>
                </c:pt>
                <c:pt idx="42">
                  <c:v>159.31306957316497</c:v>
                </c:pt>
                <c:pt idx="43">
                  <c:v>155.55116114979222</c:v>
                </c:pt>
                <c:pt idx="44">
                  <c:v>151.40988531261948</c:v>
                </c:pt>
                <c:pt idx="45">
                  <c:v>146.91292190144253</c:v>
                </c:pt>
                <c:pt idx="46">
                  <c:v>142.11418154584035</c:v>
                </c:pt>
                <c:pt idx="47">
                  <c:v>137.101179997282</c:v>
                </c:pt>
                <c:pt idx="48">
                  <c:v>131.99106447928961</c:v>
                </c:pt>
                <c:pt idx="49">
                  <c:v>126.91496484447859</c:v>
                </c:pt>
                <c:pt idx="50">
                  <c:v>122.00253965046782</c:v>
                </c:pt>
                <c:pt idx="51">
                  <c:v>117.35854893413575</c:v>
                </c:pt>
                <c:pt idx="52">
                  <c:v>113.05637330735473</c:v>
                </c:pt>
                <c:pt idx="53">
                  <c:v>109.13484874580024</c:v>
                </c:pt>
                <c:pt idx="54">
                  <c:v>105.60279895691932</c:v>
                </c:pt>
                <c:pt idx="55">
                  <c:v>102.45014752849964</c:v>
                </c:pt>
                <c:pt idx="56">
                  <c:v>99.653202516297043</c:v>
                </c:pt>
                <c:pt idx="57">
                  <c:v>97.181859185565358</c:v>
                </c:pt>
                <c:pt idx="58">
                  <c:v>95.004020568154758</c:v>
                </c:pt>
                <c:pt idx="59">
                  <c:v>93.088389807344811</c:v>
                </c:pt>
                <c:pt idx="60">
                  <c:v>91.404764873012525</c:v>
                </c:pt>
                <c:pt idx="61">
                  <c:v>89.926229247197142</c:v>
                </c:pt>
                <c:pt idx="62">
                  <c:v>88.628231348430049</c:v>
                </c:pt>
                <c:pt idx="63">
                  <c:v>87.489290422181583</c:v>
                </c:pt>
                <c:pt idx="64">
                  <c:v>86.490064229572212</c:v>
                </c:pt>
                <c:pt idx="65">
                  <c:v>85.614296831325674</c:v>
                </c:pt>
                <c:pt idx="66">
                  <c:v>84.846939369014351</c:v>
                </c:pt>
                <c:pt idx="67">
                  <c:v>84.175619522604876</c:v>
                </c:pt>
                <c:pt idx="68">
                  <c:v>83.589054741597877</c:v>
                </c:pt>
                <c:pt idx="69">
                  <c:v>83.077466933353008</c:v>
                </c:pt>
                <c:pt idx="70">
                  <c:v>82.632621399529654</c:v>
                </c:pt>
                <c:pt idx="71">
                  <c:v>82.246500998725622</c:v>
                </c:pt>
                <c:pt idx="72">
                  <c:v>81.913599649638741</c:v>
                </c:pt>
                <c:pt idx="73">
                  <c:v>81.627388605750369</c:v>
                </c:pt>
                <c:pt idx="74">
                  <c:v>81.383295770492751</c:v>
                </c:pt>
                <c:pt idx="75">
                  <c:v>81.176357644495965</c:v>
                </c:pt>
                <c:pt idx="76">
                  <c:v>81.00316553955517</c:v>
                </c:pt>
                <c:pt idx="77">
                  <c:v>80.860114791349403</c:v>
                </c:pt>
                <c:pt idx="78">
                  <c:v>80.743581787858275</c:v>
                </c:pt>
                <c:pt idx="79">
                  <c:v>80.652120550311921</c:v>
                </c:pt>
                <c:pt idx="80">
                  <c:v>80.582218230311724</c:v>
                </c:pt>
                <c:pt idx="81">
                  <c:v>80.532484729399044</c:v>
                </c:pt>
                <c:pt idx="82">
                  <c:v>80.500388002526165</c:v>
                </c:pt>
                <c:pt idx="83">
                  <c:v>80.484528819638214</c:v>
                </c:pt>
                <c:pt idx="84">
                  <c:v>80.483466785708501</c:v>
                </c:pt>
                <c:pt idx="85">
                  <c:v>80.495766217098421</c:v>
                </c:pt>
                <c:pt idx="86">
                  <c:v>80.519860855790384</c:v>
                </c:pt>
                <c:pt idx="87">
                  <c:v>80.555133910095066</c:v>
                </c:pt>
                <c:pt idx="88">
                  <c:v>80.600659424318337</c:v>
                </c:pt>
                <c:pt idx="89">
                  <c:v>80.655240955442537</c:v>
                </c:pt>
                <c:pt idx="90">
                  <c:v>80.71823681484959</c:v>
                </c:pt>
                <c:pt idx="91">
                  <c:v>80.788649411656806</c:v>
                </c:pt>
                <c:pt idx="92">
                  <c:v>80.866379483602785</c:v>
                </c:pt>
                <c:pt idx="93">
                  <c:v>80.950496624169361</c:v>
                </c:pt>
                <c:pt idx="94">
                  <c:v>81.040076501346277</c:v>
                </c:pt>
                <c:pt idx="95">
                  <c:v>81.135219509547397</c:v>
                </c:pt>
                <c:pt idx="96">
                  <c:v>81.235421669627087</c:v>
                </c:pt>
                <c:pt idx="97">
                  <c:v>81.340239266929814</c:v>
                </c:pt>
                <c:pt idx="98">
                  <c:v>81.449531666792652</c:v>
                </c:pt>
                <c:pt idx="99">
                  <c:v>81.562698765309364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D4-FE4A-9364-CFC9B6E3319F}"/>
            </c:ext>
          </c:extLst>
        </c:ser>
        <c:ser>
          <c:idx val="2"/>
          <c:order val="1"/>
          <c:tx>
            <c:v>∆S corrected </c:v>
          </c:tx>
          <c:spPr>
            <a:ln w="47625">
              <a:noFill/>
            </a:ln>
          </c:spPr>
          <c:xVal>
            <c:numRef>
              <c:f>Qst_Cobbta!$A$9:$A$108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  <c:pt idx="79">
                  <c:v>3.9999999999999938</c:v>
                </c:pt>
                <c:pt idx="80">
                  <c:v>4.0499999999999936</c:v>
                </c:pt>
                <c:pt idx="81">
                  <c:v>4.0999999999999934</c:v>
                </c:pt>
                <c:pt idx="82">
                  <c:v>4.1499999999999932</c:v>
                </c:pt>
                <c:pt idx="83">
                  <c:v>4.1999999999999931</c:v>
                </c:pt>
                <c:pt idx="84">
                  <c:v>4.2499999999999929</c:v>
                </c:pt>
                <c:pt idx="85">
                  <c:v>4.2999999999999927</c:v>
                </c:pt>
                <c:pt idx="86">
                  <c:v>4.3499999999999925</c:v>
                </c:pt>
                <c:pt idx="87">
                  <c:v>4.3999999999999924</c:v>
                </c:pt>
                <c:pt idx="88">
                  <c:v>4.4499999999999922</c:v>
                </c:pt>
                <c:pt idx="89">
                  <c:v>4.499999999999992</c:v>
                </c:pt>
                <c:pt idx="90">
                  <c:v>4.5499999999999918</c:v>
                </c:pt>
                <c:pt idx="91">
                  <c:v>4.5999999999999917</c:v>
                </c:pt>
                <c:pt idx="92">
                  <c:v>4.6499999999999915</c:v>
                </c:pt>
                <c:pt idx="93">
                  <c:v>4.6999999999999913</c:v>
                </c:pt>
                <c:pt idx="94">
                  <c:v>4.7499999999999911</c:v>
                </c:pt>
                <c:pt idx="95">
                  <c:v>4.7999999999999909</c:v>
                </c:pt>
                <c:pt idx="96">
                  <c:v>4.8499999999999908</c:v>
                </c:pt>
                <c:pt idx="97">
                  <c:v>4.8999999999999906</c:v>
                </c:pt>
                <c:pt idx="98">
                  <c:v>4.9499999999999904</c:v>
                </c:pt>
                <c:pt idx="99">
                  <c:v>4.9999999999999902</c:v>
                </c:pt>
              </c:numCache>
            </c:numRef>
          </c:xVal>
          <c:yVal>
            <c:numRef>
              <c:f>Qst_Cobbta!#REF!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D4-FE4A-9364-CFC9B6E3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3.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</c:valAx>
      <c:valAx>
        <c:axId val="-2116108192"/>
        <c:scaling>
          <c:orientation val="minMax"/>
          <c:min val="1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∆S</a:t>
                </a:r>
                <a:r>
                  <a:rPr lang="en-US" sz="1800" b="0" baseline="-25000">
                    <a:latin typeface="Helvetica"/>
                  </a:rPr>
                  <a:t>t</a:t>
                </a:r>
                <a:r>
                  <a:rPr lang="en-US" sz="1800" b="0">
                    <a:latin typeface="Helvetica"/>
                  </a:rPr>
                  <a:t> (J/molK)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0193008551"/>
          <c:y val="4.7587217656187099E-2"/>
          <c:w val="0.84878477925263796"/>
          <c:h val="0.83468264459643304"/>
        </c:manualLayout>
      </c:layout>
      <c:scatterChart>
        <c:scatterStyle val="lineMarker"/>
        <c:varyColors val="0"/>
        <c:ser>
          <c:idx val="1"/>
          <c:order val="0"/>
          <c:tx>
            <c:v>∆H</c:v>
          </c:tx>
          <c:spPr>
            <a:ln w="47625">
              <a:noFill/>
            </a:ln>
            <a:effectLst/>
          </c:spPr>
          <c:marker>
            <c:symbol val="circle"/>
            <c:size val="9"/>
          </c:marker>
          <c:xVal>
            <c:numRef>
              <c:f>Qst_CoBTTriP!$A$9:$A$108</c:f>
              <c:numCache>
                <c:formatCode>General</c:formatCode>
                <c:ptCount val="10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  <c:pt idx="20">
                  <c:v>1.0500000000000003</c:v>
                </c:pt>
                <c:pt idx="21">
                  <c:v>1.1000000000000003</c:v>
                </c:pt>
                <c:pt idx="22">
                  <c:v>1.1500000000000004</c:v>
                </c:pt>
                <c:pt idx="23">
                  <c:v>1.2000000000000004</c:v>
                </c:pt>
                <c:pt idx="24">
                  <c:v>1.2500000000000004</c:v>
                </c:pt>
                <c:pt idx="25">
                  <c:v>1.3000000000000005</c:v>
                </c:pt>
                <c:pt idx="26">
                  <c:v>1.3500000000000005</c:v>
                </c:pt>
                <c:pt idx="27">
                  <c:v>1.4000000000000006</c:v>
                </c:pt>
                <c:pt idx="28">
                  <c:v>1.4500000000000006</c:v>
                </c:pt>
                <c:pt idx="29">
                  <c:v>1.5000000000000007</c:v>
                </c:pt>
                <c:pt idx="30">
                  <c:v>1.5500000000000007</c:v>
                </c:pt>
                <c:pt idx="31">
                  <c:v>1.6000000000000008</c:v>
                </c:pt>
                <c:pt idx="32">
                  <c:v>1.6500000000000008</c:v>
                </c:pt>
                <c:pt idx="33">
                  <c:v>1.7000000000000008</c:v>
                </c:pt>
                <c:pt idx="34">
                  <c:v>1.7500000000000009</c:v>
                </c:pt>
                <c:pt idx="35">
                  <c:v>1.8000000000000009</c:v>
                </c:pt>
                <c:pt idx="36">
                  <c:v>1.850000000000001</c:v>
                </c:pt>
                <c:pt idx="37">
                  <c:v>1.900000000000001</c:v>
                </c:pt>
                <c:pt idx="38">
                  <c:v>1.9500000000000011</c:v>
                </c:pt>
                <c:pt idx="39">
                  <c:v>2.0000000000000009</c:v>
                </c:pt>
                <c:pt idx="40">
                  <c:v>2.0500000000000007</c:v>
                </c:pt>
                <c:pt idx="41">
                  <c:v>2.1000000000000005</c:v>
                </c:pt>
                <c:pt idx="42">
                  <c:v>2.1500000000000004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2.3499999999999996</c:v>
                </c:pt>
                <c:pt idx="47">
                  <c:v>2.3999999999999995</c:v>
                </c:pt>
                <c:pt idx="48">
                  <c:v>2.4499999999999993</c:v>
                </c:pt>
                <c:pt idx="49">
                  <c:v>2.4999999999999991</c:v>
                </c:pt>
                <c:pt idx="50">
                  <c:v>2.5499999999999989</c:v>
                </c:pt>
                <c:pt idx="51">
                  <c:v>2.5999999999999988</c:v>
                </c:pt>
                <c:pt idx="52">
                  <c:v>2.6499999999999986</c:v>
                </c:pt>
                <c:pt idx="53">
                  <c:v>2.6999999999999984</c:v>
                </c:pt>
                <c:pt idx="54">
                  <c:v>2.7499999999999982</c:v>
                </c:pt>
                <c:pt idx="55">
                  <c:v>2.799999999999998</c:v>
                </c:pt>
                <c:pt idx="56">
                  <c:v>2.8499999999999979</c:v>
                </c:pt>
                <c:pt idx="57">
                  <c:v>2.8999999999999977</c:v>
                </c:pt>
                <c:pt idx="58">
                  <c:v>2.9499999999999975</c:v>
                </c:pt>
                <c:pt idx="59">
                  <c:v>2.9999999999999973</c:v>
                </c:pt>
                <c:pt idx="60">
                  <c:v>3.0499999999999972</c:v>
                </c:pt>
                <c:pt idx="61">
                  <c:v>3.099999999999997</c:v>
                </c:pt>
                <c:pt idx="62">
                  <c:v>3.1499999999999968</c:v>
                </c:pt>
                <c:pt idx="63">
                  <c:v>3.1999999999999966</c:v>
                </c:pt>
                <c:pt idx="64">
                  <c:v>3.2499999999999964</c:v>
                </c:pt>
                <c:pt idx="65">
                  <c:v>3.2999999999999963</c:v>
                </c:pt>
                <c:pt idx="66">
                  <c:v>3.3499999999999961</c:v>
                </c:pt>
                <c:pt idx="67">
                  <c:v>3.3999999999999959</c:v>
                </c:pt>
                <c:pt idx="68">
                  <c:v>3.4499999999999957</c:v>
                </c:pt>
                <c:pt idx="69">
                  <c:v>3.4999999999999956</c:v>
                </c:pt>
                <c:pt idx="70">
                  <c:v>3.5499999999999954</c:v>
                </c:pt>
                <c:pt idx="71">
                  <c:v>3.5999999999999952</c:v>
                </c:pt>
                <c:pt idx="72">
                  <c:v>3.649999999999995</c:v>
                </c:pt>
                <c:pt idx="73">
                  <c:v>3.6999999999999948</c:v>
                </c:pt>
                <c:pt idx="74">
                  <c:v>3.7499999999999947</c:v>
                </c:pt>
                <c:pt idx="75">
                  <c:v>3.7999999999999945</c:v>
                </c:pt>
                <c:pt idx="76">
                  <c:v>3.8499999999999943</c:v>
                </c:pt>
                <c:pt idx="77">
                  <c:v>3.8999999999999941</c:v>
                </c:pt>
                <c:pt idx="78">
                  <c:v>3.949999999999994</c:v>
                </c:pt>
              </c:numCache>
            </c:numRef>
          </c:xVal>
          <c:yVal>
            <c:numRef>
              <c:f>Qst_CoBTTriP!$K$9:$K$108</c:f>
              <c:numCache>
                <c:formatCode>General</c:formatCode>
                <c:ptCount val="100"/>
                <c:pt idx="0">
                  <c:v>46.198936833012233</c:v>
                </c:pt>
                <c:pt idx="1">
                  <c:v>45.865150467119378</c:v>
                </c:pt>
                <c:pt idx="2">
                  <c:v>45.168680608993547</c:v>
                </c:pt>
                <c:pt idx="3">
                  <c:v>43.63176865174519</c:v>
                </c:pt>
                <c:pt idx="4">
                  <c:v>40.889092062659472</c:v>
                </c:pt>
                <c:pt idx="5">
                  <c:v>38.362947797137785</c:v>
                </c:pt>
                <c:pt idx="6">
                  <c:v>37.058561206929419</c:v>
                </c:pt>
                <c:pt idx="7">
                  <c:v>36.447920285678713</c:v>
                </c:pt>
                <c:pt idx="8">
                  <c:v>36.123217671340846</c:v>
                </c:pt>
                <c:pt idx="9">
                  <c:v>35.918012955268551</c:v>
                </c:pt>
                <c:pt idx="10">
                  <c:v>35.763891984117443</c:v>
                </c:pt>
                <c:pt idx="11">
                  <c:v>35.628707383527129</c:v>
                </c:pt>
                <c:pt idx="12">
                  <c:v>35.494878235306636</c:v>
                </c:pt>
                <c:pt idx="13">
                  <c:v>35.350268262593723</c:v>
                </c:pt>
                <c:pt idx="14">
                  <c:v>35.185466868872034</c:v>
                </c:pt>
                <c:pt idx="15">
                  <c:v>34.992257207438421</c:v>
                </c:pt>
                <c:pt idx="16">
                  <c:v>34.763286601313347</c:v>
                </c:pt>
                <c:pt idx="17">
                  <c:v>34.49376395490674</c:v>
                </c:pt>
                <c:pt idx="18">
                  <c:v>34.183331731016821</c:v>
                </c:pt>
                <c:pt idx="19">
                  <c:v>33.837666588252958</c:v>
                </c:pt>
                <c:pt idx="20">
                  <c:v>33.469025775976874</c:v>
                </c:pt>
                <c:pt idx="21">
                  <c:v>33.093572176486788</c:v>
                </c:pt>
                <c:pt idx="22">
                  <c:v>32.72645268849471</c:v>
                </c:pt>
                <c:pt idx="23">
                  <c:v>32.377921655112544</c:v>
                </c:pt>
                <c:pt idx="24">
                  <c:v>32.051500204152234</c:v>
                </c:pt>
                <c:pt idx="25">
                  <c:v>31.744582697129466</c:v>
                </c:pt>
                <c:pt idx="26">
                  <c:v>31.45109254597023</c:v>
                </c:pt>
                <c:pt idx="27">
                  <c:v>31.162885424547049</c:v>
                </c:pt>
                <c:pt idx="28">
                  <c:v>30.870809029101327</c:v>
                </c:pt>
                <c:pt idx="29">
                  <c:v>30.565190088955561</c:v>
                </c:pt>
                <c:pt idx="30">
                  <c:v>30.23607076265866</c:v>
                </c:pt>
                <c:pt idx="31">
                  <c:v>29.87268749216426</c:v>
                </c:pt>
                <c:pt idx="32">
                  <c:v>29.463399338537524</c:v>
                </c:pt>
                <c:pt idx="33">
                  <c:v>28.995292745653924</c:v>
                </c:pt>
                <c:pt idx="34">
                  <c:v>28.454142856276427</c:v>
                </c:pt>
                <c:pt idx="35">
                  <c:v>27.824646304541769</c:v>
                </c:pt>
                <c:pt idx="36">
                  <c:v>27.091302608475694</c:v>
                </c:pt>
                <c:pt idx="37">
                  <c:v>27.091302608475694</c:v>
                </c:pt>
                <c:pt idx="38">
                  <c:v>25.264541071758917</c:v>
                </c:pt>
                <c:pt idx="39">
                  <c:v>24.166439840712719</c:v>
                </c:pt>
                <c:pt idx="40">
                  <c:v>24.166439840712719</c:v>
                </c:pt>
                <c:pt idx="41">
                  <c:v>23.346289436793516</c:v>
                </c:pt>
                <c:pt idx="42">
                  <c:v>22.709303554092596</c:v>
                </c:pt>
                <c:pt idx="43">
                  <c:v>22.709303554092596</c:v>
                </c:pt>
                <c:pt idx="44">
                  <c:v>22.199745039776573</c:v>
                </c:pt>
                <c:pt idx="45">
                  <c:v>21.782567145880385</c:v>
                </c:pt>
                <c:pt idx="46">
                  <c:v>21.782567145880385</c:v>
                </c:pt>
                <c:pt idx="47">
                  <c:v>21.434574125829105</c:v>
                </c:pt>
                <c:pt idx="48">
                  <c:v>21.139777439523225</c:v>
                </c:pt>
                <c:pt idx="49">
                  <c:v>21.139777439523225</c:v>
                </c:pt>
                <c:pt idx="50">
                  <c:v>20.886785870059757</c:v>
                </c:pt>
                <c:pt idx="51">
                  <c:v>20.667257393668571</c:v>
                </c:pt>
                <c:pt idx="52">
                  <c:v>20.667257393668571</c:v>
                </c:pt>
                <c:pt idx="53">
                  <c:v>20.474939280265559</c:v>
                </c:pt>
                <c:pt idx="54">
                  <c:v>20.305050444363701</c:v>
                </c:pt>
                <c:pt idx="55">
                  <c:v>20.305050444363701</c:v>
                </c:pt>
                <c:pt idx="56">
                  <c:v>20.153871287537431</c:v>
                </c:pt>
                <c:pt idx="57">
                  <c:v>20.018463824437731</c:v>
                </c:pt>
                <c:pt idx="58">
                  <c:v>20.018463824437731</c:v>
                </c:pt>
                <c:pt idx="59">
                  <c:v>19.896476130641968</c:v>
                </c:pt>
                <c:pt idx="60">
                  <c:v>19.786002829065357</c:v>
                </c:pt>
                <c:pt idx="61">
                  <c:v>19.786002829065357</c:v>
                </c:pt>
                <c:pt idx="62">
                  <c:v>19.685483697897212</c:v>
                </c:pt>
                <c:pt idx="63">
                  <c:v>19.593628755190974</c:v>
                </c:pt>
                <c:pt idx="64">
                  <c:v>19.593628755190974</c:v>
                </c:pt>
                <c:pt idx="65">
                  <c:v>19.509362077027372</c:v>
                </c:pt>
                <c:pt idx="66">
                  <c:v>19.431779094194656</c:v>
                </c:pt>
                <c:pt idx="67">
                  <c:v>19.431779094194656</c:v>
                </c:pt>
                <c:pt idx="68">
                  <c:v>19.360113734479771</c:v>
                </c:pt>
                <c:pt idx="69">
                  <c:v>19.293712856705728</c:v>
                </c:pt>
                <c:pt idx="70">
                  <c:v>19.293712856705728</c:v>
                </c:pt>
                <c:pt idx="71">
                  <c:v>19.23201615361171</c:v>
                </c:pt>
                <c:pt idx="72">
                  <c:v>19.174540204133297</c:v>
                </c:pt>
                <c:pt idx="73">
                  <c:v>19.174540204133297</c:v>
                </c:pt>
                <c:pt idx="74">
                  <c:v>19.120865707725578</c:v>
                </c:pt>
                <c:pt idx="75">
                  <c:v>19.070627183067245</c:v>
                </c:pt>
                <c:pt idx="76">
                  <c:v>19.070627183067245</c:v>
                </c:pt>
                <c:pt idx="77">
                  <c:v>19.023504592869035</c:v>
                </c:pt>
                <c:pt idx="78">
                  <c:v>18.979216486934309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12-A04B-B41C-485F43F4A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117456"/>
        <c:axId val="-2116108192"/>
      </c:scatterChart>
      <c:valAx>
        <c:axId val="-2116117456"/>
        <c:scaling>
          <c:orientation val="minMax"/>
          <c:max val="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 i="0">
                    <a:latin typeface="Helvetica"/>
                  </a:rPr>
                  <a:t>Loading</a:t>
                </a:r>
                <a:r>
                  <a:rPr lang="en-US" sz="1800" b="0" i="0" baseline="0">
                    <a:latin typeface="Helvetica"/>
                  </a:rPr>
                  <a:t> (mmol/g)</a:t>
                </a:r>
                <a:endParaRPr lang="en-US" sz="1800" b="0" i="0">
                  <a:latin typeface="Helvetica"/>
                </a:endParaRPr>
              </a:p>
            </c:rich>
          </c:tx>
          <c:layout>
            <c:manualLayout>
              <c:xMode val="edge"/>
              <c:yMode val="edge"/>
              <c:x val="0.40211562184986499"/>
              <c:y val="0.942920474356763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08192"/>
        <c:crosses val="autoZero"/>
        <c:crossBetween val="midCat"/>
        <c:majorUnit val="0.5"/>
      </c:valAx>
      <c:valAx>
        <c:axId val="-2116108192"/>
        <c:scaling>
          <c:orientation val="minMax"/>
          <c:min val="1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>
                    <a:latin typeface="Helvetica"/>
                  </a:defRPr>
                </a:pPr>
                <a:r>
                  <a:rPr lang="en-US" sz="1800" b="0">
                    <a:latin typeface="Helvetica"/>
                  </a:rPr>
                  <a:t>–</a:t>
                </a:r>
                <a:r>
                  <a:rPr lang="en-US" sz="1800" b="0" i="1">
                    <a:latin typeface="Helvetica"/>
                  </a:rPr>
                  <a:t>∆H</a:t>
                </a:r>
                <a:r>
                  <a:rPr lang="en-US" sz="1800" b="0" baseline="-25000">
                    <a:latin typeface="Helvetica"/>
                  </a:rPr>
                  <a:t>t</a:t>
                </a:r>
                <a:r>
                  <a:rPr lang="en-US" sz="1800" b="0">
                    <a:latin typeface="Helvetica"/>
                  </a:rPr>
                  <a:t> (KJ/molK)</a:t>
                </a:r>
              </a:p>
            </c:rich>
          </c:tx>
          <c:layout>
            <c:manualLayout>
              <c:xMode val="edge"/>
              <c:yMode val="edge"/>
              <c:x val="3.7767078578024599E-3"/>
              <c:y val="0.380184876525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Helvetica"/>
              </a:defRPr>
            </a:pPr>
            <a:endParaRPr lang="en-US"/>
          </a:p>
        </c:txPr>
        <c:crossAx val="-211611745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532102</xdr:colOff>
      <xdr:row>8</xdr:row>
      <xdr:rowOff>98357</xdr:rowOff>
    </xdr:from>
    <xdr:to>
      <xdr:col>30</xdr:col>
      <xdr:colOff>190906</xdr:colOff>
      <xdr:row>35</xdr:row>
      <xdr:rowOff>188896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AFC5E9-0E2A-5B4B-BC1E-B8CD26F1F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40</xdr:row>
      <xdr:rowOff>0</xdr:rowOff>
    </xdr:from>
    <xdr:to>
      <xdr:col>30</xdr:col>
      <xdr:colOff>488537</xdr:colOff>
      <xdr:row>67</xdr:row>
      <xdr:rowOff>90539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FE491DD-1686-0A4F-8E4B-91459FEB5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427878</xdr:colOff>
      <xdr:row>7</xdr:row>
      <xdr:rowOff>22777</xdr:rowOff>
    </xdr:from>
    <xdr:to>
      <xdr:col>30</xdr:col>
      <xdr:colOff>86681</xdr:colOff>
      <xdr:row>33</xdr:row>
      <xdr:rowOff>86304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3D9143-21D6-9340-B698-943DF9E3D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36</xdr:row>
      <xdr:rowOff>0</xdr:rowOff>
    </xdr:from>
    <xdr:to>
      <xdr:col>30</xdr:col>
      <xdr:colOff>485780</xdr:colOff>
      <xdr:row>63</xdr:row>
      <xdr:rowOff>93062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7C13704-5ACE-634E-A15F-864396CC9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603185</xdr:colOff>
      <xdr:row>7</xdr:row>
      <xdr:rowOff>324259</xdr:rowOff>
    </xdr:from>
    <xdr:to>
      <xdr:col>30</xdr:col>
      <xdr:colOff>263273</xdr:colOff>
      <xdr:row>34</xdr:row>
      <xdr:rowOff>182350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41FC29-A549-4D42-AFFD-439C27CD8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531627</xdr:colOff>
      <xdr:row>36</xdr:row>
      <xdr:rowOff>162443</xdr:rowOff>
    </xdr:from>
    <xdr:to>
      <xdr:col>30</xdr:col>
      <xdr:colOff>191715</xdr:colOff>
      <xdr:row>64</xdr:row>
      <xdr:rowOff>50069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B19E8C-7AEA-654D-A848-8237C106F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387350</xdr:colOff>
      <xdr:row>7</xdr:row>
      <xdr:rowOff>372533</xdr:rowOff>
    </xdr:from>
    <xdr:to>
      <xdr:col>30</xdr:col>
      <xdr:colOff>304799</xdr:colOff>
      <xdr:row>35</xdr:row>
      <xdr:rowOff>80433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338667</xdr:colOff>
      <xdr:row>37</xdr:row>
      <xdr:rowOff>33867</xdr:rowOff>
    </xdr:from>
    <xdr:to>
      <xdr:col>30</xdr:col>
      <xdr:colOff>256116</xdr:colOff>
      <xdr:row>64</xdr:row>
      <xdr:rowOff>182034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9E4E2C-EDE4-EE48-B94C-67C5BC7C1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464050</xdr:colOff>
      <xdr:row>7</xdr:row>
      <xdr:rowOff>407274</xdr:rowOff>
    </xdr:from>
    <xdr:to>
      <xdr:col>30</xdr:col>
      <xdr:colOff>122853</xdr:colOff>
      <xdr:row>36</xdr:row>
      <xdr:rowOff>71188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CE9748-54C9-DA4D-8D7D-42FE04EB8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39</xdr:row>
      <xdr:rowOff>0</xdr:rowOff>
    </xdr:from>
    <xdr:to>
      <xdr:col>30</xdr:col>
      <xdr:colOff>488536</xdr:colOff>
      <xdr:row>67</xdr:row>
      <xdr:rowOff>104181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BD91AE3-2159-034B-A8AD-1985AB306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422254</xdr:colOff>
      <xdr:row>7</xdr:row>
      <xdr:rowOff>277027</xdr:rowOff>
    </xdr:from>
    <xdr:to>
      <xdr:col>30</xdr:col>
      <xdr:colOff>76824</xdr:colOff>
      <xdr:row>35</xdr:row>
      <xdr:rowOff>162192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FFB08B-B354-B84B-8AB0-CA3A5D577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561163</xdr:colOff>
      <xdr:row>37</xdr:row>
      <xdr:rowOff>162442</xdr:rowOff>
    </xdr:from>
    <xdr:to>
      <xdr:col>30</xdr:col>
      <xdr:colOff>215733</xdr:colOff>
      <xdr:row>66</xdr:row>
      <xdr:rowOff>77141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FA1B61-126A-424F-A104-7FABAEA1A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386169</xdr:colOff>
      <xdr:row>7</xdr:row>
      <xdr:rowOff>83807</xdr:rowOff>
    </xdr:from>
    <xdr:to>
      <xdr:col>30</xdr:col>
      <xdr:colOff>44972</xdr:colOff>
      <xdr:row>34</xdr:row>
      <xdr:rowOff>161485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8AE022-703E-B44A-A82C-0D3706612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37</xdr:row>
      <xdr:rowOff>0</xdr:rowOff>
    </xdr:from>
    <xdr:to>
      <xdr:col>30</xdr:col>
      <xdr:colOff>485779</xdr:colOff>
      <xdr:row>65</xdr:row>
      <xdr:rowOff>107212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35F815-478E-0D48-853A-8CFD11BBA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497416</xdr:colOff>
      <xdr:row>6</xdr:row>
      <xdr:rowOff>159808</xdr:rowOff>
    </xdr:from>
    <xdr:to>
      <xdr:col>32</xdr:col>
      <xdr:colOff>257819</xdr:colOff>
      <xdr:row>32</xdr:row>
      <xdr:rowOff>197908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9280A8-F0D9-FD4B-A64A-E3860E4B9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558800</xdr:colOff>
      <xdr:row>35</xdr:row>
      <xdr:rowOff>169333</xdr:rowOff>
    </xdr:from>
    <xdr:to>
      <xdr:col>32</xdr:col>
      <xdr:colOff>319203</xdr:colOff>
      <xdr:row>63</xdr:row>
      <xdr:rowOff>55033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496E60-2E0C-1049-96B8-CDF4522E6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362720</xdr:colOff>
      <xdr:row>8</xdr:row>
      <xdr:rowOff>179437</xdr:rowOff>
    </xdr:from>
    <xdr:to>
      <xdr:col>30</xdr:col>
      <xdr:colOff>24409</xdr:colOff>
      <xdr:row>37</xdr:row>
      <xdr:rowOff>108433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AA7ED9-DA82-5646-A2D7-E9AB920FA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40</xdr:row>
      <xdr:rowOff>0</xdr:rowOff>
    </xdr:from>
    <xdr:to>
      <xdr:col>30</xdr:col>
      <xdr:colOff>484302</xdr:colOff>
      <xdr:row>68</xdr:row>
      <xdr:rowOff>131042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37B231-A525-0B4F-8863-2B596FE89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6BC4-5935-CE4A-9F04-C5C4F8F0ADD4}">
  <sheetPr>
    <tabColor theme="5"/>
  </sheetPr>
  <dimension ref="A1:Y108"/>
  <sheetViews>
    <sheetView showRuler="0" zoomScale="75" zoomScaleNormal="62" workbookViewId="0">
      <selection activeCell="AG45" sqref="AG45"/>
    </sheetView>
  </sheetViews>
  <sheetFormatPr baseColWidth="10" defaultRowHeight="16" x14ac:dyDescent="0.2"/>
  <cols>
    <col min="14" max="14" width="12.6640625" customWidth="1"/>
    <col min="19" max="19" width="12.1640625" customWidth="1"/>
  </cols>
  <sheetData>
    <row r="1" spans="1:25" x14ac:dyDescent="0.2">
      <c r="A1" s="1"/>
      <c r="B1" s="2" t="s">
        <v>2</v>
      </c>
      <c r="C1" s="8"/>
      <c r="D1" s="8" t="s">
        <v>3</v>
      </c>
      <c r="E1" s="8" t="s">
        <v>4</v>
      </c>
      <c r="F1" s="8" t="s">
        <v>5</v>
      </c>
      <c r="G1" s="8" t="s">
        <v>21</v>
      </c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1"/>
      <c r="U1" s="3"/>
      <c r="V1" s="1"/>
      <c r="W1" s="1"/>
      <c r="X1" s="1"/>
      <c r="Y1" s="1"/>
    </row>
    <row r="2" spans="1:25" x14ac:dyDescent="0.2">
      <c r="A2" s="4" t="s">
        <v>6</v>
      </c>
      <c r="B2" s="1">
        <v>226</v>
      </c>
      <c r="C2" s="1"/>
      <c r="D2" s="1">
        <f>1/B2</f>
        <v>4.4247787610619468E-3</v>
      </c>
      <c r="E2" s="1">
        <f>1/B3</f>
        <v>3.663003663003663E-3</v>
      </c>
      <c r="F2" s="1">
        <f>1/B4</f>
        <v>3.3557046979865771E-3</v>
      </c>
      <c r="G2" s="1"/>
      <c r="H2" s="1"/>
      <c r="I2" s="1"/>
      <c r="J2" s="1"/>
      <c r="K2" s="1"/>
      <c r="L2" s="1"/>
      <c r="M2" s="1"/>
      <c r="N2" s="1" t="s">
        <v>7</v>
      </c>
      <c r="O2" s="1">
        <v>0.05</v>
      </c>
      <c r="P2" s="15" t="s">
        <v>1</v>
      </c>
      <c r="Q2" s="4"/>
      <c r="R2" s="1"/>
      <c r="S2" s="48" t="s">
        <v>38</v>
      </c>
      <c r="T2" s="1">
        <v>55.6</v>
      </c>
      <c r="U2" s="1"/>
      <c r="V2" s="1"/>
      <c r="W2" s="1"/>
      <c r="X2" s="1"/>
      <c r="Y2" s="1"/>
    </row>
    <row r="3" spans="1:25" x14ac:dyDescent="0.2">
      <c r="A3" s="5" t="s">
        <v>8</v>
      </c>
      <c r="B3">
        <v>273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9</v>
      </c>
      <c r="O3" s="1">
        <v>0.05</v>
      </c>
      <c r="P3" s="15" t="s">
        <v>1</v>
      </c>
      <c r="Q3" s="4"/>
      <c r="R3" s="1"/>
      <c r="S3" s="48" t="s">
        <v>39</v>
      </c>
      <c r="T3" s="1">
        <v>174.3</v>
      </c>
      <c r="U3" s="1"/>
      <c r="V3" s="1"/>
      <c r="W3" s="1"/>
      <c r="X3" s="1"/>
      <c r="Y3" s="1"/>
    </row>
    <row r="4" spans="1:25" x14ac:dyDescent="0.2">
      <c r="A4" s="5" t="s">
        <v>10</v>
      </c>
      <c r="B4">
        <v>298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 t="s">
        <v>34</v>
      </c>
      <c r="O4" s="30">
        <v>0.55000000000000004</v>
      </c>
      <c r="P4" s="15" t="s">
        <v>1</v>
      </c>
      <c r="Q4" s="4"/>
      <c r="R4" s="1"/>
      <c r="S4" s="48" t="s">
        <v>40</v>
      </c>
      <c r="T4" s="1">
        <v>175.6</v>
      </c>
      <c r="U4" s="1"/>
      <c r="V4" s="1"/>
      <c r="W4" s="1"/>
      <c r="X4" s="1"/>
      <c r="Y4" s="1"/>
    </row>
    <row r="5" spans="1:25" x14ac:dyDescent="0.2">
      <c r="A5" s="5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4" t="s">
        <v>35</v>
      </c>
      <c r="O5" s="14">
        <v>0.3</v>
      </c>
      <c r="P5" s="15" t="s">
        <v>1</v>
      </c>
      <c r="Q5" s="4"/>
      <c r="R5" s="1"/>
      <c r="S5" s="1"/>
      <c r="T5" s="1"/>
      <c r="U5" s="1"/>
      <c r="V5" s="1"/>
      <c r="W5" s="1"/>
      <c r="X5" s="1"/>
      <c r="Y5" s="1"/>
    </row>
    <row r="6" spans="1:25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7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5" thickBot="1" x14ac:dyDescent="0.25">
      <c r="A8" s="16" t="s">
        <v>0</v>
      </c>
      <c r="B8" s="17" t="s">
        <v>11</v>
      </c>
      <c r="C8" s="17" t="s">
        <v>12</v>
      </c>
      <c r="D8" s="17" t="s">
        <v>13</v>
      </c>
      <c r="E8" s="18" t="s">
        <v>22</v>
      </c>
      <c r="F8" s="17" t="s">
        <v>14</v>
      </c>
      <c r="G8" s="17" t="s">
        <v>15</v>
      </c>
      <c r="H8" s="17" t="s">
        <v>16</v>
      </c>
      <c r="I8" s="18" t="s">
        <v>23</v>
      </c>
      <c r="J8" s="17" t="s">
        <v>17</v>
      </c>
      <c r="K8" s="32" t="s">
        <v>36</v>
      </c>
      <c r="L8" s="19" t="s">
        <v>33</v>
      </c>
      <c r="M8" s="12" t="s">
        <v>31</v>
      </c>
      <c r="N8" s="19" t="s">
        <v>37</v>
      </c>
      <c r="O8" s="17" t="s">
        <v>19</v>
      </c>
      <c r="P8" s="20" t="s">
        <v>24</v>
      </c>
      <c r="Q8" s="21" t="s">
        <v>25</v>
      </c>
      <c r="R8" s="19" t="s">
        <v>32</v>
      </c>
      <c r="S8" s="19" t="s">
        <v>33</v>
      </c>
      <c r="T8" s="19" t="s">
        <v>31</v>
      </c>
      <c r="U8" s="22" t="s">
        <v>28</v>
      </c>
      <c r="V8" s="1"/>
      <c r="W8" s="1"/>
      <c r="X8" s="1"/>
      <c r="Y8" s="1"/>
    </row>
    <row r="9" spans="1:25" x14ac:dyDescent="0.2">
      <c r="A9" s="23">
        <v>0.05</v>
      </c>
      <c r="B9" s="24">
        <v>4.6074700000000001E-5</v>
      </c>
      <c r="C9" s="25">
        <v>9.8300499999999999E-3</v>
      </c>
      <c r="D9" s="25">
        <v>4.3933699999999999E-2</v>
      </c>
      <c r="E9" s="23"/>
      <c r="F9" s="23">
        <f>LN(B9)</f>
        <v>-9.9852465655527531</v>
      </c>
      <c r="G9" s="23">
        <f>LN(C9)</f>
        <v>-4.6223112583660084</v>
      </c>
      <c r="H9" s="23">
        <f>LN(D9)</f>
        <v>-3.1250735996379118</v>
      </c>
      <c r="I9" s="23" t="e">
        <f>LN(E9)</f>
        <v>#NUM!</v>
      </c>
      <c r="J9" s="23">
        <f>SLOPE(F9:H9,$D$2:$F$2)</f>
        <v>-6535.6155090542097</v>
      </c>
      <c r="K9" s="23">
        <f>-J9*0.0083145</f>
        <v>54.340375150031228</v>
      </c>
      <c r="L9" s="1"/>
      <c r="M9" s="1"/>
      <c r="N9" s="23">
        <f>INDEX(LINEST(F9:H9,$D$2:$F$2,,TRUE),2,1)*0.0083145</f>
        <v>4.0206174588941606</v>
      </c>
      <c r="O9" s="23">
        <f>INDEX(LINEST(F9:H9,$D$2:$F$2,,TRUE),3,1)</f>
        <v>0.99455535954456775</v>
      </c>
      <c r="P9" s="23">
        <f>INTERCEPT(F9:H9,D2:F2)</f>
        <v>19.019200162996576</v>
      </c>
      <c r="Q9" s="23">
        <f>P9*8.3145</f>
        <v>158.13513975523503</v>
      </c>
      <c r="R9" s="23">
        <f>INDEX(LINEST(F9:H9,$D$2:$F$2,,TRUE),2,2)*8.3145</f>
        <v>15.44269861573853</v>
      </c>
      <c r="S9" s="23"/>
      <c r="T9" s="23"/>
      <c r="U9" s="23">
        <f>A9/$O$4</f>
        <v>9.0909090909090912E-2</v>
      </c>
      <c r="V9" s="1"/>
      <c r="W9" s="1"/>
      <c r="X9" s="1"/>
      <c r="Y9" s="1"/>
    </row>
    <row r="10" spans="1:25" x14ac:dyDescent="0.2">
      <c r="A10" s="26">
        <f t="shared" ref="A10:A73" si="0">A9+$O$3</f>
        <v>0.1</v>
      </c>
      <c r="B10" s="25">
        <v>9.32176E-5</v>
      </c>
      <c r="C10" s="23">
        <v>2.2838399999999998E-2</v>
      </c>
      <c r="D10" s="23">
        <v>0.10634200000000001</v>
      </c>
      <c r="E10" s="23"/>
      <c r="F10" s="23">
        <f>LN(B10)</f>
        <v>-9.2805740128992671</v>
      </c>
      <c r="G10" s="23">
        <f t="shared" ref="G10:I25" si="1">LN(C10)</f>
        <v>-3.7793119491875258</v>
      </c>
      <c r="H10" s="23">
        <f t="shared" si="1"/>
        <v>-2.2410949634845356</v>
      </c>
      <c r="I10" s="23" t="e">
        <f t="shared" si="1"/>
        <v>#NUM!</v>
      </c>
      <c r="J10" s="23">
        <f>SLOPE(F10:H10,$D$2:$F$2)</f>
        <v>-6705.9770765967214</v>
      </c>
      <c r="K10" s="23">
        <f>-J10*0.0083145</f>
        <v>55.756846403363447</v>
      </c>
      <c r="L10" s="1">
        <f>(K11-K9)/(A11-A9)</f>
        <v>18.875367734689018</v>
      </c>
      <c r="M10" s="1"/>
      <c r="N10" s="23">
        <f t="shared" ref="N10:N73" si="2">INDEX(LINEST(F10:H10,$D$2:$F$2,,TRUE),2,1)*0.0083145</f>
        <v>4.1100723741622449</v>
      </c>
      <c r="O10" s="23">
        <f t="shared" ref="O10:O73" si="3">INDEX(LINEST(F10:H10,$D$2:$F$2,,TRUE),3,1)</f>
        <v>0.99459558040969243</v>
      </c>
      <c r="P10" s="23">
        <f>INTERCEPT(F10:H10,$D$2:$F$2)</f>
        <v>20.479593797080145</v>
      </c>
      <c r="Q10" s="23">
        <f>P10*8.3145</f>
        <v>170.27758262582287</v>
      </c>
      <c r="R10" s="23">
        <f t="shared" ref="R10:R73" si="4">INDEX(LINEST(F10:H10,$D$2:$F$2,,TRUE),2,2)*8.3145</f>
        <v>15.786283975525881</v>
      </c>
      <c r="S10" s="23">
        <f>(Q11-Q9)/(A11-A9)</f>
        <v>181.61054551195517</v>
      </c>
      <c r="T10" s="23"/>
      <c r="U10" s="23">
        <f t="shared" ref="U10:U73" si="5">A10/$O$4</f>
        <v>0.18181818181818182</v>
      </c>
      <c r="V10" s="1"/>
      <c r="W10" s="1"/>
      <c r="X10" s="1"/>
      <c r="Y10" s="1"/>
    </row>
    <row r="11" spans="1:25" x14ac:dyDescent="0.2">
      <c r="A11" s="26">
        <f t="shared" si="0"/>
        <v>0.15000000000000002</v>
      </c>
      <c r="B11" s="23">
        <v>1.4862100000000001E-4</v>
      </c>
      <c r="C11" s="23">
        <v>3.91793E-2</v>
      </c>
      <c r="D11" s="23">
        <v>0.17835200000000001</v>
      </c>
      <c r="E11" s="23"/>
      <c r="F11" s="23">
        <f>LN(B11)</f>
        <v>-8.8141111166880819</v>
      </c>
      <c r="G11" s="23">
        <f t="shared" si="1"/>
        <v>-3.2396067328836411</v>
      </c>
      <c r="H11" s="23">
        <f t="shared" si="1"/>
        <v>-1.7239961533348693</v>
      </c>
      <c r="I11" s="23" t="e">
        <f t="shared" si="1"/>
        <v>#NUM!</v>
      </c>
      <c r="J11" s="23">
        <f t="shared" ref="J11:J74" si="6">SLOPE(F11:H11,$D$2:$F$2)</f>
        <v>-6762.6329813578841</v>
      </c>
      <c r="K11" s="23">
        <f t="shared" ref="K11:K74" si="7">-J11*0.0083145</f>
        <v>56.22791192350013</v>
      </c>
      <c r="L11" s="1">
        <f t="shared" ref="L11:L74" si="8">(K12-K10)/(A12-A10)</f>
        <v>4.6976089889719219</v>
      </c>
      <c r="M11" s="1">
        <f>(L12-L10)/(A12-A10)</f>
        <v>-225.56594825247126</v>
      </c>
      <c r="N11" s="23">
        <f t="shared" si="2"/>
        <v>4.4248367306768843</v>
      </c>
      <c r="O11" s="23">
        <f t="shared" si="3"/>
        <v>0.99384526494706371</v>
      </c>
      <c r="P11" s="23">
        <f>INTERCEPT(F11:H11,$D$2:$F$2)</f>
        <v>21.203463143475918</v>
      </c>
      <c r="Q11" s="23">
        <f t="shared" ref="Q11:Q74" si="9">P11*8.3145</f>
        <v>176.29619430643055</v>
      </c>
      <c r="R11" s="23">
        <f t="shared" si="4"/>
        <v>16.995255269693562</v>
      </c>
      <c r="S11" s="23">
        <f t="shared" ref="S11:S74" si="10">(Q12-Q10)/(A12-A10)</f>
        <v>92.489983903627149</v>
      </c>
      <c r="T11" s="23">
        <f>(S12-S10)/(A12-A10)</f>
        <v>-1359.1970381313952</v>
      </c>
      <c r="U11" s="23">
        <f t="shared" si="5"/>
        <v>0.27272727272727276</v>
      </c>
      <c r="V11" s="1"/>
      <c r="W11" s="1"/>
      <c r="X11" s="1"/>
      <c r="Y11" s="1"/>
    </row>
    <row r="12" spans="1:25" x14ac:dyDescent="0.2">
      <c r="A12" s="26">
        <f t="shared" si="0"/>
        <v>0.2</v>
      </c>
      <c r="B12" s="23">
        <v>2.1740299999999999E-4</v>
      </c>
      <c r="C12" s="23">
        <v>5.9625900000000003E-2</v>
      </c>
      <c r="D12" s="23">
        <v>0.25745200000000001</v>
      </c>
      <c r="E12" s="23"/>
      <c r="F12" s="23">
        <f>LN(B12)</f>
        <v>-8.4337577839243547</v>
      </c>
      <c r="G12" s="23">
        <f t="shared" si="1"/>
        <v>-2.8196652355479275</v>
      </c>
      <c r="H12" s="23">
        <f t="shared" si="1"/>
        <v>-1.3569219840214237</v>
      </c>
      <c r="I12" s="23" t="e">
        <f t="shared" si="1"/>
        <v>#NUM!</v>
      </c>
      <c r="J12" s="23">
        <f t="shared" si="6"/>
        <v>-6762.4760721944358</v>
      </c>
      <c r="K12" s="23">
        <f t="shared" si="7"/>
        <v>56.226607302260639</v>
      </c>
      <c r="L12" s="1">
        <f t="shared" si="8"/>
        <v>-3.681227090558111</v>
      </c>
      <c r="M12" s="1">
        <f t="shared" ref="M12:M75" si="11">(L13-L11)/(A13-A11)</f>
        <v>-158.19551988487325</v>
      </c>
      <c r="N12" s="23">
        <f t="shared" si="2"/>
        <v>4.8403025297465758</v>
      </c>
      <c r="O12" s="23">
        <f t="shared" si="3"/>
        <v>0.99264378046917623</v>
      </c>
      <c r="P12" s="23">
        <f t="shared" ref="P12:P75" si="12">INTERCEPT(F12:H12,$D$2:$F$2)</f>
        <v>21.591987613949794</v>
      </c>
      <c r="Q12" s="23">
        <f t="shared" si="9"/>
        <v>179.52658101618559</v>
      </c>
      <c r="R12" s="23">
        <f t="shared" si="4"/>
        <v>18.591008455808634</v>
      </c>
      <c r="S12" s="23">
        <f t="shared" si="10"/>
        <v>45.690841698815639</v>
      </c>
      <c r="T12" s="23">
        <f t="shared" ref="T12:T75" si="13">(S13-S11)/(A13-A11)</f>
        <v>-828.01402254671382</v>
      </c>
      <c r="U12" s="23">
        <f t="shared" si="5"/>
        <v>0.36363636363636365</v>
      </c>
      <c r="V12" s="1"/>
      <c r="W12" s="1"/>
      <c r="X12" s="1"/>
      <c r="Y12" s="1"/>
    </row>
    <row r="13" spans="1:25" x14ac:dyDescent="0.2">
      <c r="A13" s="26">
        <f t="shared" si="0"/>
        <v>0.25</v>
      </c>
      <c r="B13" s="23">
        <v>3.0742900000000001E-4</v>
      </c>
      <c r="C13" s="23">
        <v>8.5161100000000003E-2</v>
      </c>
      <c r="D13" s="23">
        <v>0.34232899999999999</v>
      </c>
      <c r="E13" s="23"/>
      <c r="F13" s="23">
        <f>LN(B13)</f>
        <v>-8.087266391686839</v>
      </c>
      <c r="G13" s="23">
        <f t="shared" si="1"/>
        <v>-2.4632105221779037</v>
      </c>
      <c r="H13" s="23">
        <f t="shared" si="1"/>
        <v>-1.0719830160296526</v>
      </c>
      <c r="I13" s="23" t="e">
        <f t="shared" si="1"/>
        <v>#NUM!</v>
      </c>
      <c r="J13" s="23">
        <f t="shared" si="6"/>
        <v>-6718.3581952545928</v>
      </c>
      <c r="K13" s="23">
        <f t="shared" si="7"/>
        <v>55.859789214444319</v>
      </c>
      <c r="L13" s="1">
        <f t="shared" si="8"/>
        <v>-11.121942999515399</v>
      </c>
      <c r="M13" s="1">
        <f t="shared" si="11"/>
        <v>-161.12715077375492</v>
      </c>
      <c r="N13" s="23">
        <f t="shared" si="2"/>
        <v>5.2961928211280345</v>
      </c>
      <c r="O13" s="23">
        <f t="shared" si="3"/>
        <v>0.99109072420840383</v>
      </c>
      <c r="P13" s="23">
        <f t="shared" si="12"/>
        <v>21.75299518627844</v>
      </c>
      <c r="Q13" s="23">
        <f t="shared" si="9"/>
        <v>180.86527847631211</v>
      </c>
      <c r="R13" s="23">
        <f t="shared" si="4"/>
        <v>20.342027159682395</v>
      </c>
      <c r="S13" s="23">
        <f t="shared" si="10"/>
        <v>9.6885816489557914</v>
      </c>
      <c r="T13" s="23">
        <f t="shared" si="13"/>
        <v>-728.43217978351936</v>
      </c>
      <c r="U13" s="23">
        <f t="shared" si="5"/>
        <v>0.45454545454545453</v>
      </c>
      <c r="V13" s="1"/>
      <c r="W13" s="1"/>
      <c r="X13" s="1"/>
      <c r="Y13" s="1"/>
    </row>
    <row r="14" spans="1:25" x14ac:dyDescent="0.2">
      <c r="A14" s="34">
        <f t="shared" si="0"/>
        <v>0.3</v>
      </c>
      <c r="B14" s="28">
        <v>4.3312500000000002E-4</v>
      </c>
      <c r="C14" s="28">
        <v>0.116883</v>
      </c>
      <c r="D14" s="28">
        <v>0.43216199999999999</v>
      </c>
      <c r="E14" s="28"/>
      <c r="F14" s="28">
        <f t="shared" ref="F14:I29" si="14">LN(B14)</f>
        <v>-7.7444841880201061</v>
      </c>
      <c r="G14" s="28">
        <f t="shared" si="1"/>
        <v>-2.1465818445179643</v>
      </c>
      <c r="H14" s="28">
        <f t="shared" si="1"/>
        <v>-0.83895476103295363</v>
      </c>
      <c r="I14" s="28" t="e">
        <f t="shared" si="1"/>
        <v>#NUM!</v>
      </c>
      <c r="J14" s="28">
        <f t="shared" si="6"/>
        <v>-6628.7104458847907</v>
      </c>
      <c r="K14" s="28">
        <f t="shared" si="7"/>
        <v>55.114413002309099</v>
      </c>
      <c r="L14" s="14">
        <f t="shared" si="8"/>
        <v>-19.793942167933597</v>
      </c>
      <c r="M14" s="14">
        <f t="shared" si="11"/>
        <v>-212.46348033374727</v>
      </c>
      <c r="N14" s="28">
        <f t="shared" si="2"/>
        <v>5.7370860909404806</v>
      </c>
      <c r="O14" s="28">
        <f t="shared" si="3"/>
        <v>0.98928056638323636</v>
      </c>
      <c r="P14" s="28">
        <f t="shared" si="12"/>
        <v>21.708513943241464</v>
      </c>
      <c r="Q14" s="28">
        <f t="shared" si="9"/>
        <v>180.49543918108117</v>
      </c>
      <c r="R14" s="28">
        <f t="shared" si="4"/>
        <v>22.035444142777763</v>
      </c>
      <c r="S14" s="28">
        <f t="shared" si="10"/>
        <v>-27.152376279536277</v>
      </c>
      <c r="T14" s="28">
        <f t="shared" si="13"/>
        <v>-854.67927200686836</v>
      </c>
      <c r="U14" s="28">
        <f t="shared" si="5"/>
        <v>0.54545454545454541</v>
      </c>
      <c r="V14" s="1"/>
      <c r="W14" s="1"/>
      <c r="X14" s="1"/>
      <c r="Y14" s="1"/>
    </row>
    <row r="15" spans="1:25" x14ac:dyDescent="0.2">
      <c r="A15" s="26">
        <f t="shared" si="0"/>
        <v>0.35</v>
      </c>
      <c r="B15" s="23">
        <v>6.2521899999999999E-4</v>
      </c>
      <c r="C15" s="23">
        <v>0.15587000000000001</v>
      </c>
      <c r="D15" s="23">
        <v>0.52638600000000002</v>
      </c>
      <c r="E15" s="23"/>
      <c r="F15" s="23">
        <f t="shared" si="14"/>
        <v>-7.3774085696036158</v>
      </c>
      <c r="G15" s="23">
        <f t="shared" si="1"/>
        <v>-1.8587329524811773</v>
      </c>
      <c r="H15" s="23">
        <f t="shared" si="1"/>
        <v>-0.64172049506938356</v>
      </c>
      <c r="I15" s="23" t="e">
        <f t="shared" si="1"/>
        <v>#NUM!</v>
      </c>
      <c r="J15" s="23">
        <f t="shared" si="6"/>
        <v>-6480.292861585297</v>
      </c>
      <c r="K15" s="23">
        <f t="shared" si="7"/>
        <v>53.88039499765096</v>
      </c>
      <c r="L15" s="1">
        <f t="shared" si="8"/>
        <v>-32.36829103289012</v>
      </c>
      <c r="M15" s="1">
        <f t="shared" si="11"/>
        <v>-358.13683132566206</v>
      </c>
      <c r="N15" s="23">
        <f t="shared" si="2"/>
        <v>6.0910957861236739</v>
      </c>
      <c r="O15" s="23">
        <f t="shared" si="3"/>
        <v>0.98738131150878783</v>
      </c>
      <c r="P15" s="23">
        <f t="shared" si="12"/>
        <v>21.426428630507964</v>
      </c>
      <c r="Q15" s="23">
        <f t="shared" si="9"/>
        <v>178.15004084835849</v>
      </c>
      <c r="R15" s="23">
        <f t="shared" si="4"/>
        <v>23.395151970158867</v>
      </c>
      <c r="S15" s="23">
        <f t="shared" si="10"/>
        <v>-75.779345551731026</v>
      </c>
      <c r="T15" s="23">
        <f t="shared" si="13"/>
        <v>-1333.8218075390421</v>
      </c>
      <c r="U15" s="23">
        <f t="shared" si="5"/>
        <v>0.63636363636363624</v>
      </c>
      <c r="V15" s="1"/>
      <c r="W15" s="1"/>
      <c r="X15" s="1"/>
      <c r="Y15" s="1"/>
    </row>
    <row r="16" spans="1:25" x14ac:dyDescent="0.2">
      <c r="A16" s="26">
        <f t="shared" si="0"/>
        <v>0.39999999999999997</v>
      </c>
      <c r="B16" s="23">
        <v>9.6431299999999995E-4</v>
      </c>
      <c r="C16" s="23">
        <v>0.20300000000000001</v>
      </c>
      <c r="D16" s="23">
        <v>0.624583</v>
      </c>
      <c r="E16" s="23"/>
      <c r="F16" s="23">
        <f t="shared" si="14"/>
        <v>-6.9440946272570487</v>
      </c>
      <c r="G16" s="23">
        <f t="shared" si="1"/>
        <v>-1.5945492999403497</v>
      </c>
      <c r="H16" s="23">
        <f t="shared" si="1"/>
        <v>-0.47067105192270781</v>
      </c>
      <c r="I16" s="23" t="e">
        <f t="shared" si="1"/>
        <v>#NUM!</v>
      </c>
      <c r="J16" s="23">
        <f t="shared" si="6"/>
        <v>-6239.4111370521478</v>
      </c>
      <c r="K16" s="23">
        <f t="shared" si="7"/>
        <v>51.877583899020088</v>
      </c>
      <c r="L16" s="1">
        <f t="shared" si="8"/>
        <v>-55.607625300499791</v>
      </c>
      <c r="M16" s="1">
        <f t="shared" si="11"/>
        <v>-893.50346668006284</v>
      </c>
      <c r="N16" s="23">
        <f t="shared" si="2"/>
        <v>6.2414235102004696</v>
      </c>
      <c r="O16" s="23">
        <f t="shared" si="3"/>
        <v>0.98573188416408586</v>
      </c>
      <c r="P16" s="23">
        <f t="shared" si="12"/>
        <v>20.797102005641715</v>
      </c>
      <c r="Q16" s="23">
        <f t="shared" si="9"/>
        <v>172.91750462590807</v>
      </c>
      <c r="R16" s="23">
        <f t="shared" si="4"/>
        <v>23.972542323815233</v>
      </c>
      <c r="S16" s="23">
        <f t="shared" si="10"/>
        <v>-160.53455703344045</v>
      </c>
      <c r="T16" s="23">
        <f t="shared" si="13"/>
        <v>-3182.2866908096294</v>
      </c>
      <c r="U16" s="23">
        <f t="shared" si="5"/>
        <v>0.72727272727272718</v>
      </c>
      <c r="V16" s="1"/>
      <c r="W16" s="1"/>
      <c r="X16" s="1"/>
      <c r="Y16" s="1"/>
    </row>
    <row r="17" spans="1:25" x14ac:dyDescent="0.2">
      <c r="A17" s="26">
        <f t="shared" si="0"/>
        <v>0.44999999999999996</v>
      </c>
      <c r="B17" s="23">
        <v>1.7547699999999999E-3</v>
      </c>
      <c r="C17" s="23">
        <v>0.25879099999999999</v>
      </c>
      <c r="D17" s="23">
        <v>0.72643500000000005</v>
      </c>
      <c r="E17" s="23"/>
      <c r="F17" s="23">
        <f t="shared" si="14"/>
        <v>-6.345417484783705</v>
      </c>
      <c r="G17" s="23">
        <f t="shared" si="1"/>
        <v>-1.351734492848804</v>
      </c>
      <c r="H17" s="23">
        <f t="shared" si="1"/>
        <v>-0.31960627003642494</v>
      </c>
      <c r="I17" s="23" t="e">
        <f t="shared" si="1"/>
        <v>#NUM!</v>
      </c>
      <c r="J17" s="23">
        <f t="shared" si="6"/>
        <v>-5811.4898632029563</v>
      </c>
      <c r="K17" s="23">
        <f t="shared" si="7"/>
        <v>48.319632467600982</v>
      </c>
      <c r="L17" s="1">
        <f t="shared" si="8"/>
        <v>-121.71863770089639</v>
      </c>
      <c r="M17" s="1">
        <f t="shared" si="11"/>
        <v>-1835.3577247154137</v>
      </c>
      <c r="N17" s="23">
        <f t="shared" si="2"/>
        <v>5.9287590744437315</v>
      </c>
      <c r="O17" s="23">
        <f t="shared" si="3"/>
        <v>0.98516830481806095</v>
      </c>
      <c r="P17" s="23">
        <f t="shared" si="12"/>
        <v>19.495650387276978</v>
      </c>
      <c r="Q17" s="23">
        <f t="shared" si="9"/>
        <v>162.09658514501444</v>
      </c>
      <c r="R17" s="23">
        <f t="shared" si="4"/>
        <v>22.771636567767686</v>
      </c>
      <c r="S17" s="23">
        <f t="shared" si="10"/>
        <v>-394.00801463269386</v>
      </c>
      <c r="T17" s="23">
        <f t="shared" si="13"/>
        <v>-6452.7051887899261</v>
      </c>
      <c r="U17" s="23">
        <f t="shared" si="5"/>
        <v>0.81818181818181801</v>
      </c>
      <c r="V17" s="1"/>
      <c r="W17" s="1"/>
      <c r="X17" s="1"/>
      <c r="Y17" s="1"/>
    </row>
    <row r="18" spans="1:25" x14ac:dyDescent="0.2">
      <c r="A18" s="26">
        <f t="shared" si="0"/>
        <v>0.49999999999999994</v>
      </c>
      <c r="B18" s="23">
        <v>5.74239E-3</v>
      </c>
      <c r="C18" s="23">
        <v>0.32333499999999998</v>
      </c>
      <c r="D18" s="23">
        <v>0.83168799999999998</v>
      </c>
      <c r="E18" s="23"/>
      <c r="F18" s="23">
        <f t="shared" si="14"/>
        <v>-5.1598797790046014</v>
      </c>
      <c r="G18" s="23">
        <f t="shared" si="1"/>
        <v>-1.1290663415269282</v>
      </c>
      <c r="H18" s="23">
        <f t="shared" si="1"/>
        <v>-0.18429790849101155</v>
      </c>
      <c r="I18" s="23" t="e">
        <f t="shared" si="1"/>
        <v>#NUM!</v>
      </c>
      <c r="J18" s="23">
        <f t="shared" si="6"/>
        <v>-4775.47899800715</v>
      </c>
      <c r="K18" s="23">
        <f t="shared" si="7"/>
        <v>39.705720128930452</v>
      </c>
      <c r="L18" s="1">
        <f t="shared" si="8"/>
        <v>-239.14339777204111</v>
      </c>
      <c r="M18" s="1">
        <f t="shared" si="11"/>
        <v>-910.52325097688492</v>
      </c>
      <c r="N18" s="23">
        <f t="shared" si="2"/>
        <v>4.1117123287512252</v>
      </c>
      <c r="O18" s="23">
        <f t="shared" si="3"/>
        <v>0.98939020732075633</v>
      </c>
      <c r="P18" s="23">
        <f>INTERCEPT(F18:H18,$D$2:$F$2)</f>
        <v>16.058296128767658</v>
      </c>
      <c r="Q18" s="23">
        <f t="shared" si="9"/>
        <v>133.51670316263869</v>
      </c>
      <c r="R18" s="23">
        <f t="shared" si="4"/>
        <v>15.792582839996335</v>
      </c>
      <c r="S18" s="23">
        <f t="shared" si="10"/>
        <v>-805.80507591243293</v>
      </c>
      <c r="T18" s="23">
        <f t="shared" si="13"/>
        <v>-3223.3036461770753</v>
      </c>
      <c r="U18" s="23">
        <f t="shared" si="5"/>
        <v>0.90909090909090895</v>
      </c>
      <c r="V18" s="1"/>
      <c r="W18" s="1"/>
      <c r="X18" s="1"/>
      <c r="Y18" s="1"/>
    </row>
    <row r="19" spans="1:25" x14ac:dyDescent="0.2">
      <c r="A19" s="33">
        <f t="shared" si="0"/>
        <v>0.54999999999999993</v>
      </c>
      <c r="B19" s="29">
        <v>4.1161499999999997E-2</v>
      </c>
      <c r="C19" s="29">
        <v>0.39634599999999998</v>
      </c>
      <c r="D19" s="29">
        <v>0.94013500000000005</v>
      </c>
      <c r="E19" s="29"/>
      <c r="F19" s="29">
        <f t="shared" si="14"/>
        <v>-3.1902519255316357</v>
      </c>
      <c r="G19" s="29">
        <f t="shared" si="1"/>
        <v>-0.92546771184022192</v>
      </c>
      <c r="H19" s="29">
        <f t="shared" si="1"/>
        <v>-6.1731797008747917E-2</v>
      </c>
      <c r="I19" s="29" t="e">
        <f t="shared" si="1"/>
        <v>#NUM!</v>
      </c>
      <c r="J19" s="29">
        <f t="shared" si="6"/>
        <v>-2935.2688304043386</v>
      </c>
      <c r="K19" s="29">
        <f t="shared" si="7"/>
        <v>24.405292690396877</v>
      </c>
      <c r="L19" s="30">
        <f t="shared" si="8"/>
        <v>-212.77096279858486</v>
      </c>
      <c r="M19" s="30">
        <f t="shared" si="11"/>
        <v>1496.8272453863624</v>
      </c>
      <c r="N19" s="29">
        <f t="shared" si="2"/>
        <v>0.30101845033743169</v>
      </c>
      <c r="O19" s="29">
        <f t="shared" si="3"/>
        <v>0.99984789197562363</v>
      </c>
      <c r="P19" s="29">
        <f t="shared" si="12"/>
        <v>9.8040865420375436</v>
      </c>
      <c r="Q19" s="29">
        <f t="shared" si="9"/>
        <v>81.516077553771169</v>
      </c>
      <c r="R19" s="29">
        <f t="shared" si="4"/>
        <v>1.1561749541863051</v>
      </c>
      <c r="S19" s="29">
        <f t="shared" si="10"/>
        <v>-716.33837925040132</v>
      </c>
      <c r="T19" s="29">
        <f t="shared" si="13"/>
        <v>5169.1093891275359</v>
      </c>
      <c r="U19" s="29">
        <f t="shared" si="5"/>
        <v>0.99999999999999978</v>
      </c>
      <c r="V19" s="1"/>
      <c r="W19" s="1"/>
      <c r="X19" s="1"/>
      <c r="Y19" s="1"/>
    </row>
    <row r="20" spans="1:25" x14ac:dyDescent="0.2">
      <c r="A20" s="26">
        <f t="shared" si="0"/>
        <v>0.6</v>
      </c>
      <c r="B20" s="23">
        <v>9.5728400000000005E-2</v>
      </c>
      <c r="C20" s="23">
        <v>0.47728700000000002</v>
      </c>
      <c r="D20" s="23">
        <v>1.0516099999999999</v>
      </c>
      <c r="E20" s="23"/>
      <c r="F20" s="23">
        <f t="shared" si="14"/>
        <v>-2.3462402638374247</v>
      </c>
      <c r="G20" s="23">
        <f t="shared" si="1"/>
        <v>-0.73963729188007188</v>
      </c>
      <c r="H20" s="23">
        <f t="shared" si="1"/>
        <v>5.0322323147508494E-2</v>
      </c>
      <c r="I20" s="23" t="e">
        <f t="shared" si="1"/>
        <v>#NUM!</v>
      </c>
      <c r="J20" s="23">
        <f>SLOPE(F20:H20,$D$2:$F$2)</f>
        <v>-2216.4440253860071</v>
      </c>
      <c r="K20" s="23">
        <f>-J20*0.0083145</f>
        <v>18.428623849071958</v>
      </c>
      <c r="L20" s="1">
        <f t="shared" si="8"/>
        <v>-89.460673233404833</v>
      </c>
      <c r="M20" s="1">
        <f t="shared" si="11"/>
        <v>1646.1034381682659</v>
      </c>
      <c r="N20" s="23">
        <f t="shared" si="2"/>
        <v>0.85618435276613214</v>
      </c>
      <c r="O20" s="23">
        <f t="shared" si="3"/>
        <v>0.99784616537381143</v>
      </c>
      <c r="P20" s="23">
        <f t="shared" si="12"/>
        <v>7.4427644762281</v>
      </c>
      <c r="Q20" s="23">
        <f t="shared" si="9"/>
        <v>61.882865237598544</v>
      </c>
      <c r="R20" s="23">
        <f t="shared" si="4"/>
        <v>3.2884991060340991</v>
      </c>
      <c r="S20" s="23">
        <f t="shared" si="10"/>
        <v>-288.89413699967918</v>
      </c>
      <c r="T20" s="23">
        <f t="shared" si="13"/>
        <v>5694.5678613406963</v>
      </c>
      <c r="U20" s="23">
        <f t="shared" si="5"/>
        <v>1.0909090909090908</v>
      </c>
      <c r="V20" s="1"/>
      <c r="W20" s="1"/>
      <c r="X20" s="1"/>
      <c r="Y20" s="1"/>
    </row>
    <row r="21" spans="1:25" x14ac:dyDescent="0.2">
      <c r="A21" s="26">
        <f t="shared" si="0"/>
        <v>0.65</v>
      </c>
      <c r="B21" s="23">
        <v>0.15381900000000001</v>
      </c>
      <c r="C21" s="23">
        <v>0.56550699999999998</v>
      </c>
      <c r="D21" s="23">
        <v>1.1659600000000001</v>
      </c>
      <c r="E21" s="23"/>
      <c r="F21" s="23">
        <f t="shared" si="14"/>
        <v>-1.8719786924795494</v>
      </c>
      <c r="G21" s="23">
        <f t="shared" si="1"/>
        <v>-0.57003260507640252</v>
      </c>
      <c r="H21" s="23">
        <f t="shared" si="1"/>
        <v>0.15354478202253569</v>
      </c>
      <c r="I21" s="23" t="e">
        <f t="shared" si="1"/>
        <v>#NUM!</v>
      </c>
      <c r="J21" s="23">
        <f t="shared" si="6"/>
        <v>-1859.3090825733818</v>
      </c>
      <c r="K21" s="23">
        <f t="shared" si="7"/>
        <v>15.459225367056385</v>
      </c>
      <c r="L21" s="1">
        <f t="shared" si="8"/>
        <v>-48.160618981758134</v>
      </c>
      <c r="M21" s="1">
        <f t="shared" si="11"/>
        <v>581.97912194764456</v>
      </c>
      <c r="N21" s="23">
        <f t="shared" si="2"/>
        <v>1.1972855577365926</v>
      </c>
      <c r="O21" s="23">
        <f>INDEX(LINEST(F21:H21,$D$2:$F$2,,TRUE),3,1)</f>
        <v>0.99403757632590184</v>
      </c>
      <c r="P21" s="23">
        <f t="shared" si="12"/>
        <v>6.3295043422699164</v>
      </c>
      <c r="Q21" s="23">
        <f t="shared" si="9"/>
        <v>52.626663853803223</v>
      </c>
      <c r="R21" s="23">
        <f t="shared" si="4"/>
        <v>4.5986270054619816</v>
      </c>
      <c r="S21" s="23">
        <f t="shared" si="10"/>
        <v>-146.88159311633115</v>
      </c>
      <c r="T21" s="23">
        <f t="shared" si="13"/>
        <v>1992.472126375435</v>
      </c>
      <c r="U21" s="23">
        <f t="shared" si="5"/>
        <v>1.1818181818181817</v>
      </c>
      <c r="V21" s="1"/>
      <c r="W21" s="1"/>
      <c r="X21" s="1"/>
      <c r="Y21" s="1"/>
    </row>
    <row r="22" spans="1:25" x14ac:dyDescent="0.2">
      <c r="A22" s="26">
        <f t="shared" si="0"/>
        <v>0.70000000000000007</v>
      </c>
      <c r="B22" s="23">
        <v>0.21415799999999999</v>
      </c>
      <c r="C22" s="23">
        <v>0.66034099999999996</v>
      </c>
      <c r="D22" s="23">
        <v>1.2830699999999999</v>
      </c>
      <c r="E22" s="23"/>
      <c r="F22" s="23">
        <f t="shared" si="14"/>
        <v>-1.5410412186257501</v>
      </c>
      <c r="G22" s="23">
        <f t="shared" si="1"/>
        <v>-0.41499891072126549</v>
      </c>
      <c r="H22" s="23">
        <f t="shared" si="1"/>
        <v>0.24925564377105391</v>
      </c>
      <c r="I22" s="23" t="e">
        <f t="shared" si="1"/>
        <v>#NUM!</v>
      </c>
      <c r="J22" s="23">
        <f t="shared" si="6"/>
        <v>-1637.2075231097647</v>
      </c>
      <c r="K22" s="23">
        <f t="shared" si="7"/>
        <v>13.61256195089614</v>
      </c>
      <c r="L22" s="1">
        <f t="shared" si="8"/>
        <v>-31.262761038640317</v>
      </c>
      <c r="M22" s="1">
        <f t="shared" si="11"/>
        <v>258.98985032689933</v>
      </c>
      <c r="N22" s="23">
        <f t="shared" si="2"/>
        <v>1.2675175041152256</v>
      </c>
      <c r="O22" s="23">
        <f t="shared" si="3"/>
        <v>0.99140434432368207</v>
      </c>
      <c r="P22" s="23">
        <f t="shared" si="12"/>
        <v>5.6761929070858637</v>
      </c>
      <c r="Q22" s="23">
        <f t="shared" si="9"/>
        <v>47.194705925965415</v>
      </c>
      <c r="R22" s="23">
        <f t="shared" si="4"/>
        <v>4.8683792990363717</v>
      </c>
      <c r="S22" s="23">
        <f t="shared" si="10"/>
        <v>-89.646924362135522</v>
      </c>
      <c r="T22" s="23">
        <f t="shared" si="13"/>
        <v>871.60931633759856</v>
      </c>
      <c r="U22" s="23">
        <f t="shared" si="5"/>
        <v>1.2727272727272727</v>
      </c>
      <c r="V22" s="1"/>
      <c r="W22" s="1"/>
      <c r="X22" s="1"/>
      <c r="Y22" s="1"/>
    </row>
    <row r="23" spans="1:25" x14ac:dyDescent="0.2">
      <c r="A23" s="26">
        <f t="shared" si="0"/>
        <v>0.75000000000000011</v>
      </c>
      <c r="B23" s="23">
        <v>0.27640599999999999</v>
      </c>
      <c r="C23" s="23">
        <v>0.76117199999999996</v>
      </c>
      <c r="D23" s="23">
        <v>1.4028400000000001</v>
      </c>
      <c r="E23" s="23"/>
      <c r="F23" s="23">
        <f t="shared" si="14"/>
        <v>-1.2858844796541868</v>
      </c>
      <c r="G23" s="23">
        <f t="shared" si="1"/>
        <v>-0.27289592826191483</v>
      </c>
      <c r="H23" s="23">
        <f t="shared" si="1"/>
        <v>0.33849875327713014</v>
      </c>
      <c r="I23" s="23" t="e">
        <f t="shared" si="1"/>
        <v>#NUM!</v>
      </c>
      <c r="J23" s="23">
        <f>SLOPE(F23:H23,$D$2:$F$2)</f>
        <v>-1483.3061835579229</v>
      </c>
      <c r="K23" s="23">
        <f t="shared" si="7"/>
        <v>12.332949263192351</v>
      </c>
      <c r="L23" s="1">
        <f t="shared" si="8"/>
        <v>-22.261633949068177</v>
      </c>
      <c r="M23" s="1">
        <f t="shared" si="11"/>
        <v>144.77219003151473</v>
      </c>
      <c r="N23" s="23">
        <f t="shared" si="2"/>
        <v>1.2237351457143046</v>
      </c>
      <c r="O23" s="23">
        <f t="shared" si="3"/>
        <v>0.99025041767276523</v>
      </c>
      <c r="P23" s="23">
        <f t="shared" si="12"/>
        <v>5.2513045183221667</v>
      </c>
      <c r="Q23" s="23">
        <f t="shared" si="9"/>
        <v>43.661971417589662</v>
      </c>
      <c r="R23" s="23">
        <f t="shared" si="4"/>
        <v>4.7002166294006411</v>
      </c>
      <c r="S23" s="23">
        <f t="shared" si="10"/>
        <v>-59.720661482571224</v>
      </c>
      <c r="T23" s="23">
        <f t="shared" si="13"/>
        <v>477.47304465276818</v>
      </c>
      <c r="U23" s="23">
        <f t="shared" si="5"/>
        <v>1.3636363636363638</v>
      </c>
      <c r="V23" s="1"/>
      <c r="W23" s="1"/>
      <c r="X23" s="1"/>
      <c r="Y23" s="1"/>
    </row>
    <row r="24" spans="1:25" x14ac:dyDescent="0.2">
      <c r="A24" s="26">
        <f t="shared" si="0"/>
        <v>0.80000000000000016</v>
      </c>
      <c r="B24" s="23">
        <v>0.340422</v>
      </c>
      <c r="C24" s="23">
        <v>0.867452</v>
      </c>
      <c r="D24" s="23">
        <v>1.5251600000000001</v>
      </c>
      <c r="E24" s="23"/>
      <c r="F24" s="23">
        <f t="shared" si="14"/>
        <v>-1.077569254524098</v>
      </c>
      <c r="G24" s="23">
        <f t="shared" si="1"/>
        <v>-0.14219510010406558</v>
      </c>
      <c r="H24" s="23">
        <f t="shared" si="1"/>
        <v>0.42209932258865002</v>
      </c>
      <c r="I24" s="23" t="e">
        <f t="shared" si="1"/>
        <v>#NUM!</v>
      </c>
      <c r="J24" s="23">
        <f t="shared" si="6"/>
        <v>-1369.4628126753646</v>
      </c>
      <c r="K24" s="23">
        <f t="shared" si="7"/>
        <v>11.38639855598932</v>
      </c>
      <c r="L24" s="1">
        <f t="shared" si="8"/>
        <v>-16.785542035488831</v>
      </c>
      <c r="M24" s="1">
        <f t="shared" si="11"/>
        <v>90.894749811126914</v>
      </c>
      <c r="N24" s="23">
        <f t="shared" si="2"/>
        <v>1.1284303986726871</v>
      </c>
      <c r="O24" s="23">
        <f t="shared" si="3"/>
        <v>0.99027404650575124</v>
      </c>
      <c r="P24" s="23">
        <f t="shared" si="12"/>
        <v>4.9579216763134628</v>
      </c>
      <c r="Q24" s="23">
        <f t="shared" si="9"/>
        <v>41.222639777708288</v>
      </c>
      <c r="R24" s="23">
        <f t="shared" si="4"/>
        <v>4.3341627831295524</v>
      </c>
      <c r="S24" s="23">
        <f t="shared" si="10"/>
        <v>-41.89961989685866</v>
      </c>
      <c r="T24" s="23">
        <f t="shared" si="13"/>
        <v>293.03602212188503</v>
      </c>
      <c r="U24" s="23">
        <f t="shared" si="5"/>
        <v>1.4545454545454548</v>
      </c>
      <c r="V24" s="1"/>
      <c r="W24" s="1"/>
      <c r="X24" s="1"/>
      <c r="Y24" s="1"/>
    </row>
    <row r="25" spans="1:25" x14ac:dyDescent="0.2">
      <c r="A25" s="26">
        <f t="shared" si="0"/>
        <v>0.8500000000000002</v>
      </c>
      <c r="B25" s="23">
        <v>0.40613199999999999</v>
      </c>
      <c r="C25" s="23">
        <v>0.97870800000000002</v>
      </c>
      <c r="D25" s="23">
        <v>1.6499699999999999</v>
      </c>
      <c r="E25" s="23"/>
      <c r="F25" s="23">
        <f t="shared" si="14"/>
        <v>-0.90107704906877439</v>
      </c>
      <c r="G25" s="23">
        <f t="shared" si="1"/>
        <v>-2.152194447525976E-2</v>
      </c>
      <c r="H25" s="23">
        <f t="shared" si="1"/>
        <v>0.50075710592901612</v>
      </c>
      <c r="I25" s="23" t="e">
        <f t="shared" si="1"/>
        <v>#NUM!</v>
      </c>
      <c r="J25" s="23">
        <f t="shared" si="6"/>
        <v>-1281.4234240956721</v>
      </c>
      <c r="K25" s="23">
        <f>-J25*0.0083145</f>
        <v>10.654395059643466</v>
      </c>
      <c r="L25" s="1">
        <f t="shared" si="8"/>
        <v>-13.172158967955477</v>
      </c>
      <c r="M25" s="45">
        <f t="shared" si="11"/>
        <v>61.321927165676087</v>
      </c>
      <c r="N25" s="23">
        <f t="shared" si="2"/>
        <v>1.0107501327728365</v>
      </c>
      <c r="O25" s="23">
        <f t="shared" si="3"/>
        <v>0.99108053168817267</v>
      </c>
      <c r="P25" s="23">
        <f t="shared" si="12"/>
        <v>4.7473701879732744</v>
      </c>
      <c r="Q25" s="23">
        <f t="shared" si="9"/>
        <v>39.472009427903792</v>
      </c>
      <c r="R25" s="23">
        <f t="shared" si="4"/>
        <v>3.882167312809131</v>
      </c>
      <c r="S25" s="23">
        <f t="shared" si="10"/>
        <v>-30.417059270382694</v>
      </c>
      <c r="T25" s="23">
        <f t="shared" si="13"/>
        <v>192.80754732461997</v>
      </c>
      <c r="U25" s="23">
        <f t="shared" si="5"/>
        <v>1.5454545454545456</v>
      </c>
      <c r="V25" s="1"/>
      <c r="W25" s="1"/>
      <c r="X25" s="1"/>
      <c r="Y25" s="1"/>
    </row>
    <row r="26" spans="1:25" x14ac:dyDescent="0.2">
      <c r="A26" s="26">
        <f t="shared" si="0"/>
        <v>0.90000000000000024</v>
      </c>
      <c r="B26" s="23">
        <v>0.47350199999999998</v>
      </c>
      <c r="C26" s="23">
        <v>1.0945400000000001</v>
      </c>
      <c r="D26" s="23">
        <v>1.77718</v>
      </c>
      <c r="E26" s="23"/>
      <c r="F26" s="23">
        <f t="shared" si="14"/>
        <v>-0.7475991425000883</v>
      </c>
      <c r="G26" s="23">
        <f t="shared" si="14"/>
        <v>9.0334183681183053E-2</v>
      </c>
      <c r="H26" s="23">
        <f t="shared" si="14"/>
        <v>0.57502783835885485</v>
      </c>
      <c r="I26" s="23" t="e">
        <f t="shared" si="14"/>
        <v>#NUM!</v>
      </c>
      <c r="J26" s="23">
        <f t="shared" si="6"/>
        <v>-1211.0388669425427</v>
      </c>
      <c r="K26" s="23">
        <f t="shared" si="7"/>
        <v>10.069182659193771</v>
      </c>
      <c r="L26" s="1">
        <f t="shared" si="8"/>
        <v>-10.653349318921217</v>
      </c>
      <c r="M26" s="45">
        <f t="shared" si="11"/>
        <v>43.472804312683877</v>
      </c>
      <c r="N26" s="23">
        <f t="shared" si="2"/>
        <v>0.88524073847137652</v>
      </c>
      <c r="O26" s="23">
        <f t="shared" si="3"/>
        <v>0.99233008583332505</v>
      </c>
      <c r="P26" s="23">
        <f t="shared" si="12"/>
        <v>4.5920901859005365</v>
      </c>
      <c r="Q26" s="23">
        <f>P26*8.3145</f>
        <v>38.180933850670016</v>
      </c>
      <c r="R26" s="23">
        <f t="shared" si="4"/>
        <v>3.4001011203754872</v>
      </c>
      <c r="S26" s="23">
        <f t="shared" si="10"/>
        <v>-22.618865164396645</v>
      </c>
      <c r="T26" s="23">
        <f t="shared" si="13"/>
        <v>133.01460509967626</v>
      </c>
      <c r="U26" s="23">
        <f t="shared" si="5"/>
        <v>1.6363636363636367</v>
      </c>
      <c r="V26" s="1"/>
      <c r="W26" s="1"/>
      <c r="X26" s="1"/>
      <c r="Y26" s="1"/>
    </row>
    <row r="27" spans="1:25" x14ac:dyDescent="0.2">
      <c r="A27" s="26">
        <f t="shared" si="0"/>
        <v>0.95000000000000029</v>
      </c>
      <c r="B27" s="23">
        <v>0.54251899999999997</v>
      </c>
      <c r="C27" s="23">
        <v>1.21461</v>
      </c>
      <c r="D27" s="23">
        <v>1.9067400000000001</v>
      </c>
      <c r="E27" s="23"/>
      <c r="F27" s="23">
        <f t="shared" si="14"/>
        <v>-0.61153217113934022</v>
      </c>
      <c r="G27" s="23">
        <f t="shared" si="14"/>
        <v>0.19442303761062688</v>
      </c>
      <c r="H27" s="23">
        <f t="shared" si="14"/>
        <v>0.64539497752243247</v>
      </c>
      <c r="I27" s="23" t="e">
        <f t="shared" si="14"/>
        <v>#NUM!</v>
      </c>
      <c r="J27" s="23">
        <f t="shared" si="6"/>
        <v>-1153.2936589994999</v>
      </c>
      <c r="K27" s="23">
        <f t="shared" si="7"/>
        <v>9.5890601277513436</v>
      </c>
      <c r="L27" s="1">
        <f t="shared" si="8"/>
        <v>-8.8248785366870859</v>
      </c>
      <c r="M27" s="45">
        <f t="shared" si="11"/>
        <v>31.973655125374279</v>
      </c>
      <c r="N27" s="23">
        <f t="shared" si="2"/>
        <v>0.7595710546535922</v>
      </c>
      <c r="O27" s="23">
        <f t="shared" si="3"/>
        <v>0.99376454388570001</v>
      </c>
      <c r="P27" s="23">
        <f t="shared" si="12"/>
        <v>4.475328992899648</v>
      </c>
      <c r="Q27" s="23">
        <f t="shared" si="9"/>
        <v>37.210122911464126</v>
      </c>
      <c r="R27" s="23">
        <f t="shared" si="4"/>
        <v>2.9174192755657686</v>
      </c>
      <c r="S27" s="23">
        <f t="shared" si="10"/>
        <v>-17.115598760415057</v>
      </c>
      <c r="T27" s="23">
        <f t="shared" si="13"/>
        <v>94.99388862570845</v>
      </c>
      <c r="U27" s="23">
        <f t="shared" si="5"/>
        <v>1.7272727272727277</v>
      </c>
      <c r="V27" s="1"/>
      <c r="W27" s="1"/>
      <c r="X27" s="1"/>
      <c r="Y27" s="1"/>
    </row>
    <row r="28" spans="1:25" x14ac:dyDescent="0.2">
      <c r="A28" s="26">
        <f t="shared" si="0"/>
        <v>1.0000000000000002</v>
      </c>
      <c r="B28" s="23">
        <v>0.613182</v>
      </c>
      <c r="C28" s="23">
        <v>1.3386199999999999</v>
      </c>
      <c r="D28" s="23">
        <v>2.0385800000000001</v>
      </c>
      <c r="E28" s="23"/>
      <c r="F28" s="23">
        <f t="shared" si="14"/>
        <v>-0.48909348662275753</v>
      </c>
      <c r="G28" s="23">
        <f t="shared" si="14"/>
        <v>0.29163923255590601</v>
      </c>
      <c r="H28" s="23">
        <f t="shared" si="14"/>
        <v>0.71225348704967995</v>
      </c>
      <c r="I28" s="23" t="e">
        <f t="shared" si="14"/>
        <v>#NUM!</v>
      </c>
      <c r="J28" s="23">
        <f t="shared" si="6"/>
        <v>-1104.9004516838129</v>
      </c>
      <c r="K28" s="23">
        <f t="shared" si="7"/>
        <v>9.1866948055250628</v>
      </c>
      <c r="L28" s="1">
        <f t="shared" si="8"/>
        <v>-7.4559838063837898</v>
      </c>
      <c r="M28" s="45">
        <f t="shared" si="11"/>
        <v>24.195574669948783</v>
      </c>
      <c r="N28" s="23">
        <f t="shared" si="2"/>
        <v>0.63775695553943257</v>
      </c>
      <c r="O28" s="23">
        <f t="shared" si="3"/>
        <v>0.99520372777941157</v>
      </c>
      <c r="P28" s="23">
        <f t="shared" si="12"/>
        <v>4.3862377743253962</v>
      </c>
      <c r="Q28" s="23">
        <f t="shared" si="9"/>
        <v>36.46937397462851</v>
      </c>
      <c r="R28" s="23">
        <f t="shared" si="4"/>
        <v>2.4495462587965831</v>
      </c>
      <c r="S28" s="23">
        <f t="shared" si="10"/>
        <v>-13.119476301825802</v>
      </c>
      <c r="T28" s="23">
        <f t="shared" si="13"/>
        <v>69.648500499685326</v>
      </c>
      <c r="U28" s="23">
        <f t="shared" si="5"/>
        <v>1.8181818181818183</v>
      </c>
      <c r="V28" s="1"/>
      <c r="W28" s="1"/>
      <c r="X28" s="1"/>
      <c r="Y28" s="1"/>
    </row>
    <row r="29" spans="1:25" x14ac:dyDescent="0.2">
      <c r="A29" s="26">
        <f t="shared" si="0"/>
        <v>1.0500000000000003</v>
      </c>
      <c r="B29" s="23">
        <v>0.6855</v>
      </c>
      <c r="C29" s="23">
        <v>1.4663299999999999</v>
      </c>
      <c r="D29" s="23">
        <v>2.17265</v>
      </c>
      <c r="E29" s="23"/>
      <c r="F29" s="23">
        <f t="shared" si="14"/>
        <v>-0.37760677997976799</v>
      </c>
      <c r="G29" s="23">
        <f t="shared" si="14"/>
        <v>0.38276268045197004</v>
      </c>
      <c r="H29" s="23">
        <f t="shared" si="14"/>
        <v>0.77594762065309353</v>
      </c>
      <c r="I29" s="23" t="e">
        <f t="shared" si="14"/>
        <v>#NUM!</v>
      </c>
      <c r="J29" s="23">
        <f t="shared" si="6"/>
        <v>-1063.6191890207426</v>
      </c>
      <c r="K29" s="23">
        <f t="shared" si="7"/>
        <v>8.8434617471129648</v>
      </c>
      <c r="L29" s="1">
        <f t="shared" si="8"/>
        <v>-6.4053210696922083</v>
      </c>
      <c r="M29" s="45">
        <f t="shared" si="11"/>
        <v>18.734702926731526</v>
      </c>
      <c r="N29" s="23">
        <f t="shared" si="2"/>
        <v>0.52178620285811428</v>
      </c>
      <c r="O29" s="23">
        <f t="shared" si="3"/>
        <v>0.99653078433658648</v>
      </c>
      <c r="P29" s="23">
        <f t="shared" si="12"/>
        <v>4.3175386711505856</v>
      </c>
      <c r="Q29" s="23">
        <f t="shared" si="9"/>
        <v>35.898175281281546</v>
      </c>
      <c r="R29" s="23">
        <f t="shared" si="4"/>
        <v>2.0041168191128276</v>
      </c>
      <c r="S29" s="23">
        <f t="shared" si="10"/>
        <v>-10.150748710446527</v>
      </c>
      <c r="T29" s="23">
        <f t="shared" si="13"/>
        <v>52.134520467997504</v>
      </c>
      <c r="U29" s="23">
        <f t="shared" si="5"/>
        <v>1.9090909090909094</v>
      </c>
      <c r="V29" s="1"/>
      <c r="W29" s="1"/>
      <c r="X29" s="1"/>
      <c r="Y29" s="1"/>
    </row>
    <row r="30" spans="1:25" x14ac:dyDescent="0.2">
      <c r="A30" s="26">
        <f t="shared" si="0"/>
        <v>1.1000000000000003</v>
      </c>
      <c r="B30" s="23">
        <v>0.75949100000000003</v>
      </c>
      <c r="C30" s="23">
        <v>1.5975299999999999</v>
      </c>
      <c r="D30" s="23">
        <v>2.30891</v>
      </c>
      <c r="E30" s="23"/>
      <c r="F30" s="23">
        <f t="shared" ref="F30:I45" si="15">LN(B30)</f>
        <v>-0.27510680691777095</v>
      </c>
      <c r="G30" s="23">
        <f t="shared" si="15"/>
        <v>0.46845868643594613</v>
      </c>
      <c r="H30" s="23">
        <f t="shared" si="15"/>
        <v>0.83677555170018347</v>
      </c>
      <c r="I30" s="23" t="e">
        <f t="shared" si="15"/>
        <v>#NUM!</v>
      </c>
      <c r="J30" s="23">
        <f t="shared" si="6"/>
        <v>-1027.8624930610188</v>
      </c>
      <c r="K30" s="23">
        <f t="shared" si="7"/>
        <v>8.5461626985558414</v>
      </c>
      <c r="L30" s="1">
        <f t="shared" si="8"/>
        <v>-5.5825135137106354</v>
      </c>
      <c r="M30" s="45">
        <f t="shared" si="11"/>
        <v>14.771464736019958</v>
      </c>
      <c r="N30" s="23">
        <f t="shared" si="2"/>
        <v>0.41260794847811694</v>
      </c>
      <c r="O30" s="23">
        <f t="shared" si="3"/>
        <v>0.99767447117786645</v>
      </c>
      <c r="P30" s="23">
        <f t="shared" si="12"/>
        <v>4.264152877934194</v>
      </c>
      <c r="Q30" s="23">
        <f t="shared" si="9"/>
        <v>35.454299103583857</v>
      </c>
      <c r="R30" s="23">
        <f t="shared" si="4"/>
        <v>1.5847765324478893</v>
      </c>
      <c r="S30" s="23">
        <f t="shared" si="10"/>
        <v>-7.9060242550260469</v>
      </c>
      <c r="T30" s="23">
        <f t="shared" si="13"/>
        <v>39.622389325278746</v>
      </c>
      <c r="U30" s="23">
        <f t="shared" si="5"/>
        <v>2.0000000000000004</v>
      </c>
      <c r="V30" s="1"/>
      <c r="W30" s="1"/>
      <c r="X30" s="1"/>
      <c r="Y30" s="1"/>
    </row>
    <row r="31" spans="1:25" x14ac:dyDescent="0.2">
      <c r="A31" s="26">
        <f t="shared" si="0"/>
        <v>1.1500000000000004</v>
      </c>
      <c r="B31" s="23">
        <v>0.835175</v>
      </c>
      <c r="C31" s="23">
        <v>1.73204</v>
      </c>
      <c r="D31" s="23">
        <v>2.4473199999999999</v>
      </c>
      <c r="E31" s="23"/>
      <c r="F31" s="23">
        <f t="shared" si="15"/>
        <v>-0.18011399525195404</v>
      </c>
      <c r="G31" s="23">
        <f t="shared" si="15"/>
        <v>0.5492999045617869</v>
      </c>
      <c r="H31" s="23">
        <f t="shared" si="15"/>
        <v>0.89499354828490896</v>
      </c>
      <c r="I31" s="23" t="e">
        <f t="shared" si="15"/>
        <v>#NUM!</v>
      </c>
      <c r="J31" s="23">
        <f t="shared" si="6"/>
        <v>-996.47728615573988</v>
      </c>
      <c r="K31" s="23">
        <f t="shared" si="7"/>
        <v>8.2852103957419008</v>
      </c>
      <c r="L31" s="1">
        <f t="shared" si="8"/>
        <v>-4.9281745960902112</v>
      </c>
      <c r="M31" s="45">
        <f t="shared" si="11"/>
        <v>11.820279907381941</v>
      </c>
      <c r="N31" s="23">
        <f t="shared" si="2"/>
        <v>0.31052072878364934</v>
      </c>
      <c r="O31" s="23">
        <f t="shared" si="3"/>
        <v>0.9985973009638075</v>
      </c>
      <c r="P31" s="23">
        <f>INTERCEPT(F31:H31,$D$2:$F$2)</f>
        <v>4.2224514830451545</v>
      </c>
      <c r="Q31" s="23">
        <f t="shared" si="9"/>
        <v>35.10757285577894</v>
      </c>
      <c r="R31" s="23">
        <f t="shared" si="4"/>
        <v>1.1926720404443265</v>
      </c>
      <c r="S31" s="23">
        <f t="shared" si="10"/>
        <v>-6.1885097779186484</v>
      </c>
      <c r="T31" s="23">
        <f t="shared" si="13"/>
        <v>30.459655735052085</v>
      </c>
      <c r="U31" s="23">
        <f t="shared" si="5"/>
        <v>2.0909090909090913</v>
      </c>
      <c r="V31" s="1"/>
      <c r="W31" s="1"/>
      <c r="X31" s="1"/>
      <c r="Y31" s="1"/>
    </row>
    <row r="32" spans="1:25" x14ac:dyDescent="0.2">
      <c r="A32" s="26">
        <f t="shared" si="0"/>
        <v>1.2000000000000004</v>
      </c>
      <c r="B32" s="23">
        <v>0.91258099999999998</v>
      </c>
      <c r="C32" s="23">
        <v>1.8696999999999999</v>
      </c>
      <c r="D32" s="23">
        <v>2.5878199999999998</v>
      </c>
      <c r="E32" s="23"/>
      <c r="F32" s="23">
        <f t="shared" si="15"/>
        <v>-9.1478430341770792E-2</v>
      </c>
      <c r="G32" s="23">
        <f t="shared" si="15"/>
        <v>0.62577799018909142</v>
      </c>
      <c r="H32" s="23">
        <f t="shared" si="15"/>
        <v>0.95081582244238272</v>
      </c>
      <c r="I32" s="23" t="e">
        <f t="shared" si="15"/>
        <v>#NUM!</v>
      </c>
      <c r="J32" s="23">
        <f t="shared" si="6"/>
        <v>-968.59044307496765</v>
      </c>
      <c r="K32" s="23">
        <f t="shared" si="7"/>
        <v>8.0533452389468199</v>
      </c>
      <c r="L32" s="1">
        <f t="shared" si="8"/>
        <v>-4.4004855229724402</v>
      </c>
      <c r="M32" s="45">
        <f t="shared" si="11"/>
        <v>9.5835272091312085</v>
      </c>
      <c r="N32" s="23">
        <f t="shared" si="2"/>
        <v>0.21545270642750586</v>
      </c>
      <c r="O32" s="23">
        <f t="shared" si="3"/>
        <v>0.99928477852598452</v>
      </c>
      <c r="P32" s="23">
        <f t="shared" si="12"/>
        <v>4.1897225480536395</v>
      </c>
      <c r="Q32" s="23">
        <f t="shared" si="9"/>
        <v>34.835448125791991</v>
      </c>
      <c r="R32" s="23">
        <f t="shared" si="4"/>
        <v>0.82752742466085727</v>
      </c>
      <c r="S32" s="23">
        <f t="shared" si="10"/>
        <v>-4.8600586815208358</v>
      </c>
      <c r="T32" s="23">
        <f t="shared" si="13"/>
        <v>23.646968694818288</v>
      </c>
      <c r="U32" s="23">
        <f t="shared" si="5"/>
        <v>2.1818181818181825</v>
      </c>
      <c r="V32" s="1"/>
      <c r="W32" s="1"/>
      <c r="X32" s="1"/>
      <c r="Y32" s="1"/>
    </row>
    <row r="33" spans="1:25" x14ac:dyDescent="0.2">
      <c r="A33" s="26">
        <f t="shared" si="0"/>
        <v>1.2500000000000004</v>
      </c>
      <c r="B33" s="23">
        <v>0.99173999999999995</v>
      </c>
      <c r="C33" s="23">
        <v>2.01037</v>
      </c>
      <c r="D33" s="23">
        <v>2.7303999999999999</v>
      </c>
      <c r="E33" s="23"/>
      <c r="F33" s="23">
        <f t="shared" si="15"/>
        <v>-8.2943028248201097E-3</v>
      </c>
      <c r="G33" s="23">
        <f t="shared" si="15"/>
        <v>0.69831878473240339</v>
      </c>
      <c r="H33" s="23">
        <f t="shared" si="15"/>
        <v>1.0044481186103602</v>
      </c>
      <c r="I33" s="23" t="e">
        <f t="shared" si="15"/>
        <v>#NUM!</v>
      </c>
      <c r="J33" s="23">
        <f t="shared" si="6"/>
        <v>-943.55184839072172</v>
      </c>
      <c r="K33" s="23">
        <f t="shared" si="7"/>
        <v>7.8451618434446564</v>
      </c>
      <c r="L33" s="1">
        <f t="shared" si="8"/>
        <v>-3.9698218751770895</v>
      </c>
      <c r="M33" s="45">
        <f t="shared" si="11"/>
        <v>7.8586111632789608</v>
      </c>
      <c r="N33" s="23">
        <f t="shared" si="2"/>
        <v>0.12724407006766147</v>
      </c>
      <c r="O33" s="23">
        <f t="shared" si="3"/>
        <v>0.99973699920899672</v>
      </c>
      <c r="P33" s="23">
        <f t="shared" si="12"/>
        <v>4.1639986755219018</v>
      </c>
      <c r="Q33" s="23">
        <f t="shared" si="9"/>
        <v>34.621566987626856</v>
      </c>
      <c r="R33" s="23">
        <f t="shared" si="4"/>
        <v>0.48872886933025156</v>
      </c>
      <c r="S33" s="23">
        <f t="shared" si="10"/>
        <v>-3.8238129084368175</v>
      </c>
      <c r="T33" s="23">
        <f t="shared" si="13"/>
        <v>18.493970309016525</v>
      </c>
      <c r="U33" s="23">
        <f t="shared" si="5"/>
        <v>2.2727272727272734</v>
      </c>
      <c r="V33" s="1"/>
      <c r="W33" s="1"/>
      <c r="X33" s="1"/>
      <c r="Y33" s="1"/>
    </row>
    <row r="34" spans="1:25" x14ac:dyDescent="0.2">
      <c r="A34" s="26">
        <f t="shared" si="0"/>
        <v>1.3000000000000005</v>
      </c>
      <c r="B34" s="23">
        <v>1.0726899999999999</v>
      </c>
      <c r="C34" s="23">
        <v>2.15394</v>
      </c>
      <c r="D34" s="23">
        <v>2.8750100000000001</v>
      </c>
      <c r="E34" s="23"/>
      <c r="F34" s="23">
        <f t="shared" si="15"/>
        <v>7.0169512306888601E-2</v>
      </c>
      <c r="G34" s="23">
        <f t="shared" si="15"/>
        <v>0.7672987231930315</v>
      </c>
      <c r="H34" s="23">
        <f t="shared" si="15"/>
        <v>1.0560561525041343</v>
      </c>
      <c r="I34" s="23" t="e">
        <f t="shared" si="15"/>
        <v>#NUM!</v>
      </c>
      <c r="J34" s="23">
        <f t="shared" si="6"/>
        <v>-920.84467513730351</v>
      </c>
      <c r="K34" s="23">
        <f t="shared" si="7"/>
        <v>7.6563630514291106</v>
      </c>
      <c r="L34" s="1">
        <f t="shared" si="8"/>
        <v>-3.6146244066445434</v>
      </c>
      <c r="M34" s="45">
        <f t="shared" si="11"/>
        <v>6.5016801958294295</v>
      </c>
      <c r="N34" s="23">
        <f t="shared" si="2"/>
        <v>4.5486592158853326E-2</v>
      </c>
      <c r="O34" s="23">
        <f t="shared" si="3"/>
        <v>0.99996470554860672</v>
      </c>
      <c r="P34" s="23">
        <f t="shared" si="12"/>
        <v>4.1437328564493727</v>
      </c>
      <c r="Q34" s="23">
        <f t="shared" si="9"/>
        <v>34.453066834948309</v>
      </c>
      <c r="R34" s="23">
        <f t="shared" si="4"/>
        <v>0.17470842251164745</v>
      </c>
      <c r="S34" s="23">
        <f t="shared" si="10"/>
        <v>-3.0106616506191815</v>
      </c>
      <c r="T34" s="23">
        <f t="shared" si="13"/>
        <v>14.512328326919972</v>
      </c>
      <c r="U34" s="23">
        <f t="shared" si="5"/>
        <v>2.3636363636363642</v>
      </c>
      <c r="V34" s="1"/>
      <c r="W34" s="1"/>
      <c r="X34" s="1"/>
      <c r="Y34" s="1"/>
    </row>
    <row r="35" spans="1:25" x14ac:dyDescent="0.2">
      <c r="A35" s="26">
        <f t="shared" si="0"/>
        <v>1.3500000000000005</v>
      </c>
      <c r="B35" s="23">
        <v>1.1554599999999999</v>
      </c>
      <c r="C35" s="23">
        <v>2.3003</v>
      </c>
      <c r="D35" s="23">
        <v>3.02163</v>
      </c>
      <c r="E35" s="23"/>
      <c r="F35" s="23">
        <f t="shared" si="15"/>
        <v>0.14449853308421787</v>
      </c>
      <c r="G35" s="23">
        <f t="shared" si="15"/>
        <v>0.83303954921183609</v>
      </c>
      <c r="H35" s="23">
        <f t="shared" si="15"/>
        <v>1.105796420881517</v>
      </c>
      <c r="I35" s="23" t="e">
        <f t="shared" si="15"/>
        <v>#NUM!</v>
      </c>
      <c r="J35" s="23">
        <f t="shared" si="6"/>
        <v>-900.07810485058644</v>
      </c>
      <c r="K35" s="23">
        <f t="shared" si="7"/>
        <v>7.4836994027802017</v>
      </c>
      <c r="L35" s="1">
        <f t="shared" si="8"/>
        <v>-3.3196538555941459</v>
      </c>
      <c r="M35" s="45">
        <f t="shared" si="11"/>
        <v>5.4124735440315508</v>
      </c>
      <c r="N35" s="23">
        <f t="shared" si="2"/>
        <v>3.0174859584657921E-2</v>
      </c>
      <c r="O35" s="23">
        <f t="shared" si="3"/>
        <v>0.99998374261145528</v>
      </c>
      <c r="P35" s="23">
        <f t="shared" si="12"/>
        <v>4.1277889016254656</v>
      </c>
      <c r="Q35" s="23">
        <f t="shared" si="9"/>
        <v>34.320500822564938</v>
      </c>
      <c r="R35" s="23">
        <f t="shared" si="4"/>
        <v>0.11589793535500041</v>
      </c>
      <c r="S35" s="23">
        <f t="shared" si="10"/>
        <v>-2.372580075744819</v>
      </c>
      <c r="T35" s="23">
        <f t="shared" si="13"/>
        <v>11.374185229295342</v>
      </c>
      <c r="U35" s="23">
        <f t="shared" si="5"/>
        <v>2.4545454545454555</v>
      </c>
      <c r="V35" s="1"/>
      <c r="W35" s="1"/>
      <c r="X35" s="1"/>
      <c r="Y35" s="1"/>
    </row>
    <row r="36" spans="1:25" x14ac:dyDescent="0.2">
      <c r="A36" s="26">
        <f t="shared" si="0"/>
        <v>1.4000000000000006</v>
      </c>
      <c r="B36" s="23">
        <v>1.2401</v>
      </c>
      <c r="C36" s="23">
        <v>2.4493399999999999</v>
      </c>
      <c r="D36" s="23">
        <v>3.17022</v>
      </c>
      <c r="E36" s="23"/>
      <c r="F36" s="23">
        <f t="shared" si="15"/>
        <v>0.21519202152658959</v>
      </c>
      <c r="G36" s="23">
        <f t="shared" si="15"/>
        <v>0.8958186005101344</v>
      </c>
      <c r="H36" s="23">
        <f t="shared" si="15"/>
        <v>1.1538009861119918</v>
      </c>
      <c r="I36" s="23" t="e">
        <f t="shared" si="15"/>
        <v>#NUM!</v>
      </c>
      <c r="J36" s="23">
        <f t="shared" si="6"/>
        <v>-880.91859593116783</v>
      </c>
      <c r="K36" s="23">
        <f t="shared" si="7"/>
        <v>7.3243976658696957</v>
      </c>
      <c r="L36" s="1">
        <f t="shared" si="8"/>
        <v>-3.0733770522413879</v>
      </c>
      <c r="M36" s="45">
        <f t="shared" si="11"/>
        <v>4.5385524525312437</v>
      </c>
      <c r="N36" s="23">
        <f t="shared" si="2"/>
        <v>0.10007677222208645</v>
      </c>
      <c r="O36" s="23">
        <f t="shared" si="3"/>
        <v>0.99981334411941603</v>
      </c>
      <c r="P36" s="23">
        <f t="shared" si="12"/>
        <v>4.1151974054211102</v>
      </c>
      <c r="Q36" s="23">
        <f t="shared" si="9"/>
        <v>34.215808827373827</v>
      </c>
      <c r="R36" s="23">
        <f t="shared" si="4"/>
        <v>0.38438260980109762</v>
      </c>
      <c r="S36" s="23">
        <f t="shared" si="10"/>
        <v>-1.8732431276896462</v>
      </c>
      <c r="T36" s="23">
        <f t="shared" si="13"/>
        <v>8.9168372237651123</v>
      </c>
      <c r="U36" s="23">
        <f t="shared" si="5"/>
        <v>2.5454545454545463</v>
      </c>
      <c r="V36" s="1"/>
      <c r="W36" s="1"/>
      <c r="X36" s="1"/>
      <c r="Y36" s="1"/>
    </row>
    <row r="37" spans="1:25" x14ac:dyDescent="0.2">
      <c r="A37" s="26">
        <f t="shared" si="0"/>
        <v>1.4500000000000006</v>
      </c>
      <c r="B37" s="23">
        <v>1.3266500000000001</v>
      </c>
      <c r="C37" s="23">
        <v>2.6009899999999999</v>
      </c>
      <c r="D37" s="23">
        <v>3.3207599999999999</v>
      </c>
      <c r="E37" s="23"/>
      <c r="F37" s="23">
        <f t="shared" si="15"/>
        <v>0.28265696773525356</v>
      </c>
      <c r="G37" s="23">
        <f t="shared" si="15"/>
        <v>0.95589214178399873</v>
      </c>
      <c r="H37" s="23">
        <f t="shared" si="15"/>
        <v>1.2001936723938553</v>
      </c>
      <c r="I37" s="23" t="e">
        <f t="shared" si="15"/>
        <v>#NUM!</v>
      </c>
      <c r="J37" s="23">
        <f t="shared" si="6"/>
        <v>-863.11404144038272</v>
      </c>
      <c r="K37" s="23">
        <f t="shared" si="7"/>
        <v>7.1763616975560627</v>
      </c>
      <c r="L37" s="1">
        <f t="shared" si="8"/>
        <v>-2.8657986103410211</v>
      </c>
      <c r="M37" s="45">
        <f t="shared" si="11"/>
        <v>3.8284943299060989</v>
      </c>
      <c r="N37" s="23">
        <f t="shared" si="2"/>
        <v>0.16465151667389888</v>
      </c>
      <c r="O37" s="23">
        <f t="shared" si="3"/>
        <v>0.9994738685344039</v>
      </c>
      <c r="P37" s="23">
        <f t="shared" si="12"/>
        <v>4.1052590666661821</v>
      </c>
      <c r="Q37" s="23">
        <f t="shared" si="9"/>
        <v>34.133176509795973</v>
      </c>
      <c r="R37" s="23">
        <f t="shared" si="4"/>
        <v>0.63240628451098835</v>
      </c>
      <c r="S37" s="23">
        <f t="shared" si="10"/>
        <v>-1.4808963533683071</v>
      </c>
      <c r="T37" s="23">
        <f t="shared" si="13"/>
        <v>6.9663943702671709</v>
      </c>
      <c r="U37" s="23">
        <f t="shared" si="5"/>
        <v>2.6363636363636371</v>
      </c>
      <c r="V37" s="1"/>
      <c r="W37" s="1"/>
      <c r="X37" s="1"/>
      <c r="Y37" s="1"/>
    </row>
    <row r="38" spans="1:25" x14ac:dyDescent="0.2">
      <c r="A38" s="26">
        <f t="shared" si="0"/>
        <v>1.5000000000000007</v>
      </c>
      <c r="B38" s="23">
        <v>1.41516</v>
      </c>
      <c r="C38" s="23">
        <v>2.7551700000000001</v>
      </c>
      <c r="D38" s="23">
        <v>3.47323</v>
      </c>
      <c r="E38" s="23"/>
      <c r="F38" s="23">
        <f t="shared" si="15"/>
        <v>0.3472425989077419</v>
      </c>
      <c r="G38" s="23">
        <f t="shared" si="15"/>
        <v>1.0134791466902524</v>
      </c>
      <c r="H38" s="23">
        <f t="shared" si="15"/>
        <v>1.2450849967347104</v>
      </c>
      <c r="I38" s="23" t="e">
        <f t="shared" si="15"/>
        <v>#NUM!</v>
      </c>
      <c r="J38" s="23">
        <f t="shared" si="6"/>
        <v>-846.45111610266315</v>
      </c>
      <c r="K38" s="23">
        <f t="shared" si="7"/>
        <v>7.0378178048355933</v>
      </c>
      <c r="L38" s="1">
        <f t="shared" si="8"/>
        <v>-2.6905276192507777</v>
      </c>
      <c r="M38" s="45">
        <f t="shared" si="11"/>
        <v>3.2342942648585655</v>
      </c>
      <c r="N38" s="23">
        <f t="shared" si="2"/>
        <v>0.22423655260272507</v>
      </c>
      <c r="O38" s="23">
        <f t="shared" si="3"/>
        <v>0.99898586418678859</v>
      </c>
      <c r="P38" s="23">
        <f t="shared" si="12"/>
        <v>4.0973863963000774</v>
      </c>
      <c r="Q38" s="23">
        <f t="shared" si="9"/>
        <v>34.067719192036996</v>
      </c>
      <c r="R38" s="23">
        <f t="shared" si="4"/>
        <v>0.86126510066652895</v>
      </c>
      <c r="S38" s="23">
        <f t="shared" si="10"/>
        <v>-1.1766036906629285</v>
      </c>
      <c r="T38" s="23">
        <f t="shared" si="13"/>
        <v>5.3584482508035958</v>
      </c>
      <c r="U38" s="23">
        <f t="shared" si="5"/>
        <v>2.7272727272727284</v>
      </c>
      <c r="V38" s="1"/>
      <c r="W38" s="1"/>
      <c r="X38" s="1"/>
      <c r="Y38" s="1"/>
    </row>
    <row r="39" spans="1:25" x14ac:dyDescent="0.2">
      <c r="A39" s="26">
        <f t="shared" si="0"/>
        <v>1.5500000000000007</v>
      </c>
      <c r="B39" s="23">
        <v>1.5056799999999999</v>
      </c>
      <c r="C39" s="23">
        <v>2.9118200000000001</v>
      </c>
      <c r="D39" s="23">
        <v>3.6276000000000002</v>
      </c>
      <c r="E39" s="23"/>
      <c r="F39" s="23">
        <f t="shared" si="15"/>
        <v>0.40924462340017148</v>
      </c>
      <c r="G39" s="23">
        <f t="shared" si="15"/>
        <v>1.0687783152371126</v>
      </c>
      <c r="H39" s="23">
        <f t="shared" si="15"/>
        <v>1.2885712725912757</v>
      </c>
      <c r="I39" s="23" t="e">
        <f t="shared" si="15"/>
        <v>#NUM!</v>
      </c>
      <c r="J39" s="23">
        <f t="shared" si="6"/>
        <v>-830.75457762114183</v>
      </c>
      <c r="K39" s="23">
        <f t="shared" si="7"/>
        <v>6.9073089356309847</v>
      </c>
      <c r="L39" s="1">
        <f t="shared" si="8"/>
        <v>-2.5423691838551643</v>
      </c>
      <c r="M39" s="45">
        <f t="shared" si="11"/>
        <v>2.7454496155933739</v>
      </c>
      <c r="N39" s="23">
        <f t="shared" si="2"/>
        <v>0.27921364598487441</v>
      </c>
      <c r="O39" s="23">
        <f t="shared" si="3"/>
        <v>0.9983686526026414</v>
      </c>
      <c r="P39" s="23">
        <f t="shared" si="12"/>
        <v>4.091107840607334</v>
      </c>
      <c r="Q39" s="23">
        <f t="shared" si="9"/>
        <v>34.01551614072968</v>
      </c>
      <c r="R39" s="23">
        <f t="shared" si="4"/>
        <v>1.0724253745671837</v>
      </c>
      <c r="S39" s="23">
        <f t="shared" si="10"/>
        <v>-0.94505152828794703</v>
      </c>
      <c r="T39" s="23">
        <f t="shared" si="13"/>
        <v>4.0681788093166835</v>
      </c>
      <c r="U39" s="23">
        <f t="shared" si="5"/>
        <v>2.8181818181818192</v>
      </c>
      <c r="V39" s="1"/>
      <c r="W39" s="1"/>
      <c r="X39" s="1"/>
      <c r="Y39" s="1"/>
    </row>
    <row r="40" spans="1:25" x14ac:dyDescent="0.2">
      <c r="A40" s="26">
        <f t="shared" si="0"/>
        <v>1.6000000000000008</v>
      </c>
      <c r="B40" s="23">
        <v>1.5982700000000001</v>
      </c>
      <c r="C40" s="23">
        <v>3.0708600000000001</v>
      </c>
      <c r="D40" s="23">
        <v>3.7838500000000002</v>
      </c>
      <c r="E40" s="23"/>
      <c r="F40" s="23">
        <f t="shared" si="15"/>
        <v>0.46892179427324865</v>
      </c>
      <c r="G40" s="23">
        <f t="shared" si="15"/>
        <v>1.121957652663101</v>
      </c>
      <c r="H40" s="23">
        <f t="shared" si="15"/>
        <v>1.3307420098119567</v>
      </c>
      <c r="I40" s="23" t="e">
        <f t="shared" si="15"/>
        <v>#NUM!</v>
      </c>
      <c r="J40" s="23">
        <f t="shared" si="6"/>
        <v>-815.87358066631498</v>
      </c>
      <c r="K40" s="23">
        <f t="shared" si="7"/>
        <v>6.7835808864500766</v>
      </c>
      <c r="L40" s="1">
        <f t="shared" si="8"/>
        <v>-2.41598265769144</v>
      </c>
      <c r="M40" s="45">
        <f t="shared" si="11"/>
        <v>2.3437084725365742</v>
      </c>
      <c r="N40" s="23">
        <f t="shared" si="2"/>
        <v>0.32983561049675802</v>
      </c>
      <c r="O40" s="23">
        <f t="shared" si="3"/>
        <v>0.99764141496670766</v>
      </c>
      <c r="P40" s="23">
        <f t="shared" si="12"/>
        <v>4.0860200901086294</v>
      </c>
      <c r="Q40" s="23">
        <f t="shared" si="9"/>
        <v>33.973214039208202</v>
      </c>
      <c r="R40" s="23">
        <f t="shared" si="4"/>
        <v>1.2668581325417863</v>
      </c>
      <c r="S40" s="23">
        <f t="shared" si="10"/>
        <v>-0.76978580973125976</v>
      </c>
      <c r="T40" s="23">
        <f t="shared" si="13"/>
        <v>3.0423503581424365</v>
      </c>
      <c r="U40" s="23">
        <f t="shared" si="5"/>
        <v>2.9090909090909101</v>
      </c>
      <c r="V40" s="1"/>
      <c r="W40" s="1"/>
      <c r="X40" s="1"/>
      <c r="Y40" s="1"/>
    </row>
    <row r="41" spans="1:25" x14ac:dyDescent="0.2">
      <c r="A41" s="26">
        <f t="shared" si="0"/>
        <v>1.6500000000000008</v>
      </c>
      <c r="B41" s="23">
        <v>1.6929700000000001</v>
      </c>
      <c r="C41" s="23">
        <v>3.23224</v>
      </c>
      <c r="D41" s="23">
        <v>3.9419599999999999</v>
      </c>
      <c r="E41" s="23"/>
      <c r="F41" s="23">
        <f t="shared" si="15"/>
        <v>0.52648438297037015</v>
      </c>
      <c r="G41" s="23">
        <f t="shared" si="15"/>
        <v>1.1731753953276454</v>
      </c>
      <c r="H41" s="23">
        <f t="shared" si="15"/>
        <v>1.3716780615456112</v>
      </c>
      <c r="I41" s="23" t="e">
        <f t="shared" si="15"/>
        <v>#NUM!</v>
      </c>
      <c r="J41" s="23">
        <f t="shared" si="6"/>
        <v>-801.69711586527626</v>
      </c>
      <c r="K41" s="23">
        <f t="shared" si="7"/>
        <v>6.6657106698618405</v>
      </c>
      <c r="L41" s="45">
        <f t="shared" si="8"/>
        <v>-2.3079983366015067</v>
      </c>
      <c r="M41" s="45">
        <f t="shared" si="11"/>
        <v>1.9969975675825085</v>
      </c>
      <c r="N41" s="31">
        <f t="shared" si="2"/>
        <v>0.37644280146505538</v>
      </c>
      <c r="O41" s="31">
        <f t="shared" si="3"/>
        <v>0.99682076849411061</v>
      </c>
      <c r="P41" s="23">
        <f t="shared" si="12"/>
        <v>4.0818494870114321</v>
      </c>
      <c r="Q41" s="23">
        <f t="shared" si="9"/>
        <v>33.938537559756554</v>
      </c>
      <c r="R41" s="23">
        <f t="shared" si="4"/>
        <v>1.4458706376627151</v>
      </c>
      <c r="S41" s="23">
        <f t="shared" si="10"/>
        <v>-0.64081649247370309</v>
      </c>
      <c r="T41" s="23">
        <f t="shared" si="13"/>
        <v>2.1734455106219701</v>
      </c>
      <c r="U41" s="23">
        <f t="shared" si="5"/>
        <v>3.0000000000000013</v>
      </c>
      <c r="V41" s="1"/>
      <c r="W41" s="1"/>
      <c r="X41" s="1"/>
      <c r="Y41" s="1"/>
    </row>
    <row r="42" spans="1:25" x14ac:dyDescent="0.2">
      <c r="A42" s="26">
        <f t="shared" si="0"/>
        <v>1.7000000000000008</v>
      </c>
      <c r="B42" s="23">
        <v>1.7898499999999999</v>
      </c>
      <c r="C42" s="23">
        <v>3.3959100000000002</v>
      </c>
      <c r="D42" s="23">
        <v>4.1019100000000002</v>
      </c>
      <c r="E42" s="23"/>
      <c r="F42" s="23">
        <f t="shared" si="15"/>
        <v>0.5821318174586595</v>
      </c>
      <c r="G42" s="23">
        <f t="shared" si="15"/>
        <v>1.2225717663311384</v>
      </c>
      <c r="H42" s="23">
        <f t="shared" si="15"/>
        <v>1.4114527188926711</v>
      </c>
      <c r="I42" s="23" t="e">
        <f t="shared" si="15"/>
        <v>#NUM!</v>
      </c>
      <c r="J42" s="23">
        <f t="shared" si="6"/>
        <v>-788.11486593179688</v>
      </c>
      <c r="K42" s="23">
        <f>-J42*0.0083145</f>
        <v>6.5527810527899257</v>
      </c>
      <c r="L42" s="45">
        <f t="shared" si="8"/>
        <v>-2.216282900933189</v>
      </c>
      <c r="M42" s="45">
        <f t="shared" si="11"/>
        <v>1.6968888953614087</v>
      </c>
      <c r="N42" s="31">
        <f t="shared" si="2"/>
        <v>0.41929503972179838</v>
      </c>
      <c r="O42" s="31">
        <f t="shared" si="3"/>
        <v>0.99592231570222955</v>
      </c>
      <c r="P42" s="23">
        <f t="shared" si="12"/>
        <v>4.0783128738902912</v>
      </c>
      <c r="Q42" s="23">
        <f t="shared" si="9"/>
        <v>33.909132389960831</v>
      </c>
      <c r="R42" s="23">
        <f t="shared" si="4"/>
        <v>1.6104608298842633</v>
      </c>
      <c r="S42" s="23">
        <f t="shared" si="10"/>
        <v>-0.55244125866906257</v>
      </c>
      <c r="T42" s="23">
        <f t="shared" si="13"/>
        <v>1.433379944926114</v>
      </c>
      <c r="U42" s="23">
        <f t="shared" si="5"/>
        <v>3.0909090909090922</v>
      </c>
      <c r="V42" s="1"/>
      <c r="W42" s="1"/>
      <c r="X42" s="1"/>
      <c r="Y42" s="1"/>
    </row>
    <row r="43" spans="1:25" x14ac:dyDescent="0.2">
      <c r="A43" s="26">
        <f t="shared" si="0"/>
        <v>1.7500000000000009</v>
      </c>
      <c r="B43" s="23">
        <v>1.88897</v>
      </c>
      <c r="C43" s="23">
        <v>3.56182</v>
      </c>
      <c r="D43" s="23">
        <v>4.2636900000000004</v>
      </c>
      <c r="E43" s="23"/>
      <c r="F43" s="23">
        <f t="shared" si="15"/>
        <v>0.63603170697452138</v>
      </c>
      <c r="G43" s="23">
        <f t="shared" si="15"/>
        <v>1.2702716501824165</v>
      </c>
      <c r="H43" s="23">
        <f>LN(D43)</f>
        <v>1.4501349825320924</v>
      </c>
      <c r="I43" s="23" t="e">
        <f t="shared" si="15"/>
        <v>#NUM!</v>
      </c>
      <c r="J43" s="23">
        <f t="shared" si="6"/>
        <v>-775.0414793154755</v>
      </c>
      <c r="K43" s="23">
        <f t="shared" si="7"/>
        <v>6.4440823797685214</v>
      </c>
      <c r="L43" s="45">
        <f t="shared" si="8"/>
        <v>-2.1383094470653656</v>
      </c>
      <c r="M43" s="45">
        <f t="shared" si="11"/>
        <v>1.440886090785741</v>
      </c>
      <c r="N43" s="31">
        <f t="shared" si="2"/>
        <v>0.45862558930656178</v>
      </c>
      <c r="O43" s="31">
        <f t="shared" si="3"/>
        <v>0.9949603523527083</v>
      </c>
      <c r="P43" s="23">
        <f t="shared" si="12"/>
        <v>4.0752051757639842</v>
      </c>
      <c r="Q43" s="23">
        <f t="shared" si="9"/>
        <v>33.883293433889648</v>
      </c>
      <c r="R43" s="23">
        <f t="shared" si="4"/>
        <v>1.7615246477775264</v>
      </c>
      <c r="S43" s="23">
        <f t="shared" si="10"/>
        <v>-0.49747849798109156</v>
      </c>
      <c r="T43" s="23">
        <f t="shared" si="13"/>
        <v>0.81867902048173768</v>
      </c>
      <c r="U43" s="23">
        <f t="shared" si="5"/>
        <v>3.181818181818183</v>
      </c>
      <c r="V43" s="1"/>
      <c r="W43" s="1"/>
      <c r="X43" s="1"/>
      <c r="Y43" s="1"/>
    </row>
    <row r="44" spans="1:25" x14ac:dyDescent="0.2">
      <c r="A44" s="26">
        <f t="shared" si="0"/>
        <v>1.8000000000000009</v>
      </c>
      <c r="B44" s="23">
        <v>1.9903999999999999</v>
      </c>
      <c r="C44" s="23">
        <v>3.72993</v>
      </c>
      <c r="D44" s="23">
        <v>4.42727</v>
      </c>
      <c r="E44" s="23"/>
      <c r="F44" s="23">
        <f t="shared" si="15"/>
        <v>0.68833562356272326</v>
      </c>
      <c r="G44" s="23">
        <f t="shared" si="15"/>
        <v>1.3163894667235942</v>
      </c>
      <c r="H44" s="23">
        <f>LN(D44)</f>
        <v>1.4877831412735567</v>
      </c>
      <c r="I44" s="23" t="e">
        <f t="shared" si="15"/>
        <v>#NUM!</v>
      </c>
      <c r="J44" s="23">
        <f t="shared" si="6"/>
        <v>-762.3970302583906</v>
      </c>
      <c r="K44" s="23">
        <f t="shared" si="7"/>
        <v>6.338950108083389</v>
      </c>
      <c r="L44" s="45">
        <f t="shared" si="8"/>
        <v>-2.0721942918546148</v>
      </c>
      <c r="M44" s="45">
        <f t="shared" si="11"/>
        <v>1.2257736581418033</v>
      </c>
      <c r="N44" s="31">
        <f t="shared" si="2"/>
        <v>0.49468277371605912</v>
      </c>
      <c r="O44" s="31">
        <f t="shared" si="3"/>
        <v>0.99394684123183341</v>
      </c>
      <c r="P44" s="23">
        <f t="shared" si="12"/>
        <v>4.0723296097375332</v>
      </c>
      <c r="Q44" s="23">
        <f t="shared" si="9"/>
        <v>33.859384540162722</v>
      </c>
      <c r="R44" s="23">
        <f t="shared" si="4"/>
        <v>1.900015871441745</v>
      </c>
      <c r="S44" s="23">
        <f t="shared" si="10"/>
        <v>-0.47057335662088873</v>
      </c>
      <c r="T44" s="23">
        <f t="shared" si="13"/>
        <v>0.32198124315598792</v>
      </c>
      <c r="U44" s="23">
        <f t="shared" si="5"/>
        <v>3.2727272727272743</v>
      </c>
      <c r="V44" s="1"/>
      <c r="W44" s="1"/>
      <c r="X44" s="1"/>
      <c r="Y44" s="1"/>
    </row>
    <row r="45" spans="1:25" x14ac:dyDescent="0.2">
      <c r="A45" s="26">
        <f t="shared" si="0"/>
        <v>1.850000000000001</v>
      </c>
      <c r="B45" s="23">
        <v>2.0942099999999999</v>
      </c>
      <c r="C45" s="23">
        <v>3.9001999999999999</v>
      </c>
      <c r="D45" s="23">
        <v>4.5926499999999999</v>
      </c>
      <c r="E45" s="23"/>
      <c r="F45" s="23">
        <f t="shared" si="15"/>
        <v>0.73917639395293822</v>
      </c>
      <c r="G45" s="23">
        <f t="shared" si="15"/>
        <v>1.3610278338720034</v>
      </c>
      <c r="H45" s="23">
        <f>LN(D45)</f>
        <v>1.5244571995225835</v>
      </c>
      <c r="I45" s="23" t="e">
        <f t="shared" si="15"/>
        <v>#NUM!</v>
      </c>
      <c r="J45" s="23">
        <f t="shared" si="6"/>
        <v>-750.11882260906361</v>
      </c>
      <c r="K45" s="23">
        <f t="shared" si="7"/>
        <v>6.2368629505830597</v>
      </c>
      <c r="L45" s="45">
        <f t="shared" si="8"/>
        <v>-2.0157320812511852</v>
      </c>
      <c r="M45" s="45">
        <f t="shared" si="11"/>
        <v>1.0397932576555737</v>
      </c>
      <c r="N45" s="31">
        <f t="shared" si="2"/>
        <v>0.5276502367208038</v>
      </c>
      <c r="O45" s="31">
        <f t="shared" si="3"/>
        <v>0.99289338984448794</v>
      </c>
      <c r="P45" s="23">
        <f t="shared" si="12"/>
        <v>4.0695455046277651</v>
      </c>
      <c r="Q45" s="23">
        <f t="shared" si="9"/>
        <v>33.836236098227559</v>
      </c>
      <c r="R45" s="23">
        <f t="shared" si="4"/>
        <v>2.0266398540794288</v>
      </c>
      <c r="S45" s="23">
        <f t="shared" si="10"/>
        <v>-0.46528037366549274</v>
      </c>
      <c r="T45" s="23">
        <f t="shared" si="13"/>
        <v>-9.666296899553109E-2</v>
      </c>
      <c r="U45" s="23">
        <f t="shared" si="5"/>
        <v>3.3636363636363651</v>
      </c>
      <c r="V45" s="1"/>
      <c r="W45" s="1"/>
      <c r="X45" s="1"/>
      <c r="Y45" s="1"/>
    </row>
    <row r="46" spans="1:25" x14ac:dyDescent="0.2">
      <c r="A46" s="26">
        <f t="shared" si="0"/>
        <v>1.900000000000001</v>
      </c>
      <c r="B46" s="23">
        <v>2.2004600000000001</v>
      </c>
      <c r="C46" s="23">
        <v>4.0725899999999999</v>
      </c>
      <c r="D46" s="23">
        <v>4.7598000000000003</v>
      </c>
      <c r="E46" s="23"/>
      <c r="F46" s="23">
        <f t="shared" ref="F46:I61" si="16">LN(B46)</f>
        <v>0.78866642941690357</v>
      </c>
      <c r="G46" s="23">
        <f t="shared" si="16"/>
        <v>1.4042791606973877</v>
      </c>
      <c r="H46" s="23">
        <f t="shared" si="16"/>
        <v>1.5602056505538753</v>
      </c>
      <c r="I46" s="23" t="e">
        <f t="shared" si="16"/>
        <v>#NUM!</v>
      </c>
      <c r="J46" s="23">
        <f t="shared" si="6"/>
        <v>-738.1534548028468</v>
      </c>
      <c r="K46" s="23">
        <f t="shared" si="7"/>
        <v>6.1373768999582703</v>
      </c>
      <c r="L46" s="45">
        <f t="shared" si="8"/>
        <v>-1.9682149660890573</v>
      </c>
      <c r="M46" s="45">
        <f t="shared" si="11"/>
        <v>0.87425508168199528</v>
      </c>
      <c r="N46" s="31">
        <f t="shared" si="2"/>
        <v>0.55774433211963026</v>
      </c>
      <c r="O46" s="31">
        <f t="shared" si="3"/>
        <v>0.99180907741570967</v>
      </c>
      <c r="P46" s="23">
        <f t="shared" si="12"/>
        <v>4.0667335982676249</v>
      </c>
      <c r="Q46" s="23">
        <f t="shared" si="9"/>
        <v>33.812856502796173</v>
      </c>
      <c r="R46" s="23">
        <f t="shared" si="4"/>
        <v>2.1422275841006733</v>
      </c>
      <c r="S46" s="23">
        <f t="shared" si="10"/>
        <v>-0.48023965352044184</v>
      </c>
      <c r="T46" s="23">
        <f t="shared" si="13"/>
        <v>-0.46388332719119368</v>
      </c>
      <c r="U46" s="23">
        <f t="shared" si="5"/>
        <v>3.4545454545454559</v>
      </c>
      <c r="V46" s="1"/>
      <c r="W46" s="1"/>
      <c r="X46" s="1"/>
      <c r="Y46" s="1"/>
    </row>
    <row r="47" spans="1:25" x14ac:dyDescent="0.2">
      <c r="A47" s="26">
        <f t="shared" si="0"/>
        <v>1.9500000000000011</v>
      </c>
      <c r="B47" s="23">
        <v>2.30924</v>
      </c>
      <c r="C47" s="23">
        <v>4.2470600000000003</v>
      </c>
      <c r="D47" s="23">
        <v>4.9287200000000002</v>
      </c>
      <c r="E47" s="23"/>
      <c r="F47" s="23">
        <f t="shared" si="16"/>
        <v>0.8369184660708997</v>
      </c>
      <c r="G47" s="23">
        <f t="shared" si="16"/>
        <v>1.4462269788508364</v>
      </c>
      <c r="H47" s="23">
        <f t="shared" si="16"/>
        <v>1.5950793194551878</v>
      </c>
      <c r="I47" s="23" t="e">
        <f t="shared" si="16"/>
        <v>#NUM!</v>
      </c>
      <c r="J47" s="23">
        <f t="shared" si="6"/>
        <v>-726.44674411860649</v>
      </c>
      <c r="K47" s="23">
        <f t="shared" si="7"/>
        <v>6.0400414539741538</v>
      </c>
      <c r="L47" s="45">
        <f t="shared" si="8"/>
        <v>-1.9283065730829856</v>
      </c>
      <c r="M47" s="45">
        <f t="shared" si="11"/>
        <v>0.72866244582102102</v>
      </c>
      <c r="N47" s="31">
        <f t="shared" si="2"/>
        <v>0.58509135569292503</v>
      </c>
      <c r="O47" s="31">
        <f t="shared" si="3"/>
        <v>0.9907036749848892</v>
      </c>
      <c r="P47" s="23">
        <f t="shared" si="12"/>
        <v>4.0637695751849794</v>
      </c>
      <c r="Q47" s="23">
        <f t="shared" si="9"/>
        <v>33.788212132875515</v>
      </c>
      <c r="R47" s="23">
        <f t="shared" si="4"/>
        <v>2.2472641481104314</v>
      </c>
      <c r="S47" s="23">
        <f t="shared" si="10"/>
        <v>-0.51166870638461215</v>
      </c>
      <c r="T47" s="23">
        <f t="shared" si="13"/>
        <v>-0.77737321406206361</v>
      </c>
      <c r="U47" s="23">
        <f t="shared" si="5"/>
        <v>3.5454545454545472</v>
      </c>
      <c r="V47" s="1"/>
      <c r="W47" s="1"/>
      <c r="X47" s="1"/>
      <c r="Y47" s="1"/>
    </row>
    <row r="48" spans="1:25" x14ac:dyDescent="0.2">
      <c r="A48" s="26">
        <f t="shared" si="0"/>
        <v>2.0000000000000009</v>
      </c>
      <c r="B48" s="23">
        <v>2.4206099999999999</v>
      </c>
      <c r="C48" s="23">
        <v>4.4235800000000003</v>
      </c>
      <c r="D48" s="23">
        <v>5.09938</v>
      </c>
      <c r="E48" s="23"/>
      <c r="F48" s="23">
        <f t="shared" si="16"/>
        <v>0.88401957452097168</v>
      </c>
      <c r="G48" s="23">
        <f t="shared" si="16"/>
        <v>1.4869493230043984</v>
      </c>
      <c r="H48" s="23">
        <f t="shared" si="16"/>
        <v>1.6291189637127645</v>
      </c>
      <c r="I48" s="23" t="e">
        <f t="shared" si="16"/>
        <v>#NUM!</v>
      </c>
      <c r="J48" s="23">
        <f t="shared" si="6"/>
        <v>-714.96136179565474</v>
      </c>
      <c r="K48" s="23">
        <f t="shared" si="7"/>
        <v>5.944546242649972</v>
      </c>
      <c r="L48" s="45">
        <f t="shared" si="8"/>
        <v>-1.8953487215069553</v>
      </c>
      <c r="M48" s="45">
        <f t="shared" si="11"/>
        <v>0.59863027926448475</v>
      </c>
      <c r="N48" s="31">
        <f t="shared" si="2"/>
        <v>0.60989429364042236</v>
      </c>
      <c r="O48" s="31">
        <f t="shared" si="3"/>
        <v>0.98958344427938416</v>
      </c>
      <c r="P48" s="23">
        <f t="shared" si="12"/>
        <v>4.0605796659038678</v>
      </c>
      <c r="Q48" s="23">
        <f t="shared" si="9"/>
        <v>33.761689632157712</v>
      </c>
      <c r="R48" s="23">
        <f t="shared" si="4"/>
        <v>2.34252919120991</v>
      </c>
      <c r="S48" s="23">
        <f t="shared" si="10"/>
        <v>-0.55797697492664811</v>
      </c>
      <c r="T48" s="23">
        <f t="shared" si="13"/>
        <v>-1.0515973349711965</v>
      </c>
      <c r="U48" s="23">
        <f t="shared" si="5"/>
        <v>3.6363636363636376</v>
      </c>
      <c r="V48" s="1"/>
      <c r="W48" s="1"/>
      <c r="X48" s="1"/>
      <c r="Y48" s="1"/>
    </row>
    <row r="49" spans="1:25" x14ac:dyDescent="0.2">
      <c r="A49" s="26">
        <f t="shared" si="0"/>
        <v>2.0500000000000007</v>
      </c>
      <c r="B49" s="23">
        <v>2.5346799999999998</v>
      </c>
      <c r="C49" s="23">
        <v>4.6021200000000002</v>
      </c>
      <c r="D49" s="23">
        <v>5.2717900000000002</v>
      </c>
      <c r="E49" s="23"/>
      <c r="F49" s="23">
        <f t="shared" si="16"/>
        <v>0.93006739633350599</v>
      </c>
      <c r="G49" s="23">
        <f t="shared" si="16"/>
        <v>1.526517066892507</v>
      </c>
      <c r="H49" s="23">
        <f t="shared" si="16"/>
        <v>1.6623699633264231</v>
      </c>
      <c r="I49" s="23" t="e">
        <f t="shared" si="16"/>
        <v>#NUM!</v>
      </c>
      <c r="J49" s="23">
        <f t="shared" si="6"/>
        <v>-703.65104117186343</v>
      </c>
      <c r="K49" s="23">
        <f t="shared" si="7"/>
        <v>5.850506581823459</v>
      </c>
      <c r="L49" s="45">
        <f t="shared" si="8"/>
        <v>-1.8684435451565373</v>
      </c>
      <c r="M49" s="45">
        <f t="shared" si="11"/>
        <v>0.48815440213330236</v>
      </c>
      <c r="N49" s="31">
        <f t="shared" si="2"/>
        <v>0.63224184128125493</v>
      </c>
      <c r="O49" s="31">
        <f t="shared" si="3"/>
        <v>0.98845651110588173</v>
      </c>
      <c r="P49" s="23">
        <f t="shared" si="12"/>
        <v>4.0570586848737564</v>
      </c>
      <c r="Q49" s="23">
        <f t="shared" si="9"/>
        <v>33.73241443538285</v>
      </c>
      <c r="R49" s="23">
        <f t="shared" si="4"/>
        <v>2.4283633812432872</v>
      </c>
      <c r="S49" s="23">
        <f t="shared" si="10"/>
        <v>-0.61682843988173142</v>
      </c>
      <c r="T49" s="23">
        <f t="shared" si="13"/>
        <v>-1.2718723018942146</v>
      </c>
      <c r="U49" s="23">
        <f t="shared" si="5"/>
        <v>3.7272727272727284</v>
      </c>
      <c r="V49" s="1"/>
      <c r="W49" s="1"/>
      <c r="X49" s="1"/>
      <c r="Y49" s="1"/>
    </row>
    <row r="50" spans="1:25" x14ac:dyDescent="0.2">
      <c r="A50" s="26">
        <f t="shared" si="0"/>
        <v>2.1000000000000005</v>
      </c>
      <c r="B50" s="23">
        <v>2.65151</v>
      </c>
      <c r="C50" s="23">
        <v>4.7826599999999999</v>
      </c>
      <c r="D50" s="23">
        <v>5.4459099999999996</v>
      </c>
      <c r="E50" s="23"/>
      <c r="F50" s="23">
        <f t="shared" si="16"/>
        <v>0.97512928903805829</v>
      </c>
      <c r="G50" s="23">
        <f t="shared" si="16"/>
        <v>1.564996877078457</v>
      </c>
      <c r="H50" s="23">
        <f t="shared" si="16"/>
        <v>1.6948648682244518</v>
      </c>
      <c r="I50" s="23" t="e">
        <f t="shared" si="16"/>
        <v>#NUM!</v>
      </c>
      <c r="J50" s="23">
        <f t="shared" si="6"/>
        <v>-692.48925228628525</v>
      </c>
      <c r="K50" s="23">
        <f t="shared" si="7"/>
        <v>5.7577018881343189</v>
      </c>
      <c r="L50" s="1">
        <f t="shared" si="8"/>
        <v>-1.8465332812936253</v>
      </c>
      <c r="M50" s="45">
        <f t="shared" si="11"/>
        <v>0.38604950302528002</v>
      </c>
      <c r="N50" s="23">
        <f t="shared" si="2"/>
        <v>0.65233822690094512</v>
      </c>
      <c r="O50" s="23">
        <f t="shared" si="3"/>
        <v>0.98732616773005999</v>
      </c>
      <c r="P50" s="23">
        <f t="shared" si="12"/>
        <v>4.0531609583462069</v>
      </c>
      <c r="Q50" s="23">
        <f t="shared" si="9"/>
        <v>33.700006788169539</v>
      </c>
      <c r="R50" s="23">
        <f t="shared" si="4"/>
        <v>2.5055511340109664</v>
      </c>
      <c r="S50" s="23">
        <f t="shared" si="10"/>
        <v>-0.68516420511606912</v>
      </c>
      <c r="T50" s="23">
        <f t="shared" si="13"/>
        <v>-1.4761129579199048</v>
      </c>
      <c r="U50" s="23">
        <f t="shared" si="5"/>
        <v>3.8181818181818188</v>
      </c>
      <c r="V50" s="1"/>
      <c r="W50" s="1"/>
      <c r="X50" s="1"/>
      <c r="Y50" s="1"/>
    </row>
    <row r="51" spans="1:25" x14ac:dyDescent="0.2">
      <c r="A51" s="26">
        <f t="shared" si="0"/>
        <v>2.1500000000000004</v>
      </c>
      <c r="B51" s="23">
        <v>2.77121</v>
      </c>
      <c r="C51" s="23">
        <v>4.9651699999999996</v>
      </c>
      <c r="D51" s="23">
        <v>5.6217600000000001</v>
      </c>
      <c r="E51" s="23"/>
      <c r="F51" s="23">
        <f t="shared" si="16"/>
        <v>1.0192840479245029</v>
      </c>
      <c r="G51" s="23">
        <f t="shared" si="16"/>
        <v>1.6024475365887156</v>
      </c>
      <c r="H51" s="23">
        <f t="shared" si="16"/>
        <v>1.7266447821387554</v>
      </c>
      <c r="I51" s="23" t="e">
        <f t="shared" si="16"/>
        <v>#NUM!</v>
      </c>
      <c r="J51" s="23">
        <f t="shared" si="6"/>
        <v>-681.44245038115298</v>
      </c>
      <c r="K51" s="23">
        <f t="shared" si="7"/>
        <v>5.6658532536940971</v>
      </c>
      <c r="L51" s="1">
        <f t="shared" si="8"/>
        <v>-1.8298385948540095</v>
      </c>
      <c r="M51" s="45">
        <f t="shared" si="11"/>
        <v>0.28899793659231998</v>
      </c>
      <c r="N51" s="23">
        <f t="shared" si="2"/>
        <v>0.6702414296832091</v>
      </c>
      <c r="O51" s="23">
        <f t="shared" si="3"/>
        <v>0.98619944198330178</v>
      </c>
      <c r="P51" s="23">
        <f t="shared" si="12"/>
        <v>4.048818090669462</v>
      </c>
      <c r="Q51" s="23">
        <f t="shared" si="9"/>
        <v>33.663898014871243</v>
      </c>
      <c r="R51" s="23">
        <f t="shared" si="4"/>
        <v>2.5743151404476778</v>
      </c>
      <c r="S51" s="23">
        <f t="shared" si="10"/>
        <v>-0.76443973567372137</v>
      </c>
      <c r="T51" s="23">
        <f t="shared" si="13"/>
        <v>-1.6755232494446775</v>
      </c>
      <c r="U51" s="23">
        <f t="shared" si="5"/>
        <v>3.9090909090909096</v>
      </c>
      <c r="V51" s="1"/>
      <c r="W51" s="1"/>
      <c r="X51" s="1"/>
      <c r="Y51" s="1"/>
    </row>
    <row r="52" spans="1:25" x14ac:dyDescent="0.2">
      <c r="A52" s="26">
        <f t="shared" si="0"/>
        <v>2.2000000000000002</v>
      </c>
      <c r="B52" s="23">
        <v>2.8938700000000002</v>
      </c>
      <c r="C52" s="23">
        <v>5.1496199999999996</v>
      </c>
      <c r="D52" s="23">
        <v>5.7992999999999997</v>
      </c>
      <c r="E52" s="23"/>
      <c r="F52" s="23">
        <f t="shared" si="16"/>
        <v>1.0625947066751105</v>
      </c>
      <c r="G52" s="23">
        <f t="shared" si="16"/>
        <v>1.6389229255455269</v>
      </c>
      <c r="H52" s="23">
        <f t="shared" si="16"/>
        <v>1.7577372206136188</v>
      </c>
      <c r="I52" s="23" t="e">
        <f t="shared" si="16"/>
        <v>#NUM!</v>
      </c>
      <c r="J52" s="23">
        <f t="shared" si="6"/>
        <v>-670.48145151830158</v>
      </c>
      <c r="K52" s="23">
        <f t="shared" si="7"/>
        <v>5.5747180286489186</v>
      </c>
      <c r="L52" s="1">
        <f t="shared" si="8"/>
        <v>-1.8176334876343934</v>
      </c>
      <c r="M52" s="45">
        <f t="shared" si="11"/>
        <v>0.21102215908142061</v>
      </c>
      <c r="N52" s="23">
        <f t="shared" si="2"/>
        <v>0.68608828651465048</v>
      </c>
      <c r="O52" s="23">
        <f t="shared" si="3"/>
        <v>0.98507942883540289</v>
      </c>
      <c r="P52" s="23">
        <f t="shared" si="12"/>
        <v>4.043966902952933</v>
      </c>
      <c r="Q52" s="23">
        <f t="shared" si="9"/>
        <v>33.623562814602167</v>
      </c>
      <c r="R52" s="23">
        <f t="shared" si="4"/>
        <v>2.6351809742547103</v>
      </c>
      <c r="S52" s="23">
        <f t="shared" si="10"/>
        <v>-0.85271653006053627</v>
      </c>
      <c r="T52" s="23">
        <f t="shared" si="13"/>
        <v>-1.8170237806423148</v>
      </c>
      <c r="U52" s="23">
        <f t="shared" si="5"/>
        <v>4</v>
      </c>
      <c r="V52" s="1"/>
      <c r="W52" s="1"/>
      <c r="X52" s="1"/>
      <c r="Y52" s="1"/>
    </row>
    <row r="53" spans="1:25" x14ac:dyDescent="0.2">
      <c r="A53" s="26">
        <f t="shared" si="0"/>
        <v>2.25</v>
      </c>
      <c r="B53" s="23">
        <v>3.0196000000000001</v>
      </c>
      <c r="C53" s="23">
        <v>5.3359899999999998</v>
      </c>
      <c r="D53" s="23">
        <v>5.9785399999999997</v>
      </c>
      <c r="E53" s="23"/>
      <c r="F53" s="23">
        <f t="shared" si="16"/>
        <v>1.1051243722833328</v>
      </c>
      <c r="G53" s="23">
        <f t="shared" si="16"/>
        <v>1.674474434548598</v>
      </c>
      <c r="H53" s="23">
        <f t="shared" si="16"/>
        <v>1.7881763909965807</v>
      </c>
      <c r="I53" s="23" t="e">
        <f t="shared" si="16"/>
        <v>#NUM!</v>
      </c>
      <c r="J53" s="23">
        <f t="shared" si="6"/>
        <v>-659.58144265207261</v>
      </c>
      <c r="K53" s="23">
        <f t="shared" si="7"/>
        <v>5.4840899049306584</v>
      </c>
      <c r="L53" s="1">
        <f t="shared" si="8"/>
        <v>-1.8087363789458675</v>
      </c>
      <c r="M53" s="45">
        <f t="shared" si="11"/>
        <v>0.14059223930837966</v>
      </c>
      <c r="N53" s="23">
        <f t="shared" si="2"/>
        <v>0.6999539807373506</v>
      </c>
      <c r="O53" s="23">
        <f t="shared" si="3"/>
        <v>0.98397079249491759</v>
      </c>
      <c r="P53" s="23">
        <f t="shared" si="12"/>
        <v>4.0385623142540368</v>
      </c>
      <c r="Q53" s="23">
        <f t="shared" si="9"/>
        <v>33.57862636186519</v>
      </c>
      <c r="R53" s="23">
        <f t="shared" si="4"/>
        <v>2.6884374054293487</v>
      </c>
      <c r="S53" s="23">
        <f t="shared" si="10"/>
        <v>-0.94614211373795221</v>
      </c>
      <c r="T53" s="23">
        <f t="shared" si="13"/>
        <v>-1.9412497692222677</v>
      </c>
      <c r="U53" s="23">
        <f t="shared" si="5"/>
        <v>4.0909090909090908</v>
      </c>
      <c r="V53" s="1"/>
      <c r="W53" s="1"/>
      <c r="X53" s="1"/>
      <c r="Y53" s="1"/>
    </row>
    <row r="54" spans="1:25" x14ac:dyDescent="0.2">
      <c r="A54" s="26">
        <f t="shared" si="0"/>
        <v>2.2999999999999998</v>
      </c>
      <c r="B54" s="23">
        <v>3.1484800000000002</v>
      </c>
      <c r="C54" s="23">
        <v>5.5242599999999999</v>
      </c>
      <c r="D54" s="23">
        <v>6.1594600000000002</v>
      </c>
      <c r="E54" s="23"/>
      <c r="F54" s="23">
        <f t="shared" si="16"/>
        <v>1.1469197966952636</v>
      </c>
      <c r="G54" s="23">
        <f t="shared" si="16"/>
        <v>1.7091493017819186</v>
      </c>
      <c r="H54" s="23">
        <f t="shared" si="16"/>
        <v>1.8179891113651989</v>
      </c>
      <c r="I54" s="23" t="e">
        <f t="shared" si="16"/>
        <v>#NUM!</v>
      </c>
      <c r="J54" s="23">
        <f t="shared" si="6"/>
        <v>-648.72745092962077</v>
      </c>
      <c r="K54" s="23">
        <f t="shared" si="7"/>
        <v>5.3938443907543325</v>
      </c>
      <c r="L54" s="1">
        <f t="shared" si="8"/>
        <v>-1.8035742637035554</v>
      </c>
      <c r="M54" s="45">
        <f t="shared" si="11"/>
        <v>6.7794030665791163E-2</v>
      </c>
      <c r="N54" s="23">
        <f t="shared" si="2"/>
        <v>0.71196294153275996</v>
      </c>
      <c r="O54" s="23">
        <f t="shared" si="3"/>
        <v>0.98287555577408281</v>
      </c>
      <c r="P54" s="23">
        <f t="shared" si="12"/>
        <v>4.0325874800924133</v>
      </c>
      <c r="Q54" s="23">
        <f t="shared" si="9"/>
        <v>33.528948603228372</v>
      </c>
      <c r="R54" s="23">
        <f t="shared" si="4"/>
        <v>2.7345623511989308</v>
      </c>
      <c r="S54" s="23">
        <f t="shared" si="10"/>
        <v>-1.0468415069827623</v>
      </c>
      <c r="T54" s="23">
        <f t="shared" si="13"/>
        <v>-2.0832942420718012</v>
      </c>
      <c r="U54" s="23">
        <f t="shared" si="5"/>
        <v>4.1818181818181808</v>
      </c>
      <c r="V54" s="1"/>
      <c r="W54" s="1"/>
      <c r="X54" s="1"/>
      <c r="Y54" s="1"/>
    </row>
    <row r="55" spans="1:25" x14ac:dyDescent="0.2">
      <c r="A55" s="26">
        <f t="shared" si="0"/>
        <v>2.3499999999999996</v>
      </c>
      <c r="B55" s="23">
        <v>3.2806500000000001</v>
      </c>
      <c r="C55" s="23">
        <v>5.71441</v>
      </c>
      <c r="D55" s="23">
        <v>6.3420500000000004</v>
      </c>
      <c r="E55" s="23"/>
      <c r="F55" s="23">
        <f t="shared" si="16"/>
        <v>1.188041573494534</v>
      </c>
      <c r="G55" s="23">
        <f t="shared" si="16"/>
        <v>1.7429910548220953</v>
      </c>
      <c r="H55" s="23">
        <f t="shared" si="16"/>
        <v>1.8472020600333587</v>
      </c>
      <c r="I55" s="23" t="e">
        <f t="shared" si="16"/>
        <v>#NUM!</v>
      </c>
      <c r="J55" s="23">
        <f t="shared" si="6"/>
        <v>-637.88952775997393</v>
      </c>
      <c r="K55" s="23">
        <f t="shared" si="7"/>
        <v>5.3037324785603035</v>
      </c>
      <c r="L55" s="1">
        <f t="shared" si="8"/>
        <v>-1.8019569758792884</v>
      </c>
      <c r="M55" s="45">
        <f t="shared" si="11"/>
        <v>5.1371600551242307E-3</v>
      </c>
      <c r="N55" s="23">
        <f t="shared" si="2"/>
        <v>0.7221753117090961</v>
      </c>
      <c r="O55" s="23">
        <f t="shared" si="3"/>
        <v>0.98179696762815793</v>
      </c>
      <c r="P55" s="23">
        <f t="shared" si="12"/>
        <v>4.0259717615210668</v>
      </c>
      <c r="Q55" s="23">
        <f t="shared" si="9"/>
        <v>33.473942211166914</v>
      </c>
      <c r="R55" s="23">
        <f t="shared" si="4"/>
        <v>2.7737868127145728</v>
      </c>
      <c r="S55" s="23">
        <f t="shared" si="10"/>
        <v>-1.1544715379451316</v>
      </c>
      <c r="T55" s="23">
        <f t="shared" si="13"/>
        <v>-2.1966078965206894</v>
      </c>
      <c r="U55" s="23">
        <f t="shared" si="5"/>
        <v>4.2727272727272716</v>
      </c>
      <c r="V55" s="1"/>
      <c r="W55" s="1"/>
      <c r="X55" s="1"/>
      <c r="Y55" s="1"/>
    </row>
    <row r="56" spans="1:25" x14ac:dyDescent="0.2">
      <c r="A56" s="26">
        <f t="shared" si="0"/>
        <v>2.3999999999999995</v>
      </c>
      <c r="B56" s="23">
        <v>3.41621</v>
      </c>
      <c r="C56" s="23">
        <v>5.9064100000000002</v>
      </c>
      <c r="D56" s="23">
        <v>6.5263099999999996</v>
      </c>
      <c r="E56" s="23"/>
      <c r="F56" s="23">
        <f t="shared" si="16"/>
        <v>1.2285317494466239</v>
      </c>
      <c r="G56" s="23">
        <f t="shared" si="16"/>
        <v>1.7760382018400798</v>
      </c>
      <c r="H56" s="23">
        <f t="shared" si="16"/>
        <v>1.8758416993414286</v>
      </c>
      <c r="I56" s="23" t="e">
        <f t="shared" si="16"/>
        <v>#NUM!</v>
      </c>
      <c r="J56" s="23">
        <f t="shared" si="6"/>
        <v>-627.05498745160912</v>
      </c>
      <c r="K56" s="23">
        <f t="shared" si="7"/>
        <v>5.2136486931664043</v>
      </c>
      <c r="L56" s="1">
        <f t="shared" si="8"/>
        <v>-1.803060547698043</v>
      </c>
      <c r="M56" s="45">
        <f t="shared" si="11"/>
        <v>-4.9566487103991537E-2</v>
      </c>
      <c r="N56" s="23">
        <f t="shared" si="2"/>
        <v>0.73065517830523741</v>
      </c>
      <c r="O56" s="23">
        <f t="shared" si="3"/>
        <v>0.98073830320890065</v>
      </c>
      <c r="P56" s="23">
        <f t="shared" si="12"/>
        <v>4.0187024414497392</v>
      </c>
      <c r="Q56" s="23">
        <f t="shared" si="9"/>
        <v>33.413501449433859</v>
      </c>
      <c r="R56" s="23">
        <f t="shared" si="4"/>
        <v>2.8063569404336861</v>
      </c>
      <c r="S56" s="23">
        <f t="shared" si="10"/>
        <v>-1.2665022966348305</v>
      </c>
      <c r="T56" s="23">
        <f t="shared" si="13"/>
        <v>-2.2891293724420505</v>
      </c>
      <c r="U56" s="23">
        <f t="shared" si="5"/>
        <v>4.3636363636363624</v>
      </c>
      <c r="V56" s="1"/>
      <c r="W56" s="1"/>
      <c r="X56" s="1"/>
      <c r="Y56" s="1"/>
    </row>
    <row r="57" spans="1:25" x14ac:dyDescent="0.2">
      <c r="A57" s="26">
        <f t="shared" si="0"/>
        <v>2.4499999999999993</v>
      </c>
      <c r="B57" s="23">
        <v>3.5552899999999998</v>
      </c>
      <c r="C57" s="23">
        <v>6.1002599999999996</v>
      </c>
      <c r="D57" s="23">
        <v>6.7122200000000003</v>
      </c>
      <c r="E57" s="23"/>
      <c r="F57" s="23">
        <f t="shared" si="16"/>
        <v>1.2684366351742569</v>
      </c>
      <c r="G57" s="23">
        <f t="shared" si="16"/>
        <v>1.8083313932217531</v>
      </c>
      <c r="H57" s="23">
        <f t="shared" si="16"/>
        <v>1.903929745743361</v>
      </c>
      <c r="I57" s="23" t="e">
        <f t="shared" si="16"/>
        <v>#NUM!</v>
      </c>
      <c r="J57" s="23">
        <f t="shared" si="6"/>
        <v>-616.20379142347701</v>
      </c>
      <c r="K57" s="23">
        <f t="shared" si="7"/>
        <v>5.1234264237904998</v>
      </c>
      <c r="L57" s="1">
        <f t="shared" si="8"/>
        <v>-1.8069136245896875</v>
      </c>
      <c r="M57" s="45">
        <f t="shared" si="11"/>
        <v>-0.10049420213071905</v>
      </c>
      <c r="N57" s="23">
        <f t="shared" si="2"/>
        <v>0.73750303584351362</v>
      </c>
      <c r="O57" s="23">
        <f t="shared" si="3"/>
        <v>0.97969983114479509</v>
      </c>
      <c r="P57" s="23">
        <f t="shared" si="12"/>
        <v>4.0107393086178877</v>
      </c>
      <c r="Q57" s="23">
        <f t="shared" si="9"/>
        <v>33.347291981503432</v>
      </c>
      <c r="R57" s="23">
        <f t="shared" si="4"/>
        <v>2.8326587214930057</v>
      </c>
      <c r="S57" s="23">
        <f t="shared" si="10"/>
        <v>-1.3833844751893358</v>
      </c>
      <c r="T57" s="23">
        <f t="shared" si="13"/>
        <v>-2.3743832486829493</v>
      </c>
      <c r="U57" s="23">
        <f t="shared" si="5"/>
        <v>4.4545454545454533</v>
      </c>
      <c r="V57" s="1"/>
      <c r="W57" s="1"/>
      <c r="X57" s="1"/>
      <c r="Y57" s="1"/>
    </row>
    <row r="58" spans="1:25" x14ac:dyDescent="0.2">
      <c r="A58" s="26">
        <f t="shared" si="0"/>
        <v>2.4999999999999991</v>
      </c>
      <c r="B58" s="23">
        <v>3.69801</v>
      </c>
      <c r="C58" s="23">
        <v>6.2959300000000002</v>
      </c>
      <c r="D58" s="23">
        <v>6.8997799999999998</v>
      </c>
      <c r="E58" s="23"/>
      <c r="F58" s="23">
        <f t="shared" si="16"/>
        <v>1.30779483712569</v>
      </c>
      <c r="G58" s="23">
        <f t="shared" si="16"/>
        <v>1.839903392883028</v>
      </c>
      <c r="H58" s="23">
        <f t="shared" si="16"/>
        <v>1.9314895270369352</v>
      </c>
      <c r="I58" s="23" t="e">
        <f t="shared" si="16"/>
        <v>#NUM!</v>
      </c>
      <c r="J58" s="23">
        <f t="shared" si="6"/>
        <v>-605.32290946027251</v>
      </c>
      <c r="K58" s="23">
        <f t="shared" si="7"/>
        <v>5.0329573307074362</v>
      </c>
      <c r="L58" s="1">
        <f t="shared" si="8"/>
        <v>-1.8131099679111149</v>
      </c>
      <c r="M58" s="45">
        <f t="shared" si="11"/>
        <v>-0.15185234295938041</v>
      </c>
      <c r="N58" s="23">
        <f t="shared" si="2"/>
        <v>0.74276161105625782</v>
      </c>
      <c r="O58" s="23">
        <f t="shared" si="3"/>
        <v>0.97868451979337279</v>
      </c>
      <c r="P58" s="23">
        <f t="shared" si="12"/>
        <v>4.0020642253791481</v>
      </c>
      <c r="Q58" s="23">
        <f t="shared" si="9"/>
        <v>33.275163001914926</v>
      </c>
      <c r="R58" s="23">
        <f t="shared" si="4"/>
        <v>2.852856264031892</v>
      </c>
      <c r="S58" s="23">
        <f t="shared" si="10"/>
        <v>-1.5039406215031246</v>
      </c>
      <c r="T58" s="23">
        <f t="shared" si="13"/>
        <v>-2.4679549111148624</v>
      </c>
      <c r="U58" s="23">
        <f t="shared" si="5"/>
        <v>4.5454545454545432</v>
      </c>
      <c r="V58" s="1"/>
      <c r="W58" s="1"/>
      <c r="X58" s="1"/>
      <c r="Y58" s="1"/>
    </row>
    <row r="59" spans="1:25" x14ac:dyDescent="0.2">
      <c r="A59" s="26">
        <f t="shared" si="0"/>
        <v>2.5499999999999989</v>
      </c>
      <c r="B59" s="23">
        <v>3.8445100000000001</v>
      </c>
      <c r="C59" s="23">
        <v>6.4934099999999999</v>
      </c>
      <c r="D59" s="23">
        <v>7.0889899999999999</v>
      </c>
      <c r="E59" s="23"/>
      <c r="F59" s="23">
        <f t="shared" si="16"/>
        <v>1.3466461566051966</v>
      </c>
      <c r="G59" s="23">
        <f t="shared" si="16"/>
        <v>1.8707878164580969</v>
      </c>
      <c r="H59" s="23">
        <f t="shared" si="16"/>
        <v>1.9585428762356887</v>
      </c>
      <c r="I59" s="23" t="e">
        <f t="shared" si="16"/>
        <v>#NUM!</v>
      </c>
      <c r="J59" s="23">
        <f t="shared" si="6"/>
        <v>-594.3971888868108</v>
      </c>
      <c r="K59" s="23">
        <f t="shared" si="7"/>
        <v>4.942115426999389</v>
      </c>
      <c r="L59" s="1">
        <f t="shared" si="8"/>
        <v>-1.8220988588856255</v>
      </c>
      <c r="M59" s="45">
        <f t="shared" si="11"/>
        <v>-0.20012693934967701</v>
      </c>
      <c r="N59" s="23">
        <f t="shared" si="2"/>
        <v>0.74648695752666339</v>
      </c>
      <c r="O59" s="23">
        <f t="shared" si="3"/>
        <v>0.97769400343466839</v>
      </c>
      <c r="P59" s="23">
        <f t="shared" si="12"/>
        <v>3.9926511419030746</v>
      </c>
      <c r="Q59" s="23">
        <f t="shared" si="9"/>
        <v>33.19689791935312</v>
      </c>
      <c r="R59" s="23">
        <f t="shared" si="4"/>
        <v>2.8671648629896005</v>
      </c>
      <c r="S59" s="23">
        <f t="shared" si="10"/>
        <v>-1.6301799663008212</v>
      </c>
      <c r="T59" s="23">
        <f t="shared" si="13"/>
        <v>-2.5572291743366016</v>
      </c>
      <c r="U59" s="23">
        <f t="shared" si="5"/>
        <v>4.636363636363634</v>
      </c>
      <c r="V59" s="1"/>
      <c r="W59" s="1"/>
      <c r="X59" s="1"/>
      <c r="Y59" s="1"/>
    </row>
    <row r="60" spans="1:25" x14ac:dyDescent="0.2">
      <c r="A60" s="26">
        <f t="shared" si="0"/>
        <v>2.5999999999999988</v>
      </c>
      <c r="B60" s="23">
        <v>3.9949400000000002</v>
      </c>
      <c r="C60" s="23">
        <v>6.6926800000000002</v>
      </c>
      <c r="D60" s="23">
        <v>7.27982</v>
      </c>
      <c r="E60" s="23"/>
      <c r="F60" s="23">
        <f t="shared" si="16"/>
        <v>1.3850285603319883</v>
      </c>
      <c r="G60" s="23">
        <f t="shared" si="16"/>
        <v>1.9010143918295426</v>
      </c>
      <c r="H60" s="23">
        <f t="shared" si="16"/>
        <v>1.9851061366281946</v>
      </c>
      <c r="I60" s="23" t="e">
        <f t="shared" si="16"/>
        <v>#NUM!</v>
      </c>
      <c r="J60" s="23">
        <f t="shared" si="6"/>
        <v>-583.40819590100114</v>
      </c>
      <c r="K60" s="23">
        <f t="shared" si="7"/>
        <v>4.8507474448188743</v>
      </c>
      <c r="L60" s="1">
        <f t="shared" si="8"/>
        <v>-1.8331226618460825</v>
      </c>
      <c r="M60" s="45">
        <f t="shared" si="11"/>
        <v>-0.23893055793191872</v>
      </c>
      <c r="N60" s="23">
        <f t="shared" si="2"/>
        <v>0.74873979867079876</v>
      </c>
      <c r="O60" s="23">
        <f t="shared" si="3"/>
        <v>0.97672881442262083</v>
      </c>
      <c r="P60" s="23">
        <f t="shared" si="12"/>
        <v>3.9824577551608442</v>
      </c>
      <c r="Q60" s="23">
        <f t="shared" si="9"/>
        <v>33.112145005284845</v>
      </c>
      <c r="R60" s="23">
        <f t="shared" si="4"/>
        <v>2.8758177495608055</v>
      </c>
      <c r="S60" s="23">
        <f t="shared" si="10"/>
        <v>-1.7596635389367838</v>
      </c>
      <c r="T60" s="23">
        <f t="shared" si="13"/>
        <v>-2.6165857822604903</v>
      </c>
      <c r="U60" s="23">
        <f t="shared" si="5"/>
        <v>4.7272727272727249</v>
      </c>
      <c r="V60" s="1"/>
      <c r="W60" s="1"/>
      <c r="X60" s="1"/>
      <c r="Y60" s="1"/>
    </row>
    <row r="61" spans="1:25" x14ac:dyDescent="0.2">
      <c r="A61" s="26">
        <f t="shared" si="0"/>
        <v>2.6499999999999986</v>
      </c>
      <c r="B61" s="27">
        <v>4.1494299999999997</v>
      </c>
      <c r="C61" s="27">
        <v>6.8937299999999997</v>
      </c>
      <c r="D61" s="27">
        <v>7.4722799999999996</v>
      </c>
      <c r="E61" s="27"/>
      <c r="F61" s="23">
        <f t="shared" si="16"/>
        <v>1.4229709754117241</v>
      </c>
      <c r="G61" s="23">
        <f t="shared" si="16"/>
        <v>1.9306123028368634</v>
      </c>
      <c r="H61" s="23">
        <f t="shared" si="16"/>
        <v>2.011200173457842</v>
      </c>
      <c r="I61" s="23" t="e">
        <f t="shared" si="16"/>
        <v>#NUM!</v>
      </c>
      <c r="J61" s="23">
        <f t="shared" si="6"/>
        <v>-572.34989004928514</v>
      </c>
      <c r="K61" s="23">
        <f t="shared" si="7"/>
        <v>4.7588031608147814</v>
      </c>
      <c r="L61" s="1">
        <f t="shared" si="8"/>
        <v>-1.8459919146788173</v>
      </c>
      <c r="M61" s="1">
        <f t="shared" si="11"/>
        <v>-0.2812209439479606</v>
      </c>
      <c r="N61" s="23">
        <f t="shared" si="2"/>
        <v>0.74957096635849441</v>
      </c>
      <c r="O61" s="23">
        <f t="shared" si="3"/>
        <v>0.97579045672198284</v>
      </c>
      <c r="P61" s="23">
        <f t="shared" si="12"/>
        <v>3.9714873492644704</v>
      </c>
      <c r="Q61" s="23">
        <f t="shared" si="9"/>
        <v>33.020931565459442</v>
      </c>
      <c r="R61" s="23">
        <f t="shared" si="4"/>
        <v>2.8790101627240698</v>
      </c>
      <c r="S61" s="23">
        <f t="shared" si="10"/>
        <v>-1.8918385445268693</v>
      </c>
      <c r="T61" s="23">
        <f t="shared" si="13"/>
        <v>-2.6923228801720898</v>
      </c>
      <c r="U61" s="23">
        <f t="shared" si="5"/>
        <v>4.8181818181818148</v>
      </c>
    </row>
    <row r="62" spans="1:25" x14ac:dyDescent="0.2">
      <c r="A62" s="26">
        <f t="shared" si="0"/>
        <v>2.6999999999999984</v>
      </c>
      <c r="B62" s="27">
        <v>4.3081500000000004</v>
      </c>
      <c r="C62" s="27">
        <v>7.0965400000000001</v>
      </c>
      <c r="D62" s="27">
        <v>7.6663600000000001</v>
      </c>
      <c r="E62" s="27"/>
      <c r="F62" s="23">
        <f t="shared" ref="F62:I77" si="17">LN(B62)</f>
        <v>1.4605085776294811</v>
      </c>
      <c r="G62" s="23">
        <f t="shared" si="17"/>
        <v>1.9596073413227033</v>
      </c>
      <c r="H62" s="23">
        <f t="shared" si="17"/>
        <v>2.0368419264610185</v>
      </c>
      <c r="I62" s="23" t="e">
        <f t="shared" si="17"/>
        <v>#NUM!</v>
      </c>
      <c r="J62" s="23">
        <f t="shared" si="6"/>
        <v>-561.20611622478714</v>
      </c>
      <c r="K62" s="23">
        <f t="shared" si="7"/>
        <v>4.6661482533509933</v>
      </c>
      <c r="L62" s="1">
        <f t="shared" si="8"/>
        <v>-1.8612447562408785</v>
      </c>
      <c r="M62" s="1">
        <f t="shared" si="11"/>
        <v>-0.32354157110159437</v>
      </c>
      <c r="N62" s="23">
        <f t="shared" si="2"/>
        <v>0.74901104022657061</v>
      </c>
      <c r="O62" s="23">
        <f t="shared" si="3"/>
        <v>0.97488051325350666</v>
      </c>
      <c r="P62" s="23">
        <f t="shared" si="12"/>
        <v>3.9597042697494924</v>
      </c>
      <c r="Q62" s="23">
        <f t="shared" si="9"/>
        <v>32.922961150832158</v>
      </c>
      <c r="R62" s="23">
        <f t="shared" si="4"/>
        <v>2.8768595551144736</v>
      </c>
      <c r="S62" s="23">
        <f t="shared" si="10"/>
        <v>-2.0288958269539918</v>
      </c>
      <c r="T62" s="23">
        <f t="shared" si="13"/>
        <v>-2.7727810631212622</v>
      </c>
      <c r="U62" s="23">
        <f t="shared" si="5"/>
        <v>4.9090909090909056</v>
      </c>
    </row>
    <row r="63" spans="1:25" x14ac:dyDescent="0.2">
      <c r="A63" s="26">
        <f t="shared" si="0"/>
        <v>2.7499999999999982</v>
      </c>
      <c r="B63" s="27">
        <v>4.4712699999999996</v>
      </c>
      <c r="C63" s="27">
        <v>7.3011100000000004</v>
      </c>
      <c r="D63" s="27">
        <v>7.86205</v>
      </c>
      <c r="E63" s="27"/>
      <c r="F63" s="23">
        <f t="shared" si="17"/>
        <v>1.4976724846031719</v>
      </c>
      <c r="G63" s="23">
        <f t="shared" si="17"/>
        <v>1.9880263913897076</v>
      </c>
      <c r="H63" s="23">
        <f t="shared" si="17"/>
        <v>2.0620473866843554</v>
      </c>
      <c r="I63" s="23" t="e">
        <f t="shared" si="17"/>
        <v>#NUM!</v>
      </c>
      <c r="J63" s="23">
        <f t="shared" si="6"/>
        <v>-549.96436168028072</v>
      </c>
      <c r="K63" s="23">
        <f t="shared" si="7"/>
        <v>4.5726786851906942</v>
      </c>
      <c r="L63" s="1">
        <f t="shared" si="8"/>
        <v>-1.8783460717889766</v>
      </c>
      <c r="M63" s="1">
        <f t="shared" si="11"/>
        <v>-0.35859856465139245</v>
      </c>
      <c r="N63" s="23">
        <f t="shared" si="2"/>
        <v>0.74711545782649125</v>
      </c>
      <c r="O63" s="23">
        <f t="shared" si="3"/>
        <v>0.97399885227704808</v>
      </c>
      <c r="P63" s="23">
        <f t="shared" si="12"/>
        <v>3.94708545105106</v>
      </c>
      <c r="Q63" s="23">
        <f t="shared" si="9"/>
        <v>32.818041982764043</v>
      </c>
      <c r="R63" s="23">
        <f t="shared" si="4"/>
        <v>2.869578855568943</v>
      </c>
      <c r="S63" s="23">
        <f t="shared" si="10"/>
        <v>-2.1691166508389945</v>
      </c>
      <c r="T63" s="23">
        <f t="shared" si="13"/>
        <v>-2.8318240952664744</v>
      </c>
      <c r="U63" s="23">
        <f t="shared" si="5"/>
        <v>4.9999999999999964</v>
      </c>
    </row>
    <row r="64" spans="1:25" x14ac:dyDescent="0.2">
      <c r="A64" s="26">
        <f t="shared" si="0"/>
        <v>2.799999999999998</v>
      </c>
      <c r="B64" s="27">
        <v>4.63896</v>
      </c>
      <c r="C64" s="27">
        <v>7.5074199999999998</v>
      </c>
      <c r="D64" s="27">
        <v>8.0593500000000002</v>
      </c>
      <c r="E64" s="27"/>
      <c r="F64" s="23">
        <f t="shared" si="17"/>
        <v>1.5344902031844694</v>
      </c>
      <c r="G64" s="23">
        <f t="shared" si="17"/>
        <v>2.0158918648079167</v>
      </c>
      <c r="H64" s="23">
        <f t="shared" si="17"/>
        <v>2.0868329081052508</v>
      </c>
      <c r="I64" s="23" t="e">
        <f t="shared" si="17"/>
        <v>#NUM!</v>
      </c>
      <c r="J64" s="23">
        <f t="shared" si="6"/>
        <v>-538.61490723099359</v>
      </c>
      <c r="K64" s="23">
        <f t="shared" si="7"/>
        <v>4.4783136461720963</v>
      </c>
      <c r="L64" s="30">
        <f t="shared" si="8"/>
        <v>-1.8971046127060176</v>
      </c>
      <c r="M64" s="30">
        <f t="shared" si="11"/>
        <v>-0.39313893914912162</v>
      </c>
      <c r="N64" s="23">
        <f t="shared" si="2"/>
        <v>0.74390837586708758</v>
      </c>
      <c r="O64" s="23">
        <f t="shared" si="3"/>
        <v>0.97314726957921072</v>
      </c>
      <c r="P64" s="23">
        <f t="shared" si="12"/>
        <v>3.9336159102469486</v>
      </c>
      <c r="Q64" s="23">
        <f t="shared" si="9"/>
        <v>32.70604948574826</v>
      </c>
      <c r="R64" s="23">
        <f t="shared" si="4"/>
        <v>2.8572608470437881</v>
      </c>
      <c r="S64" s="23">
        <f t="shared" si="10"/>
        <v>-2.3120782364806383</v>
      </c>
      <c r="T64" s="23">
        <f t="shared" si="13"/>
        <v>-2.8932714117367433</v>
      </c>
      <c r="U64" s="23">
        <f t="shared" si="5"/>
        <v>5.0909090909090873</v>
      </c>
    </row>
    <row r="65" spans="1:21" x14ac:dyDescent="0.2">
      <c r="A65" s="26">
        <f t="shared" si="0"/>
        <v>2.8499999999999979</v>
      </c>
      <c r="B65" s="27">
        <v>4.8113999999999999</v>
      </c>
      <c r="C65" s="27">
        <v>7.7154600000000002</v>
      </c>
      <c r="D65" s="27">
        <v>8.2582500000000003</v>
      </c>
      <c r="E65" s="27"/>
      <c r="F65" s="23">
        <f t="shared" si="17"/>
        <v>1.5709881020589009</v>
      </c>
      <c r="G65" s="23">
        <f t="shared" si="17"/>
        <v>2.0432261081465564</v>
      </c>
      <c r="H65" s="23">
        <f t="shared" si="17"/>
        <v>2.111212700679673</v>
      </c>
      <c r="I65" s="23" t="e">
        <f t="shared" si="17"/>
        <v>#NUM!</v>
      </c>
      <c r="J65" s="23">
        <f t="shared" si="6"/>
        <v>-527.14754031151517</v>
      </c>
      <c r="K65" s="23">
        <f t="shared" si="7"/>
        <v>4.3829682239200931</v>
      </c>
      <c r="L65" s="1">
        <f t="shared" si="8"/>
        <v>-1.9176599657038886</v>
      </c>
      <c r="M65" s="1">
        <f t="shared" si="11"/>
        <v>-0.42891076652998111</v>
      </c>
      <c r="N65" s="23">
        <f t="shared" si="2"/>
        <v>0.73942911011366463</v>
      </c>
      <c r="O65" s="23">
        <f t="shared" si="3"/>
        <v>0.97232622266086544</v>
      </c>
      <c r="P65" s="23">
        <f t="shared" si="12"/>
        <v>3.9192776666204798</v>
      </c>
      <c r="Q65" s="23">
        <f t="shared" si="9"/>
        <v>32.58683415911598</v>
      </c>
      <c r="R65" s="23">
        <f t="shared" si="4"/>
        <v>2.8400565365722974</v>
      </c>
      <c r="S65" s="23">
        <f t="shared" si="10"/>
        <v>-2.4584437920126678</v>
      </c>
      <c r="T65" s="23">
        <f t="shared" si="13"/>
        <v>-2.9625414387105549</v>
      </c>
      <c r="U65" s="23">
        <f t="shared" si="5"/>
        <v>5.1818181818181772</v>
      </c>
    </row>
    <row r="66" spans="1:21" x14ac:dyDescent="0.2">
      <c r="A66" s="26">
        <f t="shared" si="0"/>
        <v>2.8999999999999977</v>
      </c>
      <c r="B66" s="27">
        <v>4.9887899999999998</v>
      </c>
      <c r="C66" s="27">
        <v>7.9252099999999999</v>
      </c>
      <c r="D66" s="27">
        <v>8.4587500000000002</v>
      </c>
      <c r="E66" s="27"/>
      <c r="F66" s="23">
        <f t="shared" si="17"/>
        <v>1.6071933953892537</v>
      </c>
      <c r="G66" s="23">
        <f t="shared" si="17"/>
        <v>2.0700488178349801</v>
      </c>
      <c r="H66" s="23">
        <f t="shared" si="17"/>
        <v>2.1352014085642983</v>
      </c>
      <c r="I66" s="23" t="e">
        <f t="shared" si="17"/>
        <v>#NUM!</v>
      </c>
      <c r="J66" s="23">
        <f t="shared" si="6"/>
        <v>-515.55086290236432</v>
      </c>
      <c r="K66" s="23">
        <f t="shared" si="7"/>
        <v>4.2865476496017081</v>
      </c>
      <c r="L66" s="1">
        <f t="shared" si="8"/>
        <v>-1.9399956893590156</v>
      </c>
      <c r="M66" s="1">
        <f t="shared" si="11"/>
        <v>-0.46399949032327636</v>
      </c>
      <c r="N66" s="23">
        <f t="shared" si="2"/>
        <v>0.73368985002128473</v>
      </c>
      <c r="O66" s="23">
        <f t="shared" si="3"/>
        <v>0.97153773970126689</v>
      </c>
      <c r="P66" s="23">
        <f t="shared" si="12"/>
        <v>3.9040477607248771</v>
      </c>
      <c r="Q66" s="23">
        <f t="shared" si="9"/>
        <v>32.460205106546994</v>
      </c>
      <c r="R66" s="23">
        <f t="shared" si="4"/>
        <v>2.8180127423565868</v>
      </c>
      <c r="S66" s="23">
        <f t="shared" si="10"/>
        <v>-2.6083323803516927</v>
      </c>
      <c r="T66" s="23">
        <f t="shared" si="13"/>
        <v>-3.0313207949945049</v>
      </c>
      <c r="U66" s="23">
        <f t="shared" si="5"/>
        <v>5.272727272727268</v>
      </c>
    </row>
    <row r="67" spans="1:21" x14ac:dyDescent="0.2">
      <c r="A67" s="26">
        <f t="shared" si="0"/>
        <v>2.9499999999999975</v>
      </c>
      <c r="B67" s="27">
        <v>5.1713300000000002</v>
      </c>
      <c r="C67" s="27">
        <v>8.1366700000000005</v>
      </c>
      <c r="D67" s="27">
        <v>8.6608300000000007</v>
      </c>
      <c r="E67" s="27"/>
      <c r="F67" s="23">
        <f t="shared" si="17"/>
        <v>1.6431299088212725</v>
      </c>
      <c r="G67" s="23">
        <f t="shared" si="17"/>
        <v>2.0963810054048437</v>
      </c>
      <c r="H67" s="23">
        <f t="shared" si="17"/>
        <v>2.1588105609378214</v>
      </c>
      <c r="I67" s="23" t="e">
        <f t="shared" si="17"/>
        <v>#NUM!</v>
      </c>
      <c r="J67" s="23">
        <f t="shared" si="6"/>
        <v>-503.81486018211461</v>
      </c>
      <c r="K67" s="23">
        <f t="shared" si="7"/>
        <v>4.1889686549841922</v>
      </c>
      <c r="L67" s="1">
        <f t="shared" si="8"/>
        <v>-1.9640599147362161</v>
      </c>
      <c r="M67" s="1">
        <f t="shared" si="11"/>
        <v>-0.49638458027026333</v>
      </c>
      <c r="N67" s="23">
        <f t="shared" si="2"/>
        <v>0.72674097468503618</v>
      </c>
      <c r="O67" s="23">
        <f t="shared" si="3"/>
        <v>0.97078093520286191</v>
      </c>
      <c r="P67" s="23">
        <f t="shared" si="12"/>
        <v>3.8879067798521634</v>
      </c>
      <c r="Q67" s="23">
        <f t="shared" si="9"/>
        <v>32.326000921080812</v>
      </c>
      <c r="R67" s="23">
        <f t="shared" si="4"/>
        <v>2.7913229643229558</v>
      </c>
      <c r="S67" s="23">
        <f t="shared" si="10"/>
        <v>-2.7615758715121173</v>
      </c>
      <c r="T67" s="23">
        <f t="shared" si="13"/>
        <v>-3.0933688855754071</v>
      </c>
      <c r="U67" s="23">
        <f t="shared" si="5"/>
        <v>5.3636363636363589</v>
      </c>
    </row>
    <row r="68" spans="1:21" x14ac:dyDescent="0.2">
      <c r="A68" s="26">
        <f t="shared" si="0"/>
        <v>2.9999999999999973</v>
      </c>
      <c r="B68" s="27">
        <v>5.3592500000000003</v>
      </c>
      <c r="C68" s="27">
        <v>8.3498400000000004</v>
      </c>
      <c r="D68" s="27">
        <v>8.8644999999999996</v>
      </c>
      <c r="E68" s="27"/>
      <c r="F68" s="23">
        <f t="shared" si="17"/>
        <v>1.6788240399191081</v>
      </c>
      <c r="G68" s="23">
        <f t="shared" si="17"/>
        <v>2.12224237700253</v>
      </c>
      <c r="H68" s="23">
        <f t="shared" si="17"/>
        <v>2.182054536356298</v>
      </c>
      <c r="I68" s="23" t="e">
        <f t="shared" si="17"/>
        <v>#NUM!</v>
      </c>
      <c r="J68" s="23">
        <f t="shared" si="6"/>
        <v>-491.92875796837893</v>
      </c>
      <c r="K68" s="23">
        <f t="shared" si="7"/>
        <v>4.0901416581280872</v>
      </c>
      <c r="L68" s="1">
        <f t="shared" si="8"/>
        <v>-1.9896341473860417</v>
      </c>
      <c r="M68" s="1">
        <f t="shared" si="11"/>
        <v>-0.52791784605999281</v>
      </c>
      <c r="N68" s="23">
        <f t="shared" si="2"/>
        <v>0.71859834707374837</v>
      </c>
      <c r="O68" s="23">
        <f t="shared" si="3"/>
        <v>0.97005715569191342</v>
      </c>
      <c r="P68" s="23">
        <f t="shared" si="12"/>
        <v>3.8708337866854023</v>
      </c>
      <c r="Q68" s="23">
        <f t="shared" si="9"/>
        <v>32.184047519395783</v>
      </c>
      <c r="R68" s="23">
        <f t="shared" si="4"/>
        <v>2.7600481301894213</v>
      </c>
      <c r="S68" s="23">
        <f t="shared" si="10"/>
        <v>-2.9176692689092323</v>
      </c>
      <c r="T68" s="23">
        <f t="shared" si="13"/>
        <v>-3.1566305995280675</v>
      </c>
      <c r="U68" s="23">
        <f t="shared" si="5"/>
        <v>5.4545454545454497</v>
      </c>
    </row>
    <row r="69" spans="1:21" x14ac:dyDescent="0.2">
      <c r="A69" s="26">
        <f t="shared" si="0"/>
        <v>3.0499999999999972</v>
      </c>
      <c r="B69" s="27">
        <v>5.5527600000000001</v>
      </c>
      <c r="C69" s="27">
        <v>8.5646799999999992</v>
      </c>
      <c r="D69" s="27">
        <v>9.0697500000000009</v>
      </c>
      <c r="E69" s="27"/>
      <c r="F69" s="23">
        <f t="shared" si="17"/>
        <v>1.7142951014443188</v>
      </c>
      <c r="G69" s="23">
        <f t="shared" si="17"/>
        <v>2.1476467697237811</v>
      </c>
      <c r="H69" s="23">
        <f t="shared" si="17"/>
        <v>2.2049447003513576</v>
      </c>
      <c r="I69" s="23" t="e">
        <f t="shared" si="17"/>
        <v>#NUM!</v>
      </c>
      <c r="J69" s="23">
        <f t="shared" si="6"/>
        <v>-479.88516931211598</v>
      </c>
      <c r="K69" s="23">
        <f t="shared" si="7"/>
        <v>3.9900052402455888</v>
      </c>
      <c r="L69" s="1">
        <f t="shared" si="8"/>
        <v>-2.0168516993422152</v>
      </c>
      <c r="M69" s="1">
        <f t="shared" si="11"/>
        <v>-0.55934582015635592</v>
      </c>
      <c r="N69" s="23">
        <f t="shared" si="2"/>
        <v>0.70926355264104335</v>
      </c>
      <c r="O69" s="23">
        <f t="shared" si="3"/>
        <v>0.969369252574525</v>
      </c>
      <c r="P69" s="23">
        <f t="shared" si="12"/>
        <v>3.8528154422021634</v>
      </c>
      <c r="Q69" s="23">
        <f t="shared" si="9"/>
        <v>32.03423399418989</v>
      </c>
      <c r="R69" s="23">
        <f t="shared" si="4"/>
        <v>2.7241943294889226</v>
      </c>
      <c r="S69" s="23">
        <f t="shared" si="10"/>
        <v>-3.0772389314649229</v>
      </c>
      <c r="T69" s="23">
        <f t="shared" si="13"/>
        <v>-3.2204736965823848</v>
      </c>
      <c r="U69" s="23">
        <f t="shared" si="5"/>
        <v>5.5454545454545396</v>
      </c>
    </row>
    <row r="70" spans="1:21" x14ac:dyDescent="0.2">
      <c r="A70" s="26">
        <f t="shared" si="0"/>
        <v>3.099999999999997</v>
      </c>
      <c r="B70" s="27">
        <v>5.7521199999999997</v>
      </c>
      <c r="C70" s="27">
        <v>8.7812099999999997</v>
      </c>
      <c r="D70" s="27">
        <v>9.2765699999999995</v>
      </c>
      <c r="E70" s="27"/>
      <c r="F70" s="23">
        <f t="shared" si="17"/>
        <v>1.7495684825098927</v>
      </c>
      <c r="G70" s="23">
        <f t="shared" si="17"/>
        <v>2.1726142113635021</v>
      </c>
      <c r="H70" s="23">
        <f t="shared" si="17"/>
        <v>2.2274918664057668</v>
      </c>
      <c r="I70" s="23" t="e">
        <f t="shared" si="17"/>
        <v>#NUM!</v>
      </c>
      <c r="J70" s="23">
        <f t="shared" si="6"/>
        <v>-467.67171666292211</v>
      </c>
      <c r="K70" s="23">
        <f t="shared" si="7"/>
        <v>3.8884564881938664</v>
      </c>
      <c r="L70" s="1">
        <f t="shared" si="8"/>
        <v>-2.0455687294016771</v>
      </c>
      <c r="M70" s="1">
        <f t="shared" si="11"/>
        <v>-0.59033844551593206</v>
      </c>
      <c r="N70" s="23">
        <f t="shared" si="2"/>
        <v>0.6987791510275625</v>
      </c>
      <c r="O70" s="23">
        <f t="shared" si="3"/>
        <v>0.9687160288816834</v>
      </c>
      <c r="P70" s="23">
        <f t="shared" si="12"/>
        <v>3.8338232757531165</v>
      </c>
      <c r="Q70" s="23">
        <f t="shared" si="9"/>
        <v>31.876323626249292</v>
      </c>
      <c r="R70" s="23">
        <f t="shared" si="4"/>
        <v>2.6839250285821206</v>
      </c>
      <c r="S70" s="23">
        <f t="shared" si="10"/>
        <v>-3.2397166385674696</v>
      </c>
      <c r="T70" s="23">
        <f t="shared" si="13"/>
        <v>-3.2846614990905669</v>
      </c>
      <c r="U70" s="23">
        <f t="shared" si="5"/>
        <v>5.6363636363636305</v>
      </c>
    </row>
    <row r="71" spans="1:21" x14ac:dyDescent="0.2">
      <c r="A71" s="26">
        <f t="shared" si="0"/>
        <v>3.1499999999999968</v>
      </c>
      <c r="B71" s="27">
        <v>5.9575699999999996</v>
      </c>
      <c r="C71" s="27">
        <v>8.9994099999999992</v>
      </c>
      <c r="D71" s="27">
        <v>9.4849700000000006</v>
      </c>
      <c r="E71" s="27"/>
      <c r="F71" s="23">
        <f t="shared" si="17"/>
        <v>1.7846626798168208</v>
      </c>
      <c r="G71" s="23">
        <f t="shared" si="17"/>
        <v>2.1971590196318043</v>
      </c>
      <c r="H71" s="23">
        <f t="shared" si="17"/>
        <v>2.2497084404932037</v>
      </c>
      <c r="I71" s="23" t="e">
        <f t="shared" si="17"/>
        <v>#NUM!</v>
      </c>
      <c r="J71" s="23">
        <f t="shared" si="6"/>
        <v>-455.28274307600236</v>
      </c>
      <c r="K71" s="23">
        <f t="shared" si="7"/>
        <v>3.7854483673054218</v>
      </c>
      <c r="L71" s="1">
        <f t="shared" si="8"/>
        <v>-2.0758855438938082</v>
      </c>
      <c r="M71" s="1">
        <f t="shared" si="11"/>
        <v>-0.62360203825791549</v>
      </c>
      <c r="N71" s="23">
        <f t="shared" si="2"/>
        <v>0.68714650587727211</v>
      </c>
      <c r="O71" s="23">
        <f t="shared" si="3"/>
        <v>0.96810045735556249</v>
      </c>
      <c r="P71" s="23">
        <f t="shared" si="12"/>
        <v>3.8138507824082195</v>
      </c>
      <c r="Q71" s="23">
        <f t="shared" si="9"/>
        <v>31.710262330333144</v>
      </c>
      <c r="R71" s="23">
        <f t="shared" si="4"/>
        <v>2.63924546505827</v>
      </c>
      <c r="S71" s="23">
        <f t="shared" si="10"/>
        <v>-3.4057050813739784</v>
      </c>
      <c r="T71" s="23">
        <f t="shared" si="13"/>
        <v>-3.3603665532375513</v>
      </c>
      <c r="U71" s="23">
        <f t="shared" si="5"/>
        <v>5.7272727272727213</v>
      </c>
    </row>
    <row r="72" spans="1:21" x14ac:dyDescent="0.2">
      <c r="A72" s="26">
        <f t="shared" si="0"/>
        <v>3.1999999999999966</v>
      </c>
      <c r="B72" s="27">
        <v>6.1694000000000004</v>
      </c>
      <c r="C72" s="27">
        <v>9.2192799999999995</v>
      </c>
      <c r="D72" s="27">
        <v>9.6949299999999994</v>
      </c>
      <c r="E72" s="27"/>
      <c r="F72" s="23">
        <f t="shared" si="17"/>
        <v>1.8196015884561441</v>
      </c>
      <c r="G72" s="23">
        <f t="shared" si="17"/>
        <v>2.2212969434129426</v>
      </c>
      <c r="H72" s="23">
        <f t="shared" si="17"/>
        <v>2.2716030684519426</v>
      </c>
      <c r="I72" s="23" t="e">
        <f t="shared" si="17"/>
        <v>#NUM!</v>
      </c>
      <c r="J72" s="23">
        <f t="shared" si="6"/>
        <v>-442.704664598531</v>
      </c>
      <c r="K72" s="23">
        <f t="shared" si="7"/>
        <v>3.6808679338044863</v>
      </c>
      <c r="L72" s="1">
        <f t="shared" si="8"/>
        <v>-2.1079289332274684</v>
      </c>
      <c r="M72" s="1">
        <f t="shared" si="11"/>
        <v>-0.65856575482872393</v>
      </c>
      <c r="N72" s="23">
        <f t="shared" si="2"/>
        <v>0.67438865391675884</v>
      </c>
      <c r="O72" s="23">
        <f t="shared" si="3"/>
        <v>0.96752260703014503</v>
      </c>
      <c r="P72" s="23">
        <f t="shared" si="12"/>
        <v>3.7928622428422507</v>
      </c>
      <c r="Q72" s="23">
        <f t="shared" si="9"/>
        <v>31.535753118111895</v>
      </c>
      <c r="R72" s="23">
        <f t="shared" si="4"/>
        <v>2.5902441201592201</v>
      </c>
      <c r="S72" s="23">
        <f t="shared" si="10"/>
        <v>-3.5757532938912235</v>
      </c>
      <c r="T72" s="23">
        <f t="shared" si="13"/>
        <v>-3.4459572186968304</v>
      </c>
      <c r="U72" s="23">
        <f t="shared" si="5"/>
        <v>5.8181818181818112</v>
      </c>
    </row>
    <row r="73" spans="1:21" x14ac:dyDescent="0.2">
      <c r="A73" s="26">
        <f t="shared" si="0"/>
        <v>3.2499999999999964</v>
      </c>
      <c r="B73" s="27">
        <v>6.3878899999999996</v>
      </c>
      <c r="C73" s="27">
        <v>9.4407999999999994</v>
      </c>
      <c r="D73" s="27">
        <v>9.9064599999999992</v>
      </c>
      <c r="E73" s="27"/>
      <c r="F73" s="23">
        <f t="shared" si="17"/>
        <v>1.8544040104174029</v>
      </c>
      <c r="G73" s="23">
        <f t="shared" si="17"/>
        <v>2.245040722329402</v>
      </c>
      <c r="H73" s="23">
        <f t="shared" si="17"/>
        <v>2.2931870695910344</v>
      </c>
      <c r="I73" s="23" t="e">
        <f t="shared" si="17"/>
        <v>#NUM!</v>
      </c>
      <c r="J73" s="23">
        <f t="shared" si="6"/>
        <v>-429.93029935446214</v>
      </c>
      <c r="K73" s="23">
        <f t="shared" si="7"/>
        <v>3.5746554739826757</v>
      </c>
      <c r="L73" s="1">
        <f t="shared" si="8"/>
        <v>-2.1417421193766804</v>
      </c>
      <c r="M73" s="1">
        <f t="shared" si="11"/>
        <v>-0.68699660174287547</v>
      </c>
      <c r="N73" s="23">
        <f t="shared" si="2"/>
        <v>0.66049940734143431</v>
      </c>
      <c r="O73" s="23">
        <f t="shared" si="3"/>
        <v>0.96698610860984646</v>
      </c>
      <c r="P73" s="23">
        <f t="shared" si="12"/>
        <v>3.7708445487935558</v>
      </c>
      <c r="Q73" s="23">
        <f t="shared" si="9"/>
        <v>31.352687000944023</v>
      </c>
      <c r="R73" s="23">
        <f t="shared" si="4"/>
        <v>2.5368972272863504</v>
      </c>
      <c r="S73" s="23">
        <f t="shared" si="10"/>
        <v>-3.7503008032436602</v>
      </c>
      <c r="T73" s="23">
        <f t="shared" si="13"/>
        <v>-3.5055666354477424</v>
      </c>
      <c r="U73" s="23">
        <f t="shared" si="5"/>
        <v>5.9090909090909021</v>
      </c>
    </row>
    <row r="74" spans="1:21" x14ac:dyDescent="0.2">
      <c r="A74" s="26">
        <f t="shared" ref="A74:A108" si="18">A73+$O$3</f>
        <v>3.2999999999999963</v>
      </c>
      <c r="B74" s="27">
        <v>6.6133499999999996</v>
      </c>
      <c r="C74" s="27">
        <v>9.6639700000000008</v>
      </c>
      <c r="D74" s="27">
        <v>10.1195</v>
      </c>
      <c r="E74" s="27"/>
      <c r="F74" s="23">
        <f t="shared" si="17"/>
        <v>1.8890903333467317</v>
      </c>
      <c r="G74" s="23">
        <f t="shared" si="17"/>
        <v>2.268404536883005</v>
      </c>
      <c r="H74" s="23">
        <f t="shared" si="17"/>
        <v>2.3144642555241233</v>
      </c>
      <c r="I74" s="23" t="e">
        <f t="shared" si="17"/>
        <v>#NUM!</v>
      </c>
      <c r="J74" s="23">
        <f t="shared" si="6"/>
        <v>-416.94554355244679</v>
      </c>
      <c r="K74" s="23">
        <f t="shared" si="7"/>
        <v>3.466693721866819</v>
      </c>
      <c r="L74" s="1">
        <f t="shared" si="8"/>
        <v>-2.1766285934017557</v>
      </c>
      <c r="M74" s="1">
        <f t="shared" si="11"/>
        <v>-0.71304465009710138</v>
      </c>
      <c r="N74" s="23">
        <f t="shared" ref="N74:N108" si="19">INDEX(LINEST(F74:H74,$D$2:$F$2,,TRUE),2,1)*0.0083145</f>
        <v>0.64552623488374705</v>
      </c>
      <c r="O74" s="23">
        <f t="shared" ref="O74:O108" si="20">INDEX(LINEST(F74:H74,$D$2:$F$2,,TRUE),3,1)</f>
        <v>0.96648852464034185</v>
      </c>
      <c r="P74" s="23">
        <f t="shared" si="12"/>
        <v>3.7477566946644449</v>
      </c>
      <c r="Q74" s="23">
        <f t="shared" si="9"/>
        <v>31.16072303778753</v>
      </c>
      <c r="R74" s="23">
        <f t="shared" ref="R74:R108" si="21">INDEX(LINEST(F74:H74,$D$2:$F$2,,TRUE),2,2)*8.3145</f>
        <v>2.4793871080199583</v>
      </c>
      <c r="S74" s="23">
        <f t="shared" si="10"/>
        <v>-3.9263099574359965</v>
      </c>
      <c r="T74" s="23">
        <f t="shared" si="13"/>
        <v>-3.5574720770377368</v>
      </c>
      <c r="U74" s="23">
        <f t="shared" ref="U74:U108" si="22">A74/$O$4</f>
        <v>5.9999999999999929</v>
      </c>
    </row>
    <row r="75" spans="1:21" x14ac:dyDescent="0.2">
      <c r="A75" s="26">
        <f t="shared" si="18"/>
        <v>3.3499999999999961</v>
      </c>
      <c r="B75" s="27">
        <v>6.8461100000000004</v>
      </c>
      <c r="C75" s="27">
        <v>9.8887800000000006</v>
      </c>
      <c r="D75" s="27">
        <v>10.334199999999999</v>
      </c>
      <c r="E75" s="27"/>
      <c r="F75" s="23">
        <f t="shared" si="17"/>
        <v>1.9236806077557123</v>
      </c>
      <c r="G75" s="23">
        <f t="shared" si="17"/>
        <v>2.2914007810993415</v>
      </c>
      <c r="H75" s="23">
        <f t="shared" si="17"/>
        <v>2.3354587832678053</v>
      </c>
      <c r="I75" s="23" t="e">
        <f t="shared" si="17"/>
        <v>#NUM!</v>
      </c>
      <c r="J75" s="23">
        <f t="shared" ref="J75:J108" si="23">SLOPE(F75:H75,$D$2:$F$2)</f>
        <v>-403.75159235582424</v>
      </c>
      <c r="K75" s="23">
        <f t="shared" ref="K75:K108" si="24">-J75*0.0083145</f>
        <v>3.3569926146425009</v>
      </c>
      <c r="L75" s="1">
        <f t="shared" ref="L75:L108" si="25">(K76-K74)/(A76-A74)</f>
        <v>-2.2130465843863902</v>
      </c>
      <c r="M75" s="1">
        <f t="shared" si="11"/>
        <v>-0.75351876542640461</v>
      </c>
      <c r="N75" s="23">
        <f t="shared" si="19"/>
        <v>0.62937949983241959</v>
      </c>
      <c r="O75" s="23">
        <f t="shared" si="20"/>
        <v>0.96604363768137202</v>
      </c>
      <c r="P75" s="23">
        <f t="shared" si="12"/>
        <v>3.7236221065849326</v>
      </c>
      <c r="Q75" s="23">
        <f t="shared" ref="Q75:Q108" si="26">P75*8.3145</f>
        <v>30.960056005200425</v>
      </c>
      <c r="R75" s="23">
        <f t="shared" si="21"/>
        <v>2.4173694787440776</v>
      </c>
      <c r="S75" s="23">
        <f t="shared" ref="S75:S108" si="27">(Q76-Q74)/(A76-A74)</f>
        <v>-4.1060480109474327</v>
      </c>
      <c r="T75" s="23">
        <f t="shared" si="13"/>
        <v>-3.6714810373478719</v>
      </c>
      <c r="U75" s="23">
        <f t="shared" si="22"/>
        <v>6.0909090909090837</v>
      </c>
    </row>
    <row r="76" spans="1:21" x14ac:dyDescent="0.2">
      <c r="A76" s="26">
        <f t="shared" si="18"/>
        <v>3.3999999999999959</v>
      </c>
      <c r="B76" s="27">
        <v>7.0865</v>
      </c>
      <c r="C76" s="27">
        <v>10.1152</v>
      </c>
      <c r="D76" s="27">
        <v>10.5504</v>
      </c>
      <c r="E76" s="27"/>
      <c r="F76" s="23">
        <f t="shared" si="17"/>
        <v>1.958191565624823</v>
      </c>
      <c r="G76" s="23">
        <f t="shared" si="17"/>
        <v>2.3140392430391614</v>
      </c>
      <c r="H76" s="23">
        <f t="shared" si="17"/>
        <v>2.356163773895275</v>
      </c>
      <c r="I76" s="23" t="e">
        <f t="shared" si="17"/>
        <v>#NUM!</v>
      </c>
      <c r="J76" s="23">
        <f t="shared" si="23"/>
        <v>-390.32883076891943</v>
      </c>
      <c r="K76" s="23">
        <f t="shared" si="24"/>
        <v>3.2453890634281808</v>
      </c>
      <c r="L76" s="1">
        <f t="shared" si="25"/>
        <v>-2.2519804699443959</v>
      </c>
      <c r="M76" s="1">
        <f t="shared" ref="M76:M108" si="28">(L77-L75)/(A77-A75)</f>
        <v>-0.79095199984542675</v>
      </c>
      <c r="N76" s="23">
        <f t="shared" si="19"/>
        <v>0.61214288919874205</v>
      </c>
      <c r="O76" s="23">
        <f t="shared" si="20"/>
        <v>0.96564502867665925</v>
      </c>
      <c r="P76" s="23">
        <f t="shared" ref="P76:P108" si="29">INTERCEPT(F76:H76,$D$2:$F$2)</f>
        <v>3.6983725102763589</v>
      </c>
      <c r="Q76" s="23">
        <f t="shared" si="26"/>
        <v>30.750118236692789</v>
      </c>
      <c r="R76" s="23">
        <f t="shared" si="21"/>
        <v>2.3511657710066287</v>
      </c>
      <c r="S76" s="23">
        <f t="shared" si="27"/>
        <v>-4.2934580611707824</v>
      </c>
      <c r="T76" s="23">
        <f t="shared" ref="T76:T108" si="30">(S77-S75)/(A77-A75)</f>
        <v>-3.7703209931951731</v>
      </c>
      <c r="U76" s="23">
        <f t="shared" si="22"/>
        <v>6.1818181818181737</v>
      </c>
    </row>
    <row r="77" spans="1:21" x14ac:dyDescent="0.2">
      <c r="A77" s="26">
        <f t="shared" si="18"/>
        <v>3.4499999999999957</v>
      </c>
      <c r="B77" s="27">
        <v>7.3349099999999998</v>
      </c>
      <c r="C77" s="27">
        <v>10.343299999999999</v>
      </c>
      <c r="D77" s="27">
        <v>10.7681</v>
      </c>
      <c r="E77" s="27"/>
      <c r="F77" s="23">
        <f t="shared" si="17"/>
        <v>1.9926451415810185</v>
      </c>
      <c r="G77" s="23">
        <f t="shared" si="17"/>
        <v>2.3363389670992647</v>
      </c>
      <c r="H77" s="23">
        <f t="shared" si="17"/>
        <v>2.3765880596348818</v>
      </c>
      <c r="I77" s="23" t="e">
        <f t="shared" si="17"/>
        <v>#NUM!</v>
      </c>
      <c r="J77" s="23">
        <f t="shared" si="23"/>
        <v>-376.66661466691465</v>
      </c>
      <c r="K77" s="23">
        <f t="shared" si="24"/>
        <v>3.1317945676480621</v>
      </c>
      <c r="L77" s="1">
        <f t="shared" si="25"/>
        <v>-2.2921417843709326</v>
      </c>
      <c r="M77" s="1">
        <f t="shared" si="28"/>
        <v>-0.81973750674194279</v>
      </c>
      <c r="N77" s="23">
        <f t="shared" si="19"/>
        <v>0.59387100155103445</v>
      </c>
      <c r="O77" s="23">
        <f t="shared" si="20"/>
        <v>0.96528993061953705</v>
      </c>
      <c r="P77" s="23">
        <f t="shared" si="29"/>
        <v>3.6719839075209988</v>
      </c>
      <c r="Q77" s="23">
        <f t="shared" si="26"/>
        <v>30.530710199083348</v>
      </c>
      <c r="R77" s="23">
        <f t="shared" si="21"/>
        <v>2.2809856912131647</v>
      </c>
      <c r="S77" s="23">
        <f t="shared" si="27"/>
        <v>-4.4830801102669486</v>
      </c>
      <c r="T77" s="23">
        <f t="shared" si="30"/>
        <v>-3.8370442021115596</v>
      </c>
      <c r="U77" s="23">
        <f t="shared" si="22"/>
        <v>6.2727272727272645</v>
      </c>
    </row>
    <row r="78" spans="1:21" x14ac:dyDescent="0.2">
      <c r="A78" s="26">
        <f t="shared" si="18"/>
        <v>3.4999999999999956</v>
      </c>
      <c r="B78" s="27">
        <v>7.5917300000000001</v>
      </c>
      <c r="C78" s="27">
        <v>10.573</v>
      </c>
      <c r="D78" s="27">
        <v>10.987399999999999</v>
      </c>
      <c r="E78" s="27"/>
      <c r="F78" s="23">
        <f t="shared" ref="F78:I108" si="31">LN(B78)</f>
        <v>2.0270594969239042</v>
      </c>
      <c r="G78" s="23">
        <f t="shared" si="31"/>
        <v>2.3583035817503895</v>
      </c>
      <c r="H78" s="23">
        <f t="shared" si="31"/>
        <v>2.3967491617184566</v>
      </c>
      <c r="I78" s="23" t="e">
        <f t="shared" si="31"/>
        <v>#NUM!</v>
      </c>
      <c r="J78" s="23">
        <f t="shared" si="23"/>
        <v>-362.76082566493329</v>
      </c>
      <c r="K78" s="23">
        <f t="shared" si="24"/>
        <v>3.0161748849910883</v>
      </c>
      <c r="L78" s="1">
        <f t="shared" si="25"/>
        <v>-2.3339542206185899</v>
      </c>
      <c r="M78" s="1">
        <f t="shared" si="28"/>
        <v>-0.85171970545521913</v>
      </c>
      <c r="N78" s="23">
        <f t="shared" si="19"/>
        <v>0.57444460408912656</v>
      </c>
      <c r="O78" s="23">
        <f t="shared" si="20"/>
        <v>0.96499669160049883</v>
      </c>
      <c r="P78" s="23">
        <f t="shared" si="29"/>
        <v>3.6444536924248112</v>
      </c>
      <c r="Q78" s="23">
        <f t="shared" si="26"/>
        <v>30.301810225666095</v>
      </c>
      <c r="R78" s="23">
        <f t="shared" si="21"/>
        <v>2.2063712807996199</v>
      </c>
      <c r="S78" s="23">
        <f t="shared" si="27"/>
        <v>-4.677162481381937</v>
      </c>
      <c r="T78" s="23">
        <f t="shared" si="30"/>
        <v>-3.9176235802220076</v>
      </c>
      <c r="U78" s="23">
        <f t="shared" si="22"/>
        <v>6.3636363636363553</v>
      </c>
    </row>
    <row r="79" spans="1:21" x14ac:dyDescent="0.2">
      <c r="A79" s="26">
        <f t="shared" si="18"/>
        <v>3.5499999999999954</v>
      </c>
      <c r="B79" s="27">
        <v>7.8573700000000004</v>
      </c>
      <c r="C79" s="27">
        <v>10.8043</v>
      </c>
      <c r="D79" s="27">
        <v>11.2082</v>
      </c>
      <c r="E79" s="27"/>
      <c r="F79" s="23">
        <f t="shared" si="31"/>
        <v>2.0614519448502069</v>
      </c>
      <c r="G79" s="23">
        <f t="shared" si="31"/>
        <v>2.3799442030383804</v>
      </c>
      <c r="H79" s="23">
        <f t="shared" si="31"/>
        <v>2.4166456532723557</v>
      </c>
      <c r="I79" s="23" t="e">
        <f t="shared" si="31"/>
        <v>#NUM!</v>
      </c>
      <c r="J79" s="23">
        <f t="shared" si="23"/>
        <v>-348.59572380614634</v>
      </c>
      <c r="K79" s="23">
        <f t="shared" si="24"/>
        <v>2.8983991455862039</v>
      </c>
      <c r="L79" s="1">
        <f t="shared" si="25"/>
        <v>-2.3773137549164542</v>
      </c>
      <c r="M79" s="1">
        <f t="shared" si="28"/>
        <v>-0.88695122122444436</v>
      </c>
      <c r="N79" s="23">
        <f t="shared" si="19"/>
        <v>0.55392431121930863</v>
      </c>
      <c r="O79" s="23">
        <f t="shared" si="20"/>
        <v>0.96476251627841159</v>
      </c>
      <c r="P79" s="23">
        <f t="shared" si="29"/>
        <v>3.6157308257796803</v>
      </c>
      <c r="Q79" s="23">
        <f t="shared" si="26"/>
        <v>30.062993950945156</v>
      </c>
      <c r="R79" s="23">
        <f t="shared" si="21"/>
        <v>2.1275553522674771</v>
      </c>
      <c r="S79" s="23">
        <f t="shared" si="27"/>
        <v>-4.874842468289148</v>
      </c>
      <c r="T79" s="23">
        <f t="shared" si="30"/>
        <v>-4.0113803272245239</v>
      </c>
      <c r="U79" s="23">
        <f t="shared" si="22"/>
        <v>6.4545454545454453</v>
      </c>
    </row>
    <row r="80" spans="1:21" x14ac:dyDescent="0.2">
      <c r="A80" s="26">
        <f t="shared" si="18"/>
        <v>3.5999999999999952</v>
      </c>
      <c r="B80" s="27">
        <v>8.1322899999999994</v>
      </c>
      <c r="C80" s="27">
        <v>11.0373</v>
      </c>
      <c r="D80" s="27">
        <v>11.4306</v>
      </c>
      <c r="E80" s="27"/>
      <c r="F80" s="23">
        <f t="shared" si="31"/>
        <v>2.095842556714107</v>
      </c>
      <c r="G80" s="23">
        <f t="shared" si="31"/>
        <v>2.4012804457206083</v>
      </c>
      <c r="H80" s="23">
        <f t="shared" si="31"/>
        <v>2.4362939698673074</v>
      </c>
      <c r="I80" s="23" t="e">
        <f t="shared" si="31"/>
        <v>#NUM!</v>
      </c>
      <c r="J80" s="23">
        <f t="shared" si="23"/>
        <v>-334.16844181844289</v>
      </c>
      <c r="K80" s="23">
        <f t="shared" si="24"/>
        <v>2.7784435094994437</v>
      </c>
      <c r="L80" s="1">
        <f t="shared" si="25"/>
        <v>-2.4226493427410341</v>
      </c>
      <c r="M80" s="1">
        <f t="shared" si="28"/>
        <v>-0.92929485428837277</v>
      </c>
      <c r="N80" s="23">
        <f t="shared" si="19"/>
        <v>0.53232819920889318</v>
      </c>
      <c r="O80" s="23">
        <f t="shared" si="20"/>
        <v>0.96459215239171026</v>
      </c>
      <c r="P80" s="23">
        <f t="shared" si="29"/>
        <v>3.5858230776158733</v>
      </c>
      <c r="Q80" s="23">
        <f t="shared" si="26"/>
        <v>29.814325978837182</v>
      </c>
      <c r="R80" s="23">
        <f t="shared" si="21"/>
        <v>2.0446073343428117</v>
      </c>
      <c r="S80" s="23">
        <f t="shared" si="27"/>
        <v>-5.078300514104388</v>
      </c>
      <c r="T80" s="23">
        <f t="shared" si="30"/>
        <v>-4.1386136104886946</v>
      </c>
      <c r="U80" s="23">
        <f t="shared" si="22"/>
        <v>6.5454545454545361</v>
      </c>
    </row>
    <row r="81" spans="1:21" x14ac:dyDescent="0.2">
      <c r="A81" s="26">
        <f t="shared" si="18"/>
        <v>3.649999999999995</v>
      </c>
      <c r="B81" s="27">
        <v>8.4169599999999996</v>
      </c>
      <c r="C81" s="27">
        <v>11.271800000000001</v>
      </c>
      <c r="D81" s="27">
        <v>11.654500000000001</v>
      </c>
      <c r="E81" s="27"/>
      <c r="F81" s="23">
        <f t="shared" si="31"/>
        <v>2.1302487179311087</v>
      </c>
      <c r="G81" s="23">
        <f t="shared" si="31"/>
        <v>2.4223040313587703</v>
      </c>
      <c r="H81" s="23">
        <f t="shared" si="31"/>
        <v>2.4556923715245871</v>
      </c>
      <c r="I81" s="23" t="e">
        <f t="shared" si="31"/>
        <v>#NUM!</v>
      </c>
      <c r="J81" s="23">
        <f t="shared" si="23"/>
        <v>-319.45808061965255</v>
      </c>
      <c r="K81" s="23">
        <f t="shared" si="24"/>
        <v>2.6561342113121014</v>
      </c>
      <c r="L81" s="1">
        <f t="shared" si="25"/>
        <v>-2.4702432403452912</v>
      </c>
      <c r="M81" s="1">
        <f t="shared" si="28"/>
        <v>-0.96613753219615084</v>
      </c>
      <c r="N81" s="23">
        <f t="shared" si="19"/>
        <v>0.50955432127494127</v>
      </c>
      <c r="O81" s="23">
        <f t="shared" si="20"/>
        <v>0.96450356137448989</v>
      </c>
      <c r="P81" s="23">
        <f t="shared" si="29"/>
        <v>3.5546531841403231</v>
      </c>
      <c r="Q81" s="23">
        <f t="shared" si="26"/>
        <v>29.555163899534719</v>
      </c>
      <c r="R81" s="23">
        <f t="shared" si="21"/>
        <v>1.9571356619339755</v>
      </c>
      <c r="S81" s="23">
        <f t="shared" si="27"/>
        <v>-5.288703829338016</v>
      </c>
      <c r="T81" s="23">
        <f t="shared" si="30"/>
        <v>-4.2404664727193948</v>
      </c>
      <c r="U81" s="23">
        <f t="shared" si="22"/>
        <v>6.6363636363636269</v>
      </c>
    </row>
    <row r="82" spans="1:21" x14ac:dyDescent="0.2">
      <c r="A82" s="26">
        <f t="shared" si="18"/>
        <v>3.6999999999999948</v>
      </c>
      <c r="B82" s="27">
        <v>8.7118900000000004</v>
      </c>
      <c r="C82" s="27">
        <v>11.507999999999999</v>
      </c>
      <c r="D82" s="27">
        <v>11.879899999999999</v>
      </c>
      <c r="E82" s="27"/>
      <c r="F82" s="23">
        <f t="shared" si="31"/>
        <v>2.1646887592883211</v>
      </c>
      <c r="G82" s="23">
        <f t="shared" si="31"/>
        <v>2.4430424456893016</v>
      </c>
      <c r="H82" s="23">
        <f t="shared" si="31"/>
        <v>2.4748478963906537</v>
      </c>
      <c r="I82" s="23" t="e">
        <f t="shared" si="31"/>
        <v>#NUM!</v>
      </c>
      <c r="J82" s="23">
        <f t="shared" si="23"/>
        <v>-304.45837819050035</v>
      </c>
      <c r="K82" s="23">
        <f t="shared" si="24"/>
        <v>2.5314191854649155</v>
      </c>
      <c r="L82" s="1">
        <f t="shared" si="25"/>
        <v>-2.5192630959606488</v>
      </c>
      <c r="M82" s="1">
        <f t="shared" si="28"/>
        <v>-1.0003667506447735</v>
      </c>
      <c r="N82" s="23">
        <f t="shared" si="19"/>
        <v>0.48574837825316169</v>
      </c>
      <c r="O82" s="23">
        <f t="shared" si="20"/>
        <v>0.96448671599286206</v>
      </c>
      <c r="P82" s="23">
        <f t="shared" si="29"/>
        <v>3.5222148771307209</v>
      </c>
      <c r="Q82" s="23">
        <f t="shared" si="26"/>
        <v>29.285455595903382</v>
      </c>
      <c r="R82" s="23">
        <f t="shared" si="21"/>
        <v>1.865699954083794</v>
      </c>
      <c r="S82" s="23">
        <f t="shared" si="27"/>
        <v>-5.502347161376326</v>
      </c>
      <c r="T82" s="23">
        <f t="shared" si="30"/>
        <v>-4.3301632843072086</v>
      </c>
      <c r="U82" s="23">
        <f t="shared" si="22"/>
        <v>6.7272727272727177</v>
      </c>
    </row>
    <row r="83" spans="1:21" x14ac:dyDescent="0.2">
      <c r="A83" s="26">
        <f t="shared" si="18"/>
        <v>3.7499999999999947</v>
      </c>
      <c r="B83" s="27">
        <v>9.0176400000000001</v>
      </c>
      <c r="C83" s="27">
        <v>11.745699999999999</v>
      </c>
      <c r="D83" s="27">
        <v>12.1069</v>
      </c>
      <c r="E83" s="27"/>
      <c r="F83" s="23">
        <f t="shared" si="31"/>
        <v>2.1991826590423811</v>
      </c>
      <c r="G83" s="23">
        <f t="shared" si="31"/>
        <v>2.4634872161645918</v>
      </c>
      <c r="H83" s="23">
        <f t="shared" si="31"/>
        <v>2.4937755380070117</v>
      </c>
      <c r="I83" s="23" t="e">
        <f t="shared" si="31"/>
        <v>#NUM!</v>
      </c>
      <c r="J83" s="23">
        <f t="shared" si="23"/>
        <v>-289.15844629455012</v>
      </c>
      <c r="K83" s="23">
        <f t="shared" si="24"/>
        <v>2.4042079017160374</v>
      </c>
      <c r="L83" s="1">
        <f t="shared" si="25"/>
        <v>-2.5702799154097682</v>
      </c>
      <c r="M83" s="1">
        <f t="shared" si="28"/>
        <v>-1.0458492461235285</v>
      </c>
      <c r="N83" s="23">
        <f t="shared" si="19"/>
        <v>0.46069947142385331</v>
      </c>
      <c r="O83" s="23">
        <f t="shared" si="20"/>
        <v>0.96458148810266131</v>
      </c>
      <c r="P83" s="23">
        <f t="shared" si="29"/>
        <v>3.4884754565394296</v>
      </c>
      <c r="Q83" s="23">
        <f t="shared" si="26"/>
        <v>29.004929183397088</v>
      </c>
      <c r="R83" s="23">
        <f t="shared" si="21"/>
        <v>1.7694901746721721</v>
      </c>
      <c r="S83" s="23">
        <f t="shared" si="27"/>
        <v>-5.7217201577687353</v>
      </c>
      <c r="T83" s="23">
        <f t="shared" si="30"/>
        <v>-4.4683850852326739</v>
      </c>
      <c r="U83" s="23">
        <f t="shared" si="22"/>
        <v>6.8181818181818077</v>
      </c>
    </row>
    <row r="84" spans="1:21" x14ac:dyDescent="0.2">
      <c r="A84" s="26">
        <f t="shared" si="18"/>
        <v>3.7999999999999945</v>
      </c>
      <c r="B84" s="27">
        <v>9.3347899999999999</v>
      </c>
      <c r="C84" s="27">
        <v>11.985099999999999</v>
      </c>
      <c r="D84" s="27">
        <v>12.3354</v>
      </c>
      <c r="E84" s="27"/>
      <c r="F84" s="23">
        <f t="shared" si="31"/>
        <v>2.2337482807577871</v>
      </c>
      <c r="G84" s="23">
        <f t="shared" si="31"/>
        <v>2.4836642116145757</v>
      </c>
      <c r="H84" s="23">
        <f t="shared" si="31"/>
        <v>2.5124731775058056</v>
      </c>
      <c r="I84" s="23" t="e">
        <f t="shared" si="31"/>
        <v>#NUM!</v>
      </c>
      <c r="J84" s="23">
        <f t="shared" si="23"/>
        <v>-273.54515532190021</v>
      </c>
      <c r="K84" s="23">
        <f t="shared" si="24"/>
        <v>2.2743911939239396</v>
      </c>
      <c r="L84" s="1">
        <f t="shared" si="25"/>
        <v>-2.6238480205730013</v>
      </c>
      <c r="M84" s="1">
        <f t="shared" si="28"/>
        <v>-1.089302500052151</v>
      </c>
      <c r="N84" s="23">
        <f t="shared" si="19"/>
        <v>0.43459601071882903</v>
      </c>
      <c r="O84" s="23">
        <f t="shared" si="20"/>
        <v>0.96477373386642085</v>
      </c>
      <c r="P84" s="23">
        <f t="shared" si="29"/>
        <v>3.4533987107013662</v>
      </c>
      <c r="Q84" s="23">
        <f t="shared" si="26"/>
        <v>28.713283580126511</v>
      </c>
      <c r="R84" s="23">
        <f t="shared" si="21"/>
        <v>1.6692299831427011</v>
      </c>
      <c r="S84" s="23">
        <f t="shared" si="27"/>
        <v>-5.9491856698995917</v>
      </c>
      <c r="T84" s="23">
        <f t="shared" si="30"/>
        <v>-4.5966582232793822</v>
      </c>
      <c r="U84" s="23">
        <f t="shared" si="22"/>
        <v>6.9090909090908985</v>
      </c>
    </row>
    <row r="85" spans="1:21" x14ac:dyDescent="0.2">
      <c r="A85" s="26">
        <f t="shared" si="18"/>
        <v>3.8499999999999943</v>
      </c>
      <c r="B85" s="27">
        <v>9.6639800000000005</v>
      </c>
      <c r="C85" s="27">
        <v>12.226000000000001</v>
      </c>
      <c r="D85" s="27">
        <v>12.5654</v>
      </c>
      <c r="E85" s="27"/>
      <c r="F85" s="23">
        <f t="shared" si="31"/>
        <v>2.268405571653894</v>
      </c>
      <c r="G85" s="23">
        <f t="shared" si="31"/>
        <v>2.5035648316065338</v>
      </c>
      <c r="H85" s="23">
        <f t="shared" si="31"/>
        <v>2.5309470049496539</v>
      </c>
      <c r="I85" s="23" t="e">
        <f t="shared" si="31"/>
        <v>#NUM!</v>
      </c>
      <c r="J85" s="23">
        <f t="shared" si="23"/>
        <v>-257.60095010628879</v>
      </c>
      <c r="K85" s="23">
        <f t="shared" si="24"/>
        <v>2.1418230996587382</v>
      </c>
      <c r="L85" s="1">
        <f t="shared" si="25"/>
        <v>-2.6792101654149829</v>
      </c>
      <c r="M85" s="1">
        <f t="shared" si="28"/>
        <v>-1.1237328737741277</v>
      </c>
      <c r="N85" s="23">
        <f t="shared" si="19"/>
        <v>0.4072792230758574</v>
      </c>
      <c r="O85" s="23">
        <f t="shared" si="20"/>
        <v>0.96510277611257678</v>
      </c>
      <c r="P85" s="23">
        <f t="shared" si="29"/>
        <v>3.4169235211266016</v>
      </c>
      <c r="Q85" s="23">
        <f t="shared" si="26"/>
        <v>28.410010616407131</v>
      </c>
      <c r="R85" s="23">
        <f t="shared" si="21"/>
        <v>1.5643095516335153</v>
      </c>
      <c r="S85" s="23">
        <f t="shared" si="27"/>
        <v>-6.181385980096672</v>
      </c>
      <c r="T85" s="23">
        <f t="shared" si="30"/>
        <v>-4.6904989104853092</v>
      </c>
      <c r="U85" s="23">
        <f t="shared" si="22"/>
        <v>6.9999999999999893</v>
      </c>
    </row>
    <row r="86" spans="1:21" x14ac:dyDescent="0.2">
      <c r="A86" s="26">
        <f t="shared" si="18"/>
        <v>3.8999999999999941</v>
      </c>
      <c r="B86" s="27">
        <v>10.0059</v>
      </c>
      <c r="C86" s="27">
        <v>12.4686</v>
      </c>
      <c r="D86" s="27">
        <v>12.797000000000001</v>
      </c>
      <c r="E86" s="27"/>
      <c r="F86" s="23">
        <f t="shared" si="31"/>
        <v>2.3031749190124753</v>
      </c>
      <c r="G86" s="23">
        <f t="shared" si="31"/>
        <v>2.523213483942587</v>
      </c>
      <c r="H86" s="23">
        <f t="shared" si="31"/>
        <v>2.5492107684554588</v>
      </c>
      <c r="I86" s="23" t="e">
        <f t="shared" si="31"/>
        <v>#NUM!</v>
      </c>
      <c r="J86" s="23">
        <f t="shared" si="23"/>
        <v>-241.32180857326861</v>
      </c>
      <c r="K86" s="23">
        <f t="shared" si="24"/>
        <v>2.0064701773824423</v>
      </c>
      <c r="L86" s="1">
        <f t="shared" si="25"/>
        <v>-2.7362213079504136</v>
      </c>
      <c r="M86" s="1">
        <f t="shared" si="28"/>
        <v>-1.1744615536638168</v>
      </c>
      <c r="N86" s="23">
        <f t="shared" si="19"/>
        <v>0.37882323370272275</v>
      </c>
      <c r="O86" s="23">
        <f t="shared" si="20"/>
        <v>0.96558113323879136</v>
      </c>
      <c r="P86" s="23">
        <f t="shared" si="29"/>
        <v>3.3790540600296883</v>
      </c>
      <c r="Q86" s="23">
        <f t="shared" si="26"/>
        <v>28.095144982116846</v>
      </c>
      <c r="R86" s="23">
        <f t="shared" si="21"/>
        <v>1.4550135859778219</v>
      </c>
      <c r="S86" s="23">
        <f t="shared" si="27"/>
        <v>-6.418235560948121</v>
      </c>
      <c r="T86" s="23">
        <f t="shared" si="30"/>
        <v>-4.8524581285999693</v>
      </c>
      <c r="U86" s="23">
        <f t="shared" si="22"/>
        <v>7.0909090909090793</v>
      </c>
    </row>
    <row r="87" spans="1:21" x14ac:dyDescent="0.2">
      <c r="A87" s="26">
        <f t="shared" si="18"/>
        <v>3.949999999999994</v>
      </c>
      <c r="B87" s="27">
        <v>10.3612</v>
      </c>
      <c r="C87" s="27">
        <v>12.7127</v>
      </c>
      <c r="D87" s="27">
        <v>13.030099999999999</v>
      </c>
      <c r="E87" s="27"/>
      <c r="F87" s="23">
        <f t="shared" si="31"/>
        <v>2.3380680602393773</v>
      </c>
      <c r="G87" s="23">
        <f t="shared" si="31"/>
        <v>2.5426014937976289</v>
      </c>
      <c r="H87" s="23">
        <f t="shared" si="31"/>
        <v>2.5672620657043876</v>
      </c>
      <c r="I87" s="23" t="e">
        <f t="shared" si="31"/>
        <v>#NUM!</v>
      </c>
      <c r="J87" s="23">
        <f t="shared" si="23"/>
        <v>-224.69192000285017</v>
      </c>
      <c r="K87" s="23">
        <f t="shared" si="24"/>
        <v>1.8682009688636978</v>
      </c>
      <c r="L87" s="1">
        <f t="shared" si="25"/>
        <v>-2.7966563207813642</v>
      </c>
      <c r="M87" s="1">
        <f t="shared" si="28"/>
        <v>-1.2380009785576274</v>
      </c>
      <c r="N87" s="23">
        <f t="shared" si="19"/>
        <v>0.34914048714089896</v>
      </c>
      <c r="O87" s="23">
        <f t="shared" si="20"/>
        <v>0.96625232988256171</v>
      </c>
      <c r="P87" s="23">
        <f t="shared" si="29"/>
        <v>3.3397302375743965</v>
      </c>
      <c r="Q87" s="23">
        <f t="shared" si="26"/>
        <v>27.768187060312322</v>
      </c>
      <c r="R87" s="23">
        <f t="shared" si="21"/>
        <v>1.3410057963962514</v>
      </c>
      <c r="S87" s="23">
        <f t="shared" si="27"/>
        <v>-6.6666317929566672</v>
      </c>
      <c r="T87" s="23">
        <f t="shared" si="30"/>
        <v>-5.0570920468509328</v>
      </c>
      <c r="U87" s="23">
        <f t="shared" si="22"/>
        <v>7.1818181818181701</v>
      </c>
    </row>
    <row r="88" spans="1:21" x14ac:dyDescent="0.2">
      <c r="A88" s="26">
        <f t="shared" si="18"/>
        <v>3.9999999999999938</v>
      </c>
      <c r="B88" s="27">
        <v>10.7308</v>
      </c>
      <c r="C88" s="27">
        <v>12.958399999999999</v>
      </c>
      <c r="D88" s="27">
        <v>13.264699999999999</v>
      </c>
      <c r="E88" s="27"/>
      <c r="F88" s="23">
        <f t="shared" si="31"/>
        <v>2.3731181111792852</v>
      </c>
      <c r="G88" s="23">
        <f t="shared" si="31"/>
        <v>2.5617442265125883</v>
      </c>
      <c r="H88" s="23">
        <f t="shared" si="31"/>
        <v>2.5851063714274387</v>
      </c>
      <c r="I88" s="23" t="e">
        <f t="shared" si="31"/>
        <v>#NUM!</v>
      </c>
      <c r="J88" s="23">
        <f t="shared" si="23"/>
        <v>-207.68591560578588</v>
      </c>
      <c r="K88" s="23">
        <f t="shared" si="24"/>
        <v>1.7268045453043068</v>
      </c>
      <c r="L88" s="1">
        <f t="shared" si="25"/>
        <v>-2.8600214058061759</v>
      </c>
      <c r="M88" s="1">
        <f t="shared" si="28"/>
        <v>-1.2887718879107759</v>
      </c>
      <c r="N88" s="23">
        <f t="shared" si="19"/>
        <v>0.31824746077458499</v>
      </c>
      <c r="O88" s="23">
        <f t="shared" si="20"/>
        <v>0.96714985439304491</v>
      </c>
      <c r="P88" s="23">
        <f t="shared" si="29"/>
        <v>3.2988732699285803</v>
      </c>
      <c r="Q88" s="23">
        <f t="shared" si="26"/>
        <v>27.428481802821182</v>
      </c>
      <c r="R88" s="23">
        <f t="shared" si="21"/>
        <v>1.2223494705009086</v>
      </c>
      <c r="S88" s="23">
        <f t="shared" si="27"/>
        <v>-6.9239447656332125</v>
      </c>
      <c r="T88" s="23">
        <f t="shared" si="30"/>
        <v>-5.2139657228196166</v>
      </c>
      <c r="U88" s="23">
        <f t="shared" si="22"/>
        <v>7.2727272727272609</v>
      </c>
    </row>
    <row r="89" spans="1:21" x14ac:dyDescent="0.2">
      <c r="A89" s="26">
        <f t="shared" si="18"/>
        <v>4.0499999999999936</v>
      </c>
      <c r="B89" s="27">
        <v>11.115500000000001</v>
      </c>
      <c r="C89" s="27">
        <v>13.2057</v>
      </c>
      <c r="D89" s="27">
        <v>13.5008</v>
      </c>
      <c r="E89" s="27"/>
      <c r="F89" s="23">
        <f t="shared" si="31"/>
        <v>2.4083405306599093</v>
      </c>
      <c r="G89" s="23">
        <f t="shared" si="31"/>
        <v>2.5806485545675035</v>
      </c>
      <c r="H89" s="23">
        <f t="shared" si="31"/>
        <v>2.6027489429478825</v>
      </c>
      <c r="I89" s="23" t="e">
        <f t="shared" si="31"/>
        <v>#NUM!</v>
      </c>
      <c r="J89" s="23">
        <f t="shared" si="23"/>
        <v>-190.29392366144461</v>
      </c>
      <c r="K89" s="23">
        <f t="shared" si="24"/>
        <v>1.5821988282830812</v>
      </c>
      <c r="L89" s="1">
        <f t="shared" si="25"/>
        <v>-2.9255335095724413</v>
      </c>
      <c r="M89" s="1">
        <f t="shared" si="28"/>
        <v>-1.3302335304109161</v>
      </c>
      <c r="N89" s="23">
        <f t="shared" si="19"/>
        <v>0.28613299761925592</v>
      </c>
      <c r="O89" s="23">
        <f t="shared" si="20"/>
        <v>0.96833076996572731</v>
      </c>
      <c r="P89" s="23">
        <f t="shared" si="29"/>
        <v>3.2564546976666064</v>
      </c>
      <c r="Q89" s="23">
        <f t="shared" si="26"/>
        <v>27.075792583749003</v>
      </c>
      <c r="R89" s="23">
        <f t="shared" si="21"/>
        <v>1.0990017556824019</v>
      </c>
      <c r="S89" s="23">
        <f t="shared" si="27"/>
        <v>-7.188028365238627</v>
      </c>
      <c r="T89" s="23">
        <f t="shared" si="30"/>
        <v>-5.3359573792139878</v>
      </c>
      <c r="U89" s="23">
        <f t="shared" si="22"/>
        <v>7.3636363636363518</v>
      </c>
    </row>
    <row r="90" spans="1:21" x14ac:dyDescent="0.2">
      <c r="A90" s="26">
        <f t="shared" si="18"/>
        <v>4.0999999999999934</v>
      </c>
      <c r="B90" s="27">
        <v>11.5162</v>
      </c>
      <c r="C90" s="27">
        <v>13.454499999999999</v>
      </c>
      <c r="D90" s="27">
        <v>13.7384</v>
      </c>
      <c r="E90" s="27"/>
      <c r="F90" s="23">
        <f t="shared" si="31"/>
        <v>2.4437547397404908</v>
      </c>
      <c r="G90" s="23">
        <f t="shared" si="31"/>
        <v>2.5993136225816595</v>
      </c>
      <c r="H90" s="23">
        <f t="shared" si="31"/>
        <v>2.6201948316875154</v>
      </c>
      <c r="I90" s="23" t="e">
        <f t="shared" si="31"/>
        <v>#NUM!</v>
      </c>
      <c r="J90" s="23">
        <f t="shared" si="23"/>
        <v>-172.49999330652037</v>
      </c>
      <c r="K90" s="23">
        <f t="shared" si="24"/>
        <v>1.4342511943470637</v>
      </c>
      <c r="L90" s="1">
        <f t="shared" si="25"/>
        <v>-2.9930447588472671</v>
      </c>
      <c r="M90" s="1">
        <f t="shared" si="28"/>
        <v>-1.3808746605310644</v>
      </c>
      <c r="N90" s="23">
        <f t="shared" si="19"/>
        <v>0.25271208002891166</v>
      </c>
      <c r="O90" s="23">
        <f t="shared" si="20"/>
        <v>0.96988910629765068</v>
      </c>
      <c r="P90" s="23">
        <f t="shared" si="29"/>
        <v>3.21242154865564</v>
      </c>
      <c r="Q90" s="23">
        <f t="shared" si="26"/>
        <v>26.709678966297322</v>
      </c>
      <c r="R90" s="23">
        <f t="shared" si="21"/>
        <v>0.9706361095880649</v>
      </c>
      <c r="S90" s="23">
        <f t="shared" si="27"/>
        <v>-7.4575405035546094</v>
      </c>
      <c r="T90" s="23">
        <f t="shared" si="30"/>
        <v>-5.4881467534205459</v>
      </c>
      <c r="U90" s="23">
        <f t="shared" si="22"/>
        <v>7.4545454545454417</v>
      </c>
    </row>
    <row r="91" spans="1:21" x14ac:dyDescent="0.2">
      <c r="A91" s="26">
        <f t="shared" si="18"/>
        <v>4.1499999999999932</v>
      </c>
      <c r="B91" s="27">
        <v>11.9339</v>
      </c>
      <c r="C91" s="27">
        <v>13.705</v>
      </c>
      <c r="D91" s="27">
        <v>13.977600000000001</v>
      </c>
      <c r="E91" s="27"/>
      <c r="F91" s="23">
        <f t="shared" si="31"/>
        <v>2.4793830896446383</v>
      </c>
      <c r="G91" s="23">
        <f t="shared" si="31"/>
        <v>2.6177607297547492</v>
      </c>
      <c r="H91" s="23">
        <f t="shared" si="31"/>
        <v>2.6374560482482847</v>
      </c>
      <c r="I91" s="23" t="e">
        <f t="shared" si="31"/>
        <v>#NUM!</v>
      </c>
      <c r="J91" s="23">
        <f t="shared" si="23"/>
        <v>-154.29603131858266</v>
      </c>
      <c r="K91" s="23">
        <f t="shared" si="24"/>
        <v>1.2828943523983556</v>
      </c>
      <c r="L91" s="1">
        <f t="shared" si="25"/>
        <v>-3.0636209756255472</v>
      </c>
      <c r="M91" s="1">
        <f t="shared" si="28"/>
        <v>-1.4527013192554434</v>
      </c>
      <c r="N91" s="23">
        <f t="shared" si="19"/>
        <v>0.21803820786544914</v>
      </c>
      <c r="O91" s="23">
        <f t="shared" si="20"/>
        <v>0.97192522560515193</v>
      </c>
      <c r="P91" s="23">
        <f t="shared" si="29"/>
        <v>3.1667615050085445</v>
      </c>
      <c r="Q91" s="23">
        <f t="shared" si="26"/>
        <v>26.330038533393544</v>
      </c>
      <c r="R91" s="23">
        <f t="shared" si="21"/>
        <v>0.83745801862681457</v>
      </c>
      <c r="S91" s="23">
        <f t="shared" si="27"/>
        <v>-7.7368430405806796</v>
      </c>
      <c r="T91" s="23">
        <f t="shared" si="30"/>
        <v>-5.7295046005272736</v>
      </c>
      <c r="U91" s="23">
        <f t="shared" si="22"/>
        <v>7.5454545454545325</v>
      </c>
    </row>
    <row r="92" spans="1:21" x14ac:dyDescent="0.2">
      <c r="A92" s="26">
        <f t="shared" si="18"/>
        <v>4.1999999999999931</v>
      </c>
      <c r="B92" s="27">
        <v>12.3697</v>
      </c>
      <c r="C92" s="27">
        <v>13.957000000000001</v>
      </c>
      <c r="D92" s="27">
        <v>14.218299999999999</v>
      </c>
      <c r="E92" s="27"/>
      <c r="F92" s="23">
        <f t="shared" si="31"/>
        <v>2.5152499338871861</v>
      </c>
      <c r="G92" s="23">
        <f t="shared" si="31"/>
        <v>2.6359811745265072</v>
      </c>
      <c r="H92" s="23">
        <f t="shared" si="31"/>
        <v>2.6545298672987556</v>
      </c>
      <c r="I92" s="23" t="e">
        <f t="shared" si="31"/>
        <v>#NUM!</v>
      </c>
      <c r="J92" s="23">
        <f t="shared" si="23"/>
        <v>-135.6532679998208</v>
      </c>
      <c r="K92" s="23">
        <f t="shared" si="24"/>
        <v>1.1278890967845101</v>
      </c>
      <c r="L92" s="1">
        <f t="shared" si="25"/>
        <v>-3.1383148907728109</v>
      </c>
      <c r="M92" s="1">
        <f t="shared" si="28"/>
        <v>-1.5197369738728526</v>
      </c>
      <c r="N92" s="23">
        <f t="shared" si="19"/>
        <v>0.18199483222093177</v>
      </c>
      <c r="O92" s="23">
        <f t="shared" si="20"/>
        <v>0.97462404260920765</v>
      </c>
      <c r="P92" s="23">
        <f t="shared" si="29"/>
        <v>3.1193691337108973</v>
      </c>
      <c r="Q92" s="23">
        <f t="shared" si="26"/>
        <v>25.935994662239256</v>
      </c>
      <c r="R92" s="23">
        <f t="shared" si="21"/>
        <v>0.69901983273553037</v>
      </c>
      <c r="S92" s="23">
        <f t="shared" si="27"/>
        <v>-8.0304909636073347</v>
      </c>
      <c r="T92" s="23">
        <f t="shared" si="30"/>
        <v>-5.9497814579132093</v>
      </c>
      <c r="U92" s="23">
        <f t="shared" si="22"/>
        <v>7.6363636363636234</v>
      </c>
    </row>
    <row r="93" spans="1:21" x14ac:dyDescent="0.2">
      <c r="A93" s="26">
        <f t="shared" si="18"/>
        <v>4.2499999999999929</v>
      </c>
      <c r="B93" s="27">
        <v>12.8248</v>
      </c>
      <c r="C93" s="27">
        <v>14.2105</v>
      </c>
      <c r="D93" s="27">
        <v>14.4605</v>
      </c>
      <c r="E93" s="27"/>
      <c r="F93" s="23">
        <f t="shared" si="31"/>
        <v>2.5513807963933268</v>
      </c>
      <c r="G93" s="23">
        <f t="shared" si="31"/>
        <v>2.6539811279783678</v>
      </c>
      <c r="H93" s="23">
        <f t="shared" si="31"/>
        <v>2.6714207942794195</v>
      </c>
      <c r="I93" s="23" t="e">
        <f t="shared" si="31"/>
        <v>#NUM!</v>
      </c>
      <c r="J93" s="23">
        <f t="shared" si="23"/>
        <v>-116.55094874268754</v>
      </c>
      <c r="K93" s="23">
        <f t="shared" si="24"/>
        <v>0.96906286332107561</v>
      </c>
      <c r="L93" s="1">
        <f t="shared" si="25"/>
        <v>-3.215594673012832</v>
      </c>
      <c r="M93" s="1">
        <f t="shared" si="28"/>
        <v>-1.5755825945074398</v>
      </c>
      <c r="N93" s="23">
        <f t="shared" si="19"/>
        <v>0.1445448875376644</v>
      </c>
      <c r="O93" s="23">
        <f t="shared" si="20"/>
        <v>0.9782356816628146</v>
      </c>
      <c r="P93" s="23">
        <f t="shared" si="29"/>
        <v>3.0701773332170079</v>
      </c>
      <c r="Q93" s="23">
        <f t="shared" si="26"/>
        <v>25.526989437032814</v>
      </c>
      <c r="R93" s="23">
        <f t="shared" si="21"/>
        <v>0.5551791876524137</v>
      </c>
      <c r="S93" s="23">
        <f t="shared" si="27"/>
        <v>-8.3318211863719984</v>
      </c>
      <c r="T93" s="23">
        <f t="shared" si="30"/>
        <v>-6.1230898468192798</v>
      </c>
      <c r="U93" s="23">
        <f t="shared" si="22"/>
        <v>7.7272727272727133</v>
      </c>
    </row>
    <row r="94" spans="1:21" x14ac:dyDescent="0.2">
      <c r="A94" s="26">
        <f t="shared" si="18"/>
        <v>4.2999999999999927</v>
      </c>
      <c r="B94" s="27">
        <v>13.3004</v>
      </c>
      <c r="C94" s="27">
        <v>14.4657</v>
      </c>
      <c r="D94" s="27">
        <v>14.7042</v>
      </c>
      <c r="E94" s="27"/>
      <c r="F94" s="23">
        <f t="shared" si="31"/>
        <v>2.5877941099634287</v>
      </c>
      <c r="G94" s="23">
        <f t="shared" si="31"/>
        <v>2.6717803299291778</v>
      </c>
      <c r="H94" s="23">
        <f t="shared" si="31"/>
        <v>2.6881331672618511</v>
      </c>
      <c r="I94" s="23" t="e">
        <f t="shared" si="31"/>
        <v>#NUM!</v>
      </c>
      <c r="J94" s="23">
        <f t="shared" si="23"/>
        <v>-96.978727462051594</v>
      </c>
      <c r="K94" s="23">
        <f t="shared" si="24"/>
        <v>0.80632962948322806</v>
      </c>
      <c r="L94" s="1">
        <f t="shared" si="25"/>
        <v>-3.2958731502235543</v>
      </c>
      <c r="M94" s="1">
        <f t="shared" si="28"/>
        <v>-1.6492444653349039</v>
      </c>
      <c r="N94" s="23">
        <f t="shared" si="19"/>
        <v>0.10578451310469114</v>
      </c>
      <c r="O94" s="23">
        <f t="shared" si="20"/>
        <v>0.98307971475132927</v>
      </c>
      <c r="P94" s="23">
        <f t="shared" si="29"/>
        <v>3.0191608086598181</v>
      </c>
      <c r="Q94" s="23">
        <f t="shared" si="26"/>
        <v>25.102812543602059</v>
      </c>
      <c r="R94" s="23">
        <f t="shared" si="21"/>
        <v>0.40630534259722806</v>
      </c>
      <c r="S94" s="23">
        <f t="shared" si="27"/>
        <v>-8.6427999482892606</v>
      </c>
      <c r="T94" s="23">
        <f t="shared" si="30"/>
        <v>-6.3665243056704357</v>
      </c>
      <c r="U94" s="23">
        <f t="shared" si="22"/>
        <v>7.8181818181818041</v>
      </c>
    </row>
    <row r="95" spans="1:21" x14ac:dyDescent="0.2">
      <c r="A95" s="26">
        <f t="shared" si="18"/>
        <v>4.3499999999999925</v>
      </c>
      <c r="B95" s="27">
        <v>13.7979</v>
      </c>
      <c r="C95" s="27">
        <v>14.7224</v>
      </c>
      <c r="D95" s="27">
        <v>14.949400000000001</v>
      </c>
      <c r="E95" s="27"/>
      <c r="F95" s="23">
        <f t="shared" si="31"/>
        <v>2.6245164066704909</v>
      </c>
      <c r="G95" s="23">
        <f t="shared" si="31"/>
        <v>2.6893701434888477</v>
      </c>
      <c r="H95" s="23">
        <f t="shared" si="31"/>
        <v>2.7046711652520496</v>
      </c>
      <c r="I95" s="23" t="e">
        <f t="shared" si="31"/>
        <v>#NUM!</v>
      </c>
      <c r="J95" s="23">
        <f t="shared" si="23"/>
        <v>-76.910884394578304</v>
      </c>
      <c r="K95" s="23">
        <f t="shared" si="24"/>
        <v>0.63947554829872133</v>
      </c>
      <c r="L95" s="1">
        <f t="shared" si="25"/>
        <v>-3.3805191195463218</v>
      </c>
      <c r="M95" s="1">
        <f t="shared" si="28"/>
        <v>-1.7343792168928092</v>
      </c>
      <c r="N95" s="23">
        <f t="shared" si="19"/>
        <v>6.5550732576209358E-2</v>
      </c>
      <c r="O95" s="23">
        <f t="shared" si="20"/>
        <v>0.98960157435208818</v>
      </c>
      <c r="P95" s="23">
        <f t="shared" si="29"/>
        <v>2.9662288101754632</v>
      </c>
      <c r="Q95" s="23">
        <f t="shared" si="26"/>
        <v>24.662709442203891</v>
      </c>
      <c r="R95" s="23">
        <f t="shared" si="21"/>
        <v>0.25177232541135475</v>
      </c>
      <c r="S95" s="23">
        <f t="shared" si="27"/>
        <v>-8.9684736169390398</v>
      </c>
      <c r="T95" s="23">
        <f t="shared" si="30"/>
        <v>-6.6472919044937724</v>
      </c>
      <c r="U95" s="23">
        <f t="shared" si="22"/>
        <v>7.909090909090895</v>
      </c>
    </row>
    <row r="96" spans="1:21" x14ac:dyDescent="0.2">
      <c r="A96" s="26">
        <f t="shared" si="18"/>
        <v>4.3999999999999924</v>
      </c>
      <c r="B96" s="27">
        <v>14.318899999999999</v>
      </c>
      <c r="C96" s="27">
        <v>14.980700000000001</v>
      </c>
      <c r="D96" s="27">
        <v>15.196099999999999</v>
      </c>
      <c r="E96" s="27"/>
      <c r="F96" s="23">
        <f t="shared" si="31"/>
        <v>2.661580342939569</v>
      </c>
      <c r="G96" s="23">
        <f t="shared" si="31"/>
        <v>2.7067627059692718</v>
      </c>
      <c r="H96" s="23">
        <f t="shared" si="31"/>
        <v>2.7210388159828525</v>
      </c>
      <c r="I96" s="23" t="e">
        <f t="shared" si="31"/>
        <v>#NUM!</v>
      </c>
      <c r="J96" s="23">
        <f t="shared" si="23"/>
        <v>-56.320610683576533</v>
      </c>
      <c r="K96" s="23">
        <f t="shared" si="24"/>
        <v>0.46827771752859709</v>
      </c>
      <c r="L96" s="1">
        <f t="shared" si="25"/>
        <v>-3.4693110719128346</v>
      </c>
      <c r="M96" s="1">
        <f t="shared" si="28"/>
        <v>-1.810664015763692</v>
      </c>
      <c r="N96" s="23">
        <f t="shared" si="19"/>
        <v>2.3842533189227032E-2</v>
      </c>
      <c r="O96" s="23">
        <f t="shared" si="20"/>
        <v>0.99741432814193187</v>
      </c>
      <c r="P96" s="23">
        <f t="shared" si="29"/>
        <v>2.9112953493184386</v>
      </c>
      <c r="Q96" s="23">
        <f t="shared" si="26"/>
        <v>24.205965181908159</v>
      </c>
      <c r="R96" s="23">
        <f t="shared" si="21"/>
        <v>9.1576246196335448E-2</v>
      </c>
      <c r="S96" s="23">
        <f t="shared" si="27"/>
        <v>-9.3075291387386354</v>
      </c>
      <c r="T96" s="23">
        <f t="shared" si="30"/>
        <v>-6.8985110440437296</v>
      </c>
      <c r="U96" s="23">
        <f t="shared" si="22"/>
        <v>7.9999999999999858</v>
      </c>
    </row>
    <row r="97" spans="1:21" x14ac:dyDescent="0.2">
      <c r="A97" s="26">
        <f t="shared" si="18"/>
        <v>4.4499999999999922</v>
      </c>
      <c r="B97" s="27">
        <v>14.8651</v>
      </c>
      <c r="C97" s="27">
        <v>15.240500000000001</v>
      </c>
      <c r="D97" s="27">
        <v>15.4444</v>
      </c>
      <c r="E97" s="27"/>
      <c r="F97" s="23">
        <f t="shared" si="31"/>
        <v>2.6990161836390043</v>
      </c>
      <c r="G97" s="23">
        <f t="shared" si="31"/>
        <v>2.7239563581192665</v>
      </c>
      <c r="H97" s="23">
        <f t="shared" si="31"/>
        <v>2.7372464780924899</v>
      </c>
      <c r="I97" s="23" t="e">
        <f t="shared" si="31"/>
        <v>#NUM!</v>
      </c>
      <c r="J97" s="23">
        <f t="shared" si="23"/>
        <v>-35.184850695464441</v>
      </c>
      <c r="K97" s="23">
        <f t="shared" si="24"/>
        <v>0.2925444411074391</v>
      </c>
      <c r="L97" s="1">
        <f t="shared" si="25"/>
        <v>-3.5615855211226903</v>
      </c>
      <c r="M97" s="1">
        <f t="shared" si="28"/>
        <v>-1.8924120496763019</v>
      </c>
      <c r="N97" s="23">
        <f t="shared" si="19"/>
        <v>1.9490344796001938E-2</v>
      </c>
      <c r="O97" s="23">
        <f t="shared" si="20"/>
        <v>0.99558091954315131</v>
      </c>
      <c r="P97" s="23">
        <f t="shared" si="29"/>
        <v>2.8542854685585457</v>
      </c>
      <c r="Q97" s="23">
        <f t="shared" si="26"/>
        <v>23.731956528330031</v>
      </c>
      <c r="R97" s="23">
        <f t="shared" si="21"/>
        <v>7.4860024282008913E-2</v>
      </c>
      <c r="S97" s="23">
        <f t="shared" si="27"/>
        <v>-9.6583247213434102</v>
      </c>
      <c r="T97" s="23">
        <f t="shared" si="30"/>
        <v>-7.1703505112495671</v>
      </c>
      <c r="U97" s="23">
        <f t="shared" si="22"/>
        <v>8.0909090909090757</v>
      </c>
    </row>
    <row r="98" spans="1:21" x14ac:dyDescent="0.2">
      <c r="A98" s="26">
        <f t="shared" si="18"/>
        <v>4.499999999999992</v>
      </c>
      <c r="B98" s="27">
        <v>15.4381</v>
      </c>
      <c r="C98" s="27">
        <v>15.501899999999999</v>
      </c>
      <c r="D98" s="27">
        <v>15.694100000000001</v>
      </c>
      <c r="E98" s="27"/>
      <c r="F98" s="23">
        <f t="shared" si="31"/>
        <v>2.7368384800296783</v>
      </c>
      <c r="G98" s="23">
        <f t="shared" si="31"/>
        <v>2.740962597057969</v>
      </c>
      <c r="H98" s="23">
        <f t="shared" si="31"/>
        <v>2.7532848455468395</v>
      </c>
      <c r="I98" s="23" t="e">
        <f t="shared" si="31"/>
        <v>#NUM!</v>
      </c>
      <c r="J98" s="23">
        <f t="shared" si="23"/>
        <v>-13.48477544245948</v>
      </c>
      <c r="K98" s="23">
        <f t="shared" si="24"/>
        <v>0.11211916541632935</v>
      </c>
      <c r="L98" s="1">
        <f t="shared" si="25"/>
        <v>-3.6585522768804641</v>
      </c>
      <c r="M98" s="1">
        <f t="shared" si="28"/>
        <v>-1.9893472633391944</v>
      </c>
      <c r="N98" s="23">
        <f t="shared" si="19"/>
        <v>6.4329780112212229E-2</v>
      </c>
      <c r="O98" s="23">
        <f t="shared" si="20"/>
        <v>0.75233025863435987</v>
      </c>
      <c r="P98" s="23">
        <f t="shared" si="29"/>
        <v>2.7951329255846797</v>
      </c>
      <c r="Q98" s="23">
        <f t="shared" si="26"/>
        <v>23.240132709773821</v>
      </c>
      <c r="R98" s="23">
        <f t="shared" si="21"/>
        <v>0.2470827967211926</v>
      </c>
      <c r="S98" s="23">
        <f t="shared" si="27"/>
        <v>-10.02456418986359</v>
      </c>
      <c r="T98" s="23">
        <f t="shared" si="30"/>
        <v>-7.4915437079124469</v>
      </c>
      <c r="U98" s="23">
        <f t="shared" si="22"/>
        <v>8.1818181818181674</v>
      </c>
    </row>
    <row r="99" spans="1:21" x14ac:dyDescent="0.2">
      <c r="A99" s="26">
        <f t="shared" si="18"/>
        <v>4.5499999999999918</v>
      </c>
      <c r="B99" s="27">
        <v>16.040199999999999</v>
      </c>
      <c r="C99" s="27">
        <v>15.764900000000001</v>
      </c>
      <c r="D99" s="27">
        <v>15.945399999999999</v>
      </c>
      <c r="E99" s="27"/>
      <c r="F99" s="23">
        <f t="shared" si="31"/>
        <v>2.7750980711885633</v>
      </c>
      <c r="G99" s="23">
        <f t="shared" si="31"/>
        <v>2.7577859498116668</v>
      </c>
      <c r="H99" s="23">
        <f t="shared" si="31"/>
        <v>2.7691703863812958</v>
      </c>
      <c r="I99" s="23" t="e">
        <f t="shared" si="31"/>
        <v>#NUM!</v>
      </c>
      <c r="J99" s="23">
        <f t="shared" si="23"/>
        <v>8.8172213098329433</v>
      </c>
      <c r="K99" s="23">
        <f t="shared" si="24"/>
        <v>-7.331078658060601E-2</v>
      </c>
      <c r="L99" s="1">
        <f t="shared" si="25"/>
        <v>-3.7605202474566091</v>
      </c>
      <c r="M99" s="1">
        <f t="shared" si="28"/>
        <v>-2.0867048954994591</v>
      </c>
      <c r="N99" s="23">
        <f t="shared" si="19"/>
        <v>0.11086059889425305</v>
      </c>
      <c r="O99" s="23">
        <f t="shared" si="20"/>
        <v>0.30425192322940942</v>
      </c>
      <c r="P99" s="23">
        <f t="shared" si="29"/>
        <v>2.7337182162900562</v>
      </c>
      <c r="Q99" s="23">
        <f t="shared" si="26"/>
        <v>22.729500109343675</v>
      </c>
      <c r="R99" s="23">
        <f t="shared" si="21"/>
        <v>0.42580196564014694</v>
      </c>
      <c r="S99" s="23">
        <f t="shared" si="27"/>
        <v>-10.407479092134652</v>
      </c>
      <c r="T99" s="23">
        <f t="shared" si="30"/>
        <v>-7.8200022967337821</v>
      </c>
      <c r="U99" s="23">
        <f t="shared" si="22"/>
        <v>8.2727272727272574</v>
      </c>
    </row>
    <row r="100" spans="1:21" x14ac:dyDescent="0.2">
      <c r="A100" s="26">
        <f t="shared" si="18"/>
        <v>4.5999999999999917</v>
      </c>
      <c r="B100" s="27">
        <v>16.673400000000001</v>
      </c>
      <c r="C100" s="27">
        <v>16.029399999999999</v>
      </c>
      <c r="D100" s="27">
        <v>16.1982</v>
      </c>
      <c r="E100" s="27"/>
      <c r="F100" s="23">
        <f t="shared" si="31"/>
        <v>2.8138146351740096</v>
      </c>
      <c r="G100" s="23">
        <f t="shared" si="31"/>
        <v>2.7744245361018591</v>
      </c>
      <c r="H100" s="23">
        <f t="shared" si="31"/>
        <v>2.7849001249539307</v>
      </c>
      <c r="I100" s="23" t="e">
        <f t="shared" si="31"/>
        <v>#NUM!</v>
      </c>
      <c r="J100" s="23">
        <f t="shared" si="23"/>
        <v>31.74368384500934</v>
      </c>
      <c r="K100" s="23">
        <f t="shared" si="24"/>
        <v>-0.26393285932933019</v>
      </c>
      <c r="L100" s="1">
        <f t="shared" si="25"/>
        <v>-3.8672227664304093</v>
      </c>
      <c r="M100" s="1">
        <f t="shared" si="28"/>
        <v>-2.1913649640095159</v>
      </c>
      <c r="N100" s="23">
        <f t="shared" si="19"/>
        <v>0.15912867833447791</v>
      </c>
      <c r="O100" s="23">
        <f t="shared" si="20"/>
        <v>0.73340416602487135</v>
      </c>
      <c r="P100" s="23">
        <f t="shared" si="29"/>
        <v>2.6699602863143133</v>
      </c>
      <c r="Q100" s="23">
        <f t="shared" si="26"/>
        <v>22.19938480056036</v>
      </c>
      <c r="R100" s="23">
        <f t="shared" si="21"/>
        <v>0.61119373970883228</v>
      </c>
      <c r="S100" s="23">
        <f t="shared" si="27"/>
        <v>-10.806564419536965</v>
      </c>
      <c r="T100" s="23">
        <f t="shared" si="30"/>
        <v>-8.1730611312068397</v>
      </c>
      <c r="U100" s="23">
        <f t="shared" si="22"/>
        <v>8.3636363636363473</v>
      </c>
    </row>
    <row r="101" spans="1:21" x14ac:dyDescent="0.2">
      <c r="A101" s="26">
        <f t="shared" si="18"/>
        <v>4.6499999999999915</v>
      </c>
      <c r="B101" s="27">
        <v>17.340199999999999</v>
      </c>
      <c r="C101" s="27">
        <v>16.295500000000001</v>
      </c>
      <c r="D101" s="27">
        <v>16.452500000000001</v>
      </c>
      <c r="E101" s="27"/>
      <c r="F101" s="23">
        <f t="shared" si="31"/>
        <v>2.8530275053112542</v>
      </c>
      <c r="G101" s="23">
        <f t="shared" si="31"/>
        <v>2.7908889960777477</v>
      </c>
      <c r="H101" s="23">
        <f t="shared" si="31"/>
        <v>2.800477441348137</v>
      </c>
      <c r="I101" s="23" t="e">
        <f t="shared" si="31"/>
        <v>#NUM!</v>
      </c>
      <c r="J101" s="23">
        <f t="shared" si="23"/>
        <v>55.329011152041076</v>
      </c>
      <c r="K101" s="23">
        <f t="shared" si="24"/>
        <v>-0.46003306322364557</v>
      </c>
      <c r="L101" s="1">
        <f t="shared" si="25"/>
        <v>-3.9796567438575599</v>
      </c>
      <c r="M101" s="1">
        <f t="shared" si="28"/>
        <v>-2.3097897363092414</v>
      </c>
      <c r="N101" s="23">
        <f t="shared" si="19"/>
        <v>0.20916005987703482</v>
      </c>
      <c r="O101" s="23">
        <f t="shared" si="20"/>
        <v>0.82869365917765359</v>
      </c>
      <c r="P101" s="23">
        <f t="shared" si="29"/>
        <v>2.6037457053809585</v>
      </c>
      <c r="Q101" s="23">
        <f t="shared" si="26"/>
        <v>21.648843667389983</v>
      </c>
      <c r="R101" s="23">
        <f t="shared" si="21"/>
        <v>0.8033581409207875</v>
      </c>
      <c r="S101" s="23">
        <f t="shared" si="27"/>
        <v>-11.224785205255333</v>
      </c>
      <c r="T101" s="23">
        <f t="shared" si="30"/>
        <v>-8.5734900024626395</v>
      </c>
      <c r="U101" s="23">
        <f t="shared" si="22"/>
        <v>8.454545454545439</v>
      </c>
    </row>
    <row r="102" spans="1:21" x14ac:dyDescent="0.2">
      <c r="A102" s="26">
        <f t="shared" si="18"/>
        <v>4.6999999999999913</v>
      </c>
      <c r="B102" s="27">
        <v>18.043299999999999</v>
      </c>
      <c r="C102" s="27">
        <v>16.563199999999998</v>
      </c>
      <c r="D102" s="27">
        <v>16.708300000000001</v>
      </c>
      <c r="E102" s="27"/>
      <c r="F102" s="23">
        <f t="shared" si="31"/>
        <v>2.8927744247346734</v>
      </c>
      <c r="G102" s="23">
        <f t="shared" si="31"/>
        <v>2.8071833670042801</v>
      </c>
      <c r="H102" s="23">
        <f t="shared" si="31"/>
        <v>2.8159056019441646</v>
      </c>
      <c r="I102" s="23" t="e">
        <f t="shared" si="31"/>
        <v>#NUM!</v>
      </c>
      <c r="J102" s="23">
        <f t="shared" si="23"/>
        <v>79.607737532633919</v>
      </c>
      <c r="K102" s="23">
        <f t="shared" si="24"/>
        <v>-0.66189853371508478</v>
      </c>
      <c r="L102" s="1">
        <f t="shared" si="25"/>
        <v>-4.0982017400613326</v>
      </c>
      <c r="M102" s="1">
        <f t="shared" si="28"/>
        <v>-2.4359078249371886</v>
      </c>
      <c r="N102" s="23">
        <f t="shared" si="19"/>
        <v>0.26103215479209785</v>
      </c>
      <c r="O102" s="23">
        <f t="shared" si="20"/>
        <v>0.86540616610819665</v>
      </c>
      <c r="P102" s="23">
        <f t="shared" si="29"/>
        <v>2.5349577581375704</v>
      </c>
      <c r="Q102" s="23">
        <f t="shared" si="26"/>
        <v>21.07690628003483</v>
      </c>
      <c r="R102" s="23">
        <f t="shared" si="21"/>
        <v>1.0025924964718931</v>
      </c>
      <c r="S102" s="23">
        <f t="shared" si="27"/>
        <v>-11.663913419783226</v>
      </c>
      <c r="T102" s="23">
        <f t="shared" si="30"/>
        <v>-9.0025010192061892</v>
      </c>
      <c r="U102" s="23">
        <f t="shared" si="22"/>
        <v>8.545454545454529</v>
      </c>
    </row>
    <row r="103" spans="1:21" x14ac:dyDescent="0.2">
      <c r="A103" s="26">
        <f t="shared" si="18"/>
        <v>4.7499999999999911</v>
      </c>
      <c r="B103" s="27">
        <v>18.785699999999999</v>
      </c>
      <c r="C103" s="27">
        <v>16.8324</v>
      </c>
      <c r="D103" s="27">
        <v>16.965599999999998</v>
      </c>
      <c r="E103" s="27"/>
      <c r="F103" s="23">
        <f t="shared" si="31"/>
        <v>2.9330959421059428</v>
      </c>
      <c r="G103" s="23">
        <f t="shared" si="31"/>
        <v>2.8233056005314889</v>
      </c>
      <c r="H103" s="23">
        <f t="shared" si="31"/>
        <v>2.831187764542717</v>
      </c>
      <c r="I103" s="23" t="e">
        <f t="shared" si="31"/>
        <v>#NUM!</v>
      </c>
      <c r="J103" s="23">
        <f t="shared" si="23"/>
        <v>104.61882701663086</v>
      </c>
      <c r="K103" s="23">
        <f t="shared" si="24"/>
        <v>-0.86985323722977737</v>
      </c>
      <c r="L103" s="1">
        <f t="shared" si="25"/>
        <v>-4.2232475263512779</v>
      </c>
      <c r="M103" s="1">
        <f t="shared" si="28"/>
        <v>-2.5694641930652034</v>
      </c>
      <c r="N103" s="23">
        <f t="shared" si="19"/>
        <v>0.31488009601453532</v>
      </c>
      <c r="O103" s="23">
        <f t="shared" si="20"/>
        <v>0.88414331030698035</v>
      </c>
      <c r="P103" s="23">
        <f t="shared" si="29"/>
        <v>2.4634617024970429</v>
      </c>
      <c r="Q103" s="23">
        <f t="shared" si="26"/>
        <v>20.482452325411664</v>
      </c>
      <c r="R103" s="23">
        <f t="shared" si="21"/>
        <v>1.2094158353937756</v>
      </c>
      <c r="S103" s="23">
        <f t="shared" si="27"/>
        <v>-12.125035307175949</v>
      </c>
      <c r="T103" s="23">
        <f t="shared" si="30"/>
        <v>-9.4544493006375045</v>
      </c>
      <c r="U103" s="23">
        <f t="shared" si="22"/>
        <v>8.6363636363636189</v>
      </c>
    </row>
    <row r="104" spans="1:21" x14ac:dyDescent="0.2">
      <c r="A104" s="26">
        <f t="shared" si="18"/>
        <v>4.7999999999999909</v>
      </c>
      <c r="B104" s="27">
        <v>19.570799999999998</v>
      </c>
      <c r="C104" s="27">
        <v>17.103100000000001</v>
      </c>
      <c r="D104" s="27">
        <v>17.224499999999999</v>
      </c>
      <c r="E104" s="27"/>
      <c r="F104" s="23">
        <f t="shared" si="31"/>
        <v>2.9740386594687354</v>
      </c>
      <c r="G104" s="23">
        <f t="shared" si="31"/>
        <v>2.8392597336279009</v>
      </c>
      <c r="H104" s="23">
        <f t="shared" si="31"/>
        <v>2.8463327889022167</v>
      </c>
      <c r="I104" s="23" t="e">
        <f t="shared" si="31"/>
        <v>#NUM!</v>
      </c>
      <c r="J104" s="23">
        <f t="shared" si="23"/>
        <v>130.40150175599385</v>
      </c>
      <c r="K104" s="23">
        <f t="shared" si="24"/>
        <v>-1.084223286350211</v>
      </c>
      <c r="L104" s="1">
        <f t="shared" si="25"/>
        <v>-4.355148159367852</v>
      </c>
      <c r="M104" s="1">
        <f t="shared" si="28"/>
        <v>-2.7114194638565356</v>
      </c>
      <c r="N104" s="23">
        <f t="shared" si="19"/>
        <v>0.37083662495331987</v>
      </c>
      <c r="O104" s="23">
        <f t="shared" si="20"/>
        <v>0.89526768845484006</v>
      </c>
      <c r="P104" s="23">
        <f t="shared" si="29"/>
        <v>2.3891277586526236</v>
      </c>
      <c r="Q104" s="23">
        <f t="shared" si="26"/>
        <v>19.864402749317239</v>
      </c>
      <c r="R104" s="23">
        <f t="shared" si="21"/>
        <v>1.4243380011603668</v>
      </c>
      <c r="S104" s="23">
        <f t="shared" si="27"/>
        <v>-12.609358349846973</v>
      </c>
      <c r="T104" s="23">
        <f t="shared" si="30"/>
        <v>-9.9388763724722651</v>
      </c>
      <c r="U104" s="23">
        <f t="shared" si="22"/>
        <v>8.7272727272727106</v>
      </c>
    </row>
    <row r="105" spans="1:21" x14ac:dyDescent="0.2">
      <c r="A105" s="26">
        <f t="shared" si="18"/>
        <v>4.8499999999999908</v>
      </c>
      <c r="B105" s="27">
        <v>20.402200000000001</v>
      </c>
      <c r="C105" s="27">
        <v>17.375499999999999</v>
      </c>
      <c r="D105" s="27">
        <v>17.4848</v>
      </c>
      <c r="E105" s="27"/>
      <c r="F105" s="23">
        <f t="shared" si="31"/>
        <v>3.0156427381727724</v>
      </c>
      <c r="G105" s="23">
        <f t="shared" si="31"/>
        <v>2.8550611680152236</v>
      </c>
      <c r="H105" s="23">
        <f t="shared" si="31"/>
        <v>2.8613319320741697</v>
      </c>
      <c r="I105" s="23" t="e">
        <f t="shared" si="31"/>
        <v>#NUM!</v>
      </c>
      <c r="J105" s="23">
        <f t="shared" si="23"/>
        <v>156.9989840840172</v>
      </c>
      <c r="K105" s="23">
        <f t="shared" si="24"/>
        <v>-1.305368053166561</v>
      </c>
      <c r="L105" s="1">
        <f t="shared" si="25"/>
        <v>-4.4943894727369305</v>
      </c>
      <c r="M105" s="1">
        <f t="shared" si="28"/>
        <v>-2.869805501085906</v>
      </c>
      <c r="N105" s="23">
        <f t="shared" si="19"/>
        <v>0.42881629916378688</v>
      </c>
      <c r="O105" s="23">
        <f t="shared" si="20"/>
        <v>0.90259737216335401</v>
      </c>
      <c r="P105" s="23">
        <f t="shared" si="29"/>
        <v>2.3118066619071467</v>
      </c>
      <c r="Q105" s="23">
        <f t="shared" si="26"/>
        <v>19.221516490426971</v>
      </c>
      <c r="R105" s="23">
        <f t="shared" si="21"/>
        <v>1.6470308198194223</v>
      </c>
      <c r="S105" s="23">
        <f t="shared" si="27"/>
        <v>-13.118922944423172</v>
      </c>
      <c r="T105" s="23">
        <f t="shared" si="30"/>
        <v>-10.482133754719742</v>
      </c>
      <c r="U105" s="23">
        <f t="shared" si="22"/>
        <v>8.8181818181818006</v>
      </c>
    </row>
    <row r="106" spans="1:21" x14ac:dyDescent="0.2">
      <c r="A106" s="26">
        <f t="shared" si="18"/>
        <v>4.8999999999999906</v>
      </c>
      <c r="B106" s="27">
        <v>21.284099999999999</v>
      </c>
      <c r="C106" s="27">
        <v>17.6493</v>
      </c>
      <c r="D106" s="27">
        <v>17.746700000000001</v>
      </c>
      <c r="E106" s="27"/>
      <c r="F106" s="23">
        <f t="shared" si="31"/>
        <v>3.0579603150880543</v>
      </c>
      <c r="G106" s="23">
        <f t="shared" si="31"/>
        <v>2.8706961225361676</v>
      </c>
      <c r="H106" s="23">
        <f t="shared" si="31"/>
        <v>2.8761995831440395</v>
      </c>
      <c r="I106" s="23" t="e">
        <f t="shared" si="31"/>
        <v>#NUM!</v>
      </c>
      <c r="J106" s="23">
        <f t="shared" si="23"/>
        <v>184.45633936182602</v>
      </c>
      <c r="K106" s="23">
        <f t="shared" si="24"/>
        <v>-1.5336622336239025</v>
      </c>
      <c r="L106" s="1">
        <f t="shared" si="25"/>
        <v>-4.6421287094764416</v>
      </c>
      <c r="M106" s="1">
        <f t="shared" si="28"/>
        <v>-3.0419799200155158</v>
      </c>
      <c r="N106" s="23">
        <f t="shared" si="19"/>
        <v>0.48914963096747277</v>
      </c>
      <c r="O106" s="23">
        <f t="shared" si="20"/>
        <v>0.90766823240177064</v>
      </c>
      <c r="P106" s="23">
        <f t="shared" si="29"/>
        <v>2.2313440922334387</v>
      </c>
      <c r="Q106" s="23">
        <f t="shared" si="26"/>
        <v>18.552510454874927</v>
      </c>
      <c r="R106" s="23">
        <f t="shared" si="21"/>
        <v>1.878763748667603</v>
      </c>
      <c r="S106" s="23">
        <f t="shared" si="27"/>
        <v>-13.657571725318943</v>
      </c>
      <c r="T106" s="23">
        <f t="shared" si="30"/>
        <v>-11.069786069979134</v>
      </c>
      <c r="U106" s="23">
        <f t="shared" si="22"/>
        <v>8.9090909090908905</v>
      </c>
    </row>
    <row r="107" spans="1:21" x14ac:dyDescent="0.2">
      <c r="A107" s="26">
        <f t="shared" si="18"/>
        <v>4.9499999999999904</v>
      </c>
      <c r="B107" s="27">
        <v>22.2212</v>
      </c>
      <c r="C107" s="27">
        <v>17.924800000000001</v>
      </c>
      <c r="D107" s="27">
        <v>18.010000000000002</v>
      </c>
      <c r="E107" s="27"/>
      <c r="F107" s="23">
        <f t="shared" si="31"/>
        <v>3.1010467881537847</v>
      </c>
      <c r="G107" s="23">
        <f t="shared" si="31"/>
        <v>2.8861852288223218</v>
      </c>
      <c r="H107" s="23">
        <f t="shared" si="31"/>
        <v>2.8909271591878647</v>
      </c>
      <c r="I107" s="23" t="e">
        <f t="shared" si="31"/>
        <v>#NUM!</v>
      </c>
      <c r="J107" s="23">
        <f t="shared" si="23"/>
        <v>212.83070829444986</v>
      </c>
      <c r="K107" s="23">
        <f t="shared" si="24"/>
        <v>-1.7695809241142035</v>
      </c>
      <c r="L107" s="1">
        <f t="shared" si="25"/>
        <v>-4.798587464738481</v>
      </c>
      <c r="M107" s="1">
        <f t="shared" si="28"/>
        <v>42.846376136958092</v>
      </c>
      <c r="N107" s="23">
        <f t="shared" si="19"/>
        <v>0.55174494201971869</v>
      </c>
      <c r="O107" s="23">
        <f t="shared" si="20"/>
        <v>0.91139792356384175</v>
      </c>
      <c r="P107" s="23">
        <f t="shared" si="29"/>
        <v>2.1475445688730628</v>
      </c>
      <c r="Q107" s="23">
        <f t="shared" si="26"/>
        <v>17.855759317895082</v>
      </c>
      <c r="R107" s="23">
        <f t="shared" si="21"/>
        <v>2.119184662425488</v>
      </c>
      <c r="S107" s="23">
        <f t="shared" si="27"/>
        <v>-14.225901551421082</v>
      </c>
      <c r="T107" s="23">
        <f t="shared" si="30"/>
        <v>172.64795829944282</v>
      </c>
      <c r="U107" s="23">
        <f t="shared" si="22"/>
        <v>8.9999999999999822</v>
      </c>
    </row>
    <row r="108" spans="1:21" x14ac:dyDescent="0.2">
      <c r="A108" s="26">
        <f t="shared" si="18"/>
        <v>4.9999999999999902</v>
      </c>
      <c r="B108" s="27">
        <v>23.218699999999998</v>
      </c>
      <c r="C108" s="27">
        <v>18.201799999999999</v>
      </c>
      <c r="D108" s="27">
        <v>18.274899999999999</v>
      </c>
      <c r="E108" s="27"/>
      <c r="F108" s="23">
        <f t="shared" si="31"/>
        <v>3.1449579884836818</v>
      </c>
      <c r="G108" s="23">
        <f t="shared" si="31"/>
        <v>2.9015204902912592</v>
      </c>
      <c r="H108" s="23">
        <f t="shared" si="31"/>
        <v>2.9055285336646466</v>
      </c>
      <c r="I108" s="23" t="e">
        <f t="shared" si="31"/>
        <v>#NUM!</v>
      </c>
      <c r="J108" s="23">
        <f t="shared" si="23"/>
        <v>242.16982140811217</v>
      </c>
      <c r="K108" s="23">
        <f t="shared" si="24"/>
        <v>-2.0135209800977489</v>
      </c>
      <c r="L108" s="1">
        <f t="shared" si="25"/>
        <v>-0.35749109578064786</v>
      </c>
      <c r="M108" s="1">
        <f t="shared" si="28"/>
        <v>-0.96941160903807888</v>
      </c>
      <c r="N108" s="23">
        <f t="shared" si="19"/>
        <v>0.61688963049910039</v>
      </c>
      <c r="O108" s="23">
        <f t="shared" si="20"/>
        <v>0.91418978571156817</v>
      </c>
      <c r="P108" s="23">
        <f t="shared" si="29"/>
        <v>2.0602465932687259</v>
      </c>
      <c r="Q108" s="23">
        <f t="shared" si="26"/>
        <v>17.129920299732824</v>
      </c>
      <c r="R108" s="23">
        <f t="shared" si="21"/>
        <v>2.3693974222536669</v>
      </c>
      <c r="S108" s="23">
        <f t="shared" si="27"/>
        <v>3.607224104625276</v>
      </c>
      <c r="T108" s="23">
        <f t="shared" si="30"/>
        <v>-2.8739195053375979</v>
      </c>
      <c r="U108" s="23">
        <f t="shared" si="22"/>
        <v>9.0909090909090722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131B2-658F-BB4A-AA7C-A7EDD188CDED}">
  <sheetPr>
    <tabColor theme="3" tint="0.59999389629810485"/>
  </sheetPr>
  <dimension ref="A1:V108"/>
  <sheetViews>
    <sheetView showRuler="0" zoomScale="63" zoomScaleNormal="130" workbookViewId="0">
      <selection activeCell="AG48" sqref="AG48"/>
    </sheetView>
  </sheetViews>
  <sheetFormatPr baseColWidth="10" defaultRowHeight="16" x14ac:dyDescent="0.2"/>
  <cols>
    <col min="2" max="5" width="12.1640625" bestFit="1" customWidth="1"/>
    <col min="19" max="19" width="12.1640625" customWidth="1"/>
  </cols>
  <sheetData>
    <row r="1" spans="1:22" x14ac:dyDescent="0.2">
      <c r="A1" s="1"/>
      <c r="B1" s="2" t="s">
        <v>2</v>
      </c>
      <c r="C1" s="8"/>
      <c r="D1" s="8" t="s">
        <v>3</v>
      </c>
      <c r="E1" s="8" t="s">
        <v>4</v>
      </c>
      <c r="F1" s="8" t="s">
        <v>5</v>
      </c>
      <c r="G1" s="8" t="s">
        <v>21</v>
      </c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1"/>
      <c r="U1" s="3"/>
      <c r="V1" s="1"/>
    </row>
    <row r="2" spans="1:22" x14ac:dyDescent="0.2">
      <c r="A2" s="4" t="s">
        <v>6</v>
      </c>
      <c r="B2" s="1">
        <v>203</v>
      </c>
      <c r="C2" s="1"/>
      <c r="D2" s="1">
        <f>1/B2</f>
        <v>4.9261083743842365E-3</v>
      </c>
      <c r="E2" s="1">
        <f>1/B3</f>
        <v>4.6948356807511738E-3</v>
      </c>
      <c r="F2" s="1">
        <f>1/B4</f>
        <v>4.4843049327354259E-3</v>
      </c>
      <c r="G2" s="1">
        <f>1/B5</f>
        <v>4.2918454935622317E-3</v>
      </c>
      <c r="H2" s="1"/>
      <c r="I2" s="1"/>
      <c r="J2" s="1"/>
      <c r="K2" s="1"/>
      <c r="L2" s="1"/>
      <c r="M2" s="1"/>
      <c r="N2" s="1" t="s">
        <v>7</v>
      </c>
      <c r="O2" s="1">
        <v>0.05</v>
      </c>
      <c r="P2" s="1"/>
      <c r="Q2" s="4"/>
      <c r="R2" s="1"/>
      <c r="S2" s="48" t="s">
        <v>38</v>
      </c>
      <c r="T2" s="1">
        <v>53.2</v>
      </c>
      <c r="U2" s="1"/>
      <c r="V2" s="1"/>
    </row>
    <row r="3" spans="1:22" x14ac:dyDescent="0.2">
      <c r="A3" s="5" t="s">
        <v>8</v>
      </c>
      <c r="B3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9</v>
      </c>
      <c r="O3" s="1">
        <v>0.05</v>
      </c>
      <c r="P3" s="1"/>
      <c r="Q3" s="4"/>
      <c r="R3" s="1"/>
      <c r="S3" s="48" t="s">
        <v>39</v>
      </c>
      <c r="T3" s="1">
        <v>156.9</v>
      </c>
      <c r="U3" s="1"/>
      <c r="V3" s="1"/>
    </row>
    <row r="4" spans="1:22" x14ac:dyDescent="0.2">
      <c r="A4" s="5" t="s">
        <v>10</v>
      </c>
      <c r="B4">
        <v>223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 t="s">
        <v>34</v>
      </c>
      <c r="O4" s="30">
        <v>1.55</v>
      </c>
      <c r="P4" s="15" t="s">
        <v>1</v>
      </c>
      <c r="Q4" s="4"/>
      <c r="R4" s="1"/>
      <c r="S4" s="48" t="s">
        <v>40</v>
      </c>
      <c r="T4" s="1">
        <v>157.9</v>
      </c>
      <c r="U4" s="1"/>
      <c r="V4" s="1"/>
    </row>
    <row r="5" spans="1:22" x14ac:dyDescent="0.2">
      <c r="A5" s="5" t="s">
        <v>20</v>
      </c>
      <c r="B5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4" t="s">
        <v>35</v>
      </c>
      <c r="O5" s="14">
        <v>1.5</v>
      </c>
      <c r="P5" s="15" t="s">
        <v>1</v>
      </c>
      <c r="Q5" s="4"/>
      <c r="R5" s="1"/>
      <c r="S5" s="1"/>
      <c r="T5" s="1"/>
      <c r="U5" s="1"/>
      <c r="V5" s="1"/>
    </row>
    <row r="6" spans="1:22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7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5" thickBot="1" x14ac:dyDescent="0.25">
      <c r="A8" s="36" t="s">
        <v>0</v>
      </c>
      <c r="B8" s="37" t="s">
        <v>11</v>
      </c>
      <c r="C8" s="37" t="s">
        <v>12</v>
      </c>
      <c r="D8" s="37" t="s">
        <v>13</v>
      </c>
      <c r="E8" s="38" t="s">
        <v>22</v>
      </c>
      <c r="F8" s="37" t="s">
        <v>14</v>
      </c>
      <c r="G8" s="37" t="s">
        <v>15</v>
      </c>
      <c r="H8" s="37" t="s">
        <v>16</v>
      </c>
      <c r="I8" s="38" t="s">
        <v>23</v>
      </c>
      <c r="J8" s="37" t="s">
        <v>17</v>
      </c>
      <c r="K8" s="32" t="s">
        <v>36</v>
      </c>
      <c r="L8" s="49" t="s">
        <v>33</v>
      </c>
      <c r="M8" s="12" t="s">
        <v>31</v>
      </c>
      <c r="N8" s="37" t="s">
        <v>18</v>
      </c>
      <c r="O8" s="37" t="s">
        <v>19</v>
      </c>
      <c r="P8" s="39" t="s">
        <v>24</v>
      </c>
      <c r="Q8" s="40" t="s">
        <v>25</v>
      </c>
      <c r="R8" s="41" t="s">
        <v>27</v>
      </c>
      <c r="S8" s="19" t="s">
        <v>33</v>
      </c>
      <c r="T8" s="19" t="s">
        <v>31</v>
      </c>
      <c r="U8" s="22" t="s">
        <v>28</v>
      </c>
      <c r="V8" s="1"/>
    </row>
    <row r="9" spans="1:22" x14ac:dyDescent="0.2">
      <c r="A9" s="23">
        <v>0.05</v>
      </c>
      <c r="B9" s="24">
        <v>6.2531700000000004E-8</v>
      </c>
      <c r="C9" s="25">
        <v>2.6961700000000002E-7</v>
      </c>
      <c r="D9" s="25">
        <v>1.0684499999999999E-6</v>
      </c>
      <c r="E9" s="25">
        <v>3.4295700000000002E-6</v>
      </c>
      <c r="F9" s="23">
        <f>LN(B9)</f>
        <v>-16.5875922087865</v>
      </c>
      <c r="G9" s="23">
        <f>LN(C9)</f>
        <v>-15.126263403516408</v>
      </c>
      <c r="H9" s="23">
        <f>LN(D9)</f>
        <v>-13.749301557853938</v>
      </c>
      <c r="I9" s="23">
        <f>LN(E9)</f>
        <v>-12.58307566907669</v>
      </c>
      <c r="J9" s="23">
        <f>SLOPE(F9:I9,$D$2:$G$2)</f>
        <v>-6338.2935223775075</v>
      </c>
      <c r="K9" s="23">
        <f>-J9*0.0083145</f>
        <v>52.699741491807792</v>
      </c>
      <c r="L9" s="1"/>
      <c r="M9" s="1"/>
      <c r="N9" s="23">
        <f>INDEX(LINEST(F9:H9,$D$2:$F$2,,TRUE),2,1)*0.0083145</f>
        <v>0.53077815703649311</v>
      </c>
      <c r="O9" s="23">
        <f>INDEX(LINEST(F9:H9,$D$2:$F$2,,TRUE),3,1)</f>
        <v>0.99990121537786802</v>
      </c>
      <c r="P9" s="23">
        <f>INTERCEPT(F9:H9,D2:F2)</f>
        <v>15.043065138596315</v>
      </c>
      <c r="Q9" s="23">
        <f>P9*8.3145</f>
        <v>125.07556509485907</v>
      </c>
      <c r="R9" s="23">
        <f>INDEX(LINEST(F9:H9,$D$2:$F$2,,TRUE),2,2)*8.3145</f>
        <v>2.4974229382420821</v>
      </c>
      <c r="S9" s="23"/>
      <c r="T9" s="23"/>
      <c r="U9" s="23">
        <f>A9/$O$4</f>
        <v>3.2258064516129031E-2</v>
      </c>
      <c r="V9" s="1"/>
    </row>
    <row r="10" spans="1:22" x14ac:dyDescent="0.2">
      <c r="A10" s="26">
        <f t="shared" ref="A10:A73" si="0">A9+$O$3</f>
        <v>0.1</v>
      </c>
      <c r="B10" s="25">
        <v>1.4051699999999999E-7</v>
      </c>
      <c r="C10" s="25">
        <v>6.0646100000000002E-7</v>
      </c>
      <c r="D10" s="25">
        <v>2.4069000000000002E-6</v>
      </c>
      <c r="E10" s="25">
        <v>7.7542299999999998E-6</v>
      </c>
      <c r="F10" s="23">
        <f>LN(B10)</f>
        <v>-15.777937359050808</v>
      </c>
      <c r="G10" s="23">
        <f t="shared" ref="G10:I25" si="1">LN(C10)</f>
        <v>-14.315625414009906</v>
      </c>
      <c r="H10" s="23">
        <f t="shared" si="1"/>
        <v>-12.937170945518691</v>
      </c>
      <c r="I10" s="23">
        <f t="shared" si="1"/>
        <v>-11.76727205704557</v>
      </c>
      <c r="J10" s="23">
        <f t="shared" ref="J10:J73" si="2">SLOPE(F10:I10,$D$2:$G$2)</f>
        <v>-6347.5968112724286</v>
      </c>
      <c r="K10" s="23">
        <f>-J10*0.0083145</f>
        <v>52.777093687324609</v>
      </c>
      <c r="L10" s="1">
        <f>(K11-K9)/(A11-A9)</f>
        <v>1.2552911103959017</v>
      </c>
      <c r="M10" s="1"/>
      <c r="N10" s="23">
        <f t="shared" ref="N10:N73" si="3">INDEX(LINEST(F10:H10,$D$2:$F$2,,TRUE),2,1)*0.0083145</f>
        <v>0.53757183162015598</v>
      </c>
      <c r="O10" s="23">
        <f t="shared" ref="O10:O73" si="4">INDEX(LINEST(F10:H10,$D$2:$F$2,,TRUE),3,1)</f>
        <v>0.99989884654751437</v>
      </c>
      <c r="P10" s="23">
        <f>INTERCEPT(F10:H10,$D$2:$F$2)</f>
        <v>15.880116322431155</v>
      </c>
      <c r="Q10" s="23">
        <f>P10*8.3145</f>
        <v>132.03522716285386</v>
      </c>
      <c r="R10" s="23">
        <f t="shared" ref="R10:R73" si="5">INDEX(LINEST(F10:H10,$D$2:$F$2,,TRUE),2,2)*8.3145</f>
        <v>2.5293886069781926</v>
      </c>
      <c r="S10" s="23">
        <f>(Q11-Q9)/(A11-A9)</f>
        <v>111.72346757666855</v>
      </c>
      <c r="T10" s="23"/>
      <c r="U10" s="23">
        <f t="shared" ref="U10:U73" si="6">A10/$O$4</f>
        <v>6.4516129032258063E-2</v>
      </c>
      <c r="V10" s="1"/>
    </row>
    <row r="11" spans="1:22" x14ac:dyDescent="0.2">
      <c r="A11" s="26">
        <f t="shared" si="0"/>
        <v>0.15000000000000002</v>
      </c>
      <c r="B11" s="42">
        <v>2.2927399999999999E-7</v>
      </c>
      <c r="C11" s="25">
        <v>9.9011299999999999E-7</v>
      </c>
      <c r="D11" s="25">
        <v>3.9332800000000004E-6</v>
      </c>
      <c r="E11" s="23">
        <v>1.27006E-5</v>
      </c>
      <c r="F11" s="23">
        <f>LN(B11)</f>
        <v>-15.288348042085444</v>
      </c>
      <c r="G11" s="23">
        <f t="shared" si="1"/>
        <v>-13.82544675891727</v>
      </c>
      <c r="H11" s="23">
        <f t="shared" si="1"/>
        <v>-12.446036874574727</v>
      </c>
      <c r="I11" s="23">
        <f t="shared" si="1"/>
        <v>-11.273861321521208</v>
      </c>
      <c r="J11" s="23">
        <f t="shared" si="2"/>
        <v>-6353.391136309745</v>
      </c>
      <c r="K11" s="23">
        <f t="shared" ref="K11:K74" si="7">-J11*0.0083145</f>
        <v>52.825270602847382</v>
      </c>
      <c r="L11" s="1">
        <f t="shared" ref="L11:L74" si="8">(K12-K10)/(A12-A10)</f>
        <v>0.84653620409525843</v>
      </c>
      <c r="M11" s="1">
        <f>(L12-L10)/(A12-A10)</f>
        <v>-5.8800345069187152</v>
      </c>
      <c r="N11" s="23">
        <f t="shared" si="3"/>
        <v>0.54233391996865044</v>
      </c>
      <c r="O11" s="23">
        <f t="shared" si="4"/>
        <v>0.99989715805552659</v>
      </c>
      <c r="P11" s="23">
        <f>INTERCEPT(F11:H11,$D$2:$F$2)</f>
        <v>16.386783553133192</v>
      </c>
      <c r="Q11" s="23">
        <f t="shared" ref="Q11:Q74" si="9">P11*8.3145</f>
        <v>136.24791185252593</v>
      </c>
      <c r="R11" s="23">
        <f t="shared" si="5"/>
        <v>2.5517952349032518</v>
      </c>
      <c r="S11" s="23">
        <f t="shared" ref="S11:S74" si="10">(Q12-Q10)/(A12-A10)</f>
        <v>73.080077790703513</v>
      </c>
      <c r="T11" s="23">
        <f>(S12-S10)/(A12-A10)</f>
        <v>-558.75941685259909</v>
      </c>
      <c r="U11" s="23">
        <f t="shared" si="6"/>
        <v>9.6774193548387108E-2</v>
      </c>
      <c r="V11" s="1"/>
    </row>
    <row r="12" spans="1:22" x14ac:dyDescent="0.2">
      <c r="A12" s="26">
        <f t="shared" si="0"/>
        <v>0.2</v>
      </c>
      <c r="B12" s="25">
        <v>3.28402E-7</v>
      </c>
      <c r="C12" s="25">
        <v>1.4188099999999999E-6</v>
      </c>
      <c r="D12" s="25">
        <v>5.6404700000000001E-6</v>
      </c>
      <c r="E12" s="23">
        <v>1.8244400000000001E-5</v>
      </c>
      <c r="F12" s="23">
        <f>LN(B12)</f>
        <v>-14.929027369252699</v>
      </c>
      <c r="G12" s="23">
        <f t="shared" si="1"/>
        <v>-13.465692065862028</v>
      </c>
      <c r="H12" s="23">
        <f t="shared" si="1"/>
        <v>-12.085543162593003</v>
      </c>
      <c r="I12" s="23">
        <f t="shared" si="1"/>
        <v>-10.911652374338725</v>
      </c>
      <c r="J12" s="23">
        <f t="shared" si="2"/>
        <v>-6357.7782557861719</v>
      </c>
      <c r="K12" s="23">
        <f t="shared" si="7"/>
        <v>52.861747307734134</v>
      </c>
      <c r="L12" s="1">
        <f t="shared" si="8"/>
        <v>0.66728765970403014</v>
      </c>
      <c r="M12" s="1">
        <f t="shared" ref="M12:M75" si="11">(L13-L11)/(A13-A11)</f>
        <v>-2.7912756166259096</v>
      </c>
      <c r="N12" s="23">
        <f t="shared" si="3"/>
        <v>0.54624336896544334</v>
      </c>
      <c r="O12" s="23">
        <f t="shared" si="4"/>
        <v>0.9998957558447592</v>
      </c>
      <c r="P12" s="23">
        <f t="shared" ref="P12:P75" si="12">INTERCEPT(F12:H12,$D$2:$F$2)</f>
        <v>16.759063676940791</v>
      </c>
      <c r="Q12" s="23">
        <f t="shared" si="9"/>
        <v>139.34323494192421</v>
      </c>
      <c r="R12" s="23">
        <f t="shared" si="5"/>
        <v>2.5701900152291626</v>
      </c>
      <c r="S12" s="23">
        <f t="shared" si="10"/>
        <v>55.847525891408637</v>
      </c>
      <c r="T12" s="23">
        <f t="shared" ref="T12:T75" si="13">(S13-S11)/(A13-A11)</f>
        <v>-270.71207271815751</v>
      </c>
      <c r="U12" s="23">
        <f t="shared" si="6"/>
        <v>0.12903225806451613</v>
      </c>
      <c r="V12" s="1"/>
    </row>
    <row r="13" spans="1:22" x14ac:dyDescent="0.2">
      <c r="A13" s="26">
        <f t="shared" si="0"/>
        <v>0.25</v>
      </c>
      <c r="B13" s="25">
        <v>4.3826899999999999E-7</v>
      </c>
      <c r="C13" s="25">
        <v>1.89413E-6</v>
      </c>
      <c r="D13" s="25">
        <v>7.5348700000000001E-6</v>
      </c>
      <c r="E13" s="23">
        <v>2.44063E-5</v>
      </c>
      <c r="F13" s="23">
        <f>LN(B13)</f>
        <v>-14.640432959834978</v>
      </c>
      <c r="G13" s="23">
        <f t="shared" si="1"/>
        <v>-13.176750927752263</v>
      </c>
      <c r="H13" s="23">
        <f t="shared" si="1"/>
        <v>-11.79596897885482</v>
      </c>
      <c r="I13" s="23">
        <f t="shared" si="1"/>
        <v>-10.620669262270843</v>
      </c>
      <c r="J13" s="23">
        <f t="shared" si="2"/>
        <v>-6361.4167260590275</v>
      </c>
      <c r="K13" s="31">
        <f t="shared" si="7"/>
        <v>52.891999368817785</v>
      </c>
      <c r="L13" s="45">
        <f t="shared" si="8"/>
        <v>0.56740864243266753</v>
      </c>
      <c r="M13" s="45">
        <f t="shared" si="11"/>
        <v>-1.6204819902952754</v>
      </c>
      <c r="N13" s="31">
        <f t="shared" si="3"/>
        <v>0.54985146716923883</v>
      </c>
      <c r="O13" s="31">
        <f t="shared" si="4"/>
        <v>0.99989444669548888</v>
      </c>
      <c r="P13" s="31">
        <f t="shared" si="12"/>
        <v>17.058471879447566</v>
      </c>
      <c r="Q13" s="31">
        <f t="shared" si="9"/>
        <v>141.83266444166679</v>
      </c>
      <c r="R13" s="23">
        <f t="shared" si="5"/>
        <v>2.5871668766507026</v>
      </c>
      <c r="S13" s="31">
        <f t="shared" si="10"/>
        <v>46.008870518887768</v>
      </c>
      <c r="T13" s="31">
        <f t="shared" si="13"/>
        <v>-161.75958146751566</v>
      </c>
      <c r="U13" s="31">
        <f t="shared" si="6"/>
        <v>0.16129032258064516</v>
      </c>
      <c r="V13" s="1"/>
    </row>
    <row r="14" spans="1:22" x14ac:dyDescent="0.2">
      <c r="A14" s="26">
        <f t="shared" si="0"/>
        <v>0.3</v>
      </c>
      <c r="B14" s="25">
        <v>5.5963600000000005E-7</v>
      </c>
      <c r="C14" s="25">
        <v>2.4193700000000001E-6</v>
      </c>
      <c r="D14" s="25">
        <v>9.6297399999999997E-6</v>
      </c>
      <c r="E14" s="23">
        <v>3.1230099999999998E-5</v>
      </c>
      <c r="F14" s="23">
        <f t="shared" ref="F14:I29" si="14">LN(B14)</f>
        <v>-14.395979264558802</v>
      </c>
      <c r="G14" s="23">
        <f t="shared" si="1"/>
        <v>-12.932003382266078</v>
      </c>
      <c r="H14" s="23">
        <f t="shared" si="1"/>
        <v>-11.550654331480297</v>
      </c>
      <c r="I14" s="23">
        <f t="shared" si="1"/>
        <v>-10.374128184625102</v>
      </c>
      <c r="J14" s="23">
        <f t="shared" si="2"/>
        <v>-6364.602582473678</v>
      </c>
      <c r="K14" s="31">
        <f t="shared" si="7"/>
        <v>52.918488171977401</v>
      </c>
      <c r="L14" s="45">
        <f t="shared" si="8"/>
        <v>0.50523946067450265</v>
      </c>
      <c r="M14" s="45">
        <f t="shared" si="11"/>
        <v>-1.0236043630015959</v>
      </c>
      <c r="N14" s="31">
        <f t="shared" si="3"/>
        <v>0.55325714179556884</v>
      </c>
      <c r="O14" s="31">
        <f t="shared" si="4"/>
        <v>0.99989319953671796</v>
      </c>
      <c r="P14" s="31">
        <f t="shared" si="12"/>
        <v>17.312420710062298</v>
      </c>
      <c r="Q14" s="31">
        <f t="shared" si="9"/>
        <v>143.94412199381298</v>
      </c>
      <c r="R14" s="23">
        <f t="shared" si="5"/>
        <v>2.60319129253751</v>
      </c>
      <c r="S14" s="31">
        <f t="shared" si="10"/>
        <v>39.671567744657075</v>
      </c>
      <c r="T14" s="31">
        <f t="shared" si="13"/>
        <v>-107.08621916351152</v>
      </c>
      <c r="U14" s="31">
        <f t="shared" si="6"/>
        <v>0.19354838709677419</v>
      </c>
      <c r="V14" s="1"/>
    </row>
    <row r="15" spans="1:22" x14ac:dyDescent="0.2">
      <c r="A15" s="26">
        <f t="shared" si="0"/>
        <v>0.35</v>
      </c>
      <c r="B15" s="25">
        <v>6.9355699999999999E-7</v>
      </c>
      <c r="C15" s="25">
        <v>2.9990999999999998E-6</v>
      </c>
      <c r="D15" s="23">
        <v>1.19435E-5</v>
      </c>
      <c r="E15" s="23">
        <v>3.8776699999999998E-5</v>
      </c>
      <c r="F15" s="23">
        <f t="shared" si="14"/>
        <v>-14.181432408788263</v>
      </c>
      <c r="G15" s="23">
        <f t="shared" si="1"/>
        <v>-12.717198314305167</v>
      </c>
      <c r="H15" s="23">
        <f t="shared" si="1"/>
        <v>-11.335323360626397</v>
      </c>
      <c r="I15" s="23">
        <f t="shared" si="1"/>
        <v>-10.157691007180594</v>
      </c>
      <c r="J15" s="23">
        <f t="shared" si="2"/>
        <v>-6367.4933327181707</v>
      </c>
      <c r="K15" s="31">
        <f t="shared" si="7"/>
        <v>52.942523314885236</v>
      </c>
      <c r="L15" s="45">
        <f t="shared" si="8"/>
        <v>0.46504820613250797</v>
      </c>
      <c r="M15" s="45">
        <f t="shared" si="11"/>
        <v>-0.668143598213078</v>
      </c>
      <c r="N15" s="31">
        <f t="shared" si="3"/>
        <v>0.55656327163844932</v>
      </c>
      <c r="O15" s="31">
        <f t="shared" si="4"/>
        <v>0.99989197862801904</v>
      </c>
      <c r="P15" s="31">
        <f t="shared" si="12"/>
        <v>17.535609022326355</v>
      </c>
      <c r="Q15" s="31">
        <f t="shared" si="9"/>
        <v>145.7998212161325</v>
      </c>
      <c r="R15" s="23">
        <f t="shared" si="5"/>
        <v>2.6187473292676504</v>
      </c>
      <c r="S15" s="31">
        <f t="shared" si="10"/>
        <v>35.30024860253662</v>
      </c>
      <c r="T15" s="31">
        <f t="shared" si="13"/>
        <v>-75.325263652152344</v>
      </c>
      <c r="U15" s="31">
        <f t="shared" si="6"/>
        <v>0.22580645161290319</v>
      </c>
      <c r="V15" s="1"/>
    </row>
    <row r="16" spans="1:22" x14ac:dyDescent="0.2">
      <c r="A16" s="26">
        <f t="shared" si="0"/>
        <v>0.39999999999999997</v>
      </c>
      <c r="B16" s="25">
        <v>8.4137000000000002E-7</v>
      </c>
      <c r="C16" s="25">
        <v>3.6391200000000002E-6</v>
      </c>
      <c r="D16" s="23">
        <v>1.4499699999999999E-5</v>
      </c>
      <c r="E16" s="23">
        <v>4.7123799999999998E-5</v>
      </c>
      <c r="F16" s="23">
        <f t="shared" si="14"/>
        <v>-13.988234321286587</v>
      </c>
      <c r="G16" s="23">
        <f t="shared" si="1"/>
        <v>-12.523768663785617</v>
      </c>
      <c r="H16" s="23">
        <f t="shared" si="1"/>
        <v>-11.141382598406953</v>
      </c>
      <c r="I16" s="23">
        <f t="shared" si="1"/>
        <v>-9.9627323767112994</v>
      </c>
      <c r="J16" s="23">
        <f t="shared" si="2"/>
        <v>-6370.1958016225444</v>
      </c>
      <c r="K16" s="31">
        <f t="shared" si="7"/>
        <v>52.964992992590652</v>
      </c>
      <c r="L16" s="45">
        <f t="shared" si="8"/>
        <v>0.43842510085319486</v>
      </c>
      <c r="M16" s="45">
        <f t="shared" si="11"/>
        <v>-0.44546034100605436</v>
      </c>
      <c r="N16" s="31">
        <f t="shared" si="3"/>
        <v>0.5599770250149374</v>
      </c>
      <c r="O16" s="31">
        <f t="shared" si="4"/>
        <v>0.99989070626166965</v>
      </c>
      <c r="P16" s="31">
        <f t="shared" si="12"/>
        <v>17.736983204530233</v>
      </c>
      <c r="Q16" s="31">
        <f t="shared" si="9"/>
        <v>147.47414685406665</v>
      </c>
      <c r="R16" s="23">
        <f t="shared" si="5"/>
        <v>2.6348097573742328</v>
      </c>
      <c r="S16" s="31">
        <f t="shared" si="10"/>
        <v>32.139041379441842</v>
      </c>
      <c r="T16" s="31">
        <f t="shared" si="13"/>
        <v>-55.179975476613677</v>
      </c>
      <c r="U16" s="31">
        <f t="shared" si="6"/>
        <v>0.25806451612903225</v>
      </c>
      <c r="V16" s="1"/>
    </row>
    <row r="17" spans="1:22" x14ac:dyDescent="0.2">
      <c r="A17" s="26">
        <f t="shared" si="0"/>
        <v>0.44999999999999996</v>
      </c>
      <c r="B17" s="25">
        <v>1.0047099999999999E-6</v>
      </c>
      <c r="C17" s="25">
        <v>4.3465400000000001E-6</v>
      </c>
      <c r="D17" s="23">
        <v>1.7326800000000002E-5</v>
      </c>
      <c r="E17" s="23">
        <v>5.6366500000000003E-5</v>
      </c>
      <c r="F17" s="23">
        <f t="shared" si="14"/>
        <v>-13.810811615307809</v>
      </c>
      <c r="G17" s="23">
        <f t="shared" si="1"/>
        <v>-12.346130431662782</v>
      </c>
      <c r="H17" s="23">
        <f t="shared" si="1"/>
        <v>-10.963256122181237</v>
      </c>
      <c r="I17" s="23">
        <f t="shared" si="1"/>
        <v>-9.7836355475624988</v>
      </c>
      <c r="J17" s="23">
        <f t="shared" si="2"/>
        <v>-6372.7663509496124</v>
      </c>
      <c r="K17" s="31">
        <f t="shared" si="7"/>
        <v>52.986365824970555</v>
      </c>
      <c r="L17" s="45">
        <f t="shared" si="8"/>
        <v>0.42050217203190254</v>
      </c>
      <c r="M17" s="45">
        <f t="shared" si="11"/>
        <v>-0.27272982628048231</v>
      </c>
      <c r="N17" s="31">
        <f t="shared" si="3"/>
        <v>0.56329678309687903</v>
      </c>
      <c r="O17" s="31">
        <f t="shared" si="4"/>
        <v>0.99988946099142773</v>
      </c>
      <c r="P17" s="31">
        <f t="shared" si="12"/>
        <v>17.922151103984206</v>
      </c>
      <c r="Q17" s="31">
        <f t="shared" si="9"/>
        <v>149.01372535407668</v>
      </c>
      <c r="R17" s="23">
        <f t="shared" si="5"/>
        <v>2.6504299178374024</v>
      </c>
      <c r="S17" s="31">
        <f t="shared" si="10"/>
        <v>29.782251054875253</v>
      </c>
      <c r="T17" s="31">
        <f t="shared" si="13"/>
        <v>-41.228680284294235</v>
      </c>
      <c r="U17" s="31">
        <f t="shared" si="6"/>
        <v>0.29032258064516125</v>
      </c>
      <c r="V17" s="1"/>
    </row>
    <row r="18" spans="1:22" x14ac:dyDescent="0.2">
      <c r="A18" s="26">
        <f t="shared" si="0"/>
        <v>0.49999999999999994</v>
      </c>
      <c r="B18" s="25">
        <v>1.1855699999999999E-6</v>
      </c>
      <c r="C18" s="25">
        <v>5.1299599999999998E-6</v>
      </c>
      <c r="D18" s="23">
        <v>2.04598E-5</v>
      </c>
      <c r="E18" s="23">
        <v>6.6620599999999997E-5</v>
      </c>
      <c r="F18" s="23">
        <f t="shared" si="14"/>
        <v>-13.645286886368456</v>
      </c>
      <c r="G18" s="23">
        <f t="shared" si="1"/>
        <v>-12.18041269608295</v>
      </c>
      <c r="H18" s="23">
        <f t="shared" si="1"/>
        <v>-10.797048572659637</v>
      </c>
      <c r="I18" s="23">
        <f t="shared" si="1"/>
        <v>-9.6164967189348847</v>
      </c>
      <c r="J18" s="23">
        <f t="shared" si="2"/>
        <v>-6375.2532575372952</v>
      </c>
      <c r="K18" s="31">
        <f t="shared" si="7"/>
        <v>53.007043209793842</v>
      </c>
      <c r="L18" s="45">
        <f t="shared" si="8"/>
        <v>0.41115211822514663</v>
      </c>
      <c r="M18" s="45">
        <f t="shared" si="11"/>
        <v>-0.12832420852504581</v>
      </c>
      <c r="N18" s="31">
        <f t="shared" si="3"/>
        <v>0.56686741091549575</v>
      </c>
      <c r="O18" s="31">
        <f t="shared" si="4"/>
        <v>0.9998881086097906</v>
      </c>
      <c r="P18" s="31">
        <f>INTERCEPT(F18:H18,$D$2:$F$2)</f>
        <v>18.095179741361978</v>
      </c>
      <c r="Q18" s="31">
        <f t="shared" si="9"/>
        <v>150.45237195955417</v>
      </c>
      <c r="R18" s="23">
        <f t="shared" si="5"/>
        <v>2.6672304732105312</v>
      </c>
      <c r="S18" s="31">
        <f t="shared" si="10"/>
        <v>28.016173351012419</v>
      </c>
      <c r="T18" s="31">
        <f t="shared" si="13"/>
        <v>-30.983027398758807</v>
      </c>
      <c r="U18" s="31">
        <f t="shared" si="6"/>
        <v>0.32258064516129026</v>
      </c>
      <c r="V18" s="1"/>
    </row>
    <row r="19" spans="1:22" x14ac:dyDescent="0.2">
      <c r="A19" s="26">
        <f t="shared" si="0"/>
        <v>0.54999999999999993</v>
      </c>
      <c r="B19" s="25">
        <v>1.3863299999999999E-6</v>
      </c>
      <c r="C19" s="25">
        <v>5.9997999999999997E-6</v>
      </c>
      <c r="D19" s="23">
        <v>2.3940699999999999E-5</v>
      </c>
      <c r="E19" s="23">
        <v>7.8026099999999995E-5</v>
      </c>
      <c r="F19" s="23">
        <f t="shared" si="14"/>
        <v>-13.48885059029864</v>
      </c>
      <c r="G19" s="23">
        <f t="shared" si="1"/>
        <v>-12.02378442262512</v>
      </c>
      <c r="H19" s="23">
        <f t="shared" si="1"/>
        <v>-10.639930618495839</v>
      </c>
      <c r="I19" s="23">
        <f t="shared" si="1"/>
        <v>-9.4584671718613098</v>
      </c>
      <c r="J19" s="23">
        <f t="shared" si="2"/>
        <v>-6377.7113520708481</v>
      </c>
      <c r="K19" s="31">
        <f t="shared" si="7"/>
        <v>53.02748103679307</v>
      </c>
      <c r="L19" s="45">
        <f t="shared" si="8"/>
        <v>0.40766975117939797</v>
      </c>
      <c r="M19" s="45">
        <f t="shared" si="11"/>
        <v>-3.1562682814017515E-2</v>
      </c>
      <c r="N19" s="31">
        <f t="shared" si="3"/>
        <v>0.57044717461598171</v>
      </c>
      <c r="O19" s="31">
        <f t="shared" si="4"/>
        <v>0.99988674493711027</v>
      </c>
      <c r="P19" s="31">
        <f t="shared" si="12"/>
        <v>18.259106703852055</v>
      </c>
      <c r="Q19" s="31">
        <f t="shared" si="9"/>
        <v>151.81534268917792</v>
      </c>
      <c r="R19" s="23">
        <f t="shared" si="5"/>
        <v>2.6840740148306237</v>
      </c>
      <c r="S19" s="31">
        <f t="shared" si="10"/>
        <v>26.683948314999373</v>
      </c>
      <c r="T19" s="31">
        <f t="shared" si="13"/>
        <v>-23.386158288656411</v>
      </c>
      <c r="U19" s="31">
        <f t="shared" si="6"/>
        <v>0.35483870967741932</v>
      </c>
      <c r="V19" s="1"/>
    </row>
    <row r="20" spans="1:22" x14ac:dyDescent="0.2">
      <c r="A20" s="26">
        <f t="shared" si="0"/>
        <v>0.6</v>
      </c>
      <c r="B20" s="25">
        <v>1.6099100000000001E-6</v>
      </c>
      <c r="C20" s="25">
        <v>6.9686700000000003E-6</v>
      </c>
      <c r="D20" s="23">
        <v>2.7820699999999999E-5</v>
      </c>
      <c r="E20" s="23">
        <v>9.0753000000000003E-5</v>
      </c>
      <c r="F20" s="23">
        <f t="shared" si="14"/>
        <v>-13.339332281151519</v>
      </c>
      <c r="G20" s="23">
        <f t="shared" si="1"/>
        <v>-11.874086169190404</v>
      </c>
      <c r="H20" s="23">
        <f t="shared" si="1"/>
        <v>-10.489730210031395</v>
      </c>
      <c r="I20" s="23">
        <f t="shared" si="1"/>
        <v>-9.3073690275144738</v>
      </c>
      <c r="J20" s="23">
        <f t="shared" si="2"/>
        <v>-6380.1563755982652</v>
      </c>
      <c r="K20" s="31">
        <f>-J20*0.0083145</f>
        <v>53.047810184911782</v>
      </c>
      <c r="L20" s="45">
        <f t="shared" si="8"/>
        <v>0.40799584994374488</v>
      </c>
      <c r="M20" s="45">
        <f t="shared" si="11"/>
        <v>5.4061100157551341E-2</v>
      </c>
      <c r="N20" s="31">
        <f t="shared" si="3"/>
        <v>0.57429325111987273</v>
      </c>
      <c r="O20" s="31">
        <f t="shared" si="4"/>
        <v>0.9998852672943892</v>
      </c>
      <c r="P20" s="31">
        <f t="shared" si="12"/>
        <v>18.416112429016067</v>
      </c>
      <c r="Q20" s="31">
        <f t="shared" si="9"/>
        <v>153.12076679105411</v>
      </c>
      <c r="R20" s="23">
        <f t="shared" si="5"/>
        <v>2.7021706142398396</v>
      </c>
      <c r="S20" s="31">
        <f t="shared" si="10"/>
        <v>25.677557522146778</v>
      </c>
      <c r="T20" s="31">
        <f t="shared" si="13"/>
        <v>-17.337554022032101</v>
      </c>
      <c r="U20" s="31">
        <f t="shared" si="6"/>
        <v>0.38709677419354838</v>
      </c>
      <c r="V20" s="1"/>
    </row>
    <row r="21" spans="1:22" x14ac:dyDescent="0.2">
      <c r="A21" s="26">
        <f t="shared" si="0"/>
        <v>0.65</v>
      </c>
      <c r="B21" s="25">
        <v>1.8598500000000001E-6</v>
      </c>
      <c r="C21" s="25">
        <v>8.0518999999999999E-6</v>
      </c>
      <c r="D21" s="23">
        <v>3.2161900000000001E-5</v>
      </c>
      <c r="E21" s="23">
        <v>1.05009E-4</v>
      </c>
      <c r="F21" s="23">
        <f t="shared" si="14"/>
        <v>-13.19501471865245</v>
      </c>
      <c r="G21" s="23">
        <f t="shared" si="1"/>
        <v>-11.729602469538563</v>
      </c>
      <c r="H21" s="23">
        <f t="shared" si="1"/>
        <v>-10.344728035796649</v>
      </c>
      <c r="I21" s="23">
        <f t="shared" si="1"/>
        <v>-9.1614644971942951</v>
      </c>
      <c r="J21" s="23">
        <f t="shared" si="2"/>
        <v>-6382.6183921808215</v>
      </c>
      <c r="K21" s="31">
        <f t="shared" si="7"/>
        <v>53.068280621787444</v>
      </c>
      <c r="L21" s="45">
        <f t="shared" si="8"/>
        <v>0.4130758611951531</v>
      </c>
      <c r="M21" s="45">
        <f t="shared" si="11"/>
        <v>0.15115110348986591</v>
      </c>
      <c r="N21" s="31">
        <f t="shared" si="3"/>
        <v>0.57846770701736649</v>
      </c>
      <c r="O21" s="31">
        <f>INDEX(LINEST(F21:H21,$D$2:$F$2,,TRUE),3,1)</f>
        <v>0.99988364890732417</v>
      </c>
      <c r="P21" s="31">
        <f t="shared" si="12"/>
        <v>18.567935346850994</v>
      </c>
      <c r="Q21" s="31">
        <f t="shared" si="9"/>
        <v>154.3830984413926</v>
      </c>
      <c r="R21" s="23">
        <f t="shared" si="5"/>
        <v>2.7218123078078058</v>
      </c>
      <c r="S21" s="31">
        <f t="shared" si="10"/>
        <v>24.950192912796162</v>
      </c>
      <c r="T21" s="31">
        <f t="shared" si="13"/>
        <v>-12.133904064108936</v>
      </c>
      <c r="U21" s="31">
        <f t="shared" si="6"/>
        <v>0.41935483870967744</v>
      </c>
      <c r="V21" s="1"/>
    </row>
    <row r="22" spans="1:22" x14ac:dyDescent="0.2">
      <c r="A22" s="26">
        <f t="shared" si="0"/>
        <v>0.70000000000000007</v>
      </c>
      <c r="B22" s="25">
        <v>2.1404700000000001E-6</v>
      </c>
      <c r="C22" s="25">
        <v>9.2683400000000001E-6</v>
      </c>
      <c r="D22" s="23">
        <v>3.7040699999999999E-5</v>
      </c>
      <c r="E22" s="23">
        <v>1.21048E-4</v>
      </c>
      <c r="F22" s="23">
        <f t="shared" si="14"/>
        <v>-13.054485126876585</v>
      </c>
      <c r="G22" s="23">
        <f t="shared" si="1"/>
        <v>-11.588906266698025</v>
      </c>
      <c r="H22" s="23">
        <f t="shared" si="1"/>
        <v>-10.203493249876749</v>
      </c>
      <c r="I22" s="23">
        <f t="shared" si="1"/>
        <v>-9.0193233968150039</v>
      </c>
      <c r="J22" s="23">
        <f t="shared" si="2"/>
        <v>-6385.124513925226</v>
      </c>
      <c r="K22" s="23">
        <f t="shared" si="7"/>
        <v>53.089117771031297</v>
      </c>
      <c r="L22" s="1">
        <f t="shared" si="8"/>
        <v>0.42311096029273149</v>
      </c>
      <c r="M22" s="1">
        <f t="shared" si="11"/>
        <v>0.24916821329696837</v>
      </c>
      <c r="N22" s="23">
        <f t="shared" si="3"/>
        <v>0.58286583590015195</v>
      </c>
      <c r="O22" s="23">
        <f t="shared" si="4"/>
        <v>0.99988193105653345</v>
      </c>
      <c r="P22" s="23">
        <f t="shared" si="12"/>
        <v>18.716192925892564</v>
      </c>
      <c r="Q22" s="23">
        <f t="shared" si="9"/>
        <v>155.61578608233373</v>
      </c>
      <c r="R22" s="23">
        <f t="shared" si="5"/>
        <v>2.7425064298465514</v>
      </c>
      <c r="S22" s="31">
        <f t="shared" si="10"/>
        <v>24.464167115735883</v>
      </c>
      <c r="T22" s="31">
        <f t="shared" si="13"/>
        <v>-7.6591526874977873</v>
      </c>
      <c r="U22" s="31">
        <f t="shared" si="6"/>
        <v>0.45161290322580649</v>
      </c>
      <c r="V22" s="1"/>
    </row>
    <row r="23" spans="1:22" x14ac:dyDescent="0.2">
      <c r="A23" s="26">
        <f t="shared" si="0"/>
        <v>0.75000000000000011</v>
      </c>
      <c r="B23" s="25">
        <v>2.4571300000000001E-6</v>
      </c>
      <c r="C23" s="23">
        <v>1.0641200000000001E-5</v>
      </c>
      <c r="D23" s="23">
        <v>4.2551600000000001E-5</v>
      </c>
      <c r="E23" s="23">
        <v>1.3918599999999999E-4</v>
      </c>
      <c r="F23" s="23">
        <f t="shared" si="14"/>
        <v>-12.916516555772009</v>
      </c>
      <c r="G23" s="23">
        <f t="shared" si="1"/>
        <v>-11.450777298455295</v>
      </c>
      <c r="H23" s="23">
        <f t="shared" si="1"/>
        <v>-10.064793100831647</v>
      </c>
      <c r="I23" s="23">
        <f t="shared" si="1"/>
        <v>-8.879699389834574</v>
      </c>
      <c r="J23" s="23">
        <f t="shared" si="2"/>
        <v>-6387.7072244652973</v>
      </c>
      <c r="K23" s="23">
        <f t="shared" si="7"/>
        <v>53.110591717816718</v>
      </c>
      <c r="L23" s="1">
        <f t="shared" si="8"/>
        <v>0.43799268252484996</v>
      </c>
      <c r="M23" s="1">
        <f t="shared" si="11"/>
        <v>0.35325970575570376</v>
      </c>
      <c r="N23" s="23">
        <f t="shared" si="3"/>
        <v>0.58769880879971759</v>
      </c>
      <c r="O23" s="23">
        <f t="shared" si="4"/>
        <v>0.99988002618483773</v>
      </c>
      <c r="P23" s="23">
        <f t="shared" si="12"/>
        <v>18.86217032328657</v>
      </c>
      <c r="Q23" s="23">
        <f t="shared" si="9"/>
        <v>156.8295151529662</v>
      </c>
      <c r="R23" s="23">
        <f t="shared" si="5"/>
        <v>2.7652465845030045</v>
      </c>
      <c r="S23" s="31">
        <f t="shared" si="10"/>
        <v>24.184277644046382</v>
      </c>
      <c r="T23" s="31">
        <f t="shared" si="13"/>
        <v>-3.6829828801870659</v>
      </c>
      <c r="U23" s="31">
        <f t="shared" si="6"/>
        <v>0.48387096774193555</v>
      </c>
      <c r="V23" s="1"/>
    </row>
    <row r="24" spans="1:22" x14ac:dyDescent="0.2">
      <c r="A24" s="26">
        <f t="shared" si="0"/>
        <v>0.80000000000000016</v>
      </c>
      <c r="B24" s="25">
        <v>2.81653E-6</v>
      </c>
      <c r="C24" s="23">
        <v>1.2199699999999999E-5</v>
      </c>
      <c r="D24" s="23">
        <v>4.8812900000000002E-5</v>
      </c>
      <c r="E24" s="23">
        <v>1.5981900000000001E-4</v>
      </c>
      <c r="F24" s="23">
        <f t="shared" si="14"/>
        <v>-12.780004927150529</v>
      </c>
      <c r="G24" s="23">
        <f t="shared" si="1"/>
        <v>-11.314099196691341</v>
      </c>
      <c r="H24" s="23">
        <f t="shared" si="1"/>
        <v>-9.9275159357756664</v>
      </c>
      <c r="I24" s="23">
        <f t="shared" si="1"/>
        <v>-8.7414686330767015</v>
      </c>
      <c r="J24" s="23">
        <f t="shared" si="2"/>
        <v>-6390.3923313829791</v>
      </c>
      <c r="K24" s="23">
        <f t="shared" si="7"/>
        <v>53.132917039283782</v>
      </c>
      <c r="L24" s="1">
        <f t="shared" si="8"/>
        <v>0.4584369308683019</v>
      </c>
      <c r="M24" s="1">
        <f t="shared" si="11"/>
        <v>0.46405977444123797</v>
      </c>
      <c r="N24" s="23">
        <f t="shared" si="3"/>
        <v>0.59278585427984731</v>
      </c>
      <c r="O24" s="23">
        <f t="shared" si="4"/>
        <v>0.99987800538586957</v>
      </c>
      <c r="P24" s="23">
        <f t="shared" si="12"/>
        <v>19.007061620871774</v>
      </c>
      <c r="Q24" s="23">
        <f t="shared" si="9"/>
        <v>158.03421384673837</v>
      </c>
      <c r="R24" s="23">
        <f t="shared" si="5"/>
        <v>2.7891822041239975</v>
      </c>
      <c r="S24" s="31">
        <f t="shared" si="10"/>
        <v>24.095868827717176</v>
      </c>
      <c r="T24" s="31">
        <f t="shared" si="13"/>
        <v>0.10260705804512317</v>
      </c>
      <c r="U24" s="31">
        <f t="shared" si="6"/>
        <v>0.51612903225806461</v>
      </c>
      <c r="V24" s="1"/>
    </row>
    <row r="25" spans="1:22" x14ac:dyDescent="0.2">
      <c r="A25" s="26">
        <f t="shared" si="0"/>
        <v>0.8500000000000002</v>
      </c>
      <c r="B25" s="25">
        <v>3.2271399999999998E-6</v>
      </c>
      <c r="C25" s="23">
        <v>1.3980399999999999E-5</v>
      </c>
      <c r="D25" s="23">
        <v>5.5974299999999997E-5</v>
      </c>
      <c r="E25" s="23">
        <v>1.83449E-4</v>
      </c>
      <c r="F25" s="23">
        <f t="shared" si="14"/>
        <v>-12.643914261887566</v>
      </c>
      <c r="G25" s="23">
        <f t="shared" si="1"/>
        <v>-11.177854209264643</v>
      </c>
      <c r="H25" s="23">
        <f t="shared" si="1"/>
        <v>-9.7906179011405001</v>
      </c>
      <c r="I25" s="23">
        <f t="shared" si="1"/>
        <v>-8.6035738582544283</v>
      </c>
      <c r="J25" s="23">
        <f t="shared" si="2"/>
        <v>-6393.2209286070774</v>
      </c>
      <c r="K25" s="23">
        <f>-J25*0.0083145</f>
        <v>53.156435410903548</v>
      </c>
      <c r="L25" s="1">
        <f t="shared" si="8"/>
        <v>0.4843986599689738</v>
      </c>
      <c r="M25" s="45">
        <f t="shared" si="11"/>
        <v>0.59093531493701223</v>
      </c>
      <c r="N25" s="23">
        <f t="shared" si="3"/>
        <v>0.59861227931440852</v>
      </c>
      <c r="O25" s="23">
        <f t="shared" si="4"/>
        <v>0.99987566543141515</v>
      </c>
      <c r="P25" s="23">
        <f t="shared" si="12"/>
        <v>19.151975709391774</v>
      </c>
      <c r="Q25" s="23">
        <f t="shared" si="9"/>
        <v>159.23910203573791</v>
      </c>
      <c r="R25" s="23">
        <f t="shared" si="5"/>
        <v>2.8165967601609379</v>
      </c>
      <c r="S25" s="31">
        <f t="shared" si="10"/>
        <v>24.194538349850895</v>
      </c>
      <c r="T25" s="31">
        <f t="shared" si="13"/>
        <v>3.9638581264142623</v>
      </c>
      <c r="U25" s="31">
        <f t="shared" si="6"/>
        <v>0.54838709677419362</v>
      </c>
      <c r="V25" s="1"/>
    </row>
    <row r="26" spans="1:22" x14ac:dyDescent="0.2">
      <c r="A26" s="26">
        <f t="shared" si="0"/>
        <v>0.90000000000000024</v>
      </c>
      <c r="B26" s="25">
        <v>3.69981E-6</v>
      </c>
      <c r="C26" s="23">
        <v>1.6030599999999999E-5</v>
      </c>
      <c r="D26" s="23">
        <v>6.4227900000000002E-5</v>
      </c>
      <c r="E26" s="23">
        <v>2.1071999999999999E-4</v>
      </c>
      <c r="F26" s="23">
        <f t="shared" si="14"/>
        <v>-12.507229090983973</v>
      </c>
      <c r="G26" s="23">
        <f t="shared" si="14"/>
        <v>-11.041011162224201</v>
      </c>
      <c r="H26" s="23">
        <f t="shared" si="14"/>
        <v>-9.6530728622314008</v>
      </c>
      <c r="I26" s="23">
        <f t="shared" si="14"/>
        <v>-8.4649803199693032</v>
      </c>
      <c r="J26" s="23">
        <f t="shared" si="2"/>
        <v>-6396.2182819508898</v>
      </c>
      <c r="K26" s="23">
        <f t="shared" si="7"/>
        <v>53.18135690528068</v>
      </c>
      <c r="L26" s="1">
        <f t="shared" si="8"/>
        <v>0.51753046236200317</v>
      </c>
      <c r="M26" s="45">
        <f t="shared" si="11"/>
        <v>0.74846908984867389</v>
      </c>
      <c r="N26" s="23">
        <f t="shared" si="3"/>
        <v>0.60495829162340697</v>
      </c>
      <c r="O26" s="23">
        <f t="shared" si="4"/>
        <v>0.99987309130345625</v>
      </c>
      <c r="P26" s="23">
        <f t="shared" si="12"/>
        <v>19.298053723221294</v>
      </c>
      <c r="Q26" s="23">
        <f>P26*8.3145</f>
        <v>160.45366768172346</v>
      </c>
      <c r="R26" s="23">
        <f t="shared" si="5"/>
        <v>2.8464560836782198</v>
      </c>
      <c r="S26" s="31">
        <f t="shared" si="10"/>
        <v>24.492254640358603</v>
      </c>
      <c r="T26" s="31">
        <f t="shared" si="13"/>
        <v>8.0511044787900161</v>
      </c>
      <c r="U26" s="31">
        <f t="shared" si="6"/>
        <v>0.58064516129032273</v>
      </c>
      <c r="V26" s="1"/>
    </row>
    <row r="27" spans="1:22" x14ac:dyDescent="0.2">
      <c r="A27" s="26">
        <f t="shared" si="0"/>
        <v>0.95000000000000029</v>
      </c>
      <c r="B27" s="25">
        <v>4.2486399999999997E-6</v>
      </c>
      <c r="C27" s="23">
        <v>1.8411400000000001E-5</v>
      </c>
      <c r="D27" s="23">
        <v>7.3824299999999997E-5</v>
      </c>
      <c r="E27" s="23">
        <v>2.4247400000000001E-4</v>
      </c>
      <c r="F27" s="23">
        <f t="shared" si="14"/>
        <v>-12.368911626238875</v>
      </c>
      <c r="G27" s="23">
        <f t="shared" si="14"/>
        <v>-10.902540519983233</v>
      </c>
      <c r="H27" s="23">
        <f t="shared" si="14"/>
        <v>-9.5138226122620715</v>
      </c>
      <c r="I27" s="23">
        <f t="shared" si="14"/>
        <v>-8.3246160698296805</v>
      </c>
      <c r="J27" s="23">
        <f t="shared" si="2"/>
        <v>-6399.4453613734731</v>
      </c>
      <c r="K27" s="23">
        <f t="shared" si="7"/>
        <v>53.208188457139748</v>
      </c>
      <c r="L27" s="1">
        <f t="shared" si="8"/>
        <v>0.55924556895384125</v>
      </c>
      <c r="M27" s="45">
        <f t="shared" si="11"/>
        <v>0.92942848588322713</v>
      </c>
      <c r="N27" s="23">
        <f t="shared" si="3"/>
        <v>0.61223519745722266</v>
      </c>
      <c r="O27" s="23">
        <f t="shared" si="4"/>
        <v>0.99987010420680256</v>
      </c>
      <c r="P27" s="23">
        <f t="shared" si="12"/>
        <v>19.446548499581908</v>
      </c>
      <c r="Q27" s="23">
        <f t="shared" si="9"/>
        <v>161.68832749977378</v>
      </c>
      <c r="R27" s="23">
        <f t="shared" si="5"/>
        <v>2.8806954571488004</v>
      </c>
      <c r="S27" s="23">
        <f t="shared" si="10"/>
        <v>24.999648797729897</v>
      </c>
      <c r="T27" s="23">
        <f t="shared" si="13"/>
        <v>12.451339928464055</v>
      </c>
      <c r="U27" s="23">
        <f t="shared" si="6"/>
        <v>0.61290322580645173</v>
      </c>
      <c r="V27" s="1"/>
    </row>
    <row r="28" spans="1:22" x14ac:dyDescent="0.2">
      <c r="A28" s="26">
        <f t="shared" si="0"/>
        <v>1.0000000000000002</v>
      </c>
      <c r="B28" s="25">
        <v>4.8923300000000001E-6</v>
      </c>
      <c r="C28" s="23">
        <v>2.1204199999999999E-5</v>
      </c>
      <c r="D28" s="23">
        <v>8.5095700000000006E-5</v>
      </c>
      <c r="E28" s="23">
        <v>2.7982899999999999E-4</v>
      </c>
      <c r="F28" s="23">
        <f t="shared" si="14"/>
        <v>-12.227841885341702</v>
      </c>
      <c r="G28" s="23">
        <f t="shared" si="14"/>
        <v>-10.761311282700591</v>
      </c>
      <c r="H28" s="23">
        <f t="shared" si="14"/>
        <v>-9.3717340524512274</v>
      </c>
      <c r="I28" s="23">
        <f t="shared" si="14"/>
        <v>-8.1813318556426697</v>
      </c>
      <c r="J28" s="23">
        <f t="shared" si="2"/>
        <v>-6402.9444298726394</v>
      </c>
      <c r="K28" s="23">
        <f t="shared" si="7"/>
        <v>53.237281462176064</v>
      </c>
      <c r="L28" s="1">
        <f t="shared" si="8"/>
        <v>0.61047331095032586</v>
      </c>
      <c r="M28" s="45">
        <f t="shared" si="11"/>
        <v>1.1683171046023169</v>
      </c>
      <c r="N28" s="23">
        <f t="shared" si="3"/>
        <v>0.62035284972907101</v>
      </c>
      <c r="O28" s="23">
        <f t="shared" si="4"/>
        <v>0.99986673129931736</v>
      </c>
      <c r="P28" s="23">
        <f t="shared" si="12"/>
        <v>19.598729034998669</v>
      </c>
      <c r="Q28" s="23">
        <f t="shared" si="9"/>
        <v>162.95363256149645</v>
      </c>
      <c r="R28" s="23">
        <f t="shared" si="5"/>
        <v>2.9188907195566935</v>
      </c>
      <c r="S28" s="23">
        <f t="shared" si="10"/>
        <v>25.737388633205008</v>
      </c>
      <c r="T28" s="23">
        <f t="shared" si="13"/>
        <v>17.468592863411597</v>
      </c>
      <c r="U28" s="23">
        <f t="shared" si="6"/>
        <v>0.64516129032258074</v>
      </c>
      <c r="V28" s="1"/>
    </row>
    <row r="29" spans="1:22" x14ac:dyDescent="0.2">
      <c r="A29" s="26">
        <f t="shared" si="0"/>
        <v>1.0500000000000003</v>
      </c>
      <c r="B29" s="25">
        <v>5.65615E-6</v>
      </c>
      <c r="C29" s="23">
        <v>2.45187E-5</v>
      </c>
      <c r="D29" s="23">
        <v>9.8492400000000006E-5</v>
      </c>
      <c r="E29" s="23">
        <v>3.2430300000000002E-4</v>
      </c>
      <c r="F29" s="23">
        <f t="shared" si="14"/>
        <v>-12.082767109212471</v>
      </c>
      <c r="G29" s="23">
        <f t="shared" si="14"/>
        <v>-10.6160744662463</v>
      </c>
      <c r="H29" s="23">
        <f t="shared" si="14"/>
        <v>-9.2255311701234195</v>
      </c>
      <c r="I29" s="23">
        <f t="shared" si="14"/>
        <v>-8.0338322939999873</v>
      </c>
      <c r="J29" s="23">
        <f t="shared" si="2"/>
        <v>-6406.7876346424655</v>
      </c>
      <c r="K29" s="23">
        <f t="shared" si="7"/>
        <v>53.269235788234781</v>
      </c>
      <c r="L29" s="1">
        <f t="shared" si="8"/>
        <v>0.67607727941407292</v>
      </c>
      <c r="M29" s="45">
        <f t="shared" si="11"/>
        <v>1.4958809657670622</v>
      </c>
      <c r="N29" s="23">
        <f t="shared" si="3"/>
        <v>0.62965754881591651</v>
      </c>
      <c r="O29" s="23">
        <f t="shared" si="4"/>
        <v>0.99986281119073894</v>
      </c>
      <c r="P29" s="23">
        <f t="shared" si="12"/>
        <v>19.756096742208705</v>
      </c>
      <c r="Q29" s="23">
        <f t="shared" si="9"/>
        <v>164.26206636309428</v>
      </c>
      <c r="R29" s="23">
        <f t="shared" si="5"/>
        <v>2.9626712870590803</v>
      </c>
      <c r="S29" s="23">
        <f t="shared" si="10"/>
        <v>26.746508084071056</v>
      </c>
      <c r="T29" s="23">
        <f t="shared" si="13"/>
        <v>23.519713543373314</v>
      </c>
      <c r="U29" s="23">
        <f t="shared" si="6"/>
        <v>0.67741935483870985</v>
      </c>
      <c r="V29" s="1"/>
    </row>
    <row r="30" spans="1:22" x14ac:dyDescent="0.2">
      <c r="A30" s="26">
        <f t="shared" si="0"/>
        <v>1.1000000000000003</v>
      </c>
      <c r="B30" s="25">
        <v>6.5750800000000002E-6</v>
      </c>
      <c r="C30" s="23">
        <v>2.8506699999999999E-5</v>
      </c>
      <c r="D30" s="23">
        <v>1.14639E-4</v>
      </c>
      <c r="E30" s="23">
        <v>3.7800900000000001E-4</v>
      </c>
      <c r="F30" s="23">
        <f t="shared" ref="F30:I45" si="15">LN(B30)</f>
        <v>-11.932223812674087</v>
      </c>
      <c r="G30" s="23">
        <f t="shared" si="15"/>
        <v>-10.465371410599159</v>
      </c>
      <c r="H30" s="23">
        <f t="shared" si="15"/>
        <v>-9.0737224974412314</v>
      </c>
      <c r="I30" s="23">
        <f t="shared" si="15"/>
        <v>-7.8805925531043188</v>
      </c>
      <c r="J30" s="23">
        <f t="shared" si="2"/>
        <v>-6411.0757339728743</v>
      </c>
      <c r="K30" s="23">
        <f t="shared" si="7"/>
        <v>53.304889190117471</v>
      </c>
      <c r="L30" s="1">
        <f t="shared" si="8"/>
        <v>0.76006140752703222</v>
      </c>
      <c r="M30" s="45">
        <f t="shared" si="11"/>
        <v>1.9221619545497464</v>
      </c>
      <c r="N30" s="23">
        <f t="shared" si="3"/>
        <v>0.64057215631809294</v>
      </c>
      <c r="O30" s="23">
        <f t="shared" si="4"/>
        <v>0.99985813867405993</v>
      </c>
      <c r="P30" s="23">
        <f t="shared" si="12"/>
        <v>19.920414140345606</v>
      </c>
      <c r="Q30" s="23">
        <f t="shared" si="9"/>
        <v>165.62828336990356</v>
      </c>
      <c r="R30" s="23">
        <f t="shared" si="5"/>
        <v>3.0140268124824261</v>
      </c>
      <c r="S30" s="23">
        <f t="shared" si="10"/>
        <v>28.089359987542341</v>
      </c>
      <c r="T30" s="23">
        <f t="shared" si="13"/>
        <v>31.0687476161348</v>
      </c>
      <c r="U30" s="23">
        <f t="shared" si="6"/>
        <v>0.70967741935483886</v>
      </c>
      <c r="V30" s="1"/>
    </row>
    <row r="31" spans="1:22" x14ac:dyDescent="0.2">
      <c r="A31" s="26">
        <f t="shared" si="0"/>
        <v>1.1500000000000004</v>
      </c>
      <c r="B31" s="25">
        <v>7.6988699999999997E-6</v>
      </c>
      <c r="C31" s="23">
        <v>3.3384399999999998E-5</v>
      </c>
      <c r="D31" s="23">
        <v>1.3442700000000001E-4</v>
      </c>
      <c r="E31" s="23">
        <v>4.43965E-4</v>
      </c>
      <c r="F31" s="23">
        <f t="shared" si="15"/>
        <v>-11.7744369931207</v>
      </c>
      <c r="G31" s="23">
        <f t="shared" si="15"/>
        <v>-10.307421832959122</v>
      </c>
      <c r="H31" s="23">
        <f t="shared" si="15"/>
        <v>-8.9144892571943508</v>
      </c>
      <c r="I31" s="23">
        <f t="shared" si="15"/>
        <v>-7.7197648274680333</v>
      </c>
      <c r="J31" s="23">
        <f t="shared" si="2"/>
        <v>-6415.9290310887582</v>
      </c>
      <c r="K31" s="23">
        <f t="shared" si="7"/>
        <v>53.345241928987484</v>
      </c>
      <c r="L31" s="1">
        <f t="shared" si="8"/>
        <v>0.86829347486904773</v>
      </c>
      <c r="M31" s="45">
        <f t="shared" si="11"/>
        <v>2.5057487167039438</v>
      </c>
      <c r="N31" s="23">
        <f t="shared" si="3"/>
        <v>0.65347960722552967</v>
      </c>
      <c r="O31" s="23">
        <f t="shared" si="4"/>
        <v>0.99985251235521011</v>
      </c>
      <c r="P31" s="23">
        <f>INTERCEPT(F31:H31,$D$2:$F$2)</f>
        <v>20.093932571032354</v>
      </c>
      <c r="Q31" s="23">
        <f t="shared" si="9"/>
        <v>167.07100236184851</v>
      </c>
      <c r="R31" s="23">
        <f t="shared" si="5"/>
        <v>3.0747590855481577</v>
      </c>
      <c r="S31" s="23">
        <f t="shared" si="10"/>
        <v>29.853382845684539</v>
      </c>
      <c r="T31" s="23">
        <f t="shared" si="13"/>
        <v>40.873870545453812</v>
      </c>
      <c r="U31" s="23">
        <f t="shared" si="6"/>
        <v>0.74193548387096797</v>
      </c>
      <c r="V31" s="1"/>
    </row>
    <row r="32" spans="1:22" x14ac:dyDescent="0.2">
      <c r="A32" s="26">
        <f t="shared" si="0"/>
        <v>1.2000000000000004</v>
      </c>
      <c r="B32" s="25">
        <v>9.1007000000000008E-6</v>
      </c>
      <c r="C32" s="23">
        <v>3.9469599999999999E-5</v>
      </c>
      <c r="D32" s="23">
        <v>1.59171E-4</v>
      </c>
      <c r="E32" s="23">
        <v>5.2663799999999995E-4</v>
      </c>
      <c r="F32" s="23">
        <f t="shared" si="15"/>
        <v>-11.607159224322976</v>
      </c>
      <c r="G32" s="23">
        <f t="shared" si="15"/>
        <v>-10.13997980262007</v>
      </c>
      <c r="H32" s="23">
        <f t="shared" si="15"/>
        <v>-8.7455314619513054</v>
      </c>
      <c r="I32" s="23">
        <f t="shared" si="15"/>
        <v>-7.5489971524725048</v>
      </c>
      <c r="J32" s="23">
        <f t="shared" si="2"/>
        <v>-6421.5188571296376</v>
      </c>
      <c r="K32" s="23">
        <f t="shared" si="7"/>
        <v>53.391718537604376</v>
      </c>
      <c r="L32" s="1">
        <f t="shared" si="8"/>
        <v>1.0106362791974268</v>
      </c>
      <c r="M32" s="45">
        <f t="shared" si="11"/>
        <v>3.3271858257791047</v>
      </c>
      <c r="N32" s="23">
        <f t="shared" si="3"/>
        <v>0.6690098492536255</v>
      </c>
      <c r="O32" s="23">
        <f t="shared" si="4"/>
        <v>0.99984559899665471</v>
      </c>
      <c r="P32" s="23">
        <f t="shared" si="12"/>
        <v>20.279466192130855</v>
      </c>
      <c r="Q32" s="23">
        <f t="shared" si="9"/>
        <v>168.61362165447201</v>
      </c>
      <c r="R32" s="23">
        <f t="shared" si="5"/>
        <v>3.1478321428381753</v>
      </c>
      <c r="S32" s="23">
        <f t="shared" si="10"/>
        <v>32.176747042087726</v>
      </c>
      <c r="T32" s="23">
        <f t="shared" si="13"/>
        <v>54.099330176899144</v>
      </c>
      <c r="U32" s="23">
        <f t="shared" si="6"/>
        <v>0.77419354838709697</v>
      </c>
      <c r="V32" s="1"/>
    </row>
    <row r="33" spans="1:22" x14ac:dyDescent="0.2">
      <c r="A33" s="26">
        <f t="shared" si="0"/>
        <v>1.2500000000000004</v>
      </c>
      <c r="B33" s="23">
        <v>1.08926E-5</v>
      </c>
      <c r="C33" s="23">
        <v>4.7248800000000001E-5</v>
      </c>
      <c r="D33" s="23">
        <v>1.90893E-4</v>
      </c>
      <c r="E33" s="23">
        <v>6.3290799999999995E-4</v>
      </c>
      <c r="F33" s="23">
        <f t="shared" si="15"/>
        <v>-11.427426898368083</v>
      </c>
      <c r="G33" s="23">
        <f t="shared" si="15"/>
        <v>-9.9600833011724248</v>
      </c>
      <c r="H33" s="23">
        <f t="shared" si="15"/>
        <v>-8.5637974963176564</v>
      </c>
      <c r="I33" s="23">
        <f t="shared" si="15"/>
        <v>-7.3651854860353776</v>
      </c>
      <c r="J33" s="23">
        <f t="shared" si="2"/>
        <v>-6428.0841369784375</v>
      </c>
      <c r="K33" s="23">
        <f t="shared" si="7"/>
        <v>53.446305556907227</v>
      </c>
      <c r="L33" s="1">
        <f t="shared" si="8"/>
        <v>1.2010120574469585</v>
      </c>
      <c r="M33" s="45">
        <f t="shared" si="11"/>
        <v>4.5250301172195773</v>
      </c>
      <c r="N33" s="23">
        <f t="shared" si="3"/>
        <v>0.68819779509615842</v>
      </c>
      <c r="O33" s="23">
        <f t="shared" si="4"/>
        <v>0.9998368418841983</v>
      </c>
      <c r="P33" s="23">
        <f t="shared" si="12"/>
        <v>20.480928145535785</v>
      </c>
      <c r="Q33" s="23">
        <f t="shared" si="9"/>
        <v>170.28867706605729</v>
      </c>
      <c r="R33" s="23">
        <f t="shared" si="5"/>
        <v>3.2381154663879688</v>
      </c>
      <c r="S33" s="23">
        <f t="shared" si="10"/>
        <v>35.263315863374459</v>
      </c>
      <c r="T33" s="23">
        <f t="shared" si="13"/>
        <v>72.770513491999935</v>
      </c>
      <c r="U33" s="23">
        <f t="shared" si="6"/>
        <v>0.80645161290322609</v>
      </c>
      <c r="V33" s="1"/>
    </row>
    <row r="34" spans="1:22" x14ac:dyDescent="0.2">
      <c r="A34" s="26">
        <f t="shared" si="0"/>
        <v>1.3000000000000005</v>
      </c>
      <c r="B34" s="23">
        <v>1.3254900000000001E-5</v>
      </c>
      <c r="C34" s="23">
        <v>5.7504599999999998E-5</v>
      </c>
      <c r="D34" s="23">
        <v>2.3285800000000001E-4</v>
      </c>
      <c r="E34" s="23">
        <v>7.7392900000000002E-4</v>
      </c>
      <c r="F34" s="23">
        <f t="shared" si="15"/>
        <v>-11.231143262574641</v>
      </c>
      <c r="G34" s="23">
        <f t="shared" si="15"/>
        <v>-9.7636456133607989</v>
      </c>
      <c r="H34" s="23">
        <f t="shared" si="15"/>
        <v>-8.3650817322439597</v>
      </c>
      <c r="I34" s="23">
        <f t="shared" si="15"/>
        <v>-7.1640304198482667</v>
      </c>
      <c r="J34" s="23">
        <f t="shared" si="2"/>
        <v>-6435.9636470442083</v>
      </c>
      <c r="K34" s="23">
        <f t="shared" si="7"/>
        <v>53.511819743349072</v>
      </c>
      <c r="L34" s="1">
        <f t="shared" si="8"/>
        <v>1.463139290919385</v>
      </c>
      <c r="M34" s="45">
        <f t="shared" si="11"/>
        <v>6.3475195575897105</v>
      </c>
      <c r="N34" s="23">
        <f t="shared" si="3"/>
        <v>0.71249901208670874</v>
      </c>
      <c r="O34" s="23">
        <f t="shared" si="4"/>
        <v>0.99982541028460847</v>
      </c>
      <c r="P34" s="23">
        <f t="shared" si="12"/>
        <v>20.703584489844182</v>
      </c>
      <c r="Q34" s="23">
        <f t="shared" si="9"/>
        <v>172.13995324080946</v>
      </c>
      <c r="R34" s="23">
        <f t="shared" si="5"/>
        <v>3.3524578068457087</v>
      </c>
      <c r="S34" s="23">
        <f t="shared" si="10"/>
        <v>39.453798391287727</v>
      </c>
      <c r="T34" s="23">
        <f t="shared" si="13"/>
        <v>101.02256443565784</v>
      </c>
      <c r="U34" s="23">
        <f t="shared" si="6"/>
        <v>0.83870967741935509</v>
      </c>
      <c r="V34" s="1"/>
    </row>
    <row r="35" spans="1:22" x14ac:dyDescent="0.2">
      <c r="A35" s="26">
        <f t="shared" si="0"/>
        <v>1.3500000000000005</v>
      </c>
      <c r="B35" s="23">
        <v>1.64965E-5</v>
      </c>
      <c r="C35" s="23">
        <v>7.1577300000000003E-5</v>
      </c>
      <c r="D35" s="23">
        <v>2.90692E-4</v>
      </c>
      <c r="E35" s="23">
        <v>9.6896700000000005E-4</v>
      </c>
      <c r="F35" s="23">
        <f t="shared" si="15"/>
        <v>-11.012362320770746</v>
      </c>
      <c r="G35" s="23">
        <f t="shared" si="15"/>
        <v>-9.5447325733713413</v>
      </c>
      <c r="H35" s="23">
        <f t="shared" si="15"/>
        <v>-8.1432462705579614</v>
      </c>
      <c r="I35" s="23">
        <f t="shared" si="15"/>
        <v>-6.9392800023809711</v>
      </c>
      <c r="J35" s="23">
        <f t="shared" si="2"/>
        <v>-6445.6815786877332</v>
      </c>
      <c r="K35" s="23">
        <f t="shared" si="7"/>
        <v>53.592619485999165</v>
      </c>
      <c r="L35" s="1">
        <f t="shared" si="8"/>
        <v>1.8357640132059301</v>
      </c>
      <c r="M35" s="45">
        <f t="shared" si="11"/>
        <v>9.0936494299334747</v>
      </c>
      <c r="N35" s="23">
        <f t="shared" si="3"/>
        <v>0.74435179084490188</v>
      </c>
      <c r="O35" s="23">
        <f t="shared" si="4"/>
        <v>0.99980985356201268</v>
      </c>
      <c r="P35" s="23">
        <f t="shared" si="12"/>
        <v>20.955446136891702</v>
      </c>
      <c r="Q35" s="23">
        <f t="shared" si="9"/>
        <v>174.23405690518607</v>
      </c>
      <c r="R35" s="23">
        <f t="shared" si="5"/>
        <v>3.5023318347477126</v>
      </c>
      <c r="S35" s="23">
        <f t="shared" si="10"/>
        <v>45.365572306940251</v>
      </c>
      <c r="T35" s="23">
        <f t="shared" si="13"/>
        <v>146.50141485896853</v>
      </c>
      <c r="U35" s="23">
        <f t="shared" si="6"/>
        <v>0.87096774193548421</v>
      </c>
      <c r="V35" s="1"/>
    </row>
    <row r="36" spans="1:22" x14ac:dyDescent="0.2">
      <c r="A36" s="26">
        <f t="shared" si="0"/>
        <v>1.4000000000000006</v>
      </c>
      <c r="B36" s="23">
        <v>2.1192500000000001E-5</v>
      </c>
      <c r="C36" s="23">
        <v>9.1960500000000002E-5</v>
      </c>
      <c r="D36" s="23">
        <v>3.7493900000000002E-4</v>
      </c>
      <c r="E36" s="23">
        <v>1.2542E-3</v>
      </c>
      <c r="F36" s="23">
        <f t="shared" si="15"/>
        <v>-10.761863212463851</v>
      </c>
      <c r="G36" s="23">
        <f t="shared" si="15"/>
        <v>-9.2941514209374887</v>
      </c>
      <c r="H36" s="23">
        <f t="shared" si="15"/>
        <v>-7.8887472118921869</v>
      </c>
      <c r="I36" s="23">
        <f t="shared" si="15"/>
        <v>-6.681257359855354</v>
      </c>
      <c r="J36" s="23">
        <f t="shared" si="2"/>
        <v>-6458.0427138937594</v>
      </c>
      <c r="K36" s="23">
        <f t="shared" si="7"/>
        <v>53.695396144669665</v>
      </c>
      <c r="L36" s="1">
        <f t="shared" si="8"/>
        <v>2.3725042339127334</v>
      </c>
      <c r="M36" s="45">
        <f t="shared" si="11"/>
        <v>12.682705147494721</v>
      </c>
      <c r="N36" s="23">
        <f t="shared" si="3"/>
        <v>0.78803836522454485</v>
      </c>
      <c r="O36" s="23">
        <f t="shared" si="4"/>
        <v>0.99978746757198722</v>
      </c>
      <c r="P36" s="23">
        <f t="shared" si="12"/>
        <v>21.249204458656983</v>
      </c>
      <c r="Q36" s="23">
        <f t="shared" si="9"/>
        <v>176.67651047150349</v>
      </c>
      <c r="R36" s="23">
        <f t="shared" si="5"/>
        <v>3.707886361629718</v>
      </c>
      <c r="S36" s="23">
        <f t="shared" si="10"/>
        <v>54.103939877184594</v>
      </c>
      <c r="T36" s="23">
        <f t="shared" si="13"/>
        <v>225.53166960378201</v>
      </c>
      <c r="U36" s="23">
        <f t="shared" si="6"/>
        <v>0.90322580645161321</v>
      </c>
      <c r="V36" s="1"/>
    </row>
    <row r="37" spans="1:22" x14ac:dyDescent="0.2">
      <c r="A37" s="26">
        <f t="shared" si="0"/>
        <v>1.4500000000000006</v>
      </c>
      <c r="B37" s="23">
        <v>2.85439E-5</v>
      </c>
      <c r="C37" s="23">
        <v>1.2385299999999999E-4</v>
      </c>
      <c r="D37" s="23">
        <v>5.0777600000000004E-4</v>
      </c>
      <c r="E37" s="23">
        <v>1.7057299999999999E-3</v>
      </c>
      <c r="F37" s="23">
        <f t="shared" si="15"/>
        <v>-10.464067304936041</v>
      </c>
      <c r="G37" s="23">
        <f t="shared" si="15"/>
        <v>-8.9964151794720522</v>
      </c>
      <c r="H37" s="23">
        <f t="shared" si="15"/>
        <v>-7.5854701525124639</v>
      </c>
      <c r="I37" s="23">
        <f t="shared" si="15"/>
        <v>-6.3737621073851134</v>
      </c>
      <c r="J37" s="23">
        <f t="shared" si="2"/>
        <v>-6474.2161175525207</v>
      </c>
      <c r="K37" s="23">
        <f t="shared" si="7"/>
        <v>53.829869909390439</v>
      </c>
      <c r="L37" s="1">
        <f t="shared" si="8"/>
        <v>3.1040345279554034</v>
      </c>
      <c r="M37" s="45">
        <f t="shared" si="11"/>
        <v>11.142540215340782</v>
      </c>
      <c r="N37" s="23">
        <f t="shared" si="3"/>
        <v>0.85163924234775812</v>
      </c>
      <c r="O37" s="23">
        <f t="shared" si="4"/>
        <v>0.99975271472784022</v>
      </c>
      <c r="P37" s="23">
        <f t="shared" si="12"/>
        <v>21.606164037874137</v>
      </c>
      <c r="Q37" s="23">
        <f t="shared" si="9"/>
        <v>179.64445089290453</v>
      </c>
      <c r="R37" s="23">
        <f t="shared" si="5"/>
        <v>4.0071418741524543</v>
      </c>
      <c r="S37" s="23">
        <f t="shared" si="10"/>
        <v>67.918739267318472</v>
      </c>
      <c r="T37" s="23">
        <f t="shared" si="13"/>
        <v>374.26256101985518</v>
      </c>
      <c r="U37" s="23">
        <f t="shared" si="6"/>
        <v>0.93548387096774233</v>
      </c>
      <c r="V37" s="1"/>
    </row>
    <row r="38" spans="1:22" s="11" customFormat="1" x14ac:dyDescent="0.2">
      <c r="A38" s="34">
        <f t="shared" si="0"/>
        <v>1.5000000000000007</v>
      </c>
      <c r="B38" s="28">
        <v>4.1522700000000001E-5</v>
      </c>
      <c r="C38" s="28">
        <v>1.8007599999999999E-4</v>
      </c>
      <c r="D38" s="28">
        <v>7.4452700000000004E-4</v>
      </c>
      <c r="E38" s="28">
        <v>2.5119700000000001E-3</v>
      </c>
      <c r="F38" s="28">
        <f t="shared" si="15"/>
        <v>-10.089270292319194</v>
      </c>
      <c r="G38" s="28">
        <f t="shared" si="15"/>
        <v>-8.6221315739625624</v>
      </c>
      <c r="H38" s="28">
        <f t="shared" si="15"/>
        <v>-7.2027614405475022</v>
      </c>
      <c r="I38" s="28">
        <f t="shared" si="15"/>
        <v>-5.9866879731226579</v>
      </c>
      <c r="J38" s="28">
        <f t="shared" si="2"/>
        <v>-6495.3755003265624</v>
      </c>
      <c r="K38" s="28">
        <f t="shared" si="7"/>
        <v>54.005799597465206</v>
      </c>
      <c r="L38" s="14">
        <f t="shared" si="8"/>
        <v>3.4867582554468126</v>
      </c>
      <c r="M38" s="14">
        <f>(L39-L37)/(A39-A37)</f>
        <v>-99.046592761439996</v>
      </c>
      <c r="N38" s="28">
        <f t="shared" si="3"/>
        <v>0.95272152118842213</v>
      </c>
      <c r="O38" s="28">
        <f t="shared" si="4"/>
        <v>0.99969221220119098</v>
      </c>
      <c r="P38" s="28">
        <f t="shared" si="12"/>
        <v>22.06607545832405</v>
      </c>
      <c r="Q38" s="28">
        <f t="shared" si="9"/>
        <v>183.46838439823534</v>
      </c>
      <c r="R38" s="28">
        <f t="shared" si="5"/>
        <v>4.4827552702197293</v>
      </c>
      <c r="S38" s="28">
        <f t="shared" si="10"/>
        <v>91.530195979170145</v>
      </c>
      <c r="T38" s="28">
        <f t="shared" si="13"/>
        <v>521.18947876872892</v>
      </c>
      <c r="U38" s="28">
        <f t="shared" si="6"/>
        <v>0.96774193548387133</v>
      </c>
      <c r="V38" s="45"/>
    </row>
    <row r="39" spans="1:22" s="11" customFormat="1" x14ac:dyDescent="0.2">
      <c r="A39" s="33">
        <f t="shared" si="0"/>
        <v>1.5500000000000007</v>
      </c>
      <c r="B39" s="29">
        <v>6.9884199999999997E-5</v>
      </c>
      <c r="C39" s="29">
        <v>3.0235599999999999E-4</v>
      </c>
      <c r="D39" s="29">
        <v>1.2672899999999999E-3</v>
      </c>
      <c r="E39" s="29">
        <v>4.2709000000000002E-3</v>
      </c>
      <c r="F39" s="29">
        <f t="shared" si="15"/>
        <v>-9.5686709714707607</v>
      </c>
      <c r="G39" s="29">
        <f t="shared" si="15"/>
        <v>-8.1039054268909361</v>
      </c>
      <c r="H39" s="29">
        <f t="shared" si="15"/>
        <v>-6.6708745166988344</v>
      </c>
      <c r="I39" s="29">
        <f t="shared" si="15"/>
        <v>-5.455930701117353</v>
      </c>
      <c r="J39" s="29">
        <f t="shared" si="2"/>
        <v>-6516.1519916934412</v>
      </c>
      <c r="K39" s="29">
        <f t="shared" si="7"/>
        <v>54.17854573493512</v>
      </c>
      <c r="L39" s="30">
        <f t="shared" si="8"/>
        <v>-6.8006247481886044</v>
      </c>
      <c r="M39" s="30">
        <f t="shared" si="11"/>
        <v>-2448.207654266032</v>
      </c>
      <c r="N39" s="29">
        <f t="shared" si="3"/>
        <v>1.1325629131688635</v>
      </c>
      <c r="O39" s="29">
        <f t="shared" si="4"/>
        <v>0.99956840496755606</v>
      </c>
      <c r="P39" s="29">
        <f t="shared" si="12"/>
        <v>22.707014311241991</v>
      </c>
      <c r="Q39" s="29">
        <f t="shared" si="9"/>
        <v>188.79747049082155</v>
      </c>
      <c r="R39" s="29">
        <f t="shared" si="5"/>
        <v>5.3289468695218467</v>
      </c>
      <c r="S39" s="29">
        <f t="shared" si="10"/>
        <v>120.03768714419141</v>
      </c>
      <c r="T39" s="29">
        <f t="shared" si="13"/>
        <v>-9470.8844525114291</v>
      </c>
      <c r="U39" s="29">
        <f t="shared" si="6"/>
        <v>1.0000000000000004</v>
      </c>
      <c r="V39" s="45"/>
    </row>
    <row r="40" spans="1:22" x14ac:dyDescent="0.2">
      <c r="A40" s="26">
        <f t="shared" si="0"/>
        <v>1.6000000000000008</v>
      </c>
      <c r="B40" s="23">
        <v>1.71943E-4</v>
      </c>
      <c r="C40" s="23">
        <v>7.3048700000000004E-4</v>
      </c>
      <c r="D40" s="23">
        <v>3.09348E-3</v>
      </c>
      <c r="E40" s="23">
        <v>9.7261099999999996E-3</v>
      </c>
      <c r="F40" s="23">
        <f t="shared" si="15"/>
        <v>-8.6683475314232314</v>
      </c>
      <c r="G40" s="23">
        <f t="shared" si="15"/>
        <v>-7.2217991229619871</v>
      </c>
      <c r="H40" s="23">
        <f t="shared" si="15"/>
        <v>-5.7784586081830325</v>
      </c>
      <c r="I40" s="23">
        <f t="shared" si="15"/>
        <v>-4.6329412571734858</v>
      </c>
      <c r="J40" s="23">
        <f t="shared" si="2"/>
        <v>-6413.5831526425327</v>
      </c>
      <c r="K40" s="23">
        <f t="shared" si="7"/>
        <v>53.325737122646345</v>
      </c>
      <c r="L40" s="1">
        <f t="shared" si="8"/>
        <v>-241.33400717115663</v>
      </c>
      <c r="M40" s="45">
        <f t="shared" si="11"/>
        <v>-3528.7471629221286</v>
      </c>
      <c r="N40" s="23">
        <f t="shared" si="3"/>
        <v>1.4382595199504344</v>
      </c>
      <c r="O40" s="23">
        <f t="shared" si="4"/>
        <v>0.99930013074488777</v>
      </c>
      <c r="P40" s="23">
        <f t="shared" si="12"/>
        <v>23.509790500048648</v>
      </c>
      <c r="Q40" s="23">
        <f t="shared" si="9"/>
        <v>195.4721531126545</v>
      </c>
      <c r="R40" s="23">
        <f t="shared" si="5"/>
        <v>6.7673137423820169</v>
      </c>
      <c r="S40" s="23">
        <f t="shared" si="10"/>
        <v>-855.55824927197364</v>
      </c>
      <c r="T40" s="23">
        <f t="shared" si="13"/>
        <v>-15057.644262743197</v>
      </c>
      <c r="U40" s="23">
        <f t="shared" si="6"/>
        <v>1.0322580645161294</v>
      </c>
      <c r="V40" s="1"/>
    </row>
    <row r="41" spans="1:22" x14ac:dyDescent="0.2">
      <c r="A41" s="26">
        <f t="shared" si="0"/>
        <v>1.6500000000000008</v>
      </c>
      <c r="B41" s="23">
        <v>3.2435599999999999E-3</v>
      </c>
      <c r="C41" s="23">
        <v>7.0341500000000003E-3</v>
      </c>
      <c r="D41" s="23">
        <v>1.6595200000000001E-2</v>
      </c>
      <c r="E41" s="23">
        <v>3.10636E-2</v>
      </c>
      <c r="F41" s="23">
        <f t="shared" si="15"/>
        <v>-5.7310837869467273</v>
      </c>
      <c r="G41" s="23">
        <f t="shared" si="15"/>
        <v>-4.9569784201648295</v>
      </c>
      <c r="H41" s="23">
        <f t="shared" si="15"/>
        <v>-4.0986417820599836</v>
      </c>
      <c r="I41" s="23">
        <f t="shared" si="15"/>
        <v>-3.4717185632774474</v>
      </c>
      <c r="J41" s="23">
        <f t="shared" si="2"/>
        <v>-3613.584102209325</v>
      </c>
      <c r="K41" s="23">
        <f t="shared" si="7"/>
        <v>30.045145017819436</v>
      </c>
      <c r="L41" s="45">
        <f t="shared" si="8"/>
        <v>-359.6753410404018</v>
      </c>
      <c r="M41" s="45">
        <f t="shared" si="11"/>
        <v>937.84000891616392</v>
      </c>
      <c r="N41" s="23">
        <f t="shared" si="3"/>
        <v>1.7466553224590686</v>
      </c>
      <c r="O41" s="23">
        <f t="shared" si="4"/>
        <v>0.99676809540673827</v>
      </c>
      <c r="P41" s="23">
        <f t="shared" si="12"/>
        <v>12.417060023287522</v>
      </c>
      <c r="Q41" s="23">
        <f t="shared" si="9"/>
        <v>103.24164556362412</v>
      </c>
      <c r="R41" s="23">
        <f t="shared" si="5"/>
        <v>8.2183808992199818</v>
      </c>
      <c r="S41" s="23">
        <f t="shared" si="10"/>
        <v>-1385.7267391301298</v>
      </c>
      <c r="T41" s="23">
        <f t="shared" si="13"/>
        <v>3594.4629255098912</v>
      </c>
      <c r="U41" s="23">
        <f t="shared" si="6"/>
        <v>1.0645161290322585</v>
      </c>
      <c r="V41" s="1"/>
    </row>
    <row r="42" spans="1:22" x14ac:dyDescent="0.2">
      <c r="A42" s="26">
        <f t="shared" si="0"/>
        <v>1.7000000000000008</v>
      </c>
      <c r="B42" s="23">
        <v>1.97577E-2</v>
      </c>
      <c r="C42" s="23">
        <v>3.2800000000000003E-2</v>
      </c>
      <c r="D42" s="23">
        <v>5.1892000000000001E-2</v>
      </c>
      <c r="E42" s="23">
        <v>7.3625599999999999E-2</v>
      </c>
      <c r="F42" s="23">
        <f t="shared" si="15"/>
        <v>-3.9242119901981778</v>
      </c>
      <c r="G42" s="23">
        <f t="shared" si="15"/>
        <v>-3.417326763592039</v>
      </c>
      <c r="H42" s="23">
        <f t="shared" si="15"/>
        <v>-2.9585906432733711</v>
      </c>
      <c r="I42" s="23">
        <f t="shared" si="15"/>
        <v>-2.6087624876378199</v>
      </c>
      <c r="J42" s="23">
        <f t="shared" si="2"/>
        <v>-2087.702570041029</v>
      </c>
      <c r="K42" s="23">
        <f>-J42*0.0083145</f>
        <v>17.358203018606137</v>
      </c>
      <c r="L42" s="45">
        <f t="shared" si="8"/>
        <v>-147.55000627954016</v>
      </c>
      <c r="M42" s="45">
        <f t="shared" si="11"/>
        <v>3310.9904284814943</v>
      </c>
      <c r="N42" s="23">
        <f t="shared" si="3"/>
        <v>3.0561205356787479E-2</v>
      </c>
      <c r="O42" s="23">
        <f t="shared" si="4"/>
        <v>0.99999717204603955</v>
      </c>
      <c r="P42" s="23">
        <f t="shared" si="12"/>
        <v>6.8434035960841175</v>
      </c>
      <c r="Q42" s="23">
        <f t="shared" si="9"/>
        <v>56.899479199641398</v>
      </c>
      <c r="R42" s="23">
        <f t="shared" si="5"/>
        <v>0.14379690321943719</v>
      </c>
      <c r="S42" s="23">
        <f t="shared" si="10"/>
        <v>-496.11195672098421</v>
      </c>
      <c r="T42" s="23">
        <f t="shared" si="13"/>
        <v>13508.956832971438</v>
      </c>
      <c r="U42" s="23">
        <f t="shared" si="6"/>
        <v>1.0967741935483877</v>
      </c>
      <c r="V42" s="1"/>
    </row>
    <row r="43" spans="1:22" x14ac:dyDescent="0.2">
      <c r="A43" s="26">
        <f t="shared" si="0"/>
        <v>1.7500000000000009</v>
      </c>
      <c r="B43" s="23">
        <v>3.9186100000000001E-2</v>
      </c>
      <c r="C43" s="23">
        <v>6.2971200000000005E-2</v>
      </c>
      <c r="D43" s="23">
        <v>9.3330899999999994E-2</v>
      </c>
      <c r="E43" s="23">
        <v>0.12511800000000001</v>
      </c>
      <c r="F43" s="23">
        <f t="shared" si="15"/>
        <v>-3.2394331869050057</v>
      </c>
      <c r="G43" s="23">
        <f t="shared" si="15"/>
        <v>-2.7650777999693985</v>
      </c>
      <c r="H43" s="23">
        <f>LN(D43)</f>
        <v>-2.3716040362494342</v>
      </c>
      <c r="I43" s="23">
        <f t="shared" si="15"/>
        <v>-2.0784979869676237</v>
      </c>
      <c r="J43" s="23">
        <f t="shared" si="2"/>
        <v>-1838.9734066829524</v>
      </c>
      <c r="K43" s="23">
        <f t="shared" si="7"/>
        <v>15.290144389865409</v>
      </c>
      <c r="L43" s="45">
        <f t="shared" si="8"/>
        <v>-28.576298192252054</v>
      </c>
      <c r="M43" s="45">
        <f t="shared" si="11"/>
        <v>1354.1328814852413</v>
      </c>
      <c r="N43" s="23">
        <f t="shared" si="3"/>
        <v>0.43580104785414248</v>
      </c>
      <c r="O43" s="23">
        <f t="shared" si="4"/>
        <v>0.99928951108141573</v>
      </c>
      <c r="P43" s="23">
        <f t="shared" si="12"/>
        <v>6.4502315101961205</v>
      </c>
      <c r="Q43" s="23">
        <f t="shared" si="9"/>
        <v>53.63044989152565</v>
      </c>
      <c r="R43" s="23">
        <f t="shared" si="5"/>
        <v>2.0505356503320469</v>
      </c>
      <c r="S43" s="23">
        <f t="shared" si="10"/>
        <v>-34.831055832984646</v>
      </c>
      <c r="T43" s="23">
        <f t="shared" si="13"/>
        <v>4975.4109221407589</v>
      </c>
      <c r="U43" s="23">
        <f t="shared" si="6"/>
        <v>1.1290322580645167</v>
      </c>
      <c r="V43" s="1"/>
    </row>
    <row r="44" spans="1:22" x14ac:dyDescent="0.2">
      <c r="A44" s="26">
        <f t="shared" si="0"/>
        <v>1.8000000000000009</v>
      </c>
      <c r="B44" s="23">
        <v>6.0115599999999998E-2</v>
      </c>
      <c r="C44" s="23">
        <v>9.5053600000000002E-2</v>
      </c>
      <c r="D44" s="23">
        <v>0.13742699999999999</v>
      </c>
      <c r="E44" s="23">
        <v>0.18098500000000001</v>
      </c>
      <c r="F44" s="23">
        <f t="shared" si="15"/>
        <v>-2.8114859037350741</v>
      </c>
      <c r="G44" s="23">
        <f t="shared" si="15"/>
        <v>-2.3533143359621955</v>
      </c>
      <c r="H44" s="23">
        <f>LN(D44)</f>
        <v>-1.984662411948553</v>
      </c>
      <c r="I44" s="23">
        <f t="shared" si="15"/>
        <v>-1.7093411240786389</v>
      </c>
      <c r="J44" s="23">
        <f t="shared" si="2"/>
        <v>-1744.0102470841214</v>
      </c>
      <c r="K44" s="23">
        <f t="shared" si="7"/>
        <v>14.500573199380929</v>
      </c>
      <c r="L44" s="45">
        <f t="shared" si="8"/>
        <v>-12.136718131015883</v>
      </c>
      <c r="M44" s="45">
        <f t="shared" si="11"/>
        <v>216.19314926240259</v>
      </c>
      <c r="N44" s="23">
        <f t="shared" si="3"/>
        <v>0.55049002287466309</v>
      </c>
      <c r="O44" s="23">
        <f t="shared" si="4"/>
        <v>0.99875237374150982</v>
      </c>
      <c r="P44" s="23">
        <f t="shared" si="12"/>
        <v>6.424484168181241</v>
      </c>
      <c r="Q44" s="23">
        <f t="shared" si="9"/>
        <v>53.416373616342931</v>
      </c>
      <c r="R44" s="23">
        <f t="shared" si="5"/>
        <v>2.5901714156373412</v>
      </c>
      <c r="S44" s="23">
        <f t="shared" si="10"/>
        <v>1.4291354930920606</v>
      </c>
      <c r="T44" s="23">
        <f t="shared" si="13"/>
        <v>433.16934449372292</v>
      </c>
      <c r="U44" s="23">
        <f t="shared" si="6"/>
        <v>1.1612903225806457</v>
      </c>
      <c r="V44" s="1"/>
    </row>
    <row r="45" spans="1:22" x14ac:dyDescent="0.2">
      <c r="A45" s="26">
        <f t="shared" si="0"/>
        <v>1.850000000000001</v>
      </c>
      <c r="B45" s="23">
        <v>8.2258800000000007E-2</v>
      </c>
      <c r="C45" s="23">
        <v>0.12864500000000001</v>
      </c>
      <c r="D45" s="23">
        <v>0.18351799999999999</v>
      </c>
      <c r="E45" s="23">
        <v>0.23999200000000001</v>
      </c>
      <c r="F45" s="23">
        <f t="shared" si="15"/>
        <v>-2.4978849041783127</v>
      </c>
      <c r="G45" s="23">
        <f t="shared" si="15"/>
        <v>-2.0506986061476242</v>
      </c>
      <c r="H45" s="23">
        <f>LN(D45)</f>
        <v>-1.6954425236552291</v>
      </c>
      <c r="I45" s="23">
        <f t="shared" si="15"/>
        <v>-1.427149689529047</v>
      </c>
      <c r="J45" s="23">
        <f t="shared" si="2"/>
        <v>-1693.0028957560669</v>
      </c>
      <c r="K45" s="23">
        <f t="shared" si="7"/>
        <v>14.07647257676382</v>
      </c>
      <c r="L45" s="45">
        <f t="shared" si="8"/>
        <v>-6.9569832660117763</v>
      </c>
      <c r="M45" s="45">
        <f t="shared" si="11"/>
        <v>74.8986795061072</v>
      </c>
      <c r="N45" s="23">
        <f t="shared" si="3"/>
        <v>0.58909066483140626</v>
      </c>
      <c r="O45" s="23">
        <f t="shared" si="4"/>
        <v>0.99848383803486462</v>
      </c>
      <c r="P45" s="23">
        <f t="shared" si="12"/>
        <v>6.4674199820596368</v>
      </c>
      <c r="Q45" s="23">
        <f t="shared" si="9"/>
        <v>53.773363440834856</v>
      </c>
      <c r="R45" s="23">
        <f t="shared" si="5"/>
        <v>2.7717955600668787</v>
      </c>
      <c r="S45" s="23">
        <f t="shared" si="10"/>
        <v>8.4858786163876871</v>
      </c>
      <c r="T45" s="23">
        <f t="shared" si="13"/>
        <v>86.265192189036668</v>
      </c>
      <c r="U45" s="23">
        <f t="shared" si="6"/>
        <v>1.1935483870967747</v>
      </c>
      <c r="V45" s="1"/>
    </row>
    <row r="46" spans="1:22" x14ac:dyDescent="0.2">
      <c r="A46" s="26">
        <f t="shared" si="0"/>
        <v>1.900000000000001</v>
      </c>
      <c r="B46" s="23">
        <v>0.105492</v>
      </c>
      <c r="C46" s="23">
        <v>0.16359599999999999</v>
      </c>
      <c r="D46" s="23">
        <v>0.231375</v>
      </c>
      <c r="E46" s="23">
        <v>0.30167699999999997</v>
      </c>
      <c r="F46" s="23">
        <f t="shared" ref="F46:I61" si="16">LN(B46)</f>
        <v>-2.2491201583250953</v>
      </c>
      <c r="G46" s="23">
        <f t="shared" si="16"/>
        <v>-1.8103553049901442</v>
      </c>
      <c r="H46" s="23">
        <f t="shared" si="16"/>
        <v>-1.4637155080884754</v>
      </c>
      <c r="I46" s="23">
        <f t="shared" si="16"/>
        <v>-1.1983983703933341</v>
      </c>
      <c r="J46" s="23">
        <f t="shared" si="2"/>
        <v>-1660.3373471381021</v>
      </c>
      <c r="K46" s="23">
        <f t="shared" si="7"/>
        <v>13.804874872779751</v>
      </c>
      <c r="L46" s="45">
        <f t="shared" si="8"/>
        <v>-4.6468501804051554</v>
      </c>
      <c r="M46" s="45">
        <f t="shared" si="11"/>
        <v>35.529436985139682</v>
      </c>
      <c r="N46" s="23">
        <f t="shared" si="3"/>
        <v>0.59989093348417966</v>
      </c>
      <c r="O46" s="23">
        <f t="shared" si="4"/>
        <v>0.99835912553093931</v>
      </c>
      <c r="P46" s="23">
        <f t="shared" si="12"/>
        <v>6.5265453698937632</v>
      </c>
      <c r="Q46" s="23">
        <f t="shared" si="9"/>
        <v>54.2649614779817</v>
      </c>
      <c r="R46" s="23">
        <f t="shared" si="5"/>
        <v>2.8226130971396386</v>
      </c>
      <c r="S46" s="23">
        <f t="shared" si="10"/>
        <v>10.055654711995734</v>
      </c>
      <c r="T46" s="23">
        <f t="shared" si="13"/>
        <v>16.460072409261727</v>
      </c>
      <c r="U46" s="23">
        <f t="shared" si="6"/>
        <v>1.2258064516129039</v>
      </c>
      <c r="V46" s="1"/>
    </row>
    <row r="47" spans="1:22" x14ac:dyDescent="0.2">
      <c r="A47" s="26">
        <f t="shared" si="0"/>
        <v>1.9500000000000011</v>
      </c>
      <c r="B47" s="23">
        <v>0.12975100000000001</v>
      </c>
      <c r="C47" s="23">
        <v>0.19983899999999999</v>
      </c>
      <c r="D47" s="23">
        <v>0.28090199999999999</v>
      </c>
      <c r="E47" s="23">
        <v>0.36583199999999999</v>
      </c>
      <c r="F47" s="23">
        <f t="shared" si="16"/>
        <v>-2.0421380498367445</v>
      </c>
      <c r="G47" s="23">
        <f t="shared" si="16"/>
        <v>-1.6102432366205921</v>
      </c>
      <c r="H47" s="23">
        <f t="shared" si="16"/>
        <v>-1.2697494249257659</v>
      </c>
      <c r="I47" s="23">
        <f t="shared" si="16"/>
        <v>-1.0055810673544869</v>
      </c>
      <c r="J47" s="23">
        <f t="shared" si="2"/>
        <v>-1637.1143855581577</v>
      </c>
      <c r="K47" s="23">
        <f t="shared" si="7"/>
        <v>13.611787558723304</v>
      </c>
      <c r="L47" s="45">
        <f t="shared" si="8"/>
        <v>-3.4040395674978052</v>
      </c>
      <c r="M47" s="45">
        <f t="shared" si="11"/>
        <v>19.941924302784631</v>
      </c>
      <c r="N47" s="23">
        <f t="shared" si="3"/>
        <v>0.59866432599399144</v>
      </c>
      <c r="O47" s="23">
        <f t="shared" si="4"/>
        <v>0.99831042516231017</v>
      </c>
      <c r="P47" s="23">
        <f t="shared" si="12"/>
        <v>6.588361165678565</v>
      </c>
      <c r="Q47" s="23">
        <f t="shared" si="9"/>
        <v>54.778928912034431</v>
      </c>
      <c r="R47" s="23">
        <f t="shared" si="5"/>
        <v>2.8168416507422975</v>
      </c>
      <c r="S47" s="23">
        <f t="shared" si="10"/>
        <v>10.131885857313861</v>
      </c>
      <c r="T47" s="23">
        <f t="shared" si="13"/>
        <v>-3.1511676918081872</v>
      </c>
      <c r="U47" s="23">
        <f t="shared" si="6"/>
        <v>1.2580645161290329</v>
      </c>
      <c r="V47" s="1"/>
    </row>
    <row r="48" spans="1:22" x14ac:dyDescent="0.2">
      <c r="A48" s="26">
        <f t="shared" si="0"/>
        <v>2.0000000000000009</v>
      </c>
      <c r="B48" s="23">
        <v>0.155005</v>
      </c>
      <c r="C48" s="23">
        <v>0.237343</v>
      </c>
      <c r="D48" s="23">
        <v>0.33205499999999999</v>
      </c>
      <c r="E48" s="23">
        <v>0.43235600000000002</v>
      </c>
      <c r="F48" s="23">
        <f t="shared" si="16"/>
        <v>-1.8642979045186545</v>
      </c>
      <c r="G48" s="23">
        <f t="shared" si="16"/>
        <v>-1.43824892673065</v>
      </c>
      <c r="H48" s="23">
        <f t="shared" si="16"/>
        <v>-1.1024546611355877</v>
      </c>
      <c r="I48" s="23">
        <f t="shared" si="16"/>
        <v>-0.8385059560265653</v>
      </c>
      <c r="J48" s="23">
        <f t="shared" si="2"/>
        <v>-1619.3963456647987</v>
      </c>
      <c r="K48" s="23">
        <f t="shared" si="7"/>
        <v>13.46447091602997</v>
      </c>
      <c r="L48" s="45">
        <f t="shared" si="8"/>
        <v>-2.652657750126695</v>
      </c>
      <c r="M48" s="45">
        <f t="shared" si="11"/>
        <v>12.456511584333553</v>
      </c>
      <c r="N48" s="23">
        <f t="shared" si="3"/>
        <v>0.59159395008842441</v>
      </c>
      <c r="O48" s="23">
        <f t="shared" si="4"/>
        <v>0.99830412409667935</v>
      </c>
      <c r="P48" s="23">
        <f t="shared" si="12"/>
        <v>6.6484033993280507</v>
      </c>
      <c r="Q48" s="23">
        <f t="shared" si="9"/>
        <v>55.278150063713085</v>
      </c>
      <c r="R48" s="23">
        <f t="shared" si="5"/>
        <v>2.7835740440511212</v>
      </c>
      <c r="S48" s="23">
        <f t="shared" si="10"/>
        <v>9.7405379428149157</v>
      </c>
      <c r="T48" s="23">
        <f t="shared" si="13"/>
        <v>-9.0000091548864667</v>
      </c>
      <c r="U48" s="23">
        <f t="shared" si="6"/>
        <v>1.2903225806451619</v>
      </c>
      <c r="V48" s="1"/>
    </row>
    <row r="49" spans="1:22" x14ac:dyDescent="0.2">
      <c r="A49" s="26">
        <f t="shared" si="0"/>
        <v>2.0500000000000007</v>
      </c>
      <c r="B49" s="23">
        <v>0.18123800000000001</v>
      </c>
      <c r="C49" s="23">
        <v>0.27609800000000001</v>
      </c>
      <c r="D49" s="23">
        <v>0.384822</v>
      </c>
      <c r="E49" s="23">
        <v>0.50120399999999998</v>
      </c>
      <c r="F49" s="23">
        <f t="shared" si="16"/>
        <v>-1.7079441943356779</v>
      </c>
      <c r="G49" s="23">
        <f t="shared" si="16"/>
        <v>-1.286999403824528</v>
      </c>
      <c r="H49" s="23">
        <f t="shared" si="16"/>
        <v>-0.9549743892677014</v>
      </c>
      <c r="I49" s="23">
        <f t="shared" si="16"/>
        <v>-0.69074207514610098</v>
      </c>
      <c r="J49" s="23">
        <f t="shared" si="2"/>
        <v>-1605.2103895256039</v>
      </c>
      <c r="K49" s="23">
        <f t="shared" si="7"/>
        <v>13.346521783710635</v>
      </c>
      <c r="L49" s="45">
        <f t="shared" si="8"/>
        <v>-2.1583884090644543</v>
      </c>
      <c r="M49" s="45">
        <f t="shared" si="11"/>
        <v>8.391860577675617</v>
      </c>
      <c r="N49" s="23">
        <f t="shared" si="3"/>
        <v>0.58162309699021941</v>
      </c>
      <c r="O49" s="23">
        <f t="shared" si="4"/>
        <v>0.99832189599985288</v>
      </c>
      <c r="P49" s="23">
        <f t="shared" si="12"/>
        <v>6.7055123827429091</v>
      </c>
      <c r="Q49" s="23">
        <f t="shared" si="9"/>
        <v>55.752982706315919</v>
      </c>
      <c r="R49" s="23">
        <f t="shared" si="5"/>
        <v>2.7366590817242393</v>
      </c>
      <c r="S49" s="23">
        <f t="shared" si="10"/>
        <v>9.2318849418252178</v>
      </c>
      <c r="T49" s="23">
        <f t="shared" si="13"/>
        <v>-10.287237730535354</v>
      </c>
      <c r="U49" s="23">
        <f t="shared" si="6"/>
        <v>1.3225806451612907</v>
      </c>
      <c r="V49" s="1"/>
    </row>
    <row r="50" spans="1:22" x14ac:dyDescent="0.2">
      <c r="A50" s="26">
        <f t="shared" si="0"/>
        <v>2.1000000000000005</v>
      </c>
      <c r="B50" s="23">
        <v>0.20844699999999999</v>
      </c>
      <c r="C50" s="23">
        <v>0.316108</v>
      </c>
      <c r="D50" s="23">
        <v>0.43920999999999999</v>
      </c>
      <c r="E50" s="23">
        <v>0.57236600000000004</v>
      </c>
      <c r="F50" s="23">
        <f t="shared" si="16"/>
        <v>-1.5680704666994094</v>
      </c>
      <c r="G50" s="23">
        <f t="shared" si="16"/>
        <v>-1.1516713516341242</v>
      </c>
      <c r="H50" s="23">
        <f t="shared" si="16"/>
        <v>-0.82277762037570878</v>
      </c>
      <c r="I50" s="23">
        <f t="shared" si="16"/>
        <v>-0.55797663208569603</v>
      </c>
      <c r="J50" s="23">
        <f t="shared" si="2"/>
        <v>-1593.4370166725028</v>
      </c>
      <c r="K50" s="23">
        <f t="shared" si="7"/>
        <v>13.248632075123526</v>
      </c>
      <c r="L50" s="1">
        <f t="shared" si="8"/>
        <v>-1.8134716923591363</v>
      </c>
      <c r="M50" s="45">
        <f t="shared" si="11"/>
        <v>5.9662886293172033</v>
      </c>
      <c r="N50" s="23">
        <f t="shared" si="3"/>
        <v>0.57017966382940055</v>
      </c>
      <c r="O50" s="23">
        <f t="shared" si="4"/>
        <v>0.99835379707493654</v>
      </c>
      <c r="P50" s="23">
        <f t="shared" si="12"/>
        <v>6.7594369544645616</v>
      </c>
      <c r="Q50" s="23">
        <f t="shared" si="9"/>
        <v>56.201338557895603</v>
      </c>
      <c r="R50" s="23">
        <f t="shared" si="5"/>
        <v>2.6828153202785239</v>
      </c>
      <c r="S50" s="23">
        <f t="shared" si="10"/>
        <v>8.711814169761384</v>
      </c>
      <c r="T50" s="23">
        <f t="shared" si="13"/>
        <v>-10.106509771249321</v>
      </c>
      <c r="U50" s="23">
        <f t="shared" si="6"/>
        <v>1.3548387096774197</v>
      </c>
      <c r="V50" s="1"/>
    </row>
    <row r="51" spans="1:22" x14ac:dyDescent="0.2">
      <c r="A51" s="26">
        <f t="shared" si="0"/>
        <v>2.1500000000000004</v>
      </c>
      <c r="B51" s="23">
        <v>0.23663600000000001</v>
      </c>
      <c r="C51" s="23">
        <v>0.35738599999999998</v>
      </c>
      <c r="D51" s="23">
        <v>0.49523600000000001</v>
      </c>
      <c r="E51" s="23">
        <v>0.64585400000000004</v>
      </c>
      <c r="F51" s="23">
        <f t="shared" si="16"/>
        <v>-1.4412321834755593</v>
      </c>
      <c r="G51" s="23">
        <f t="shared" si="16"/>
        <v>-1.028938848820351</v>
      </c>
      <c r="H51" s="23">
        <f t="shared" si="16"/>
        <v>-0.70272086235427644</v>
      </c>
      <c r="I51" s="23">
        <f t="shared" si="16"/>
        <v>-0.43718180693473369</v>
      </c>
      <c r="J51" s="23">
        <f t="shared" si="2"/>
        <v>-1583.3994364633738</v>
      </c>
      <c r="K51" s="23">
        <f t="shared" si="7"/>
        <v>13.165174614474722</v>
      </c>
      <c r="L51" s="1">
        <f t="shared" si="8"/>
        <v>-1.561759546132736</v>
      </c>
      <c r="M51" s="45">
        <f t="shared" si="11"/>
        <v>4.4125728588181401</v>
      </c>
      <c r="N51" s="23">
        <f t="shared" si="3"/>
        <v>0.55810994524316859</v>
      </c>
      <c r="O51" s="23">
        <f t="shared" si="4"/>
        <v>0.99839354719366957</v>
      </c>
      <c r="P51" s="23">
        <f t="shared" si="12"/>
        <v>6.8102909523473514</v>
      </c>
      <c r="Q51" s="23">
        <f t="shared" si="9"/>
        <v>56.624164123292054</v>
      </c>
      <c r="R51" s="23">
        <f t="shared" si="5"/>
        <v>2.6260247540960693</v>
      </c>
      <c r="S51" s="23">
        <f t="shared" si="10"/>
        <v>8.2212339647002892</v>
      </c>
      <c r="T51" s="23">
        <f t="shared" si="13"/>
        <v>-9.451223549945869</v>
      </c>
      <c r="U51" s="23">
        <f t="shared" si="6"/>
        <v>1.3870967741935485</v>
      </c>
      <c r="V51" s="1"/>
    </row>
    <row r="52" spans="1:22" x14ac:dyDescent="0.2">
      <c r="A52" s="26">
        <f t="shared" si="0"/>
        <v>2.2000000000000002</v>
      </c>
      <c r="B52" s="23">
        <v>0.265816</v>
      </c>
      <c r="C52" s="23">
        <v>0.39995199999999997</v>
      </c>
      <c r="D52" s="23">
        <v>0.55292799999999998</v>
      </c>
      <c r="E52" s="23">
        <v>0.72169399999999995</v>
      </c>
      <c r="F52" s="23">
        <f t="shared" si="16"/>
        <v>-1.3249509388788603</v>
      </c>
      <c r="G52" s="23">
        <f t="shared" si="16"/>
        <v>-0.91641073907473114</v>
      </c>
      <c r="H52" s="23">
        <f t="shared" si="16"/>
        <v>-0.59252748485142581</v>
      </c>
      <c r="I52" s="23">
        <f t="shared" si="16"/>
        <v>-0.32615405264222364</v>
      </c>
      <c r="J52" s="23">
        <f t="shared" si="2"/>
        <v>-1574.6534512610801</v>
      </c>
      <c r="K52" s="23">
        <f t="shared" si="7"/>
        <v>13.092456120510253</v>
      </c>
      <c r="L52" s="1">
        <f t="shared" si="8"/>
        <v>-1.3722144064773238</v>
      </c>
      <c r="M52" s="45">
        <f t="shared" si="11"/>
        <v>3.364025199527477</v>
      </c>
      <c r="N52" s="23">
        <f t="shared" si="3"/>
        <v>0.54581294678494852</v>
      </c>
      <c r="O52" s="23">
        <f t="shared" si="4"/>
        <v>0.99843779392915044</v>
      </c>
      <c r="P52" s="23">
        <f t="shared" si="12"/>
        <v>6.8583152269367522</v>
      </c>
      <c r="Q52" s="23">
        <f t="shared" si="9"/>
        <v>57.023461954365629</v>
      </c>
      <c r="R52" s="23">
        <f t="shared" si="5"/>
        <v>2.5681647882818113</v>
      </c>
      <c r="S52" s="23">
        <f t="shared" si="10"/>
        <v>7.7666918147668005</v>
      </c>
      <c r="T52" s="23">
        <f t="shared" si="13"/>
        <v>-8.6855668087246443</v>
      </c>
      <c r="U52" s="23">
        <f t="shared" si="6"/>
        <v>1.4193548387096775</v>
      </c>
      <c r="V52" s="1"/>
    </row>
    <row r="53" spans="1:22" x14ac:dyDescent="0.2">
      <c r="A53" s="26">
        <f t="shared" si="0"/>
        <v>2.25</v>
      </c>
      <c r="B53" s="23">
        <v>0.29600399999999999</v>
      </c>
      <c r="C53" s="23">
        <v>0.443832</v>
      </c>
      <c r="D53" s="23">
        <v>0.61231899999999995</v>
      </c>
      <c r="E53" s="23">
        <v>0.79992700000000005</v>
      </c>
      <c r="F53" s="23">
        <f t="shared" si="16"/>
        <v>-1.2173823112358699</v>
      </c>
      <c r="G53" s="23">
        <f t="shared" si="16"/>
        <v>-0.81230916653145191</v>
      </c>
      <c r="H53" s="23">
        <f t="shared" si="16"/>
        <v>-0.49050189043908093</v>
      </c>
      <c r="I53" s="23">
        <f t="shared" si="16"/>
        <v>-0.22323480547774421</v>
      </c>
      <c r="J53" s="23">
        <f t="shared" si="2"/>
        <v>-1566.8955648357676</v>
      </c>
      <c r="K53" s="23">
        <f t="shared" si="7"/>
        <v>13.02795317382699</v>
      </c>
      <c r="L53" s="1">
        <f t="shared" si="8"/>
        <v>-1.2253570261799895</v>
      </c>
      <c r="M53" s="45">
        <f t="shared" si="11"/>
        <v>2.6376425858059176</v>
      </c>
      <c r="N53" s="23">
        <f t="shared" si="3"/>
        <v>0.53353491176823276</v>
      </c>
      <c r="O53" s="23">
        <f t="shared" si="4"/>
        <v>0.99848431439192575</v>
      </c>
      <c r="P53" s="23">
        <f t="shared" si="12"/>
        <v>6.9037023639146948</v>
      </c>
      <c r="Q53" s="23">
        <f t="shared" si="9"/>
        <v>57.400833304768732</v>
      </c>
      <c r="R53" s="23">
        <f t="shared" si="5"/>
        <v>2.5103940494509414</v>
      </c>
      <c r="S53" s="23">
        <f t="shared" si="10"/>
        <v>7.3526772838278278</v>
      </c>
      <c r="T53" s="23">
        <f t="shared" si="13"/>
        <v>-7.841140147279245</v>
      </c>
      <c r="U53" s="23">
        <f t="shared" si="6"/>
        <v>1.4516129032258065</v>
      </c>
      <c r="V53" s="1"/>
    </row>
    <row r="54" spans="1:22" x14ac:dyDescent="0.2">
      <c r="A54" s="26">
        <f t="shared" si="0"/>
        <v>2.2999999999999998</v>
      </c>
      <c r="B54" s="23">
        <v>0.32722000000000001</v>
      </c>
      <c r="C54" s="23">
        <v>0.48905599999999999</v>
      </c>
      <c r="D54" s="23">
        <v>0.67345100000000002</v>
      </c>
      <c r="E54" s="23">
        <v>0.88060099999999997</v>
      </c>
      <c r="F54" s="23">
        <f t="shared" si="16"/>
        <v>-1.1171225514272065</v>
      </c>
      <c r="G54" s="23">
        <f t="shared" si="16"/>
        <v>-0.71527827663671117</v>
      </c>
      <c r="H54" s="23">
        <f t="shared" si="16"/>
        <v>-0.39534004004718387</v>
      </c>
      <c r="I54" s="23">
        <f t="shared" si="16"/>
        <v>-0.12715065007175752</v>
      </c>
      <c r="J54" s="23">
        <f t="shared" si="2"/>
        <v>-1559.9158599906493</v>
      </c>
      <c r="K54" s="23">
        <f t="shared" si="7"/>
        <v>12.969920417892254</v>
      </c>
      <c r="L54" s="1">
        <f t="shared" si="8"/>
        <v>-1.108450147896733</v>
      </c>
      <c r="M54" s="45">
        <f t="shared" si="11"/>
        <v>2.1224603091411773</v>
      </c>
      <c r="N54" s="23">
        <f t="shared" si="3"/>
        <v>0.52136923742678254</v>
      </c>
      <c r="O54" s="23">
        <f t="shared" si="4"/>
        <v>0.99853201097321509</v>
      </c>
      <c r="P54" s="23">
        <f t="shared" si="12"/>
        <v>6.9467472106258228</v>
      </c>
      <c r="Q54" s="23">
        <f t="shared" si="9"/>
        <v>57.75872968274841</v>
      </c>
      <c r="R54" s="23">
        <f t="shared" si="5"/>
        <v>2.4531519912450084</v>
      </c>
      <c r="S54" s="23">
        <f t="shared" si="10"/>
        <v>6.9825778000388787</v>
      </c>
      <c r="T54" s="23">
        <f t="shared" si="13"/>
        <v>-7.0274589439187167</v>
      </c>
      <c r="U54" s="23">
        <f t="shared" si="6"/>
        <v>1.4838709677419353</v>
      </c>
      <c r="V54" s="1"/>
    </row>
    <row r="55" spans="1:22" x14ac:dyDescent="0.2">
      <c r="A55" s="26">
        <f t="shared" si="0"/>
        <v>2.3499999999999996</v>
      </c>
      <c r="B55" s="23">
        <v>0.359487</v>
      </c>
      <c r="C55" s="23">
        <v>0.53566000000000003</v>
      </c>
      <c r="D55" s="23">
        <v>0.73636800000000002</v>
      </c>
      <c r="E55" s="23">
        <v>0.96377500000000005</v>
      </c>
      <c r="F55" s="23">
        <f t="shared" si="16"/>
        <v>-1.0230772638100603</v>
      </c>
      <c r="G55" s="23">
        <f t="shared" si="16"/>
        <v>-0.62425564754089624</v>
      </c>
      <c r="H55" s="23">
        <f t="shared" si="16"/>
        <v>-0.30602528521160971</v>
      </c>
      <c r="I55" s="23">
        <f t="shared" si="16"/>
        <v>-3.6897414103818103E-2</v>
      </c>
      <c r="J55" s="23">
        <f t="shared" si="2"/>
        <v>-1553.5640338008679</v>
      </c>
      <c r="K55" s="23">
        <f t="shared" si="7"/>
        <v>12.917108159037317</v>
      </c>
      <c r="L55" s="1">
        <f t="shared" si="8"/>
        <v>-1.0131109952658726</v>
      </c>
      <c r="M55" s="45">
        <f t="shared" si="11"/>
        <v>1.7227498768504064</v>
      </c>
      <c r="N55" s="23">
        <f t="shared" si="3"/>
        <v>0.50950538277751678</v>
      </c>
      <c r="O55" s="23">
        <f t="shared" si="4"/>
        <v>0.99857938526208567</v>
      </c>
      <c r="P55" s="23">
        <f t="shared" si="12"/>
        <v>6.9876830939650745</v>
      </c>
      <c r="Q55" s="23">
        <f t="shared" si="9"/>
        <v>58.099091084772617</v>
      </c>
      <c r="R55" s="23">
        <f t="shared" si="5"/>
        <v>2.3973300582128076</v>
      </c>
      <c r="S55" s="23">
        <f t="shared" si="10"/>
        <v>6.6499313894359586</v>
      </c>
      <c r="T55" s="23">
        <f t="shared" si="13"/>
        <v>-6.3161887399247041</v>
      </c>
      <c r="U55" s="23">
        <f t="shared" si="6"/>
        <v>1.5161290322580643</v>
      </c>
      <c r="V55" s="1"/>
    </row>
    <row r="56" spans="1:22" x14ac:dyDescent="0.2">
      <c r="A56" s="26">
        <f t="shared" si="0"/>
        <v>2.3999999999999995</v>
      </c>
      <c r="B56" s="23">
        <v>0.39283299999999999</v>
      </c>
      <c r="C56" s="23">
        <v>0.58368200000000003</v>
      </c>
      <c r="D56" s="23">
        <v>0.80112300000000003</v>
      </c>
      <c r="E56" s="23">
        <v>1.04952</v>
      </c>
      <c r="F56" s="23">
        <f t="shared" si="16"/>
        <v>-0.93437069381069593</v>
      </c>
      <c r="G56" s="23">
        <f t="shared" si="16"/>
        <v>-0.5383989650070079</v>
      </c>
      <c r="H56" s="23">
        <f t="shared" si="16"/>
        <v>-0.22174078565017424</v>
      </c>
      <c r="I56" s="23">
        <f t="shared" si="16"/>
        <v>4.8332916790637802E-2</v>
      </c>
      <c r="J56" s="23">
        <f t="shared" si="2"/>
        <v>-1547.7309902418265</v>
      </c>
      <c r="K56" s="23">
        <f t="shared" si="7"/>
        <v>12.868609318365667</v>
      </c>
      <c r="L56" s="1">
        <f t="shared" si="8"/>
        <v>-0.936175160211693</v>
      </c>
      <c r="M56" s="45">
        <f t="shared" si="11"/>
        <v>1.4131250803156898</v>
      </c>
      <c r="N56" s="23">
        <f t="shared" si="3"/>
        <v>0.49788688421533889</v>
      </c>
      <c r="O56" s="23">
        <f t="shared" si="4"/>
        <v>0.99862643679263152</v>
      </c>
      <c r="P56" s="23">
        <f t="shared" si="12"/>
        <v>7.0267271419438329</v>
      </c>
      <c r="Q56" s="23">
        <f t="shared" si="9"/>
        <v>58.423722821692003</v>
      </c>
      <c r="R56" s="23">
        <f t="shared" si="5"/>
        <v>2.3426625772088356</v>
      </c>
      <c r="S56" s="23">
        <f t="shared" si="10"/>
        <v>6.3509589260464105</v>
      </c>
      <c r="T56" s="23">
        <f t="shared" si="13"/>
        <v>-5.7113687480346202</v>
      </c>
      <c r="U56" s="23">
        <f t="shared" si="6"/>
        <v>1.5483870967741931</v>
      </c>
      <c r="V56" s="1"/>
    </row>
    <row r="57" spans="1:22" x14ac:dyDescent="0.2">
      <c r="A57" s="26">
        <f t="shared" si="0"/>
        <v>2.4499999999999993</v>
      </c>
      <c r="B57" s="23">
        <v>0.427288</v>
      </c>
      <c r="C57" s="23">
        <v>0.63316600000000001</v>
      </c>
      <c r="D57" s="23">
        <v>0.86777099999999996</v>
      </c>
      <c r="E57" s="23">
        <v>1.1378900000000001</v>
      </c>
      <c r="F57" s="23">
        <f t="shared" si="16"/>
        <v>-0.85029702004033247</v>
      </c>
      <c r="G57" s="23">
        <f t="shared" si="16"/>
        <v>-0.45702264793178093</v>
      </c>
      <c r="H57" s="23">
        <f t="shared" si="16"/>
        <v>-0.14182742401448672</v>
      </c>
      <c r="I57" s="23">
        <f t="shared" si="16"/>
        <v>0.12917567022374637</v>
      </c>
      <c r="J57" s="23">
        <f t="shared" si="2"/>
        <v>-1542.3044852987127</v>
      </c>
      <c r="K57" s="23">
        <f t="shared" si="7"/>
        <v>12.823490643016148</v>
      </c>
      <c r="L57" s="1">
        <f t="shared" si="8"/>
        <v>-0.87179848723430409</v>
      </c>
      <c r="M57" s="45">
        <f t="shared" si="11"/>
        <v>1.2017434010092118</v>
      </c>
      <c r="N57" s="23">
        <f t="shared" si="3"/>
        <v>0.48660511955713842</v>
      </c>
      <c r="O57" s="23">
        <f t="shared" si="4"/>
        <v>0.99867241892751368</v>
      </c>
      <c r="P57" s="23">
        <f t="shared" si="12"/>
        <v>7.0640672292233146</v>
      </c>
      <c r="Q57" s="23">
        <f t="shared" si="9"/>
        <v>58.734186977377256</v>
      </c>
      <c r="R57" s="23">
        <f t="shared" si="5"/>
        <v>2.2895795000932457</v>
      </c>
      <c r="S57" s="23">
        <f t="shared" si="10"/>
        <v>6.0787945146324986</v>
      </c>
      <c r="T57" s="23">
        <f t="shared" si="13"/>
        <v>-5.1984534715579764</v>
      </c>
      <c r="U57" s="23">
        <f t="shared" si="6"/>
        <v>1.5806451612903221</v>
      </c>
      <c r="V57" s="1"/>
    </row>
    <row r="58" spans="1:22" x14ac:dyDescent="0.2">
      <c r="A58" s="26">
        <f t="shared" si="0"/>
        <v>2.4999999999999991</v>
      </c>
      <c r="B58" s="23">
        <v>0.46288600000000002</v>
      </c>
      <c r="C58" s="23">
        <v>0.68415800000000004</v>
      </c>
      <c r="D58" s="23">
        <v>0.93637099999999995</v>
      </c>
      <c r="E58" s="23">
        <v>1.22899</v>
      </c>
      <c r="F58" s="23">
        <f t="shared" si="16"/>
        <v>-0.77027447551547401</v>
      </c>
      <c r="G58" s="23">
        <f t="shared" si="16"/>
        <v>-0.37956639388258112</v>
      </c>
      <c r="H58" s="23">
        <f t="shared" si="16"/>
        <v>-6.5743513516032304E-2</v>
      </c>
      <c r="I58" s="23">
        <f t="shared" si="16"/>
        <v>0.20619269385429348</v>
      </c>
      <c r="J58" s="23">
        <f t="shared" si="2"/>
        <v>-1537.2457116654323</v>
      </c>
      <c r="K58" s="23">
        <f t="shared" si="7"/>
        <v>12.781429469642237</v>
      </c>
      <c r="L58" s="1">
        <f t="shared" si="8"/>
        <v>-0.81600082011077224</v>
      </c>
      <c r="M58" s="45">
        <f t="shared" si="11"/>
        <v>1.0269407681070388</v>
      </c>
      <c r="N58" s="23">
        <f t="shared" si="3"/>
        <v>0.47564958740580787</v>
      </c>
      <c r="O58" s="23">
        <f t="shared" si="4"/>
        <v>0.99871720183504364</v>
      </c>
      <c r="P58" s="23">
        <f t="shared" si="12"/>
        <v>7.0998379064471999</v>
      </c>
      <c r="Q58" s="23">
        <f t="shared" si="9"/>
        <v>59.031602273155251</v>
      </c>
      <c r="R58" s="23">
        <f t="shared" si="5"/>
        <v>2.2380314155824879</v>
      </c>
      <c r="S58" s="23">
        <f t="shared" si="10"/>
        <v>5.8311135788906148</v>
      </c>
      <c r="T58" s="23">
        <f t="shared" si="13"/>
        <v>-4.6696627485424704</v>
      </c>
      <c r="U58" s="23">
        <f t="shared" si="6"/>
        <v>1.6129032258064511</v>
      </c>
      <c r="V58" s="1"/>
    </row>
    <row r="59" spans="1:22" x14ac:dyDescent="0.2">
      <c r="A59" s="26">
        <f t="shared" si="0"/>
        <v>2.5499999999999989</v>
      </c>
      <c r="B59" s="23">
        <v>0.499664</v>
      </c>
      <c r="C59" s="23">
        <v>0.73670800000000003</v>
      </c>
      <c r="D59" s="23">
        <v>1.0069900000000001</v>
      </c>
      <c r="E59" s="23">
        <v>1.3229</v>
      </c>
      <c r="F59" s="23">
        <f t="shared" si="16"/>
        <v>-0.6938194064531511</v>
      </c>
      <c r="G59" s="23">
        <f t="shared" si="16"/>
        <v>-0.30556366611519159</v>
      </c>
      <c r="H59" s="23">
        <f t="shared" si="16"/>
        <v>6.9656832005238417E-3</v>
      </c>
      <c r="I59" s="23">
        <f t="shared" si="16"/>
        <v>0.27982629648619733</v>
      </c>
      <c r="J59" s="23">
        <f t="shared" si="2"/>
        <v>-1532.4902953881858</v>
      </c>
      <c r="K59" s="23">
        <f t="shared" si="7"/>
        <v>12.741890561005071</v>
      </c>
      <c r="L59" s="1">
        <f t="shared" si="8"/>
        <v>-0.76910441042360056</v>
      </c>
      <c r="M59" s="45">
        <f t="shared" si="11"/>
        <v>0.85734875295422974</v>
      </c>
      <c r="N59" s="23">
        <f t="shared" si="3"/>
        <v>0.46497729152574768</v>
      </c>
      <c r="O59" s="23">
        <f t="shared" si="4"/>
        <v>0.99876088518765482</v>
      </c>
      <c r="P59" s="23">
        <f t="shared" si="12"/>
        <v>7.1341990901757546</v>
      </c>
      <c r="Q59" s="23">
        <f t="shared" si="9"/>
        <v>59.317298335266315</v>
      </c>
      <c r="R59" s="23">
        <f t="shared" si="5"/>
        <v>2.1878160173389305</v>
      </c>
      <c r="S59" s="23">
        <f t="shared" si="10"/>
        <v>5.6118282397782533</v>
      </c>
      <c r="T59" s="23">
        <f t="shared" si="13"/>
        <v>-4.2756073187625772</v>
      </c>
      <c r="U59" s="23">
        <f t="shared" si="6"/>
        <v>1.6451612903225799</v>
      </c>
      <c r="V59" s="1"/>
    </row>
    <row r="60" spans="1:22" x14ac:dyDescent="0.2">
      <c r="A60" s="26">
        <f t="shared" si="0"/>
        <v>2.5999999999999988</v>
      </c>
      <c r="B60" s="23">
        <v>0.53766000000000003</v>
      </c>
      <c r="C60" s="23">
        <v>0.79086999999999996</v>
      </c>
      <c r="D60" s="23">
        <v>1.0797000000000001</v>
      </c>
      <c r="E60" s="23">
        <v>1.41971</v>
      </c>
      <c r="F60" s="23">
        <f t="shared" si="16"/>
        <v>-0.62052888885795388</v>
      </c>
      <c r="G60" s="23">
        <f t="shared" si="16"/>
        <v>-0.23462167364665865</v>
      </c>
      <c r="H60" s="23">
        <f t="shared" si="16"/>
        <v>7.668322477095775E-2</v>
      </c>
      <c r="I60" s="23">
        <f t="shared" si="16"/>
        <v>0.35045262540421979</v>
      </c>
      <c r="J60" s="23">
        <f t="shared" si="2"/>
        <v>-1527.9955533826299</v>
      </c>
      <c r="K60" s="23">
        <f t="shared" si="7"/>
        <v>12.704519028599877</v>
      </c>
      <c r="L60" s="1">
        <f t="shared" si="8"/>
        <v>-0.73026594481534957</v>
      </c>
      <c r="M60" s="45">
        <f t="shared" si="11"/>
        <v>0.73149652758104955</v>
      </c>
      <c r="N60" s="23">
        <f t="shared" si="3"/>
        <v>0.45459400786579784</v>
      </c>
      <c r="O60" s="23">
        <f t="shared" si="4"/>
        <v>0.99880334720305142</v>
      </c>
      <c r="P60" s="23">
        <f t="shared" si="12"/>
        <v>7.167332382841189</v>
      </c>
      <c r="Q60" s="23">
        <f t="shared" si="9"/>
        <v>59.592785097133074</v>
      </c>
      <c r="R60" s="23">
        <f t="shared" si="5"/>
        <v>2.138960482417493</v>
      </c>
      <c r="S60" s="23">
        <f t="shared" si="10"/>
        <v>5.4035528470143586</v>
      </c>
      <c r="T60" s="23">
        <f t="shared" si="13"/>
        <v>-3.9598216715958987</v>
      </c>
      <c r="U60" s="23">
        <f t="shared" si="6"/>
        <v>1.6774193548387089</v>
      </c>
      <c r="V60" s="1"/>
    </row>
    <row r="61" spans="1:22" x14ac:dyDescent="0.2">
      <c r="A61" s="26">
        <f t="shared" si="0"/>
        <v>2.6499999999999986</v>
      </c>
      <c r="B61" s="27">
        <v>0.57691700000000001</v>
      </c>
      <c r="C61" s="27">
        <v>0.84670199999999995</v>
      </c>
      <c r="D61" s="27">
        <v>1.15456</v>
      </c>
      <c r="E61" s="27">
        <v>1.5195099999999999</v>
      </c>
      <c r="F61" s="23">
        <f t="shared" si="16"/>
        <v>-0.55005687030808126</v>
      </c>
      <c r="G61" s="23">
        <f t="shared" si="16"/>
        <v>-0.16640647622496749</v>
      </c>
      <c r="H61" s="23">
        <f t="shared" si="16"/>
        <v>0.14371931901201243</v>
      </c>
      <c r="I61" s="23">
        <f t="shared" si="16"/>
        <v>0.41838791446526319</v>
      </c>
      <c r="J61" s="23">
        <f t="shared" si="2"/>
        <v>-1523.7072543777178</v>
      </c>
      <c r="K61" s="23">
        <f t="shared" si="7"/>
        <v>12.668863966523537</v>
      </c>
      <c r="L61" s="1">
        <f t="shared" si="8"/>
        <v>-0.69595475766549586</v>
      </c>
      <c r="M61" s="1">
        <f t="shared" si="11"/>
        <v>0.65201312343373019</v>
      </c>
      <c r="N61" s="23">
        <f t="shared" si="3"/>
        <v>0.44464417415704666</v>
      </c>
      <c r="O61" s="23">
        <f t="shared" si="4"/>
        <v>0.99884370549044821</v>
      </c>
      <c r="P61" s="23">
        <f t="shared" si="12"/>
        <v>7.199188600633561</v>
      </c>
      <c r="Q61" s="23">
        <f t="shared" si="9"/>
        <v>59.857653619967749</v>
      </c>
      <c r="R61" s="23">
        <f t="shared" si="5"/>
        <v>2.092144420741803</v>
      </c>
      <c r="S61" s="23">
        <f t="shared" si="10"/>
        <v>5.2158460726186648</v>
      </c>
      <c r="T61" s="23">
        <f t="shared" si="13"/>
        <v>-3.4784745682671616</v>
      </c>
      <c r="U61" s="23">
        <f t="shared" si="6"/>
        <v>1.7096774193548376</v>
      </c>
    </row>
    <row r="62" spans="1:22" x14ac:dyDescent="0.2">
      <c r="A62" s="26">
        <f t="shared" si="0"/>
        <v>2.6999999999999984</v>
      </c>
      <c r="B62" s="27">
        <v>0.61748099999999995</v>
      </c>
      <c r="C62" s="27">
        <v>0.90426600000000001</v>
      </c>
      <c r="D62" s="27">
        <v>1.23167</v>
      </c>
      <c r="E62" s="27">
        <v>1.62243</v>
      </c>
      <c r="F62" s="23">
        <f t="shared" ref="F62:I77" si="17">LN(B62)</f>
        <v>-0.4821069801841566</v>
      </c>
      <c r="G62" s="23">
        <f t="shared" si="17"/>
        <v>-0.10063171408473989</v>
      </c>
      <c r="H62" s="23">
        <f t="shared" si="17"/>
        <v>0.20837097208833913</v>
      </c>
      <c r="I62" s="23">
        <f t="shared" si="17"/>
        <v>0.48392502536802862</v>
      </c>
      <c r="J62" s="23">
        <f t="shared" si="2"/>
        <v>-1519.6251792450932</v>
      </c>
      <c r="K62" s="23">
        <f t="shared" si="7"/>
        <v>12.634923552833328</v>
      </c>
      <c r="L62" s="1">
        <f t="shared" si="8"/>
        <v>-0.66506463247197678</v>
      </c>
      <c r="M62" s="1">
        <f t="shared" si="11"/>
        <v>0.5576303806043057</v>
      </c>
      <c r="N62" s="23">
        <f t="shared" si="3"/>
        <v>0.43490318154336888</v>
      </c>
      <c r="O62" s="23">
        <f t="shared" si="4"/>
        <v>0.99888314055210381</v>
      </c>
      <c r="P62" s="23">
        <f t="shared" si="12"/>
        <v>7.2300643098676929</v>
      </c>
      <c r="Q62" s="23">
        <f t="shared" si="9"/>
        <v>60.114369704394939</v>
      </c>
      <c r="R62" s="23">
        <f t="shared" si="5"/>
        <v>2.0463110003718441</v>
      </c>
      <c r="S62" s="23">
        <f t="shared" si="10"/>
        <v>5.0557053901876436</v>
      </c>
      <c r="T62" s="23">
        <f t="shared" si="13"/>
        <v>-3.2342404500603754</v>
      </c>
      <c r="U62" s="23">
        <f t="shared" si="6"/>
        <v>1.7419354838709666</v>
      </c>
    </row>
    <row r="63" spans="1:22" x14ac:dyDescent="0.2">
      <c r="A63" s="26">
        <f t="shared" si="0"/>
        <v>2.7499999999999982</v>
      </c>
      <c r="B63" s="27">
        <v>0.65940100000000001</v>
      </c>
      <c r="C63" s="27">
        <v>0.96362700000000001</v>
      </c>
      <c r="D63" s="27">
        <v>1.31111</v>
      </c>
      <c r="E63" s="27">
        <v>1.7285699999999999</v>
      </c>
      <c r="F63" s="23">
        <f t="shared" si="17"/>
        <v>-0.41642343181547731</v>
      </c>
      <c r="G63" s="23">
        <f t="shared" si="17"/>
        <v>-3.7050988708691314E-2</v>
      </c>
      <c r="H63" s="23">
        <f t="shared" si="17"/>
        <v>0.27087410667741346</v>
      </c>
      <c r="I63" s="23">
        <f t="shared" si="17"/>
        <v>0.54729447710075951</v>
      </c>
      <c r="J63" s="23">
        <f t="shared" si="2"/>
        <v>-1515.7084013802801</v>
      </c>
      <c r="K63" s="23">
        <f t="shared" si="7"/>
        <v>12.602357503276339</v>
      </c>
      <c r="L63" s="1">
        <f t="shared" si="8"/>
        <v>-0.64019171960506549</v>
      </c>
      <c r="M63" s="1">
        <f t="shared" si="11"/>
        <v>0.47519711495454253</v>
      </c>
      <c r="N63" s="23">
        <f t="shared" si="3"/>
        <v>0.42539296496646967</v>
      </c>
      <c r="O63" s="23">
        <f t="shared" si="4"/>
        <v>0.99892146478868993</v>
      </c>
      <c r="P63" s="23">
        <f t="shared" si="12"/>
        <v>7.2599944866181376</v>
      </c>
      <c r="Q63" s="23">
        <f t="shared" si="9"/>
        <v>60.363224158986512</v>
      </c>
      <c r="R63" s="23">
        <f t="shared" si="5"/>
        <v>2.0015634298248419</v>
      </c>
      <c r="S63" s="23">
        <f t="shared" si="10"/>
        <v>4.8924220276126285</v>
      </c>
      <c r="T63" s="23">
        <f t="shared" si="13"/>
        <v>-3.0966163457904572</v>
      </c>
      <c r="U63" s="23">
        <f t="shared" si="6"/>
        <v>1.7741935483870956</v>
      </c>
    </row>
    <row r="64" spans="1:22" x14ac:dyDescent="0.2">
      <c r="A64" s="26">
        <f t="shared" si="0"/>
        <v>2.799999999999998</v>
      </c>
      <c r="B64" s="27">
        <v>0.70272900000000005</v>
      </c>
      <c r="C64" s="27">
        <v>1.0248600000000001</v>
      </c>
      <c r="D64" s="27">
        <v>1.3929499999999999</v>
      </c>
      <c r="E64" s="27">
        <v>1.83805</v>
      </c>
      <c r="F64" s="23">
        <f t="shared" si="17"/>
        <v>-0.35278395224604514</v>
      </c>
      <c r="G64" s="23">
        <f t="shared" si="17"/>
        <v>2.4556017895887416E-2</v>
      </c>
      <c r="H64" s="23">
        <f t="shared" si="17"/>
        <v>0.33142380039898567</v>
      </c>
      <c r="I64" s="23">
        <f t="shared" si="17"/>
        <v>0.60870522704553298</v>
      </c>
      <c r="J64" s="23">
        <f t="shared" si="2"/>
        <v>-1511.925477283399</v>
      </c>
      <c r="K64" s="23">
        <f t="shared" si="7"/>
        <v>12.570904380872822</v>
      </c>
      <c r="L64" s="30">
        <f t="shared" si="8"/>
        <v>-0.61754492097652269</v>
      </c>
      <c r="M64" s="30">
        <f t="shared" si="11"/>
        <v>0.43660838037311844</v>
      </c>
      <c r="N64" s="23">
        <f t="shared" si="3"/>
        <v>0.41638020689441724</v>
      </c>
      <c r="O64" s="23">
        <f t="shared" si="4"/>
        <v>0.99895726007225583</v>
      </c>
      <c r="P64" s="23">
        <f t="shared" si="12"/>
        <v>7.2889063572260744</v>
      </c>
      <c r="Q64" s="23">
        <f t="shared" si="9"/>
        <v>60.6036119071562</v>
      </c>
      <c r="R64" s="23">
        <f t="shared" si="5"/>
        <v>1.9591565062399618</v>
      </c>
      <c r="S64" s="23">
        <f t="shared" si="10"/>
        <v>4.746043755608599</v>
      </c>
      <c r="T64" s="23">
        <f t="shared" si="13"/>
        <v>-2.7365874328112048</v>
      </c>
      <c r="U64" s="23">
        <f t="shared" si="6"/>
        <v>1.8064516129032244</v>
      </c>
    </row>
    <row r="65" spans="1:21" x14ac:dyDescent="0.2">
      <c r="A65" s="26">
        <f t="shared" si="0"/>
        <v>2.8499999999999979</v>
      </c>
      <c r="B65" s="27">
        <v>0.74751999999999996</v>
      </c>
      <c r="C65" s="27">
        <v>1.0880300000000001</v>
      </c>
      <c r="D65" s="27">
        <v>1.4773099999999999</v>
      </c>
      <c r="E65" s="27">
        <v>1.9510099999999999</v>
      </c>
      <c r="F65" s="23">
        <f t="shared" si="17"/>
        <v>-0.29099421822238425</v>
      </c>
      <c r="G65" s="23">
        <f t="shared" si="17"/>
        <v>8.4368721583019918E-2</v>
      </c>
      <c r="H65" s="23">
        <f t="shared" si="17"/>
        <v>0.39022286642831616</v>
      </c>
      <c r="I65" s="23">
        <f t="shared" si="17"/>
        <v>0.66834718720446573</v>
      </c>
      <c r="J65" s="23">
        <f t="shared" si="2"/>
        <v>-1508.2810765745007</v>
      </c>
      <c r="K65" s="23">
        <f t="shared" si="7"/>
        <v>12.540603011178687</v>
      </c>
      <c r="L65" s="1">
        <f t="shared" si="8"/>
        <v>-0.5965308815677538</v>
      </c>
      <c r="M65" s="1">
        <f t="shared" si="11"/>
        <v>0.38711790862091783</v>
      </c>
      <c r="N65" s="23">
        <f t="shared" si="3"/>
        <v>0.40744468846547421</v>
      </c>
      <c r="O65" s="23">
        <f t="shared" si="4"/>
        <v>0.99899268211315551</v>
      </c>
      <c r="P65" s="23">
        <f t="shared" si="12"/>
        <v>7.3170760159417121</v>
      </c>
      <c r="Q65" s="23">
        <f t="shared" si="9"/>
        <v>60.83782853454737</v>
      </c>
      <c r="R65" s="23">
        <f t="shared" si="5"/>
        <v>1.9171130114320303</v>
      </c>
      <c r="S65" s="23">
        <f t="shared" si="10"/>
        <v>4.618763284331509</v>
      </c>
      <c r="T65" s="23">
        <f t="shared" si="13"/>
        <v>-2.5180149099370119</v>
      </c>
      <c r="U65" s="23">
        <f t="shared" si="6"/>
        <v>1.8387096774193534</v>
      </c>
    </row>
    <row r="66" spans="1:21" x14ac:dyDescent="0.2">
      <c r="A66" s="26">
        <f t="shared" si="0"/>
        <v>2.8999999999999977</v>
      </c>
      <c r="B66" s="27">
        <v>0.79383499999999996</v>
      </c>
      <c r="C66" s="27">
        <v>1.1532199999999999</v>
      </c>
      <c r="D66" s="27">
        <v>1.5642799999999999</v>
      </c>
      <c r="E66" s="27">
        <v>2.06759</v>
      </c>
      <c r="F66" s="23">
        <f t="shared" si="17"/>
        <v>-0.23087964789442464</v>
      </c>
      <c r="G66" s="23">
        <f t="shared" si="17"/>
        <v>0.14255802967715989</v>
      </c>
      <c r="H66" s="23">
        <f t="shared" si="17"/>
        <v>0.44742565423248781</v>
      </c>
      <c r="I66" s="23">
        <f t="shared" si="17"/>
        <v>0.72638367780261104</v>
      </c>
      <c r="J66" s="23">
        <f t="shared" si="2"/>
        <v>-1504.7508921421668</v>
      </c>
      <c r="K66" s="23">
        <f t="shared" si="7"/>
        <v>12.511251292716047</v>
      </c>
      <c r="L66" s="1">
        <f t="shared" si="8"/>
        <v>-0.57883313011443105</v>
      </c>
      <c r="M66" s="1">
        <f t="shared" si="11"/>
        <v>0.3282096094162435</v>
      </c>
      <c r="N66" s="23">
        <f t="shared" si="3"/>
        <v>0.39873660291916868</v>
      </c>
      <c r="O66" s="23">
        <f t="shared" si="4"/>
        <v>0.99902691720675829</v>
      </c>
      <c r="P66" s="23">
        <f t="shared" si="12"/>
        <v>7.3444570612290994</v>
      </c>
      <c r="Q66" s="23">
        <f t="shared" si="9"/>
        <v>61.065488235589349</v>
      </c>
      <c r="R66" s="23">
        <f t="shared" si="5"/>
        <v>1.8761396362032103</v>
      </c>
      <c r="S66" s="23">
        <f t="shared" si="10"/>
        <v>4.4942422646148987</v>
      </c>
      <c r="T66" s="23">
        <f t="shared" si="13"/>
        <v>-2.3788583513884105</v>
      </c>
      <c r="U66" s="23">
        <f t="shared" si="6"/>
        <v>1.8709677419354824</v>
      </c>
    </row>
    <row r="67" spans="1:21" x14ac:dyDescent="0.2">
      <c r="A67" s="26">
        <f t="shared" si="0"/>
        <v>2.9499999999999975</v>
      </c>
      <c r="B67" s="27">
        <v>0.84173699999999996</v>
      </c>
      <c r="C67" s="27">
        <v>1.22051</v>
      </c>
      <c r="D67" s="27">
        <v>1.6539699999999999</v>
      </c>
      <c r="E67" s="27">
        <v>2.1879300000000002</v>
      </c>
      <c r="F67" s="23">
        <f t="shared" si="17"/>
        <v>-0.17228766507565729</v>
      </c>
      <c r="G67" s="23">
        <f t="shared" si="17"/>
        <v>0.19926880418068793</v>
      </c>
      <c r="H67" s="23">
        <f t="shared" si="17"/>
        <v>0.50317845858936472</v>
      </c>
      <c r="I67" s="23">
        <f t="shared" si="17"/>
        <v>0.7829558913605722</v>
      </c>
      <c r="J67" s="23">
        <f t="shared" si="2"/>
        <v>-1501.3193455009011</v>
      </c>
      <c r="K67" s="23">
        <f t="shared" si="7"/>
        <v>12.482719698167244</v>
      </c>
      <c r="L67" s="1">
        <f t="shared" si="8"/>
        <v>-0.56370992062612957</v>
      </c>
      <c r="M67" s="1" t="e">
        <f t="shared" si="11"/>
        <v>#NUM!</v>
      </c>
      <c r="N67" s="23">
        <f t="shared" si="3"/>
        <v>0.39015983956652744</v>
      </c>
      <c r="O67" s="23">
        <f t="shared" si="4"/>
        <v>0.99906042092241176</v>
      </c>
      <c r="P67" s="23">
        <f t="shared" si="12"/>
        <v>7.3711290830487526</v>
      </c>
      <c r="Q67" s="23">
        <f t="shared" si="9"/>
        <v>61.287252761008858</v>
      </c>
      <c r="R67" s="23">
        <f t="shared" si="5"/>
        <v>1.8357841595340987</v>
      </c>
      <c r="S67" s="23">
        <f t="shared" si="10"/>
        <v>4.3808774491926687</v>
      </c>
      <c r="T67" s="23" t="e">
        <f t="shared" si="13"/>
        <v>#NUM!</v>
      </c>
      <c r="U67" s="23">
        <f t="shared" si="6"/>
        <v>1.9032258064516112</v>
      </c>
    </row>
    <row r="68" spans="1:21" x14ac:dyDescent="0.2">
      <c r="A68" s="26">
        <f t="shared" si="0"/>
        <v>2.9999999999999973</v>
      </c>
      <c r="B68" s="27">
        <v>0.89129199999999997</v>
      </c>
      <c r="C68" s="27">
        <v>1.2900100000000001</v>
      </c>
      <c r="D68" s="27">
        <v>1.7464900000000001</v>
      </c>
      <c r="E68" s="27">
        <v>2.3121900000000002</v>
      </c>
      <c r="F68" s="23">
        <f t="shared" si="17"/>
        <v>-0.11508318353928662</v>
      </c>
      <c r="G68" s="23">
        <f t="shared" si="17"/>
        <v>0.2546499702815192</v>
      </c>
      <c r="H68" s="23">
        <f t="shared" si="17"/>
        <v>0.55760805951116887</v>
      </c>
      <c r="I68" s="23">
        <f t="shared" si="17"/>
        <v>0.83819512736434143</v>
      </c>
      <c r="J68" s="23">
        <f t="shared" si="2"/>
        <v>-1497.9710506528875</v>
      </c>
      <c r="K68" s="23">
        <f t="shared" si="7"/>
        <v>12.454880300653434</v>
      </c>
      <c r="L68" s="1" t="e">
        <f t="shared" si="8"/>
        <v>#NUM!</v>
      </c>
      <c r="M68" s="1" t="e">
        <f t="shared" si="11"/>
        <v>#NUM!</v>
      </c>
      <c r="N68" s="23">
        <f t="shared" si="3"/>
        <v>0.38210932802569003</v>
      </c>
      <c r="O68" s="23">
        <f t="shared" si="4"/>
        <v>0.9990912917163095</v>
      </c>
      <c r="P68" s="23">
        <f t="shared" si="12"/>
        <v>7.3971466691332743</v>
      </c>
      <c r="Q68" s="23">
        <f t="shared" si="9"/>
        <v>61.503575980508614</v>
      </c>
      <c r="R68" s="23">
        <f t="shared" si="5"/>
        <v>1.7979048083962794</v>
      </c>
      <c r="S68" s="23" t="e">
        <f t="shared" si="10"/>
        <v>#NUM!</v>
      </c>
      <c r="T68" s="23" t="e">
        <f t="shared" si="13"/>
        <v>#NUM!</v>
      </c>
      <c r="U68" s="23">
        <f t="shared" si="6"/>
        <v>1.9354838709677402</v>
      </c>
    </row>
    <row r="69" spans="1:21" x14ac:dyDescent="0.2">
      <c r="A69" s="26">
        <f t="shared" si="0"/>
        <v>3.0499999999999972</v>
      </c>
      <c r="B69" s="27"/>
      <c r="C69" s="27"/>
      <c r="D69" s="27"/>
      <c r="E69" s="27"/>
      <c r="F69" s="23" t="e">
        <f t="shared" si="17"/>
        <v>#NUM!</v>
      </c>
      <c r="G69" s="23" t="e">
        <f t="shared" si="17"/>
        <v>#NUM!</v>
      </c>
      <c r="H69" s="23" t="e">
        <f t="shared" si="17"/>
        <v>#NUM!</v>
      </c>
      <c r="I69" s="23" t="e">
        <f t="shared" si="17"/>
        <v>#NUM!</v>
      </c>
      <c r="J69" s="23" t="e">
        <f t="shared" si="2"/>
        <v>#NUM!</v>
      </c>
      <c r="K69" s="23" t="e">
        <f t="shared" si="7"/>
        <v>#NUM!</v>
      </c>
      <c r="L69" s="1" t="e">
        <f t="shared" si="8"/>
        <v>#NUM!</v>
      </c>
      <c r="M69" s="1" t="e">
        <f t="shared" si="11"/>
        <v>#NUM!</v>
      </c>
      <c r="N69" s="23" t="e">
        <f t="shared" si="3"/>
        <v>#VALUE!</v>
      </c>
      <c r="O69" s="23" t="e">
        <f t="shared" si="4"/>
        <v>#VALUE!</v>
      </c>
      <c r="P69" s="23" t="e">
        <f t="shared" si="12"/>
        <v>#NUM!</v>
      </c>
      <c r="Q69" s="23" t="e">
        <f t="shared" si="9"/>
        <v>#NUM!</v>
      </c>
      <c r="R69" s="23" t="e">
        <f t="shared" si="5"/>
        <v>#VALUE!</v>
      </c>
      <c r="S69" s="23" t="e">
        <f t="shared" si="10"/>
        <v>#NUM!</v>
      </c>
      <c r="T69" s="23" t="e">
        <f t="shared" si="13"/>
        <v>#NUM!</v>
      </c>
      <c r="U69" s="23">
        <f t="shared" si="6"/>
        <v>1.967741935483869</v>
      </c>
    </row>
    <row r="70" spans="1:21" x14ac:dyDescent="0.2">
      <c r="A70" s="26">
        <f t="shared" si="0"/>
        <v>3.099999999999997</v>
      </c>
      <c r="B70" s="27"/>
      <c r="C70" s="27"/>
      <c r="D70" s="27"/>
      <c r="E70" s="27"/>
      <c r="F70" s="23" t="e">
        <f t="shared" si="17"/>
        <v>#NUM!</v>
      </c>
      <c r="G70" s="23" t="e">
        <f t="shared" si="17"/>
        <v>#NUM!</v>
      </c>
      <c r="H70" s="23" t="e">
        <f t="shared" si="17"/>
        <v>#NUM!</v>
      </c>
      <c r="I70" s="23" t="e">
        <f t="shared" si="17"/>
        <v>#NUM!</v>
      </c>
      <c r="J70" s="23" t="e">
        <f t="shared" si="2"/>
        <v>#NUM!</v>
      </c>
      <c r="K70" s="23" t="e">
        <f t="shared" si="7"/>
        <v>#NUM!</v>
      </c>
      <c r="L70" s="1" t="e">
        <f t="shared" si="8"/>
        <v>#NUM!</v>
      </c>
      <c r="M70" s="1" t="e">
        <f t="shared" si="11"/>
        <v>#NUM!</v>
      </c>
      <c r="N70" s="23" t="e">
        <f t="shared" si="3"/>
        <v>#VALUE!</v>
      </c>
      <c r="O70" s="23" t="e">
        <f t="shared" si="4"/>
        <v>#VALUE!</v>
      </c>
      <c r="P70" s="23" t="e">
        <f t="shared" si="12"/>
        <v>#NUM!</v>
      </c>
      <c r="Q70" s="23" t="e">
        <f t="shared" si="9"/>
        <v>#NUM!</v>
      </c>
      <c r="R70" s="23" t="e">
        <f t="shared" si="5"/>
        <v>#VALUE!</v>
      </c>
      <c r="S70" s="23" t="e">
        <f t="shared" si="10"/>
        <v>#NUM!</v>
      </c>
      <c r="T70" s="23" t="e">
        <f t="shared" si="13"/>
        <v>#NUM!</v>
      </c>
      <c r="U70" s="23">
        <f t="shared" si="6"/>
        <v>1.999999999999998</v>
      </c>
    </row>
    <row r="71" spans="1:21" x14ac:dyDescent="0.2">
      <c r="A71" s="26">
        <f t="shared" si="0"/>
        <v>3.1499999999999968</v>
      </c>
      <c r="B71" s="27">
        <v>1.05063</v>
      </c>
      <c r="C71" s="27">
        <v>1.5126500000000001</v>
      </c>
      <c r="D71" s="27">
        <v>2.0703499999999999</v>
      </c>
      <c r="E71" s="27">
        <v>2.7448800000000002</v>
      </c>
      <c r="F71" s="23">
        <f t="shared" si="17"/>
        <v>4.9389984241399572E-2</v>
      </c>
      <c r="G71" s="23">
        <f t="shared" si="17"/>
        <v>0.41386307955920676</v>
      </c>
      <c r="H71" s="23">
        <f t="shared" si="17"/>
        <v>0.72771767511010998</v>
      </c>
      <c r="I71" s="23">
        <f t="shared" si="17"/>
        <v>1.009737358158934</v>
      </c>
      <c r="J71" s="23">
        <f t="shared" si="2"/>
        <v>-1512.8309509765418</v>
      </c>
      <c r="K71" s="23">
        <f t="shared" si="7"/>
        <v>12.578432941894457</v>
      </c>
      <c r="L71" s="1" t="e">
        <f t="shared" si="8"/>
        <v>#NUM!</v>
      </c>
      <c r="M71" s="1" t="e">
        <f t="shared" si="11"/>
        <v>#NUM!</v>
      </c>
      <c r="N71" s="23">
        <f t="shared" si="3"/>
        <v>0.20381727300800839</v>
      </c>
      <c r="O71" s="23">
        <f t="shared" si="4"/>
        <v>0.99974537421395437</v>
      </c>
      <c r="P71" s="23">
        <f t="shared" si="12"/>
        <v>7.6189965198423284</v>
      </c>
      <c r="Q71" s="23">
        <f t="shared" si="9"/>
        <v>63.348146564229047</v>
      </c>
      <c r="R71" s="23">
        <f t="shared" si="5"/>
        <v>0.95900316558270116</v>
      </c>
      <c r="S71" s="23" t="e">
        <f t="shared" si="10"/>
        <v>#NUM!</v>
      </c>
      <c r="T71" s="23" t="e">
        <f t="shared" si="13"/>
        <v>#NUM!</v>
      </c>
      <c r="U71" s="23">
        <f t="shared" si="6"/>
        <v>2.0322580645161268</v>
      </c>
    </row>
    <row r="72" spans="1:21" x14ac:dyDescent="0.2">
      <c r="A72" s="26">
        <f t="shared" si="0"/>
        <v>3.1999999999999966</v>
      </c>
      <c r="B72" s="27">
        <v>1.1075699999999999</v>
      </c>
      <c r="C72" s="27">
        <v>1.5919399999999999</v>
      </c>
      <c r="D72" s="27">
        <v>2.1777600000000001</v>
      </c>
      <c r="E72" s="27">
        <v>2.89</v>
      </c>
      <c r="F72" s="23">
        <f t="shared" si="17"/>
        <v>0.10216842635738257</v>
      </c>
      <c r="G72" s="23">
        <f t="shared" si="17"/>
        <v>0.46495339826975296</v>
      </c>
      <c r="H72" s="23">
        <f t="shared" si="17"/>
        <v>0.7782968256016265</v>
      </c>
      <c r="I72" s="23">
        <f t="shared" si="17"/>
        <v>1.0612565021243408</v>
      </c>
      <c r="J72" s="23">
        <f t="shared" si="2"/>
        <v>-1510.6909896384625</v>
      </c>
      <c r="K72" s="23">
        <f t="shared" si="7"/>
        <v>12.560640233348998</v>
      </c>
      <c r="L72" s="1">
        <f t="shared" si="8"/>
        <v>-0.35353184506487295</v>
      </c>
      <c r="M72" s="1" t="e">
        <f t="shared" si="11"/>
        <v>#NUM!</v>
      </c>
      <c r="N72" s="23">
        <f t="shared" si="3"/>
        <v>0.19215961701986753</v>
      </c>
      <c r="O72" s="23">
        <f t="shared" si="4"/>
        <v>0.9997721770992648</v>
      </c>
      <c r="P72" s="23">
        <f t="shared" si="12"/>
        <v>7.6468952224216737</v>
      </c>
      <c r="Q72" s="23">
        <f t="shared" si="9"/>
        <v>63.580110326825015</v>
      </c>
      <c r="R72" s="23">
        <f t="shared" si="5"/>
        <v>0.90415144064836772</v>
      </c>
      <c r="S72" s="23">
        <f t="shared" si="10"/>
        <v>4.599949583121175</v>
      </c>
      <c r="T72" s="23" t="e">
        <f t="shared" si="13"/>
        <v>#NUM!</v>
      </c>
      <c r="U72" s="23">
        <f t="shared" si="6"/>
        <v>2.0645161290322558</v>
      </c>
    </row>
    <row r="73" spans="1:21" x14ac:dyDescent="0.2">
      <c r="A73" s="26">
        <f t="shared" si="0"/>
        <v>3.2499999999999964</v>
      </c>
      <c r="B73" s="27">
        <v>1.16658</v>
      </c>
      <c r="C73" s="27">
        <v>1.67397</v>
      </c>
      <c r="D73" s="27">
        <v>2.2888299999999999</v>
      </c>
      <c r="E73" s="27">
        <v>3.0401899999999999</v>
      </c>
      <c r="F73" s="23">
        <f t="shared" si="17"/>
        <v>0.15407639135365223</v>
      </c>
      <c r="G73" s="23">
        <f t="shared" si="17"/>
        <v>0.51519805075974445</v>
      </c>
      <c r="H73" s="23">
        <f t="shared" si="17"/>
        <v>0.82804076997300147</v>
      </c>
      <c r="I73" s="23">
        <f t="shared" si="17"/>
        <v>1.1119200134650866</v>
      </c>
      <c r="J73" s="23">
        <f t="shared" si="2"/>
        <v>-1508.5789593346526</v>
      </c>
      <c r="K73" s="23">
        <f t="shared" si="7"/>
        <v>12.54307975738797</v>
      </c>
      <c r="L73" s="1">
        <f t="shared" si="8"/>
        <v>-0.34810826389804939</v>
      </c>
      <c r="M73" s="1">
        <f t="shared" si="11"/>
        <v>0.11371769490349333</v>
      </c>
      <c r="N73" s="23">
        <f t="shared" si="3"/>
        <v>0.18063979496883015</v>
      </c>
      <c r="O73" s="23">
        <f t="shared" si="4"/>
        <v>0.99979736445179113</v>
      </c>
      <c r="P73" s="23">
        <f t="shared" si="12"/>
        <v>7.6743209480475265</v>
      </c>
      <c r="Q73" s="23">
        <f t="shared" si="9"/>
        <v>63.808141522541163</v>
      </c>
      <c r="R73" s="23">
        <f t="shared" si="5"/>
        <v>0.84994825339710767</v>
      </c>
      <c r="S73" s="23">
        <f t="shared" si="10"/>
        <v>4.526167354626212</v>
      </c>
      <c r="T73" s="23">
        <f t="shared" si="13"/>
        <v>-1.3686163798674094</v>
      </c>
      <c r="U73" s="23">
        <f t="shared" si="6"/>
        <v>2.0967741935483848</v>
      </c>
    </row>
    <row r="74" spans="1:21" x14ac:dyDescent="0.2">
      <c r="A74" s="26">
        <f t="shared" ref="A74:A108" si="18">A73+$O$3</f>
        <v>3.2999999999999963</v>
      </c>
      <c r="B74" s="27">
        <v>1.2277499999999999</v>
      </c>
      <c r="C74" s="27">
        <v>1.7588699999999999</v>
      </c>
      <c r="D74" s="27">
        <v>2.4037199999999999</v>
      </c>
      <c r="E74" s="27">
        <v>3.1957</v>
      </c>
      <c r="F74" s="23">
        <f t="shared" si="17"/>
        <v>0.20518322593721683</v>
      </c>
      <c r="G74" s="23">
        <f t="shared" si="17"/>
        <v>0.56467155739606778</v>
      </c>
      <c r="H74" s="23">
        <f t="shared" si="17"/>
        <v>0.87701753734375032</v>
      </c>
      <c r="I74" s="23">
        <f t="shared" si="17"/>
        <v>1.1618061561640467</v>
      </c>
      <c r="J74" s="23">
        <f t="shared" ref="J74:J108" si="19">SLOPE(F74:I74,$D$2:$G$2)</f>
        <v>-1506.5042283912674</v>
      </c>
      <c r="K74" s="23">
        <f t="shared" si="7"/>
        <v>12.525829406959193</v>
      </c>
      <c r="L74" s="1">
        <f t="shared" si="8"/>
        <v>-0.34216007557452366</v>
      </c>
      <c r="M74" s="1">
        <f t="shared" si="11"/>
        <v>0.1093132037842896</v>
      </c>
      <c r="N74" s="23">
        <f t="shared" ref="N74:N108" si="20">INDEX(LINEST(F74:H74,$D$2:$F$2,,TRUE),2,1)*0.0083145</f>
        <v>0.16938512951453896</v>
      </c>
      <c r="O74" s="23">
        <f t="shared" ref="O74:O108" si="21">INDEX(LINEST(F74:H74,$D$2:$F$2,,TRUE),3,1)</f>
        <v>0.99982068406871405</v>
      </c>
      <c r="P74" s="23">
        <f t="shared" si="12"/>
        <v>7.70133225837845</v>
      </c>
      <c r="Q74" s="23">
        <f t="shared" si="9"/>
        <v>64.032727062287634</v>
      </c>
      <c r="R74" s="23">
        <f t="shared" ref="R74:R107" si="22">INDEX(LINEST(F74:H74,$D$2:$F$2,,TRUE),2,2)*8.3145</f>
        <v>0.79699268373930221</v>
      </c>
      <c r="S74" s="23">
        <f t="shared" si="10"/>
        <v>4.4630879451344345</v>
      </c>
      <c r="T74" s="23">
        <f t="shared" si="13"/>
        <v>-1.2200543020078713</v>
      </c>
      <c r="U74" s="23">
        <f t="shared" ref="U74:U108" si="23">A74/$O$4</f>
        <v>2.1290322580645138</v>
      </c>
    </row>
    <row r="75" spans="1:21" x14ac:dyDescent="0.2">
      <c r="A75" s="26">
        <f t="shared" si="18"/>
        <v>3.3499999999999961</v>
      </c>
      <c r="B75" s="27">
        <v>1.2911900000000001</v>
      </c>
      <c r="C75" s="27">
        <v>1.8467899999999999</v>
      </c>
      <c r="D75" s="27">
        <v>2.5226299999999999</v>
      </c>
      <c r="E75" s="27">
        <v>3.3567999999999998</v>
      </c>
      <c r="F75" s="23">
        <f t="shared" si="17"/>
        <v>0.25556427376997559</v>
      </c>
      <c r="G75" s="23">
        <f t="shared" si="17"/>
        <v>0.61344899686454024</v>
      </c>
      <c r="H75" s="23">
        <f t="shared" si="17"/>
        <v>0.92530200809211405</v>
      </c>
      <c r="I75" s="23">
        <f t="shared" si="17"/>
        <v>1.2109881392198409</v>
      </c>
      <c r="J75" s="23">
        <f t="shared" si="19"/>
        <v>-1504.4637380276044</v>
      </c>
      <c r="K75" s="23">
        <f t="shared" ref="K75:K108" si="24">-J75*0.0083145</f>
        <v>12.508863749830518</v>
      </c>
      <c r="L75" s="1">
        <f t="shared" ref="L75:L108" si="25">(K76-K74)/(A76-A74)</f>
        <v>-0.33717694351962046</v>
      </c>
      <c r="M75" s="1">
        <f t="shared" si="11"/>
        <v>9.4769122330618849E-2</v>
      </c>
      <c r="N75" s="23">
        <f t="shared" si="20"/>
        <v>0.15839513296141752</v>
      </c>
      <c r="O75" s="23">
        <f t="shared" si="21"/>
        <v>0.99984220411066738</v>
      </c>
      <c r="P75" s="23">
        <f t="shared" si="12"/>
        <v>7.7279993165018466</v>
      </c>
      <c r="Q75" s="23">
        <f t="shared" ref="Q75:Q108" si="26">P75*8.3145</f>
        <v>64.254450317054605</v>
      </c>
      <c r="R75" s="23">
        <f t="shared" si="22"/>
        <v>0.74528243696462237</v>
      </c>
      <c r="S75" s="23">
        <f t="shared" ref="S75:S108" si="27">(Q76-Q74)/(A76-A74)</f>
        <v>4.4041619244254253</v>
      </c>
      <c r="T75" s="23">
        <f t="shared" si="13"/>
        <v>-1.1318564581515163</v>
      </c>
      <c r="U75" s="23">
        <f t="shared" si="23"/>
        <v>2.1612903225806428</v>
      </c>
    </row>
    <row r="76" spans="1:21" x14ac:dyDescent="0.2">
      <c r="A76" s="26">
        <f t="shared" si="18"/>
        <v>3.3999999999999959</v>
      </c>
      <c r="B76" s="27">
        <v>1.3570199999999999</v>
      </c>
      <c r="C76" s="27">
        <v>1.9378599999999999</v>
      </c>
      <c r="D76" s="27">
        <v>2.6457600000000001</v>
      </c>
      <c r="E76" s="27">
        <v>3.5237599999999998</v>
      </c>
      <c r="F76" s="23">
        <f t="shared" si="17"/>
        <v>0.30529111913763807</v>
      </c>
      <c r="G76" s="23">
        <f t="shared" si="17"/>
        <v>0.66158427143709708</v>
      </c>
      <c r="H76" s="23">
        <f t="shared" si="17"/>
        <v>0.97295835863115709</v>
      </c>
      <c r="I76" s="23">
        <f t="shared" si="17"/>
        <v>1.2595286013279334</v>
      </c>
      <c r="J76" s="23">
        <f t="shared" si="19"/>
        <v>-1502.4489401175333</v>
      </c>
      <c r="K76" s="23">
        <f t="shared" si="24"/>
        <v>12.492111712607231</v>
      </c>
      <c r="L76" s="1">
        <f t="shared" si="25"/>
        <v>-0.33268316334146181</v>
      </c>
      <c r="M76" s="1">
        <f t="shared" ref="M76:M108" si="28">(L77-L75)/(A77-A75)</f>
        <v>7.9354816696054209E-2</v>
      </c>
      <c r="N76" s="23">
        <f t="shared" si="20"/>
        <v>0.14737004910834167</v>
      </c>
      <c r="O76" s="23">
        <f t="shared" si="21"/>
        <v>0.99986254882711545</v>
      </c>
      <c r="P76" s="23">
        <f t="shared" ref="P76:P108" si="29">INTERCEPT(F76:H76,$D$2:$F$2)</f>
        <v>7.754301912890754</v>
      </c>
      <c r="Q76" s="23">
        <f t="shared" si="26"/>
        <v>64.473143254730175</v>
      </c>
      <c r="R76" s="23">
        <f t="shared" si="22"/>
        <v>0.69340709705906378</v>
      </c>
      <c r="S76" s="23">
        <f t="shared" si="27"/>
        <v>4.3499022993192833</v>
      </c>
      <c r="T76" s="23">
        <f t="shared" ref="T76:T108" si="30">(S77-S75)/(A77-A75)</f>
        <v>-1.074251711303033</v>
      </c>
      <c r="U76" s="23">
        <f t="shared" si="23"/>
        <v>2.1935483870967714</v>
      </c>
    </row>
    <row r="77" spans="1:21" x14ac:dyDescent="0.2">
      <c r="A77" s="26">
        <f t="shared" si="18"/>
        <v>3.4499999999999957</v>
      </c>
      <c r="B77" s="27">
        <v>1.4253499999999999</v>
      </c>
      <c r="C77" s="27">
        <v>2.0322499999999999</v>
      </c>
      <c r="D77" s="27">
        <v>2.7733099999999999</v>
      </c>
      <c r="E77" s="27">
        <v>3.6968700000000001</v>
      </c>
      <c r="F77" s="23">
        <f t="shared" si="17"/>
        <v>0.35441739759751245</v>
      </c>
      <c r="G77" s="23">
        <f t="shared" si="17"/>
        <v>0.70914355364454462</v>
      </c>
      <c r="H77" s="23">
        <f t="shared" si="17"/>
        <v>1.0200415526680757</v>
      </c>
      <c r="I77" s="23">
        <f t="shared" si="17"/>
        <v>1.3074865156900397</v>
      </c>
      <c r="J77" s="23">
        <f t="shared" si="19"/>
        <v>-1500.4624972633796</v>
      </c>
      <c r="K77" s="23">
        <f t="shared" si="24"/>
        <v>12.475595433496371</v>
      </c>
      <c r="L77" s="1">
        <f t="shared" si="25"/>
        <v>-0.32924146185001507</v>
      </c>
      <c r="M77" s="1">
        <f t="shared" si="28"/>
        <v>6.6293251714810944E-2</v>
      </c>
      <c r="N77" s="23">
        <f t="shared" si="20"/>
        <v>0.13656701951976305</v>
      </c>
      <c r="O77" s="23">
        <f t="shared" si="21"/>
        <v>0.99988122878283014</v>
      </c>
      <c r="P77" s="23">
        <f t="shared" si="29"/>
        <v>7.7803163806586726</v>
      </c>
      <c r="Q77" s="23">
        <f t="shared" si="26"/>
        <v>64.689440546986532</v>
      </c>
      <c r="R77" s="23">
        <f t="shared" si="22"/>
        <v>0.64257656920226425</v>
      </c>
      <c r="S77" s="23">
        <f t="shared" si="27"/>
        <v>4.2967367532951224</v>
      </c>
      <c r="T77" s="23">
        <f t="shared" si="30"/>
        <v>-1.0141179745289755</v>
      </c>
      <c r="U77" s="23">
        <f t="shared" si="23"/>
        <v>2.2258064516129004</v>
      </c>
    </row>
    <row r="78" spans="1:21" x14ac:dyDescent="0.2">
      <c r="A78" s="26">
        <f t="shared" si="18"/>
        <v>3.4999999999999956</v>
      </c>
      <c r="B78" s="27">
        <v>1.4963299999999999</v>
      </c>
      <c r="C78" s="27">
        <v>2.1301299999999999</v>
      </c>
      <c r="D78" s="27">
        <v>2.9055200000000001</v>
      </c>
      <c r="E78" s="27">
        <v>3.8764599999999998</v>
      </c>
      <c r="F78" s="23">
        <f t="shared" ref="F78:I108" si="31">LN(B78)</f>
        <v>0.40301544346157209</v>
      </c>
      <c r="G78" s="23">
        <f t="shared" si="31"/>
        <v>0.75618301072275396</v>
      </c>
      <c r="H78" s="23">
        <f t="shared" si="31"/>
        <v>1.0666123760061486</v>
      </c>
      <c r="I78" s="23">
        <f t="shared" si="31"/>
        <v>1.354922366037286</v>
      </c>
      <c r="J78" s="23">
        <f t="shared" si="19"/>
        <v>-1498.4890933215743</v>
      </c>
      <c r="K78" s="23">
        <f t="shared" si="24"/>
        <v>12.45918756642223</v>
      </c>
      <c r="L78" s="1">
        <f t="shared" si="25"/>
        <v>-0.32605383816998074</v>
      </c>
      <c r="M78" s="1">
        <f t="shared" si="28"/>
        <v>7.4742393032423401E-2</v>
      </c>
      <c r="N78" s="23">
        <f t="shared" si="20"/>
        <v>0.12576625203744674</v>
      </c>
      <c r="O78" s="23">
        <f t="shared" si="21"/>
        <v>0.99989864986565113</v>
      </c>
      <c r="P78" s="23">
        <f t="shared" si="29"/>
        <v>7.8059795453797198</v>
      </c>
      <c r="Q78" s="23">
        <f t="shared" si="26"/>
        <v>64.902816930059686</v>
      </c>
      <c r="R78" s="23">
        <f t="shared" si="22"/>
        <v>0.59175668503151946</v>
      </c>
      <c r="S78" s="23">
        <f t="shared" si="27"/>
        <v>4.2484905018663861</v>
      </c>
      <c r="T78" s="23">
        <f t="shared" si="30"/>
        <v>-0.81388288313491164</v>
      </c>
      <c r="U78" s="23">
        <f t="shared" si="23"/>
        <v>2.2580645161290294</v>
      </c>
    </row>
    <row r="79" spans="1:21" x14ac:dyDescent="0.2">
      <c r="A79" s="26">
        <f t="shared" si="18"/>
        <v>3.5499999999999954</v>
      </c>
      <c r="B79" s="27">
        <v>1.5700799999999999</v>
      </c>
      <c r="C79" s="27">
        <v>2.2316799999999999</v>
      </c>
      <c r="D79" s="27">
        <v>3.0426199999999999</v>
      </c>
      <c r="E79" s="27">
        <v>4.0628599999999997</v>
      </c>
      <c r="F79" s="23">
        <f t="shared" si="31"/>
        <v>0.45112657347604634</v>
      </c>
      <c r="G79" s="23">
        <f t="shared" si="31"/>
        <v>0.80275466506509452</v>
      </c>
      <c r="H79" s="23">
        <f t="shared" si="31"/>
        <v>1.1127189863507325</v>
      </c>
      <c r="I79" s="23">
        <f t="shared" si="31"/>
        <v>1.40188715911436</v>
      </c>
      <c r="J79" s="23">
        <f t="shared" si="19"/>
        <v>-1496.5409885957511</v>
      </c>
      <c r="K79" s="23">
        <f t="shared" si="24"/>
        <v>12.442990049679373</v>
      </c>
      <c r="L79" s="1">
        <f t="shared" si="25"/>
        <v>-0.32176722254677276</v>
      </c>
      <c r="M79" s="1">
        <f t="shared" si="28"/>
        <v>7.187570722120365E-2</v>
      </c>
      <c r="N79" s="23">
        <f t="shared" si="20"/>
        <v>0.11512245610177796</v>
      </c>
      <c r="O79" s="23">
        <f t="shared" si="21"/>
        <v>0.99991455823624642</v>
      </c>
      <c r="P79" s="23">
        <f t="shared" si="29"/>
        <v>7.8314137467283862</v>
      </c>
      <c r="Q79" s="23">
        <f t="shared" si="26"/>
        <v>65.114289597173169</v>
      </c>
      <c r="R79" s="23">
        <f t="shared" si="22"/>
        <v>0.54167538502451973</v>
      </c>
      <c r="S79" s="23">
        <f t="shared" si="27"/>
        <v>4.2153484649816315</v>
      </c>
      <c r="T79" s="23">
        <f t="shared" si="30"/>
        <v>-0.6703664645215236</v>
      </c>
      <c r="U79" s="23">
        <f t="shared" si="23"/>
        <v>2.2903225806451584</v>
      </c>
    </row>
    <row r="80" spans="1:21" x14ac:dyDescent="0.2">
      <c r="A80" s="26">
        <f t="shared" si="18"/>
        <v>3.5999999999999952</v>
      </c>
      <c r="B80" s="27">
        <v>1.6467499999999999</v>
      </c>
      <c r="C80" s="27">
        <v>2.33711</v>
      </c>
      <c r="D80" s="27">
        <v>3.1848800000000002</v>
      </c>
      <c r="E80" s="27">
        <v>4.2564500000000001</v>
      </c>
      <c r="F80" s="23">
        <f t="shared" si="31"/>
        <v>0.49880364853866521</v>
      </c>
      <c r="G80" s="23">
        <f t="shared" si="31"/>
        <v>0.84891512334075692</v>
      </c>
      <c r="H80" s="23">
        <f t="shared" si="31"/>
        <v>1.1584146117052403</v>
      </c>
      <c r="I80" s="23">
        <f t="shared" si="31"/>
        <v>1.4484354795327017</v>
      </c>
      <c r="J80" s="23">
        <f t="shared" si="19"/>
        <v>-1494.6191405577667</v>
      </c>
      <c r="K80" s="23">
        <f t="shared" si="24"/>
        <v>12.427010844167553</v>
      </c>
      <c r="L80" s="1">
        <f t="shared" si="25"/>
        <v>-0.3188662674478604</v>
      </c>
      <c r="M80" s="1">
        <f t="shared" si="28"/>
        <v>4.6797271522792283E-2</v>
      </c>
      <c r="N80" s="23">
        <f t="shared" si="20"/>
        <v>0.1047127977365873</v>
      </c>
      <c r="O80" s="23">
        <f t="shared" si="21"/>
        <v>0.9999288818835862</v>
      </c>
      <c r="P80" s="23">
        <f t="shared" si="29"/>
        <v>7.8566783061588605</v>
      </c>
      <c r="Q80" s="23">
        <f t="shared" si="26"/>
        <v>65.324351776557847</v>
      </c>
      <c r="R80" s="23">
        <f t="shared" si="22"/>
        <v>0.49269575156401302</v>
      </c>
      <c r="S80" s="23">
        <f t="shared" si="27"/>
        <v>4.181453855414234</v>
      </c>
      <c r="T80" s="23">
        <f t="shared" si="30"/>
        <v>-0.69552480960482188</v>
      </c>
      <c r="U80" s="23">
        <f t="shared" si="23"/>
        <v>2.3225806451612874</v>
      </c>
    </row>
    <row r="81" spans="1:21" x14ac:dyDescent="0.2">
      <c r="A81" s="26">
        <f t="shared" si="18"/>
        <v>3.649999999999995</v>
      </c>
      <c r="B81" s="27">
        <v>1.7265200000000001</v>
      </c>
      <c r="C81" s="27">
        <v>2.4466100000000002</v>
      </c>
      <c r="D81" s="27">
        <v>3.3325900000000002</v>
      </c>
      <c r="E81" s="27">
        <v>4.4576099999999999</v>
      </c>
      <c r="F81" s="23">
        <f t="shared" si="31"/>
        <v>0.54610782191055673</v>
      </c>
      <c r="G81" s="23">
        <f t="shared" si="31"/>
        <v>0.89470339292715717</v>
      </c>
      <c r="H81" s="23">
        <f t="shared" si="31"/>
        <v>1.203749779457739</v>
      </c>
      <c r="I81" s="23">
        <f t="shared" si="31"/>
        <v>1.4946127479604885</v>
      </c>
      <c r="J81" s="23">
        <f t="shared" si="19"/>
        <v>-1492.7059261452387</v>
      </c>
      <c r="K81" s="23">
        <f t="shared" si="24"/>
        <v>12.411103422934588</v>
      </c>
      <c r="L81" s="1">
        <f t="shared" si="25"/>
        <v>-0.31708749539449355</v>
      </c>
      <c r="M81" s="1">
        <f t="shared" si="28"/>
        <v>4.4670105187272373E-2</v>
      </c>
      <c r="N81" s="23">
        <f t="shared" si="20"/>
        <v>9.4177167925754507E-2</v>
      </c>
      <c r="O81" s="23">
        <f t="shared" si="21"/>
        <v>0.99994212461806165</v>
      </c>
      <c r="P81" s="23">
        <f t="shared" si="29"/>
        <v>7.8817048508887595</v>
      </c>
      <c r="Q81" s="23">
        <f t="shared" si="26"/>
        <v>65.532434982714591</v>
      </c>
      <c r="R81" s="23">
        <f t="shared" si="22"/>
        <v>0.44312339593937888</v>
      </c>
      <c r="S81" s="23">
        <f t="shared" si="27"/>
        <v>4.1457959840211496</v>
      </c>
      <c r="T81" s="23">
        <f t="shared" si="30"/>
        <v>-0.60590526485243534</v>
      </c>
      <c r="U81" s="23">
        <f t="shared" si="23"/>
        <v>2.3548387096774159</v>
      </c>
    </row>
    <row r="82" spans="1:21" x14ac:dyDescent="0.2">
      <c r="A82" s="26">
        <f t="shared" si="18"/>
        <v>3.6999999999999948</v>
      </c>
      <c r="B82" s="27">
        <v>1.80955</v>
      </c>
      <c r="C82" s="27">
        <v>2.5604200000000001</v>
      </c>
      <c r="D82" s="27">
        <v>3.48603</v>
      </c>
      <c r="E82" s="27">
        <v>4.66676</v>
      </c>
      <c r="F82" s="23">
        <f t="shared" si="31"/>
        <v>0.59307819558243058</v>
      </c>
      <c r="G82" s="23">
        <f t="shared" si="31"/>
        <v>0.94017130753469103</v>
      </c>
      <c r="H82" s="23">
        <f t="shared" si="31"/>
        <v>1.2487635529127783</v>
      </c>
      <c r="I82" s="23">
        <f t="shared" si="31"/>
        <v>1.5404650407471516</v>
      </c>
      <c r="J82" s="23">
        <f t="shared" si="19"/>
        <v>-1490.8054717214627</v>
      </c>
      <c r="K82" s="23">
        <f t="shared" si="24"/>
        <v>12.395302094628104</v>
      </c>
      <c r="L82" s="1">
        <f t="shared" si="25"/>
        <v>-0.31439925692913318</v>
      </c>
      <c r="M82" s="1">
        <f t="shared" si="28"/>
        <v>4.9697426809558638E-2</v>
      </c>
      <c r="N82" s="23">
        <f t="shared" si="20"/>
        <v>8.3792474194335886E-2</v>
      </c>
      <c r="O82" s="23">
        <f t="shared" si="21"/>
        <v>0.99995390804856599</v>
      </c>
      <c r="P82" s="23">
        <f t="shared" si="29"/>
        <v>7.9065405466305796</v>
      </c>
      <c r="Q82" s="23">
        <f t="shared" si="26"/>
        <v>65.738931374959961</v>
      </c>
      <c r="R82" s="23">
        <f t="shared" si="22"/>
        <v>0.39426122633491173</v>
      </c>
      <c r="S82" s="23">
        <f t="shared" si="27"/>
        <v>4.1208633289289907</v>
      </c>
      <c r="T82" s="23">
        <f t="shared" si="30"/>
        <v>-0.44514840156183388</v>
      </c>
      <c r="U82" s="23">
        <f t="shared" si="23"/>
        <v>2.3870967741935449</v>
      </c>
    </row>
    <row r="83" spans="1:21" x14ac:dyDescent="0.2">
      <c r="A83" s="26">
        <f t="shared" si="18"/>
        <v>3.7499999999999947</v>
      </c>
      <c r="B83" s="27">
        <v>1.89602</v>
      </c>
      <c r="C83" s="27">
        <v>2.6787800000000002</v>
      </c>
      <c r="D83" s="27">
        <v>3.6455299999999999</v>
      </c>
      <c r="E83" s="27">
        <v>4.88436</v>
      </c>
      <c r="F83" s="23">
        <f t="shared" si="31"/>
        <v>0.63975695230040153</v>
      </c>
      <c r="G83" s="23">
        <f t="shared" si="31"/>
        <v>0.98536146699632177</v>
      </c>
      <c r="H83" s="23">
        <f t="shared" si="31"/>
        <v>1.293501759554311</v>
      </c>
      <c r="I83" s="23">
        <f t="shared" si="31"/>
        <v>1.5860382636057144</v>
      </c>
      <c r="J83" s="23">
        <f t="shared" si="19"/>
        <v>-1488.9245892406848</v>
      </c>
      <c r="K83" s="23">
        <f t="shared" si="24"/>
        <v>12.379663497241674</v>
      </c>
      <c r="L83" s="1">
        <f t="shared" si="25"/>
        <v>-0.3121177527135377</v>
      </c>
      <c r="M83" s="1">
        <f t="shared" si="28"/>
        <v>3.2978028403540922E-2</v>
      </c>
      <c r="N83" s="23">
        <f t="shared" si="20"/>
        <v>7.3526343145035269E-2</v>
      </c>
      <c r="O83" s="23">
        <f t="shared" si="21"/>
        <v>0.99996429745737681</v>
      </c>
      <c r="P83" s="23">
        <f t="shared" si="29"/>
        <v>7.9312672217941529</v>
      </c>
      <c r="Q83" s="23">
        <f t="shared" si="26"/>
        <v>65.944521315607489</v>
      </c>
      <c r="R83" s="23">
        <f t="shared" si="22"/>
        <v>0.3459569191029172</v>
      </c>
      <c r="S83" s="23">
        <f t="shared" si="27"/>
        <v>4.1012811438649663</v>
      </c>
      <c r="T83" s="23">
        <f t="shared" si="30"/>
        <v>-0.41483042560344224</v>
      </c>
      <c r="U83" s="23">
        <f t="shared" si="23"/>
        <v>2.4193548387096739</v>
      </c>
    </row>
    <row r="84" spans="1:21" x14ac:dyDescent="0.2">
      <c r="A84" s="26">
        <f t="shared" si="18"/>
        <v>3.7999999999999945</v>
      </c>
      <c r="B84" s="27">
        <v>1.9861500000000001</v>
      </c>
      <c r="C84" s="27">
        <v>2.8019599999999998</v>
      </c>
      <c r="D84" s="27">
        <v>3.8114599999999998</v>
      </c>
      <c r="E84" s="27">
        <v>5.1109099999999996</v>
      </c>
      <c r="F84" s="23">
        <f t="shared" si="31"/>
        <v>0.68619809147173849</v>
      </c>
      <c r="G84" s="23">
        <f t="shared" si="31"/>
        <v>1.0303191722954315</v>
      </c>
      <c r="H84" s="23">
        <f t="shared" si="31"/>
        <v>1.3380123178351739</v>
      </c>
      <c r="I84" s="23">
        <f t="shared" si="31"/>
        <v>1.6313774705526425</v>
      </c>
      <c r="J84" s="23">
        <f t="shared" si="19"/>
        <v>-1487.0515748820433</v>
      </c>
      <c r="K84" s="23">
        <f t="shared" si="24"/>
        <v>12.36409031935675</v>
      </c>
      <c r="L84" s="1">
        <f t="shared" si="25"/>
        <v>-0.31110145408877909</v>
      </c>
      <c r="M84" s="1">
        <f t="shared" si="28"/>
        <v>2.0447594859796043E-2</v>
      </c>
      <c r="N84" s="23">
        <f t="shared" si="20"/>
        <v>6.3259012841095988E-2</v>
      </c>
      <c r="O84" s="23">
        <f t="shared" si="21"/>
        <v>0.99997341417669305</v>
      </c>
      <c r="P84" s="23">
        <f t="shared" si="29"/>
        <v>7.9558673990434121</v>
      </c>
      <c r="Q84" s="23">
        <f t="shared" si="26"/>
        <v>66.149059489346456</v>
      </c>
      <c r="R84" s="23">
        <f t="shared" si="22"/>
        <v>0.29764696912544852</v>
      </c>
      <c r="S84" s="23">
        <f t="shared" si="27"/>
        <v>4.0793802863686466</v>
      </c>
      <c r="T84" s="23">
        <f t="shared" si="30"/>
        <v>-0.39650062385590129</v>
      </c>
      <c r="U84" s="23">
        <f t="shared" si="23"/>
        <v>2.4516129032258029</v>
      </c>
    </row>
    <row r="85" spans="1:21" x14ac:dyDescent="0.2">
      <c r="A85" s="26">
        <f t="shared" si="18"/>
        <v>3.8499999999999943</v>
      </c>
      <c r="B85" s="27">
        <v>2.0801500000000002</v>
      </c>
      <c r="C85" s="27">
        <v>2.93024</v>
      </c>
      <c r="D85" s="27">
        <v>3.9841700000000002</v>
      </c>
      <c r="E85" s="27">
        <v>5.3469199999999999</v>
      </c>
      <c r="F85" s="23">
        <f t="shared" si="31"/>
        <v>0.73244000649765273</v>
      </c>
      <c r="G85" s="23">
        <f t="shared" si="31"/>
        <v>1.0750843309372302</v>
      </c>
      <c r="H85" s="23">
        <f t="shared" si="31"/>
        <v>1.3823290094947152</v>
      </c>
      <c r="I85" s="23">
        <f t="shared" si="31"/>
        <v>1.6765206941939235</v>
      </c>
      <c r="J85" s="23">
        <f t="shared" si="19"/>
        <v>-1485.1829156092124</v>
      </c>
      <c r="K85" s="23">
        <f t="shared" si="24"/>
        <v>12.348553351832797</v>
      </c>
      <c r="L85" s="1">
        <f t="shared" si="25"/>
        <v>-0.3100729932275581</v>
      </c>
      <c r="M85" s="1">
        <f t="shared" si="28"/>
        <v>2.596947023683081E-2</v>
      </c>
      <c r="N85" s="23">
        <f t="shared" si="20"/>
        <v>5.3075783457166105E-2</v>
      </c>
      <c r="O85" s="23">
        <f t="shared" si="21"/>
        <v>0.99998117261411579</v>
      </c>
      <c r="P85" s="23">
        <f t="shared" si="29"/>
        <v>7.980330668620403</v>
      </c>
      <c r="Q85" s="23">
        <f t="shared" si="26"/>
        <v>66.352459344244352</v>
      </c>
      <c r="R85" s="23">
        <f t="shared" si="22"/>
        <v>0.24973273167679119</v>
      </c>
      <c r="S85" s="23">
        <f t="shared" si="27"/>
        <v>4.0616310814793763</v>
      </c>
      <c r="T85" s="23">
        <f t="shared" si="30"/>
        <v>-0.26477221716589933</v>
      </c>
      <c r="U85" s="23">
        <f t="shared" si="23"/>
        <v>2.4838709677419319</v>
      </c>
    </row>
    <row r="86" spans="1:21" x14ac:dyDescent="0.2">
      <c r="A86" s="26">
        <f t="shared" si="18"/>
        <v>3.8999999999999941</v>
      </c>
      <c r="B86" s="27">
        <v>2.1782499999999998</v>
      </c>
      <c r="C86" s="27">
        <v>3.06392</v>
      </c>
      <c r="D86" s="27">
        <v>4.1640699999999997</v>
      </c>
      <c r="E86" s="27">
        <v>5.5929599999999997</v>
      </c>
      <c r="F86" s="23">
        <f t="shared" si="31"/>
        <v>0.77852180212925903</v>
      </c>
      <c r="G86" s="23">
        <f t="shared" si="31"/>
        <v>1.1196951418769072</v>
      </c>
      <c r="H86" s="23">
        <f t="shared" si="31"/>
        <v>1.4264929613703088</v>
      </c>
      <c r="I86" s="23">
        <f t="shared" si="31"/>
        <v>1.7215086640169877</v>
      </c>
      <c r="J86" s="23">
        <f t="shared" si="19"/>
        <v>-1483.3222707359423</v>
      </c>
      <c r="K86" s="23">
        <f t="shared" si="24"/>
        <v>12.333083020033994</v>
      </c>
      <c r="L86" s="1">
        <f t="shared" si="25"/>
        <v>-0.30850450706509602</v>
      </c>
      <c r="M86" s="1">
        <f t="shared" si="28"/>
        <v>2.2766882984726147E-2</v>
      </c>
      <c r="N86" s="23">
        <f t="shared" si="20"/>
        <v>4.293400032588672E-2</v>
      </c>
      <c r="O86" s="23">
        <f t="shared" si="21"/>
        <v>0.99998760664180719</v>
      </c>
      <c r="P86" s="23">
        <f t="shared" si="29"/>
        <v>8.0047173729622205</v>
      </c>
      <c r="Q86" s="23">
        <f t="shared" si="26"/>
        <v>66.555222597494392</v>
      </c>
      <c r="R86" s="23">
        <f t="shared" si="22"/>
        <v>0.20201350756977446</v>
      </c>
      <c r="S86" s="23">
        <f t="shared" si="27"/>
        <v>4.0529030646520567</v>
      </c>
      <c r="T86" s="23">
        <f t="shared" si="30"/>
        <v>-0.18275812833508162</v>
      </c>
      <c r="U86" s="23">
        <f t="shared" si="23"/>
        <v>2.5161290322580605</v>
      </c>
    </row>
    <row r="87" spans="1:21" x14ac:dyDescent="0.2">
      <c r="A87" s="26">
        <f t="shared" si="18"/>
        <v>3.949999999999994</v>
      </c>
      <c r="B87" s="27">
        <v>2.28071</v>
      </c>
      <c r="C87" s="27">
        <v>3.2033299999999998</v>
      </c>
      <c r="D87" s="27">
        <v>4.3516199999999996</v>
      </c>
      <c r="E87" s="27">
        <v>5.8496699999999997</v>
      </c>
      <c r="F87" s="23">
        <f t="shared" si="31"/>
        <v>0.82448679799911218</v>
      </c>
      <c r="G87" s="23">
        <f t="shared" si="31"/>
        <v>1.1641908937308236</v>
      </c>
      <c r="H87" s="23">
        <f t="shared" si="31"/>
        <v>1.4705481895648915</v>
      </c>
      <c r="I87" s="23">
        <f t="shared" si="31"/>
        <v>1.7663852493962364</v>
      </c>
      <c r="J87" s="23">
        <f t="shared" si="19"/>
        <v>-1481.4724759307578</v>
      </c>
      <c r="K87" s="23">
        <f t="shared" si="24"/>
        <v>12.317702901126287</v>
      </c>
      <c r="L87" s="1">
        <f t="shared" si="25"/>
        <v>-0.3077963049290855</v>
      </c>
      <c r="M87" s="1">
        <f t="shared" si="28"/>
        <v>5.3550491236009825E-3</v>
      </c>
      <c r="N87" s="23">
        <f t="shared" si="20"/>
        <v>3.2738213508317217E-2</v>
      </c>
      <c r="O87" s="23">
        <f t="shared" si="21"/>
        <v>0.99999275093906237</v>
      </c>
      <c r="P87" s="23">
        <f t="shared" si="29"/>
        <v>8.0290756690973062</v>
      </c>
      <c r="Q87" s="23">
        <f t="shared" si="26"/>
        <v>66.757749650709556</v>
      </c>
      <c r="R87" s="23">
        <f t="shared" si="22"/>
        <v>0.15404018475296227</v>
      </c>
      <c r="S87" s="23">
        <f t="shared" si="27"/>
        <v>4.0433552686458683</v>
      </c>
      <c r="T87" s="23">
        <f t="shared" si="30"/>
        <v>-0.17108021866931783</v>
      </c>
      <c r="U87" s="23">
        <f t="shared" si="23"/>
        <v>2.5483870967741895</v>
      </c>
    </row>
    <row r="88" spans="1:21" x14ac:dyDescent="0.2">
      <c r="A88" s="26">
        <f t="shared" si="18"/>
        <v>3.9999999999999938</v>
      </c>
      <c r="B88" s="27">
        <v>2.38781</v>
      </c>
      <c r="C88" s="27">
        <v>3.34884</v>
      </c>
      <c r="D88" s="27">
        <v>4.5472700000000001</v>
      </c>
      <c r="E88" s="27">
        <v>6.1177000000000001</v>
      </c>
      <c r="F88" s="23">
        <f t="shared" si="31"/>
        <v>0.8703766278758216</v>
      </c>
      <c r="G88" s="23">
        <f t="shared" si="31"/>
        <v>1.2086140172154243</v>
      </c>
      <c r="H88" s="23">
        <f t="shared" si="31"/>
        <v>1.5145270528908266</v>
      </c>
      <c r="I88" s="23">
        <f t="shared" si="31"/>
        <v>1.8111862088938662</v>
      </c>
      <c r="J88" s="23">
        <f t="shared" si="19"/>
        <v>-1479.620348733067</v>
      </c>
      <c r="K88" s="23">
        <f t="shared" si="24"/>
        <v>12.302303389541086</v>
      </c>
      <c r="L88" s="1">
        <f t="shared" si="25"/>
        <v>-0.30796900215273593</v>
      </c>
      <c r="M88" s="1">
        <f t="shared" si="28"/>
        <v>1.9140537421691373E-3</v>
      </c>
      <c r="N88" s="23">
        <f t="shared" si="20"/>
        <v>2.2611158721898807E-2</v>
      </c>
      <c r="O88" s="23">
        <f t="shared" si="21"/>
        <v>0.99999652134361328</v>
      </c>
      <c r="P88" s="23">
        <f t="shared" si="29"/>
        <v>8.0533475403642996</v>
      </c>
      <c r="Q88" s="23">
        <f t="shared" si="26"/>
        <v>66.959558124358978</v>
      </c>
      <c r="R88" s="23">
        <f t="shared" si="22"/>
        <v>0.10639026060829419</v>
      </c>
      <c r="S88" s="23">
        <f t="shared" si="27"/>
        <v>4.035795042785125</v>
      </c>
      <c r="T88" s="23">
        <f t="shared" si="30"/>
        <v>-8.5054463238521144E-2</v>
      </c>
      <c r="U88" s="23">
        <f t="shared" si="23"/>
        <v>2.5806451612903185</v>
      </c>
    </row>
    <row r="89" spans="1:21" x14ac:dyDescent="0.2">
      <c r="A89" s="26">
        <f t="shared" si="18"/>
        <v>4.0499999999999936</v>
      </c>
      <c r="B89" s="27">
        <v>2.4998499999999999</v>
      </c>
      <c r="C89" s="27">
        <v>3.5008400000000002</v>
      </c>
      <c r="D89" s="27">
        <v>4.7515599999999996</v>
      </c>
      <c r="E89" s="27">
        <v>6.39778</v>
      </c>
      <c r="F89" s="23">
        <f t="shared" si="31"/>
        <v>0.91623073007408307</v>
      </c>
      <c r="G89" s="23">
        <f t="shared" si="31"/>
        <v>1.2530029396999751</v>
      </c>
      <c r="H89" s="23">
        <f t="shared" si="31"/>
        <v>1.5584729851807924</v>
      </c>
      <c r="I89" s="23">
        <f t="shared" si="31"/>
        <v>1.8559510551905776</v>
      </c>
      <c r="J89" s="23">
        <f t="shared" si="19"/>
        <v>-1477.768476867041</v>
      </c>
      <c r="K89" s="23">
        <f t="shared" si="24"/>
        <v>12.286906000911014</v>
      </c>
      <c r="L89" s="1">
        <f t="shared" si="25"/>
        <v>-0.30760489955486858</v>
      </c>
      <c r="M89" s="1">
        <f t="shared" si="28"/>
        <v>5.1875081549468587E-3</v>
      </c>
      <c r="N89" s="23">
        <f t="shared" si="20"/>
        <v>1.2485465638166713E-2</v>
      </c>
      <c r="O89" s="23">
        <f t="shared" si="21"/>
        <v>0.99999893297924647</v>
      </c>
      <c r="P89" s="23">
        <f t="shared" si="29"/>
        <v>8.0776149082913058</v>
      </c>
      <c r="Q89" s="23">
        <f t="shared" si="26"/>
        <v>67.161329154988067</v>
      </c>
      <c r="R89" s="23">
        <f t="shared" si="22"/>
        <v>5.8746743561353856E-2</v>
      </c>
      <c r="S89" s="23">
        <f t="shared" si="27"/>
        <v>4.0348498223220162</v>
      </c>
      <c r="T89" s="23">
        <f t="shared" si="30"/>
        <v>2.0903767872937424E-2</v>
      </c>
      <c r="U89" s="23">
        <f t="shared" si="23"/>
        <v>2.6129032258064475</v>
      </c>
    </row>
    <row r="90" spans="1:21" x14ac:dyDescent="0.2">
      <c r="A90" s="26">
        <f t="shared" si="18"/>
        <v>4.0999999999999934</v>
      </c>
      <c r="B90" s="27">
        <v>2.6171500000000001</v>
      </c>
      <c r="C90" s="27">
        <v>3.6597400000000002</v>
      </c>
      <c r="D90" s="27">
        <v>4.9650299999999996</v>
      </c>
      <c r="E90" s="27">
        <v>6.6907100000000002</v>
      </c>
      <c r="F90" s="23">
        <f t="shared" si="31"/>
        <v>0.96208593944458842</v>
      </c>
      <c r="G90" s="23">
        <f t="shared" si="31"/>
        <v>1.2973921066385727</v>
      </c>
      <c r="H90" s="23">
        <f t="shared" si="31"/>
        <v>1.6024193397749538</v>
      </c>
      <c r="I90" s="23">
        <f t="shared" si="31"/>
        <v>1.9007199970589757</v>
      </c>
      <c r="J90" s="23">
        <f t="shared" si="19"/>
        <v>-1475.9207287973538</v>
      </c>
      <c r="K90" s="23">
        <f t="shared" si="24"/>
        <v>12.271542899585599</v>
      </c>
      <c r="L90" s="1">
        <f t="shared" si="25"/>
        <v>-0.30745025133724124</v>
      </c>
      <c r="M90" s="1">
        <f t="shared" si="28"/>
        <v>-2.1739411074861515E-3</v>
      </c>
      <c r="N90" s="23">
        <f t="shared" si="20"/>
        <v>2.3488237496950125E-3</v>
      </c>
      <c r="O90" s="23">
        <f t="shared" si="21"/>
        <v>0.99999996200995078</v>
      </c>
      <c r="P90" s="23">
        <f t="shared" si="29"/>
        <v>8.1018754112202984</v>
      </c>
      <c r="Q90" s="23">
        <f t="shared" si="26"/>
        <v>67.363043106591178</v>
      </c>
      <c r="R90" s="23">
        <f t="shared" si="22"/>
        <v>1.1051710083790793E-2</v>
      </c>
      <c r="S90" s="23">
        <f t="shared" si="27"/>
        <v>4.0378854195724188</v>
      </c>
      <c r="T90" s="23">
        <f t="shared" si="30"/>
        <v>0.1008569331077073</v>
      </c>
      <c r="U90" s="23">
        <f t="shared" si="23"/>
        <v>2.6451612903225765</v>
      </c>
    </row>
    <row r="91" spans="1:21" x14ac:dyDescent="0.2">
      <c r="A91" s="26">
        <f t="shared" si="18"/>
        <v>4.1499999999999932</v>
      </c>
      <c r="B91" s="27">
        <v>2.7400699999999998</v>
      </c>
      <c r="C91" s="27">
        <v>3.8260200000000002</v>
      </c>
      <c r="D91" s="27">
        <v>5.1883100000000004</v>
      </c>
      <c r="E91" s="27">
        <v>6.9973400000000003</v>
      </c>
      <c r="F91" s="23">
        <f t="shared" si="31"/>
        <v>1.0079834675189039</v>
      </c>
      <c r="G91" s="23">
        <f t="shared" si="31"/>
        <v>1.3418250983959301</v>
      </c>
      <c r="H91" s="23">
        <f t="shared" si="31"/>
        <v>1.6464080179458342</v>
      </c>
      <c r="I91" s="23">
        <f t="shared" si="31"/>
        <v>1.9455300768370174</v>
      </c>
      <c r="J91" s="23">
        <f t="shared" si="19"/>
        <v>-1474.0707169134992</v>
      </c>
      <c r="K91" s="23">
        <f t="shared" si="24"/>
        <v>12.25616097577729</v>
      </c>
      <c r="L91" s="1">
        <f t="shared" si="25"/>
        <v>-0.3078222936656172</v>
      </c>
      <c r="M91" s="1">
        <f t="shared" si="28"/>
        <v>-7.6247401315399357E-3</v>
      </c>
      <c r="N91" s="23">
        <f t="shared" si="20"/>
        <v>7.7551684237402649E-3</v>
      </c>
      <c r="O91" s="23">
        <f t="shared" si="21"/>
        <v>0.99999958335685624</v>
      </c>
      <c r="P91" s="23">
        <f t="shared" si="29"/>
        <v>8.126179288826183</v>
      </c>
      <c r="Q91" s="23">
        <f t="shared" si="26"/>
        <v>67.565117696945308</v>
      </c>
      <c r="R91" s="23">
        <f t="shared" si="22"/>
        <v>3.6489699612955263E-2</v>
      </c>
      <c r="S91" s="23">
        <f t="shared" si="27"/>
        <v>4.0449355156327869</v>
      </c>
      <c r="T91" s="23">
        <f t="shared" si="30"/>
        <v>0.17891062171315816</v>
      </c>
      <c r="U91" s="23">
        <f t="shared" si="23"/>
        <v>2.6774193548387051</v>
      </c>
    </row>
    <row r="92" spans="1:21" x14ac:dyDescent="0.2">
      <c r="A92" s="26">
        <f t="shared" si="18"/>
        <v>4.1999999999999931</v>
      </c>
      <c r="B92" s="27">
        <v>2.8690000000000002</v>
      </c>
      <c r="C92" s="27">
        <v>4.0001600000000002</v>
      </c>
      <c r="D92" s="27">
        <v>5.4220600000000001</v>
      </c>
      <c r="E92" s="27">
        <v>7.3186099999999996</v>
      </c>
      <c r="F92" s="23">
        <f t="shared" si="31"/>
        <v>1.0539635369992277</v>
      </c>
      <c r="G92" s="23">
        <f t="shared" si="31"/>
        <v>1.3863343603199121</v>
      </c>
      <c r="H92" s="23">
        <f t="shared" si="31"/>
        <v>1.690475817042542</v>
      </c>
      <c r="I92" s="23">
        <f t="shared" si="31"/>
        <v>1.990420419231314</v>
      </c>
      <c r="J92" s="23">
        <f t="shared" si="19"/>
        <v>-1472.2184942232288</v>
      </c>
      <c r="K92" s="23">
        <f t="shared" si="24"/>
        <v>12.240760670219037</v>
      </c>
      <c r="L92" s="1">
        <f t="shared" si="25"/>
        <v>-0.30821272535039523</v>
      </c>
      <c r="M92" s="1">
        <f t="shared" si="28"/>
        <v>-1.3690222529483313E-2</v>
      </c>
      <c r="N92" s="23">
        <f t="shared" si="20"/>
        <v>1.7956458600062109E-2</v>
      </c>
      <c r="O92" s="23">
        <f t="shared" si="21"/>
        <v>0.9999977527673567</v>
      </c>
      <c r="P92" s="23">
        <f t="shared" si="29"/>
        <v>8.1505245845395926</v>
      </c>
      <c r="Q92" s="23">
        <f t="shared" si="26"/>
        <v>67.767536658154455</v>
      </c>
      <c r="R92" s="23">
        <f t="shared" si="22"/>
        <v>8.4488916890952906E-2</v>
      </c>
      <c r="S92" s="23">
        <f t="shared" si="27"/>
        <v>4.0557764817437345</v>
      </c>
      <c r="T92" s="23">
        <f t="shared" si="30"/>
        <v>0.23818118511371805</v>
      </c>
      <c r="U92" s="23">
        <f t="shared" si="23"/>
        <v>2.7096774193548341</v>
      </c>
    </row>
    <row r="93" spans="1:21" x14ac:dyDescent="0.2">
      <c r="A93" s="26">
        <f t="shared" si="18"/>
        <v>4.2499999999999929</v>
      </c>
      <c r="B93" s="27">
        <v>3.0043600000000001</v>
      </c>
      <c r="C93" s="27">
        <v>4.1827300000000003</v>
      </c>
      <c r="D93" s="27">
        <v>5.6670100000000003</v>
      </c>
      <c r="E93" s="27">
        <v>7.6555499999999999</v>
      </c>
      <c r="F93" s="23">
        <f t="shared" si="31"/>
        <v>1.1000645669346729</v>
      </c>
      <c r="G93" s="23">
        <f t="shared" si="31"/>
        <v>1.430964143400961</v>
      </c>
      <c r="H93" s="23">
        <f t="shared" si="31"/>
        <v>1.7346616417880076</v>
      </c>
      <c r="I93" s="23">
        <f t="shared" si="31"/>
        <v>2.0354308749937253</v>
      </c>
      <c r="J93" s="23">
        <f t="shared" si="19"/>
        <v>-1470.3637865466653</v>
      </c>
      <c r="K93" s="23">
        <f t="shared" si="24"/>
        <v>12.22533970324225</v>
      </c>
      <c r="L93" s="1">
        <f t="shared" si="25"/>
        <v>-0.30919131591856552</v>
      </c>
      <c r="M93" s="1">
        <f t="shared" si="28"/>
        <v>-2.3235823185174892E-2</v>
      </c>
      <c r="N93" s="23">
        <f t="shared" si="20"/>
        <v>2.8133927611117378E-2</v>
      </c>
      <c r="O93" s="23">
        <f t="shared" si="21"/>
        <v>0.99999444986473673</v>
      </c>
      <c r="P93" s="23">
        <f t="shared" si="29"/>
        <v>8.1749588484117712</v>
      </c>
      <c r="Q93" s="23">
        <f t="shared" si="26"/>
        <v>67.97069534511968</v>
      </c>
      <c r="R93" s="23">
        <f t="shared" si="22"/>
        <v>0.13237605057288743</v>
      </c>
      <c r="S93" s="23">
        <f t="shared" si="27"/>
        <v>4.0687536341441586</v>
      </c>
      <c r="T93" s="23">
        <f t="shared" si="30"/>
        <v>0.27333570376555466</v>
      </c>
      <c r="U93" s="23">
        <f t="shared" si="23"/>
        <v>2.7419354838709631</v>
      </c>
    </row>
    <row r="94" spans="1:21" x14ac:dyDescent="0.2">
      <c r="A94" s="26">
        <f t="shared" si="18"/>
        <v>4.2999999999999927</v>
      </c>
      <c r="B94" s="27">
        <v>3.14663</v>
      </c>
      <c r="C94" s="27">
        <v>4.3743299999999996</v>
      </c>
      <c r="D94" s="27">
        <v>5.9239600000000001</v>
      </c>
      <c r="E94" s="27">
        <v>8.00929</v>
      </c>
      <c r="F94" s="23">
        <f t="shared" si="31"/>
        <v>1.1463320388790355</v>
      </c>
      <c r="G94" s="23">
        <f t="shared" si="31"/>
        <v>1.4757533652248702</v>
      </c>
      <c r="H94" s="23">
        <f t="shared" si="31"/>
        <v>1.779005144188293</v>
      </c>
      <c r="I94" s="23">
        <f t="shared" si="31"/>
        <v>2.0806021179505829</v>
      </c>
      <c r="J94" s="23">
        <f t="shared" si="19"/>
        <v>-1468.499794170086</v>
      </c>
      <c r="K94" s="23">
        <f t="shared" si="24"/>
        <v>12.209841538627181</v>
      </c>
      <c r="L94" s="1">
        <f t="shared" si="25"/>
        <v>-0.31053630766891271</v>
      </c>
      <c r="M94" s="1">
        <f t="shared" si="28"/>
        <v>-2.783219650606138E-2</v>
      </c>
      <c r="N94" s="23">
        <f t="shared" si="20"/>
        <v>3.8363845724047649E-2</v>
      </c>
      <c r="O94" s="23">
        <f t="shared" si="21"/>
        <v>0.99998961652329843</v>
      </c>
      <c r="P94" s="23">
        <f t="shared" si="29"/>
        <v>8.1994602226915472</v>
      </c>
      <c r="Q94" s="23">
        <f t="shared" si="26"/>
        <v>68.17441202156887</v>
      </c>
      <c r="R94" s="23">
        <f t="shared" si="22"/>
        <v>0.18050996831776114</v>
      </c>
      <c r="S94" s="23">
        <f t="shared" si="27"/>
        <v>4.0831100521202899</v>
      </c>
      <c r="T94" s="23">
        <f t="shared" si="30"/>
        <v>0.34807607553375541</v>
      </c>
      <c r="U94" s="23">
        <f t="shared" si="23"/>
        <v>2.7741935483870921</v>
      </c>
    </row>
    <row r="95" spans="1:21" x14ac:dyDescent="0.2">
      <c r="A95" s="26">
        <f t="shared" si="18"/>
        <v>4.3499999999999925</v>
      </c>
      <c r="B95" s="27">
        <v>3.2963100000000001</v>
      </c>
      <c r="C95" s="27">
        <v>4.5756199999999998</v>
      </c>
      <c r="D95" s="27">
        <v>6.1937699999999998</v>
      </c>
      <c r="E95" s="27">
        <v>8.3810599999999997</v>
      </c>
      <c r="F95" s="23">
        <f t="shared" si="31"/>
        <v>1.1928036610225401</v>
      </c>
      <c r="G95" s="23">
        <f t="shared" si="31"/>
        <v>1.5207422086712805</v>
      </c>
      <c r="H95" s="23">
        <f t="shared" si="31"/>
        <v>1.8235439481525015</v>
      </c>
      <c r="I95" s="23">
        <f t="shared" si="31"/>
        <v>2.1259743981413757</v>
      </c>
      <c r="J95" s="23">
        <f t="shared" si="19"/>
        <v>-1466.6289100337192</v>
      </c>
      <c r="K95" s="23">
        <f t="shared" si="24"/>
        <v>12.194286072475359</v>
      </c>
      <c r="L95" s="1">
        <f t="shared" si="25"/>
        <v>-0.31197453556917165</v>
      </c>
      <c r="M95" s="1">
        <f t="shared" si="28"/>
        <v>-3.1183703995729783E-2</v>
      </c>
      <c r="N95" s="23">
        <f t="shared" si="20"/>
        <v>4.8591517315096429E-2</v>
      </c>
      <c r="O95" s="23">
        <f t="shared" si="21"/>
        <v>0.99998323919798127</v>
      </c>
      <c r="P95" s="23">
        <f t="shared" si="29"/>
        <v>8.2240671538074093</v>
      </c>
      <c r="Q95" s="23">
        <f t="shared" si="26"/>
        <v>68.379006350331707</v>
      </c>
      <c r="R95" s="23">
        <f t="shared" si="22"/>
        <v>0.22863331570437173</v>
      </c>
      <c r="S95" s="23">
        <f t="shared" si="27"/>
        <v>4.103561241697534</v>
      </c>
      <c r="T95" s="23">
        <f t="shared" si="30"/>
        <v>0.44943625688064143</v>
      </c>
      <c r="U95" s="23">
        <f t="shared" si="23"/>
        <v>2.8064516129032211</v>
      </c>
    </row>
    <row r="96" spans="1:21" x14ac:dyDescent="0.2">
      <c r="A96" s="26">
        <f t="shared" si="18"/>
        <v>4.3999999999999924</v>
      </c>
      <c r="B96" s="27">
        <v>3.45397</v>
      </c>
      <c r="C96" s="27">
        <v>4.7873200000000002</v>
      </c>
      <c r="D96" s="27">
        <v>6.4774200000000004</v>
      </c>
      <c r="E96" s="27">
        <v>8.7722099999999994</v>
      </c>
      <c r="F96" s="23">
        <f t="shared" si="31"/>
        <v>1.239524294104833</v>
      </c>
      <c r="G96" s="23">
        <f t="shared" si="31"/>
        <v>1.5659707558887181</v>
      </c>
      <c r="H96" s="23">
        <f t="shared" si="31"/>
        <v>1.8683222829340167</v>
      </c>
      <c r="I96" s="23">
        <f t="shared" si="31"/>
        <v>2.1715887700775705</v>
      </c>
      <c r="J96" s="23">
        <f t="shared" si="19"/>
        <v>-1464.7476198292457</v>
      </c>
      <c r="K96" s="23">
        <f t="shared" si="24"/>
        <v>12.178644085070264</v>
      </c>
      <c r="L96" s="1">
        <f t="shared" si="25"/>
        <v>-0.31365467806848568</v>
      </c>
      <c r="M96" s="1">
        <f t="shared" si="28"/>
        <v>-3.7404009529495984E-2</v>
      </c>
      <c r="N96" s="23">
        <f t="shared" si="20"/>
        <v>5.8913530702214632E-2</v>
      </c>
      <c r="O96" s="23">
        <f t="shared" si="21"/>
        <v>0.99997520864977285</v>
      </c>
      <c r="P96" s="23">
        <f t="shared" si="29"/>
        <v>8.2488144982546903</v>
      </c>
      <c r="Q96" s="23">
        <f t="shared" si="26"/>
        <v>68.584768145738622</v>
      </c>
      <c r="R96" s="23">
        <f t="shared" si="22"/>
        <v>0.27720056109698588</v>
      </c>
      <c r="S96" s="23">
        <f t="shared" si="27"/>
        <v>4.1280536778083539</v>
      </c>
      <c r="T96" s="23">
        <f t="shared" si="30"/>
        <v>0.51782777375565214</v>
      </c>
      <c r="U96" s="23">
        <f t="shared" si="23"/>
        <v>2.8387096774193497</v>
      </c>
    </row>
    <row r="97" spans="1:21" x14ac:dyDescent="0.2">
      <c r="A97" s="26">
        <f t="shared" si="18"/>
        <v>4.4499999999999922</v>
      </c>
      <c r="B97" s="27">
        <v>3.6202299999999998</v>
      </c>
      <c r="C97" s="27">
        <v>5.01023</v>
      </c>
      <c r="D97" s="27">
        <v>6.7759600000000004</v>
      </c>
      <c r="E97" s="27">
        <v>9.1842500000000005</v>
      </c>
      <c r="F97" s="23">
        <f t="shared" si="31"/>
        <v>1.2865375597309614</v>
      </c>
      <c r="G97" s="23">
        <f t="shared" si="31"/>
        <v>1.6114818222266578</v>
      </c>
      <c r="H97" s="23">
        <f t="shared" si="31"/>
        <v>1.9133810541446081</v>
      </c>
      <c r="I97" s="23">
        <f t="shared" si="31"/>
        <v>2.2174900604610746</v>
      </c>
      <c r="J97" s="23">
        <f t="shared" si="19"/>
        <v>-1462.8565283142113</v>
      </c>
      <c r="K97" s="23">
        <f t="shared" si="24"/>
        <v>12.162920604668511</v>
      </c>
      <c r="L97" s="1">
        <f t="shared" si="25"/>
        <v>-0.31571493652212124</v>
      </c>
      <c r="M97" s="1">
        <f t="shared" si="28"/>
        <v>-4.4037765425919577E-2</v>
      </c>
      <c r="N97" s="23">
        <f t="shared" si="20"/>
        <v>6.9316520446389279E-2</v>
      </c>
      <c r="O97" s="23">
        <f t="shared" si="21"/>
        <v>0.99996546459708946</v>
      </c>
      <c r="P97" s="23">
        <f t="shared" si="29"/>
        <v>8.2737160043433207</v>
      </c>
      <c r="Q97" s="23">
        <f t="shared" si="26"/>
        <v>68.791811718112541</v>
      </c>
      <c r="R97" s="23">
        <f t="shared" si="22"/>
        <v>0.32614881729211154</v>
      </c>
      <c r="S97" s="23">
        <f t="shared" si="27"/>
        <v>4.155344019073099</v>
      </c>
      <c r="T97" s="23">
        <f t="shared" si="30"/>
        <v>0.57511077799290633</v>
      </c>
      <c r="U97" s="23">
        <f t="shared" si="23"/>
        <v>2.8709677419354787</v>
      </c>
    </row>
    <row r="98" spans="1:21" x14ac:dyDescent="0.2">
      <c r="A98" s="26">
        <f t="shared" si="18"/>
        <v>4.499999999999992</v>
      </c>
      <c r="B98" s="27">
        <v>3.7957800000000002</v>
      </c>
      <c r="C98" s="27">
        <v>5.2452399999999999</v>
      </c>
      <c r="D98" s="27">
        <v>7.09056</v>
      </c>
      <c r="E98" s="27">
        <v>9.6188199999999995</v>
      </c>
      <c r="F98" s="23">
        <f t="shared" si="31"/>
        <v>1.3338899233252952</v>
      </c>
      <c r="G98" s="23">
        <f t="shared" si="31"/>
        <v>1.6573209986660342</v>
      </c>
      <c r="H98" s="23">
        <f t="shared" si="31"/>
        <v>1.9587643219101163</v>
      </c>
      <c r="I98" s="23">
        <f t="shared" si="31"/>
        <v>2.2637215960314632</v>
      </c>
      <c r="J98" s="23">
        <f t="shared" si="19"/>
        <v>-1460.950459007523</v>
      </c>
      <c r="K98" s="23">
        <f t="shared" si="24"/>
        <v>12.147072591418052</v>
      </c>
      <c r="L98" s="1">
        <f t="shared" si="25"/>
        <v>-0.31805845461107762</v>
      </c>
      <c r="M98" s="1">
        <f t="shared" si="28"/>
        <v>-5.4329253340413469E-2</v>
      </c>
      <c r="N98" s="23">
        <f t="shared" si="20"/>
        <v>7.9792133522810116E-2</v>
      </c>
      <c r="O98" s="23">
        <f t="shared" si="21"/>
        <v>0.99995394674120031</v>
      </c>
      <c r="P98" s="23">
        <f t="shared" si="29"/>
        <v>8.2987915746762795</v>
      </c>
      <c r="Q98" s="23">
        <f t="shared" si="26"/>
        <v>69.00030254764593</v>
      </c>
      <c r="R98" s="23">
        <f t="shared" si="22"/>
        <v>0.37543878155001031</v>
      </c>
      <c r="S98" s="23">
        <f t="shared" si="27"/>
        <v>4.1855647556076443</v>
      </c>
      <c r="T98" s="23">
        <f t="shared" si="30"/>
        <v>0.67927952241149359</v>
      </c>
      <c r="U98" s="23">
        <f t="shared" si="23"/>
        <v>2.9032258064516077</v>
      </c>
    </row>
    <row r="99" spans="1:21" x14ac:dyDescent="0.2">
      <c r="A99" s="26">
        <f t="shared" si="18"/>
        <v>4.5499999999999918</v>
      </c>
      <c r="B99" s="27">
        <v>3.9813900000000002</v>
      </c>
      <c r="C99" s="27">
        <v>5.4933399999999999</v>
      </c>
      <c r="D99" s="27">
        <v>7.4225199999999996</v>
      </c>
      <c r="E99" s="27">
        <v>10.0778</v>
      </c>
      <c r="F99" s="23">
        <f t="shared" si="31"/>
        <v>1.3816310045552329</v>
      </c>
      <c r="G99" s="23">
        <f t="shared" si="31"/>
        <v>1.7035364494047125</v>
      </c>
      <c r="H99" s="23">
        <f t="shared" si="31"/>
        <v>2.0045186221620837</v>
      </c>
      <c r="I99" s="23">
        <f t="shared" si="31"/>
        <v>2.310334984854105</v>
      </c>
      <c r="J99" s="23">
        <f t="shared" si="19"/>
        <v>-1459.0311815752482</v>
      </c>
      <c r="K99" s="23">
        <f t="shared" si="24"/>
        <v>12.131114759207403</v>
      </c>
      <c r="L99" s="1">
        <f t="shared" si="25"/>
        <v>-0.32114786185616256</v>
      </c>
      <c r="M99" s="1">
        <f t="shared" si="28"/>
        <v>-6.5132420732361931E-2</v>
      </c>
      <c r="N99" s="23">
        <f t="shared" si="20"/>
        <v>9.0336921900278866E-2</v>
      </c>
      <c r="O99" s="23">
        <f t="shared" si="21"/>
        <v>0.99994059093070797</v>
      </c>
      <c r="P99" s="23">
        <f t="shared" si="29"/>
        <v>8.3240565510461604</v>
      </c>
      <c r="Q99" s="23">
        <f t="shared" si="26"/>
        <v>69.210368193673304</v>
      </c>
      <c r="R99" s="23">
        <f t="shared" si="22"/>
        <v>0.4250542301582097</v>
      </c>
      <c r="S99" s="23">
        <f t="shared" si="27"/>
        <v>4.2232719713142481</v>
      </c>
      <c r="T99" s="23">
        <f t="shared" si="30"/>
        <v>0.79563437503083201</v>
      </c>
      <c r="U99" s="23">
        <f t="shared" si="23"/>
        <v>2.9354838709677367</v>
      </c>
    </row>
    <row r="100" spans="1:21" x14ac:dyDescent="0.2">
      <c r="A100" s="26">
        <f t="shared" si="18"/>
        <v>4.5999999999999917</v>
      </c>
      <c r="B100" s="27">
        <v>4.1778899999999997</v>
      </c>
      <c r="C100" s="27">
        <v>5.7556000000000003</v>
      </c>
      <c r="D100" s="27">
        <v>7.7732799999999997</v>
      </c>
      <c r="E100" s="27">
        <v>10.5631</v>
      </c>
      <c r="F100" s="23">
        <f t="shared" si="31"/>
        <v>1.4298063344009879</v>
      </c>
      <c r="G100" s="23">
        <f t="shared" si="31"/>
        <v>1.7501732939071255</v>
      </c>
      <c r="H100" s="23">
        <f t="shared" si="31"/>
        <v>2.05069221172718</v>
      </c>
      <c r="I100" s="23">
        <f t="shared" si="31"/>
        <v>2.3573667958036921</v>
      </c>
      <c r="J100" s="23">
        <f t="shared" si="19"/>
        <v>-1457.0879554071123</v>
      </c>
      <c r="K100" s="23">
        <f t="shared" si="24"/>
        <v>12.114957805232436</v>
      </c>
      <c r="L100" s="1">
        <f t="shared" si="25"/>
        <v>-0.32457169668431379</v>
      </c>
      <c r="M100" s="1">
        <f t="shared" si="28"/>
        <v>-6.6525260694128244E-2</v>
      </c>
      <c r="N100" s="23">
        <f t="shared" si="20"/>
        <v>0.10099080678015845</v>
      </c>
      <c r="O100" s="23">
        <f t="shared" si="21"/>
        <v>0.99992526963744499</v>
      </c>
      <c r="P100" s="23">
        <f t="shared" si="29"/>
        <v>8.3495856329036435</v>
      </c>
      <c r="Q100" s="23">
        <f t="shared" si="26"/>
        <v>69.422629744777353</v>
      </c>
      <c r="R100" s="23">
        <f t="shared" si="22"/>
        <v>0.475183000771075</v>
      </c>
      <c r="S100" s="23">
        <f t="shared" si="27"/>
        <v>4.2651281931107272</v>
      </c>
      <c r="T100" s="23">
        <f t="shared" si="30"/>
        <v>0.86008217460573944</v>
      </c>
      <c r="U100" s="23">
        <f t="shared" si="23"/>
        <v>2.9677419354838657</v>
      </c>
    </row>
    <row r="101" spans="1:21" x14ac:dyDescent="0.2">
      <c r="A101" s="26">
        <f t="shared" si="18"/>
        <v>4.6499999999999915</v>
      </c>
      <c r="B101" s="27">
        <v>4.3862399999999999</v>
      </c>
      <c r="C101" s="27">
        <v>6.0332400000000002</v>
      </c>
      <c r="D101" s="27">
        <v>8.1444299999999998</v>
      </c>
      <c r="E101" s="27">
        <v>11.0771</v>
      </c>
      <c r="F101" s="23">
        <f t="shared" si="31"/>
        <v>1.4784723680608793</v>
      </c>
      <c r="G101" s="23">
        <f t="shared" si="31"/>
        <v>1.7972841798707551</v>
      </c>
      <c r="H101" s="23">
        <f t="shared" si="31"/>
        <v>2.0973342580213896</v>
      </c>
      <c r="I101" s="23">
        <f t="shared" si="31"/>
        <v>2.4048799142091317</v>
      </c>
      <c r="J101" s="23">
        <f t="shared" si="19"/>
        <v>-1455.1274988921728</v>
      </c>
      <c r="K101" s="23">
        <f t="shared" si="24"/>
        <v>12.098657589538972</v>
      </c>
      <c r="L101" s="1">
        <f t="shared" si="25"/>
        <v>-0.32780038792557536</v>
      </c>
      <c r="M101" s="1">
        <f t="shared" si="28"/>
        <v>-6.1633555913332083E-2</v>
      </c>
      <c r="N101" s="23">
        <f t="shared" si="20"/>
        <v>0.11175362606015318</v>
      </c>
      <c r="O101" s="23">
        <f t="shared" si="21"/>
        <v>0.99990788982298184</v>
      </c>
      <c r="P101" s="23">
        <f t="shared" si="29"/>
        <v>8.3753540216470466</v>
      </c>
      <c r="Q101" s="23">
        <f t="shared" si="26"/>
        <v>69.636881012984375</v>
      </c>
      <c r="R101" s="23">
        <f t="shared" si="22"/>
        <v>0.52582433066318823</v>
      </c>
      <c r="S101" s="23">
        <f t="shared" si="27"/>
        <v>4.3092801887748218</v>
      </c>
      <c r="T101" s="23">
        <f t="shared" si="30"/>
        <v>0.95855657104522496</v>
      </c>
      <c r="U101" s="23">
        <f t="shared" si="23"/>
        <v>2.9999999999999942</v>
      </c>
    </row>
    <row r="102" spans="1:21" x14ac:dyDescent="0.2">
      <c r="A102" s="26">
        <f t="shared" si="18"/>
        <v>4.6999999999999913</v>
      </c>
      <c r="B102" s="27">
        <v>4.6074900000000003</v>
      </c>
      <c r="C102" s="27">
        <v>6.3276199999999996</v>
      </c>
      <c r="D102" s="27">
        <v>8.5377600000000005</v>
      </c>
      <c r="E102" s="27">
        <v>11.622299999999999</v>
      </c>
      <c r="F102" s="23">
        <f t="shared" si="31"/>
        <v>1.5276832401850966</v>
      </c>
      <c r="G102" s="23">
        <f t="shared" si="31"/>
        <v>1.844924178093345</v>
      </c>
      <c r="H102" s="23">
        <f t="shared" si="31"/>
        <v>2.1444986783131399</v>
      </c>
      <c r="I102" s="23">
        <f t="shared" si="31"/>
        <v>2.4529256664328227</v>
      </c>
      <c r="J102" s="23">
        <f t="shared" si="19"/>
        <v>-1453.1454406686964</v>
      </c>
      <c r="K102" s="23">
        <f t="shared" si="24"/>
        <v>12.082177766439878</v>
      </c>
      <c r="L102" s="1">
        <f t="shared" si="25"/>
        <v>-0.33073505227564698</v>
      </c>
      <c r="M102" s="1">
        <f t="shared" si="28"/>
        <v>-6.6216341411262883E-2</v>
      </c>
      <c r="N102" s="23">
        <f t="shared" si="20"/>
        <v>0.1226025803904587</v>
      </c>
      <c r="O102" s="23">
        <f t="shared" si="21"/>
        <v>0.99988839725076784</v>
      </c>
      <c r="P102" s="23">
        <f t="shared" si="29"/>
        <v>8.4014141275668806</v>
      </c>
      <c r="Q102" s="23">
        <f t="shared" si="26"/>
        <v>69.853557763654834</v>
      </c>
      <c r="R102" s="23">
        <f t="shared" si="22"/>
        <v>0.57687094409529094</v>
      </c>
      <c r="S102" s="23">
        <f t="shared" si="27"/>
        <v>4.3609838502152494</v>
      </c>
      <c r="T102" s="23">
        <f t="shared" si="30"/>
        <v>1.0855216719974818</v>
      </c>
      <c r="U102" s="23">
        <f t="shared" si="23"/>
        <v>3.0322580645161232</v>
      </c>
    </row>
    <row r="103" spans="1:21" x14ac:dyDescent="0.2">
      <c r="A103" s="26">
        <f t="shared" si="18"/>
        <v>4.7499999999999911</v>
      </c>
      <c r="B103" s="27">
        <v>4.8428199999999997</v>
      </c>
      <c r="C103" s="27">
        <v>6.6402299999999999</v>
      </c>
      <c r="D103" s="27">
        <v>8.9552700000000005</v>
      </c>
      <c r="E103" s="27">
        <v>12.201599999999999</v>
      </c>
      <c r="F103" s="23">
        <f t="shared" si="31"/>
        <v>1.5774971956851604</v>
      </c>
      <c r="G103" s="23">
        <f t="shared" si="31"/>
        <v>1.8931466014426586</v>
      </c>
      <c r="H103" s="23">
        <f t="shared" si="31"/>
        <v>2.192242185811919</v>
      </c>
      <c r="I103" s="23">
        <f t="shared" si="31"/>
        <v>2.5015670906811076</v>
      </c>
      <c r="J103" s="23">
        <f t="shared" si="19"/>
        <v>-1451.1496884131825</v>
      </c>
      <c r="K103" s="23">
        <f t="shared" si="24"/>
        <v>12.065584084311407</v>
      </c>
      <c r="L103" s="1">
        <f t="shared" si="25"/>
        <v>-0.33442202206670163</v>
      </c>
      <c r="M103" s="1">
        <f t="shared" si="28"/>
        <v>-9.858564319351705E-2</v>
      </c>
      <c r="N103" s="23">
        <f t="shared" si="20"/>
        <v>0.13362735738067724</v>
      </c>
      <c r="O103" s="23">
        <f t="shared" si="21"/>
        <v>0.99986652476776239</v>
      </c>
      <c r="P103" s="23">
        <f t="shared" si="29"/>
        <v>8.4278043656270238</v>
      </c>
      <c r="Q103" s="23">
        <f t="shared" si="26"/>
        <v>70.072979398005899</v>
      </c>
      <c r="R103" s="23">
        <f t="shared" si="22"/>
        <v>0.62874484014652254</v>
      </c>
      <c r="S103" s="23">
        <f t="shared" si="27"/>
        <v>4.4178323559745696</v>
      </c>
      <c r="T103" s="23">
        <f t="shared" si="30"/>
        <v>1.1744381859173945</v>
      </c>
      <c r="U103" s="23">
        <f t="shared" si="23"/>
        <v>3.0645161290322522</v>
      </c>
    </row>
    <row r="104" spans="1:21" x14ac:dyDescent="0.2">
      <c r="A104" s="26">
        <f t="shared" si="18"/>
        <v>4.7999999999999909</v>
      </c>
      <c r="B104" s="27">
        <v>5.0935699999999997</v>
      </c>
      <c r="C104" s="27">
        <v>6.9728000000000003</v>
      </c>
      <c r="D104" s="27">
        <v>9.3992100000000001</v>
      </c>
      <c r="E104" s="27">
        <v>12.818099999999999</v>
      </c>
      <c r="F104" s="23">
        <f t="shared" si="31"/>
        <v>1.6279789599593415</v>
      </c>
      <c r="G104" s="23">
        <f t="shared" si="31"/>
        <v>1.9420168657681638</v>
      </c>
      <c r="H104" s="23">
        <f t="shared" si="31"/>
        <v>2.2406256431909934</v>
      </c>
      <c r="I104" s="23">
        <f t="shared" si="31"/>
        <v>2.5508582345807032</v>
      </c>
      <c r="J104" s="23">
        <f t="shared" si="19"/>
        <v>-1449.1232863351022</v>
      </c>
      <c r="K104" s="23">
        <f t="shared" si="24"/>
        <v>12.048735564233208</v>
      </c>
      <c r="L104" s="1">
        <f t="shared" si="25"/>
        <v>-0.34059361659499865</v>
      </c>
      <c r="M104" s="1">
        <f t="shared" si="28"/>
        <v>-0.11184822488719089</v>
      </c>
      <c r="N104" s="23">
        <f t="shared" si="20"/>
        <v>0.14476905567792911</v>
      </c>
      <c r="O104" s="23">
        <f t="shared" si="21"/>
        <v>0.99984225907544821</v>
      </c>
      <c r="P104" s="23">
        <f t="shared" si="29"/>
        <v>8.4545481988396514</v>
      </c>
      <c r="Q104" s="23">
        <f t="shared" si="26"/>
        <v>70.295340999252289</v>
      </c>
      <c r="R104" s="23">
        <f t="shared" si="22"/>
        <v>0.68116887555500394</v>
      </c>
      <c r="S104" s="23">
        <f t="shared" si="27"/>
        <v>4.4784276688069884</v>
      </c>
      <c r="T104" s="23">
        <f t="shared" si="30"/>
        <v>1.2707441486526294</v>
      </c>
      <c r="U104" s="23">
        <f t="shared" si="23"/>
        <v>3.0967741935483812</v>
      </c>
    </row>
    <row r="105" spans="1:21" x14ac:dyDescent="0.2">
      <c r="A105" s="26">
        <f t="shared" si="18"/>
        <v>4.8499999999999908</v>
      </c>
      <c r="B105" s="27">
        <v>5.3612500000000001</v>
      </c>
      <c r="C105" s="27">
        <v>7.3272399999999998</v>
      </c>
      <c r="D105" s="27">
        <v>9.8721099999999993</v>
      </c>
      <c r="E105" s="27">
        <v>13.475300000000001</v>
      </c>
      <c r="F105" s="23">
        <f t="shared" si="31"/>
        <v>1.6791971568489532</v>
      </c>
      <c r="G105" s="23">
        <f t="shared" si="31"/>
        <v>1.9915989102029965</v>
      </c>
      <c r="H105" s="23">
        <f t="shared" si="31"/>
        <v>2.2897136097265611</v>
      </c>
      <c r="I105" s="23">
        <f t="shared" si="31"/>
        <v>2.6008583799980687</v>
      </c>
      <c r="J105" s="23">
        <f t="shared" si="19"/>
        <v>-1447.0533071924838</v>
      </c>
      <c r="K105" s="23">
        <f t="shared" si="24"/>
        <v>12.031524722651907</v>
      </c>
      <c r="L105" s="1">
        <f t="shared" si="25"/>
        <v>-0.34560684455542068</v>
      </c>
      <c r="M105" s="1">
        <f t="shared" si="28"/>
        <v>-9.6223941119433568E-2</v>
      </c>
      <c r="N105" s="23">
        <f t="shared" si="20"/>
        <v>0.15608320052050231</v>
      </c>
      <c r="O105" s="23">
        <f t="shared" si="21"/>
        <v>0.99981535260367982</v>
      </c>
      <c r="P105" s="23">
        <f t="shared" si="29"/>
        <v>8.4816672277210401</v>
      </c>
      <c r="Q105" s="23">
        <f t="shared" si="26"/>
        <v>70.520822164886596</v>
      </c>
      <c r="R105" s="23">
        <f t="shared" si="22"/>
        <v>0.73440430825291148</v>
      </c>
      <c r="S105" s="23">
        <f t="shared" si="27"/>
        <v>4.5449067708398321</v>
      </c>
      <c r="T105" s="23">
        <f t="shared" si="30"/>
        <v>1.4159154618496979</v>
      </c>
      <c r="U105" s="23">
        <f t="shared" si="23"/>
        <v>3.1290322580645102</v>
      </c>
    </row>
    <row r="106" spans="1:21" x14ac:dyDescent="0.2">
      <c r="A106" s="26">
        <f t="shared" si="18"/>
        <v>4.8999999999999906</v>
      </c>
      <c r="B106" s="27">
        <v>5.6475400000000002</v>
      </c>
      <c r="C106" s="27">
        <v>7.7057099999999998</v>
      </c>
      <c r="D106" s="27">
        <v>10.376799999999999</v>
      </c>
      <c r="E106" s="27">
        <v>14.1775</v>
      </c>
      <c r="F106" s="23">
        <f t="shared" si="31"/>
        <v>1.7312200521149297</v>
      </c>
      <c r="G106" s="23">
        <f t="shared" si="31"/>
        <v>2.0419616124825897</v>
      </c>
      <c r="H106" s="23">
        <f t="shared" si="31"/>
        <v>2.3395725450443261</v>
      </c>
      <c r="I106" s="23">
        <f t="shared" si="31"/>
        <v>2.651656200906046</v>
      </c>
      <c r="J106" s="23">
        <f t="shared" si="19"/>
        <v>-1444.9666101121734</v>
      </c>
      <c r="K106" s="23">
        <f t="shared" si="24"/>
        <v>12.014174879777666</v>
      </c>
      <c r="L106" s="1">
        <f t="shared" si="25"/>
        <v>-0.35021601070694197</v>
      </c>
      <c r="M106" s="1">
        <f t="shared" si="28"/>
        <v>-0.11386553115677696</v>
      </c>
      <c r="N106" s="23">
        <f t="shared" si="20"/>
        <v>0.16753597229229855</v>
      </c>
      <c r="O106" s="23">
        <f t="shared" si="21"/>
        <v>0.99978573906235779</v>
      </c>
      <c r="P106" s="23">
        <f t="shared" si="29"/>
        <v>8.5092106171551229</v>
      </c>
      <c r="Q106" s="23">
        <f t="shared" si="26"/>
        <v>70.749831676336271</v>
      </c>
      <c r="R106" s="23">
        <f t="shared" si="22"/>
        <v>0.78829200982871095</v>
      </c>
      <c r="S106" s="23">
        <f t="shared" si="27"/>
        <v>4.6200192149919577</v>
      </c>
      <c r="T106" s="23">
        <f t="shared" si="30"/>
        <v>1.602340212888024</v>
      </c>
      <c r="U106" s="23">
        <f t="shared" si="23"/>
        <v>3.1612903225806388</v>
      </c>
    </row>
    <row r="107" spans="1:21" x14ac:dyDescent="0.2">
      <c r="A107" s="26">
        <f t="shared" si="18"/>
        <v>4.9499999999999904</v>
      </c>
      <c r="B107" s="27">
        <v>5.9544100000000002</v>
      </c>
      <c r="C107" s="27">
        <v>8.11069</v>
      </c>
      <c r="D107" s="27">
        <v>10.916600000000001</v>
      </c>
      <c r="E107" s="27">
        <v>14.9292</v>
      </c>
      <c r="F107" s="23">
        <f t="shared" si="31"/>
        <v>1.784132121492491</v>
      </c>
      <c r="G107" s="23">
        <f t="shared" si="31"/>
        <v>2.0931829446561765</v>
      </c>
      <c r="H107" s="23">
        <f t="shared" si="31"/>
        <v>2.3902845665242753</v>
      </c>
      <c r="I107" s="23">
        <f t="shared" si="31"/>
        <v>2.7033190267263087</v>
      </c>
      <c r="J107" s="23">
        <f t="shared" si="19"/>
        <v>-1442.8411956920095</v>
      </c>
      <c r="K107" s="23">
        <f t="shared" si="24"/>
        <v>11.996503121581213</v>
      </c>
      <c r="L107" s="1">
        <f t="shared" si="25"/>
        <v>-0.35699339767109833</v>
      </c>
      <c r="M107" s="1">
        <f t="shared" si="28"/>
        <v>27.737519948647776</v>
      </c>
      <c r="N107" s="23">
        <f t="shared" si="20"/>
        <v>0.17924178991111767</v>
      </c>
      <c r="O107" s="23">
        <f t="shared" si="21"/>
        <v>0.99975296217881215</v>
      </c>
      <c r="P107" s="23">
        <f t="shared" si="29"/>
        <v>8.5372330370299814</v>
      </c>
      <c r="Q107" s="23">
        <f t="shared" si="26"/>
        <v>70.98282408638579</v>
      </c>
      <c r="R107" s="23">
        <f t="shared" si="22"/>
        <v>0.8433703453716469</v>
      </c>
      <c r="S107" s="23">
        <f t="shared" si="27"/>
        <v>4.7051407921286339</v>
      </c>
      <c r="T107" s="23">
        <f t="shared" si="30"/>
        <v>97.199452469042228</v>
      </c>
      <c r="U107" s="23">
        <f t="shared" si="23"/>
        <v>3.1935483870967678</v>
      </c>
    </row>
    <row r="108" spans="1:21" x14ac:dyDescent="0.2">
      <c r="A108" s="26">
        <f t="shared" si="18"/>
        <v>4.9999999999999902</v>
      </c>
      <c r="B108" s="27">
        <v>6.2840499999999997</v>
      </c>
      <c r="C108" s="27">
        <v>8.5449800000000007</v>
      </c>
      <c r="D108" s="27">
        <v>11.495200000000001</v>
      </c>
      <c r="E108" s="27">
        <v>15.7356</v>
      </c>
      <c r="F108" s="23">
        <f t="shared" si="31"/>
        <v>1.8380146770771881</v>
      </c>
      <c r="G108" s="23">
        <f t="shared" si="31"/>
        <v>2.1453439760147859</v>
      </c>
      <c r="H108" s="23">
        <f t="shared" si="31"/>
        <v>2.4419295569328598</v>
      </c>
      <c r="I108" s="23">
        <f t="shared" si="31"/>
        <v>2.7559256613432419</v>
      </c>
      <c r="J108" s="23">
        <f t="shared" si="19"/>
        <v>-1440.6729857490595</v>
      </c>
      <c r="K108" s="23">
        <f t="shared" si="24"/>
        <v>11.978475540010557</v>
      </c>
      <c r="L108" s="1">
        <f t="shared" si="25"/>
        <v>2.4235359841578257</v>
      </c>
      <c r="M108" s="1">
        <f t="shared" si="28"/>
        <v>-7.2119878317393749E-2</v>
      </c>
      <c r="N108" s="23">
        <f t="shared" si="20"/>
        <v>0.19118967840804971</v>
      </c>
      <c r="O108" s="23">
        <f t="shared" si="21"/>
        <v>0.99971683700912672</v>
      </c>
      <c r="P108" s="23">
        <f t="shared" si="29"/>
        <v>8.5658001991158965</v>
      </c>
      <c r="Q108" s="23">
        <f t="shared" si="26"/>
        <v>71.220345755549133</v>
      </c>
      <c r="R108" s="27"/>
      <c r="S108" s="23">
        <f t="shared" si="27"/>
        <v>14.339964461896146</v>
      </c>
      <c r="T108" s="23">
        <f t="shared" si="30"/>
        <v>0.9505334933593218</v>
      </c>
      <c r="U108" s="23">
        <f t="shared" si="23"/>
        <v>3.2258064516128968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A7EF-E1C6-B84B-AC48-135675D01837}">
  <sheetPr>
    <tabColor theme="9"/>
  </sheetPr>
  <dimension ref="A1:AA108"/>
  <sheetViews>
    <sheetView showRuler="0" zoomScale="86" zoomScaleNormal="130" workbookViewId="0">
      <selection activeCell="AF51" sqref="AF51"/>
    </sheetView>
  </sheetViews>
  <sheetFormatPr baseColWidth="10" defaultRowHeight="16" x14ac:dyDescent="0.2"/>
  <cols>
    <col min="19" max="19" width="12.1640625" customWidth="1"/>
  </cols>
  <sheetData>
    <row r="1" spans="1:27" x14ac:dyDescent="0.2">
      <c r="A1" s="1"/>
      <c r="B1" s="2" t="s">
        <v>2</v>
      </c>
      <c r="C1" s="8"/>
      <c r="D1" s="8" t="s">
        <v>3</v>
      </c>
      <c r="E1" s="8" t="s">
        <v>4</v>
      </c>
      <c r="F1" s="8" t="s">
        <v>5</v>
      </c>
      <c r="G1" s="8" t="s">
        <v>21</v>
      </c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1"/>
      <c r="U1" s="3"/>
      <c r="V1" s="3"/>
      <c r="W1" s="1"/>
      <c r="X1" s="1"/>
      <c r="Y1" s="1"/>
      <c r="Z1" s="1"/>
      <c r="AA1" s="1"/>
    </row>
    <row r="2" spans="1:27" x14ac:dyDescent="0.2">
      <c r="A2" s="4" t="s">
        <v>6</v>
      </c>
      <c r="B2" s="1">
        <v>195</v>
      </c>
      <c r="C2" s="1"/>
      <c r="D2" s="1">
        <f>1/B2</f>
        <v>5.1282051282051282E-3</v>
      </c>
      <c r="E2" s="1">
        <f>1/B3</f>
        <v>4.7169811320754715E-3</v>
      </c>
      <c r="F2" s="1">
        <f>1/B4</f>
        <v>4.464285714285714E-3</v>
      </c>
      <c r="G2" s="1"/>
      <c r="H2" s="1"/>
      <c r="I2" s="1"/>
      <c r="J2" s="1"/>
      <c r="K2" s="1"/>
      <c r="L2" s="1"/>
      <c r="M2" s="1"/>
      <c r="N2" s="1" t="s">
        <v>7</v>
      </c>
      <c r="O2" s="1">
        <v>0.05</v>
      </c>
      <c r="P2" s="1"/>
      <c r="Q2" s="4"/>
      <c r="R2" s="1"/>
      <c r="S2" s="48" t="s">
        <v>38</v>
      </c>
      <c r="T2" s="1">
        <v>50.5</v>
      </c>
      <c r="U2" s="1"/>
      <c r="V2" s="1"/>
      <c r="W2" s="1"/>
      <c r="X2" s="1"/>
      <c r="Y2" s="1"/>
      <c r="Z2" s="1"/>
      <c r="AA2" s="1"/>
    </row>
    <row r="3" spans="1:27" x14ac:dyDescent="0.2">
      <c r="A3" s="5" t="s">
        <v>8</v>
      </c>
      <c r="B3">
        <v>212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9</v>
      </c>
      <c r="O3" s="1">
        <v>0.05</v>
      </c>
      <c r="P3" s="1"/>
      <c r="Q3" s="4"/>
      <c r="R3" s="1"/>
      <c r="S3" s="48" t="s">
        <v>39</v>
      </c>
      <c r="T3" s="15">
        <v>175.2</v>
      </c>
      <c r="U3" s="1"/>
      <c r="V3" s="1"/>
      <c r="W3" s="1"/>
      <c r="X3" s="1"/>
      <c r="Y3" s="1"/>
      <c r="Z3" s="1"/>
      <c r="AA3" s="1"/>
    </row>
    <row r="4" spans="1:27" x14ac:dyDescent="0.2">
      <c r="A4" s="5" t="s">
        <v>10</v>
      </c>
      <c r="B4">
        <v>224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48" t="s">
        <v>40</v>
      </c>
      <c r="T4" s="1">
        <v>176.4</v>
      </c>
      <c r="U4" s="1"/>
      <c r="V4" s="1"/>
      <c r="W4" s="1"/>
      <c r="X4" s="1"/>
      <c r="Y4" s="1"/>
      <c r="Z4" s="1"/>
      <c r="AA4" s="1"/>
    </row>
    <row r="5" spans="1:27" x14ac:dyDescent="0.2">
      <c r="A5" s="5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1"/>
      <c r="S5" s="4" t="s">
        <v>34</v>
      </c>
      <c r="T5" s="30">
        <v>2.2999999999999998</v>
      </c>
      <c r="U5" s="15" t="s">
        <v>1</v>
      </c>
      <c r="V5" s="1"/>
      <c r="W5" s="1"/>
      <c r="X5" s="1"/>
      <c r="Y5" s="1"/>
      <c r="Z5" s="1"/>
      <c r="AA5" s="1"/>
    </row>
    <row r="6" spans="1:27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4" t="s">
        <v>35</v>
      </c>
      <c r="T6" s="14">
        <v>1.8</v>
      </c>
      <c r="U6" s="15" t="s">
        <v>1</v>
      </c>
      <c r="V6" s="1"/>
      <c r="W6" s="1"/>
      <c r="X6" s="1"/>
      <c r="Y6" s="1"/>
      <c r="Z6" s="1"/>
      <c r="AA6" s="1"/>
    </row>
    <row r="7" spans="1:27" ht="17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5" thickBot="1" x14ac:dyDescent="0.25">
      <c r="A8" s="36" t="s">
        <v>0</v>
      </c>
      <c r="B8" s="37" t="s">
        <v>11</v>
      </c>
      <c r="C8" s="37" t="s">
        <v>12</v>
      </c>
      <c r="D8" s="37" t="s">
        <v>13</v>
      </c>
      <c r="E8" s="38" t="s">
        <v>22</v>
      </c>
      <c r="F8" s="37" t="s">
        <v>14</v>
      </c>
      <c r="G8" s="37" t="s">
        <v>15</v>
      </c>
      <c r="H8" s="37" t="s">
        <v>16</v>
      </c>
      <c r="I8" s="38" t="s">
        <v>23</v>
      </c>
      <c r="J8" s="37" t="s">
        <v>17</v>
      </c>
      <c r="K8" s="32" t="s">
        <v>36</v>
      </c>
      <c r="L8" s="49" t="s">
        <v>33</v>
      </c>
      <c r="M8" s="12" t="s">
        <v>31</v>
      </c>
      <c r="N8" s="37" t="s">
        <v>18</v>
      </c>
      <c r="O8" s="37" t="s">
        <v>19</v>
      </c>
      <c r="P8" s="39" t="s">
        <v>24</v>
      </c>
      <c r="Q8" s="40" t="s">
        <v>25</v>
      </c>
      <c r="R8" s="43" t="s">
        <v>26</v>
      </c>
      <c r="S8" s="19" t="s">
        <v>33</v>
      </c>
      <c r="T8" s="19" t="s">
        <v>31</v>
      </c>
      <c r="U8" s="22" t="s">
        <v>28</v>
      </c>
      <c r="V8" s="1"/>
      <c r="W8" s="1"/>
      <c r="X8" s="1"/>
      <c r="Y8" s="1"/>
      <c r="Z8" s="1"/>
      <c r="AA8" s="1"/>
    </row>
    <row r="9" spans="1:27" x14ac:dyDescent="0.2">
      <c r="A9" s="23">
        <v>0.05</v>
      </c>
      <c r="B9" s="23">
        <f>5.78255*10^-7</f>
        <v>5.7825499999999996E-7</v>
      </c>
      <c r="C9" s="44">
        <f>7.11415*10^-6</f>
        <v>7.1141500000000003E-6</v>
      </c>
      <c r="D9" s="23">
        <v>3.3248799999999999E-5</v>
      </c>
      <c r="E9" s="23"/>
      <c r="F9" s="23">
        <f>LN(B9)</f>
        <v>-14.363250889093171</v>
      </c>
      <c r="G9" s="23">
        <f>LN(C9)</f>
        <v>-11.853424799476157</v>
      </c>
      <c r="H9" s="23">
        <f>LN(D9)</f>
        <v>-10.311491881739244</v>
      </c>
      <c r="I9" s="23" t="e">
        <f>LN(E9)</f>
        <v>#NUM!</v>
      </c>
      <c r="J9" s="23">
        <f>SLOPE(F9:H9,$D$2:$F$2)</f>
        <v>-6102.8375913460441</v>
      </c>
      <c r="K9" s="23">
        <f>-J9*0.0083145</f>
        <v>50.742043153246691</v>
      </c>
      <c r="L9" s="1"/>
      <c r="M9" s="1"/>
      <c r="N9" s="23">
        <f>INDEX(LINEST(F9:H9,$D$2:$F$2,,TRUE),2,1)*0.0083145</f>
        <v>3.0295562518208937E-3</v>
      </c>
      <c r="O9" s="23">
        <f>INDEX(LINEST(F9:H9,$D$2:$F$2,,TRUE),3,1)</f>
        <v>0.9999999964353069</v>
      </c>
      <c r="P9" s="23">
        <f>INTERCEPT(F9:H9,D2:F2)</f>
        <v>16.933405302795808</v>
      </c>
      <c r="Q9" s="23">
        <f>P9*8.3145</f>
        <v>140.79279839009575</v>
      </c>
      <c r="R9" s="23">
        <f>INDEX(LINEST(F9:H9,$D$2:$F$2,,TRUE),2,2)*8.3145</f>
        <v>1.4474204575989641E-2</v>
      </c>
      <c r="S9" s="23"/>
      <c r="T9" s="23"/>
      <c r="U9" s="23">
        <f>A9/$T$5</f>
        <v>2.1739130434782612E-2</v>
      </c>
      <c r="V9" s="1"/>
      <c r="W9" s="1"/>
      <c r="X9" s="1"/>
      <c r="Y9" s="1"/>
      <c r="Z9" s="1"/>
      <c r="AA9" s="1"/>
    </row>
    <row r="10" spans="1:27" x14ac:dyDescent="0.2">
      <c r="A10" s="26">
        <f t="shared" ref="A10:A68" si="0">A9+$O$3</f>
        <v>0.1</v>
      </c>
      <c r="B10" s="44">
        <f>1.50573*10^-6</f>
        <v>1.50573E-6</v>
      </c>
      <c r="C10" s="23">
        <v>1.8522899999999998E-5</v>
      </c>
      <c r="D10" s="23">
        <v>8.6544600000000005E-5</v>
      </c>
      <c r="E10" s="23"/>
      <c r="F10" s="23">
        <f>LN(B10)</f>
        <v>-13.406232727528193</v>
      </c>
      <c r="G10" s="23">
        <f t="shared" ref="G10:I25" si="1">LN(C10)</f>
        <v>-10.896502753531777</v>
      </c>
      <c r="H10" s="23">
        <f t="shared" si="1"/>
        <v>-9.3548506699696077</v>
      </c>
      <c r="I10" s="23" t="e">
        <f t="shared" si="1"/>
        <v>#NUM!</v>
      </c>
      <c r="J10" s="23">
        <f>SLOPE(F10:H10,$D$2:$F$2)</f>
        <v>-6102.3021474754478</v>
      </c>
      <c r="K10" s="23">
        <f>-J10*0.0083145</f>
        <v>50.737591205184614</v>
      </c>
      <c r="L10" s="1">
        <f>(K11-K9)/(A11-A9)</f>
        <v>-8.3190243024802144E-2</v>
      </c>
      <c r="M10" s="1"/>
      <c r="N10" s="23">
        <f t="shared" ref="N10:N68" si="2">INDEX(LINEST(F10:H10,$D$2:$F$2,,TRUE),2,1)*0.0083145</f>
        <v>4.9788746604358365E-3</v>
      </c>
      <c r="O10" s="23">
        <f t="shared" ref="O10:O68" si="3">INDEX(LINEST(F10:H10,$D$2:$F$2,,TRUE),3,1)</f>
        <v>0.99999999037052312</v>
      </c>
      <c r="P10" s="23">
        <f>INTERCEPT(F10:H10,$D$2:$F$2)</f>
        <v>17.887711802868722</v>
      </c>
      <c r="Q10" s="23">
        <f>P10*8.3145</f>
        <v>148.72737978495201</v>
      </c>
      <c r="R10" s="23">
        <f t="shared" ref="R10:R68" si="4">INDEX(LINEST(F10:H10,$D$2:$F$2,,TRUE),2,2)*8.3145</f>
        <v>2.3787394721601532E-2</v>
      </c>
      <c r="S10" s="23">
        <f>(Q11-Q9)/(A11-A9)</f>
        <v>126.77911402463221</v>
      </c>
      <c r="T10" s="23"/>
      <c r="U10" s="23">
        <f t="shared" ref="U10:U73" si="5">A10/$T$5</f>
        <v>4.3478260869565223E-2</v>
      </c>
      <c r="V10" s="1"/>
      <c r="W10" s="1"/>
      <c r="X10" s="1"/>
      <c r="Y10" s="1"/>
      <c r="Z10" s="1"/>
      <c r="AA10" s="1"/>
    </row>
    <row r="11" spans="1:27" x14ac:dyDescent="0.2">
      <c r="A11" s="26">
        <f t="shared" si="0"/>
        <v>0.15000000000000002</v>
      </c>
      <c r="B11" s="23">
        <f>2.67011*10^-6</f>
        <v>2.6701099999999999E-6</v>
      </c>
      <c r="C11" s="23">
        <v>3.28442E-5</v>
      </c>
      <c r="D11" s="23">
        <v>1.5341899999999999E-4</v>
      </c>
      <c r="E11" s="23"/>
      <c r="F11" s="23">
        <f>LN(B11)</f>
        <v>-12.833390887898878</v>
      </c>
      <c r="G11" s="23">
        <f t="shared" si="1"/>
        <v>-10.323735388743993</v>
      </c>
      <c r="H11" s="23">
        <f t="shared" si="1"/>
        <v>-8.7823378175093794</v>
      </c>
      <c r="I11" s="23" t="e">
        <f t="shared" si="1"/>
        <v>#NUM!</v>
      </c>
      <c r="J11" s="23">
        <f t="shared" ref="J11:J68" si="6">SLOPE(F11:H11,$D$2:$F$2)</f>
        <v>-6101.837047199977</v>
      </c>
      <c r="K11" s="23">
        <f t="shared" ref="K11:K68" si="7">-J11*0.0083145</f>
        <v>50.73372412894421</v>
      </c>
      <c r="L11" s="1">
        <f t="shared" ref="L11:L74" si="8">(K12-K10)/(A12-A10)</f>
        <v>-7.6065891048671119E-2</v>
      </c>
      <c r="M11" s="1">
        <f>(L12-L10)/(A12-A10)</f>
        <v>7.5199605667819192E-2</v>
      </c>
      <c r="N11" s="23">
        <f t="shared" si="2"/>
        <v>6.8137180596149942E-3</v>
      </c>
      <c r="O11" s="23">
        <f t="shared" si="3"/>
        <v>0.99999998196256323</v>
      </c>
      <c r="P11" s="23">
        <f>INTERCEPT(F11:H11,$D$2:$F$2)</f>
        <v>18.458200708708759</v>
      </c>
      <c r="Q11" s="23">
        <f t="shared" ref="Q11:Q68" si="9">P11*8.3145</f>
        <v>153.47070979255898</v>
      </c>
      <c r="R11" s="23">
        <f t="shared" si="4"/>
        <v>3.2553661632361459E-2</v>
      </c>
      <c r="S11" s="23">
        <f t="shared" ref="S11:S74" si="10">(Q12-Q10)/(A12-A10)</f>
        <v>81.831216785627703</v>
      </c>
      <c r="T11" s="23">
        <f>(S12-S10)/(A12-A10)</f>
        <v>-651.04410025854474</v>
      </c>
      <c r="U11" s="23">
        <f t="shared" si="5"/>
        <v>6.5217391304347838E-2</v>
      </c>
      <c r="V11" s="1"/>
      <c r="W11" s="1"/>
      <c r="X11" s="1"/>
      <c r="Y11" s="1"/>
      <c r="Z11" s="1"/>
      <c r="AA11" s="1"/>
    </row>
    <row r="12" spans="1:27" x14ac:dyDescent="0.2">
      <c r="A12" s="26">
        <f t="shared" si="0"/>
        <v>0.2</v>
      </c>
      <c r="B12" s="23">
        <f>4.04753*10^-6</f>
        <v>4.0475300000000002E-6</v>
      </c>
      <c r="C12" s="23">
        <v>4.9783500000000002E-5</v>
      </c>
      <c r="D12" s="23">
        <v>2.32489E-4</v>
      </c>
      <c r="E12" s="23"/>
      <c r="F12" s="23">
        <f>LN(B12)</f>
        <v>-12.417403739439385</v>
      </c>
      <c r="G12" s="23">
        <f t="shared" si="1"/>
        <v>-9.907826954135226</v>
      </c>
      <c r="H12" s="23">
        <f t="shared" si="1"/>
        <v>-8.3666676458840605</v>
      </c>
      <c r="I12" s="23" t="e">
        <f t="shared" si="1"/>
        <v>#NUM!</v>
      </c>
      <c r="J12" s="23">
        <f t="shared" si="6"/>
        <v>-6101.3872892031686</v>
      </c>
      <c r="K12" s="23">
        <f t="shared" si="7"/>
        <v>50.729984616079747</v>
      </c>
      <c r="L12" s="1">
        <f t="shared" si="8"/>
        <v>-7.5670282458020224E-2</v>
      </c>
      <c r="M12" s="1">
        <f t="shared" ref="M12:M75" si="11">(L13-L11)/(A13-A11)</f>
        <v>-1.4578129074749455E-2</v>
      </c>
      <c r="N12" s="23">
        <f t="shared" si="2"/>
        <v>8.4828375978029565E-3</v>
      </c>
      <c r="O12" s="23">
        <f t="shared" si="3"/>
        <v>0.9999999720389916</v>
      </c>
      <c r="P12" s="23">
        <f t="shared" ref="P12:P68" si="12">INTERCEPT(F12:H12,$D$2:$F$2)</f>
        <v>18.871910693789737</v>
      </c>
      <c r="Q12" s="23">
        <f t="shared" si="9"/>
        <v>156.91050146351478</v>
      </c>
      <c r="R12" s="23">
        <f t="shared" si="4"/>
        <v>4.0528155468874054E-2</v>
      </c>
      <c r="S12" s="23">
        <f t="shared" si="10"/>
        <v>61.67470399877773</v>
      </c>
      <c r="T12" s="23">
        <f t="shared" ref="T12:T75" si="13">(S13-S11)/(A13-A11)</f>
        <v>-317.58543688738706</v>
      </c>
      <c r="U12" s="23">
        <f t="shared" si="5"/>
        <v>8.6956521739130446E-2</v>
      </c>
      <c r="V12" s="1"/>
      <c r="W12" s="1"/>
      <c r="X12" s="1"/>
      <c r="Y12" s="1"/>
      <c r="Z12" s="1"/>
      <c r="AA12" s="1"/>
    </row>
    <row r="13" spans="1:27" x14ac:dyDescent="0.2">
      <c r="A13" s="26">
        <f t="shared" si="0"/>
        <v>0.25</v>
      </c>
      <c r="B13" s="23">
        <f>5.6322*10^-6</f>
        <v>5.6322E-6</v>
      </c>
      <c r="C13" s="23">
        <v>6.9269000000000004E-5</v>
      </c>
      <c r="D13" s="23">
        <v>3.23407E-4</v>
      </c>
      <c r="E13" s="23"/>
      <c r="F13" s="23">
        <f>LN(B13)</f>
        <v>-12.087010428375409</v>
      </c>
      <c r="G13" s="23">
        <f t="shared" si="1"/>
        <v>-9.5775130822978589</v>
      </c>
      <c r="H13" s="23">
        <f t="shared" si="1"/>
        <v>-8.036598966033873</v>
      </c>
      <c r="I13" s="23" t="e">
        <f t="shared" si="1"/>
        <v>#NUM!</v>
      </c>
      <c r="J13" s="23">
        <f t="shared" si="6"/>
        <v>-6100.9269469839919</v>
      </c>
      <c r="K13" s="23">
        <f t="shared" si="7"/>
        <v>50.726157100698408</v>
      </c>
      <c r="L13" s="45">
        <f t="shared" si="8"/>
        <v>-7.7523703956146064E-2</v>
      </c>
      <c r="M13" s="45">
        <f t="shared" si="11"/>
        <v>-5.4506127039388744E-2</v>
      </c>
      <c r="N13" s="23">
        <f t="shared" si="2"/>
        <v>1.020894346112141E-2</v>
      </c>
      <c r="O13" s="23">
        <f t="shared" si="3"/>
        <v>0.99999995949602416</v>
      </c>
      <c r="P13" s="23">
        <f t="shared" si="12"/>
        <v>19.199973563345569</v>
      </c>
      <c r="Q13" s="23">
        <f t="shared" si="9"/>
        <v>159.63818019243675</v>
      </c>
      <c r="R13" s="23">
        <f t="shared" si="4"/>
        <v>4.8774910870913561E-2</v>
      </c>
      <c r="S13" s="31">
        <f t="shared" si="10"/>
        <v>50.072673096889005</v>
      </c>
      <c r="T13" s="31">
        <f t="shared" si="13"/>
        <v>-191.61564505506317</v>
      </c>
      <c r="U13" s="23">
        <f t="shared" si="5"/>
        <v>0.10869565217391305</v>
      </c>
      <c r="V13" s="1"/>
      <c r="W13" s="1"/>
      <c r="X13" s="1"/>
      <c r="Y13" s="1"/>
      <c r="Z13" s="1"/>
      <c r="AA13" s="1"/>
    </row>
    <row r="14" spans="1:27" x14ac:dyDescent="0.2">
      <c r="A14" s="26">
        <f t="shared" si="0"/>
        <v>0.3</v>
      </c>
      <c r="B14" s="23">
        <f>7.42654*10^-6</f>
        <v>7.4265400000000002E-6</v>
      </c>
      <c r="C14" s="23">
        <v>9.1329700000000001E-5</v>
      </c>
      <c r="D14" s="23">
        <v>4.2629799999999998E-4</v>
      </c>
      <c r="E14" s="23"/>
      <c r="F14" s="23">
        <f t="shared" ref="F14:I29" si="14">LN(B14)</f>
        <v>-11.810450487374046</v>
      </c>
      <c r="G14" s="23">
        <f t="shared" si="1"/>
        <v>-9.3010345220574973</v>
      </c>
      <c r="H14" s="23">
        <f t="shared" si="1"/>
        <v>-7.7603719257358996</v>
      </c>
      <c r="I14" s="23" t="e">
        <f t="shared" si="1"/>
        <v>#NUM!</v>
      </c>
      <c r="J14" s="23">
        <f t="shared" si="6"/>
        <v>-6100.4548975505595</v>
      </c>
      <c r="K14" s="23">
        <f t="shared" si="7"/>
        <v>50.722232245684133</v>
      </c>
      <c r="L14" s="45">
        <f t="shared" si="8"/>
        <v>-8.1120895161959097E-2</v>
      </c>
      <c r="M14" s="45">
        <f t="shared" si="11"/>
        <v>-9.5889631345613707E-2</v>
      </c>
      <c r="N14" s="23">
        <f t="shared" si="2"/>
        <v>1.1980183776799247E-2</v>
      </c>
      <c r="O14" s="23">
        <f t="shared" si="3"/>
        <v>0.99999994421335803</v>
      </c>
      <c r="P14" s="23">
        <f t="shared" si="12"/>
        <v>19.474143817812696</v>
      </c>
      <c r="Q14" s="23">
        <f t="shared" si="9"/>
        <v>161.91776877320368</v>
      </c>
      <c r="R14" s="23">
        <f t="shared" si="4"/>
        <v>5.7237303561906622E-2</v>
      </c>
      <c r="S14" s="31">
        <f t="shared" si="10"/>
        <v>42.513139493271417</v>
      </c>
      <c r="T14" s="31">
        <f t="shared" si="13"/>
        <v>-128.77033760100585</v>
      </c>
      <c r="U14" s="23">
        <f t="shared" si="5"/>
        <v>0.13043478260869565</v>
      </c>
      <c r="V14" s="1"/>
      <c r="W14" s="1"/>
      <c r="X14" s="1"/>
      <c r="Y14" s="1"/>
      <c r="Z14" s="1"/>
      <c r="AA14" s="1"/>
    </row>
    <row r="15" spans="1:27" x14ac:dyDescent="0.2">
      <c r="A15" s="26">
        <f t="shared" si="0"/>
        <v>0.35</v>
      </c>
      <c r="B15" s="23">
        <f>9.43808*10^-6</f>
        <v>9.4380799999999989E-6</v>
      </c>
      <c r="C15" s="23">
        <v>1.16057E-4</v>
      </c>
      <c r="D15" s="23">
        <v>5.4157200000000004E-4</v>
      </c>
      <c r="E15" s="23"/>
      <c r="F15" s="23">
        <f t="shared" si="14"/>
        <v>-11.570757988323891</v>
      </c>
      <c r="G15" s="23">
        <f t="shared" si="1"/>
        <v>-9.0614291082348437</v>
      </c>
      <c r="H15" s="23">
        <f t="shared" si="1"/>
        <v>-7.5210345363732367</v>
      </c>
      <c r="I15" s="23" t="e">
        <f t="shared" si="1"/>
        <v>#NUM!</v>
      </c>
      <c r="J15" s="23">
        <f t="shared" si="6"/>
        <v>-6099.9512912601131</v>
      </c>
      <c r="K15" s="23">
        <f t="shared" si="7"/>
        <v>50.718045011182213</v>
      </c>
      <c r="L15" s="45">
        <f t="shared" si="8"/>
        <v>-8.7112667090707432E-2</v>
      </c>
      <c r="M15" s="45">
        <f t="shared" si="11"/>
        <v>-0.12188204074519152</v>
      </c>
      <c r="N15" s="23">
        <f t="shared" si="2"/>
        <v>1.3865683467381327E-2</v>
      </c>
      <c r="O15" s="23">
        <f t="shared" si="3"/>
        <v>0.99999992525923798</v>
      </c>
      <c r="P15" s="23">
        <f t="shared" si="12"/>
        <v>19.711286805191399</v>
      </c>
      <c r="Q15" s="23">
        <f t="shared" si="9"/>
        <v>163.88949414176389</v>
      </c>
      <c r="R15" s="23">
        <f t="shared" si="4"/>
        <v>6.624558925821844E-2</v>
      </c>
      <c r="S15" s="31">
        <f t="shared" si="10"/>
        <v>37.195639336788425</v>
      </c>
      <c r="T15" s="31">
        <f t="shared" si="13"/>
        <v>-92.474763431724242</v>
      </c>
      <c r="U15" s="23">
        <f t="shared" si="5"/>
        <v>0.15217391304347827</v>
      </c>
      <c r="V15" s="1"/>
      <c r="W15" s="1"/>
      <c r="X15" s="1"/>
      <c r="Y15" s="1"/>
      <c r="Z15" s="1"/>
      <c r="AA15" s="1"/>
    </row>
    <row r="16" spans="1:27" x14ac:dyDescent="0.2">
      <c r="A16" s="26">
        <f t="shared" si="0"/>
        <v>0.39999999999999997</v>
      </c>
      <c r="B16" s="23">
        <v>1.1678199999999999E-5</v>
      </c>
      <c r="C16" s="23">
        <v>1.4358900000000001E-4</v>
      </c>
      <c r="D16" s="23">
        <v>6.6985700000000005E-4</v>
      </c>
      <c r="E16" s="23"/>
      <c r="F16" s="23">
        <f t="shared" si="14"/>
        <v>-11.357786702029337</v>
      </c>
      <c r="G16" s="23">
        <f t="shared" si="1"/>
        <v>-8.8485555059555168</v>
      </c>
      <c r="H16" s="23">
        <f t="shared" si="1"/>
        <v>-7.3084463011951124</v>
      </c>
      <c r="I16" s="23" t="e">
        <f t="shared" si="1"/>
        <v>#NUM!</v>
      </c>
      <c r="J16" s="23">
        <f t="shared" si="6"/>
        <v>-6099.4071776986057</v>
      </c>
      <c r="K16" s="23">
        <f t="shared" si="7"/>
        <v>50.713520978975062</v>
      </c>
      <c r="L16" s="45">
        <f t="shared" si="8"/>
        <v>-9.3309099236478246E-2</v>
      </c>
      <c r="M16" s="45">
        <f t="shared" si="11"/>
        <v>-0.12868443125952939</v>
      </c>
      <c r="N16" s="23">
        <f t="shared" si="2"/>
        <v>1.5846373886089837E-2</v>
      </c>
      <c r="O16" s="23">
        <f t="shared" si="3"/>
        <v>0.99999990236349456</v>
      </c>
      <c r="P16" s="23">
        <f t="shared" si="12"/>
        <v>19.921502520522282</v>
      </c>
      <c r="Q16" s="23">
        <f t="shared" si="9"/>
        <v>165.63733270688252</v>
      </c>
      <c r="R16" s="23">
        <f t="shared" si="4"/>
        <v>7.5708664355390948E-2</v>
      </c>
      <c r="S16" s="31">
        <f t="shared" si="10"/>
        <v>33.265663150098995</v>
      </c>
      <c r="T16" s="31">
        <f t="shared" si="13"/>
        <v>-69.431024801883737</v>
      </c>
      <c r="U16" s="23">
        <f t="shared" si="5"/>
        <v>0.17391304347826086</v>
      </c>
      <c r="V16" s="1"/>
      <c r="W16" s="1"/>
      <c r="X16" s="1"/>
      <c r="Y16" s="1"/>
      <c r="Z16" s="1"/>
      <c r="AA16" s="1"/>
    </row>
    <row r="17" spans="1:27" x14ac:dyDescent="0.2">
      <c r="A17" s="26">
        <f t="shared" si="0"/>
        <v>0.44999999999999996</v>
      </c>
      <c r="B17" s="23">
        <v>1.41615E-5</v>
      </c>
      <c r="C17" s="23">
        <v>1.74105E-4</v>
      </c>
      <c r="D17" s="23">
        <v>8.1196700000000003E-4</v>
      </c>
      <c r="E17" s="23"/>
      <c r="F17" s="23">
        <f t="shared" si="14"/>
        <v>-11.16498354310573</v>
      </c>
      <c r="G17" s="23">
        <f t="shared" si="1"/>
        <v>-8.6558519924755792</v>
      </c>
      <c r="H17" s="23">
        <f t="shared" si="1"/>
        <v>-7.1160508590225282</v>
      </c>
      <c r="I17" s="23" t="e">
        <f t="shared" si="1"/>
        <v>#NUM!</v>
      </c>
      <c r="J17" s="23">
        <f t="shared" si="6"/>
        <v>-6098.8290457945232</v>
      </c>
      <c r="K17" s="23">
        <f t="shared" si="7"/>
        <v>50.708714101258565</v>
      </c>
      <c r="L17" s="45">
        <f t="shared" si="8"/>
        <v>-9.9981110216660368E-2</v>
      </c>
      <c r="M17" s="45">
        <f t="shared" si="11"/>
        <v>-0.15598804020058327</v>
      </c>
      <c r="N17" s="23">
        <f t="shared" si="2"/>
        <v>1.8016034611183639E-2</v>
      </c>
      <c r="O17" s="23">
        <f t="shared" si="3"/>
        <v>0.99999987377273725</v>
      </c>
      <c r="P17" s="23">
        <f t="shared" si="12"/>
        <v>20.111378971287962</v>
      </c>
      <c r="Q17" s="23">
        <f t="shared" si="9"/>
        <v>167.21606045677379</v>
      </c>
      <c r="R17" s="23">
        <f t="shared" si="4"/>
        <v>8.6074576253089646E-2</v>
      </c>
      <c r="S17" s="31">
        <f t="shared" si="10"/>
        <v>30.252536856600052</v>
      </c>
      <c r="T17" s="31">
        <f t="shared" si="13"/>
        <v>-53.950866086822217</v>
      </c>
      <c r="U17" s="23">
        <f t="shared" si="5"/>
        <v>0.19565217391304349</v>
      </c>
      <c r="V17" s="1"/>
      <c r="W17" s="1"/>
      <c r="X17" s="1"/>
      <c r="Y17" s="1"/>
      <c r="Z17" s="1"/>
      <c r="AA17" s="1"/>
    </row>
    <row r="18" spans="1:27" x14ac:dyDescent="0.2">
      <c r="A18" s="26">
        <f t="shared" si="0"/>
        <v>0.49999999999999994</v>
      </c>
      <c r="B18" s="23">
        <v>1.69059E-5</v>
      </c>
      <c r="C18" s="23">
        <v>2.0782400000000001E-4</v>
      </c>
      <c r="D18" s="23">
        <v>9.6889299999999997E-4</v>
      </c>
      <c r="E18" s="23"/>
      <c r="F18" s="23">
        <f t="shared" si="14"/>
        <v>-10.987847884534775</v>
      </c>
      <c r="G18" s="23">
        <f t="shared" si="1"/>
        <v>-8.4788189902993452</v>
      </c>
      <c r="H18" s="23">
        <f t="shared" si="1"/>
        <v>-6.9393563752872041</v>
      </c>
      <c r="I18" s="23" t="e">
        <f t="shared" si="1"/>
        <v>#NUM!</v>
      </c>
      <c r="J18" s="23">
        <f t="shared" si="6"/>
        <v>-6098.2046867464542</v>
      </c>
      <c r="K18" s="23">
        <f t="shared" si="7"/>
        <v>50.703522867953396</v>
      </c>
      <c r="L18" s="45">
        <f t="shared" si="8"/>
        <v>-0.10890790325653657</v>
      </c>
      <c r="M18" s="45">
        <f t="shared" si="11"/>
        <v>-0.20015907194093011</v>
      </c>
      <c r="N18" s="23">
        <f t="shared" si="2"/>
        <v>2.0437055357041184E-2</v>
      </c>
      <c r="O18" s="23">
        <f t="shared" si="3"/>
        <v>0.99999983753481769</v>
      </c>
      <c r="P18" s="23">
        <f>INTERCEPT(F18:H18,$D$2:$F$2)</f>
        <v>20.285355270015337</v>
      </c>
      <c r="Q18" s="23">
        <f t="shared" si="9"/>
        <v>168.66258639254252</v>
      </c>
      <c r="R18" s="23">
        <f t="shared" si="4"/>
        <v>9.7641402100008712E-2</v>
      </c>
      <c r="S18" s="31">
        <f t="shared" si="10"/>
        <v>27.870576541416774</v>
      </c>
      <c r="T18" s="31">
        <f t="shared" si="13"/>
        <v>-43.067842838942887</v>
      </c>
      <c r="U18" s="23">
        <f t="shared" si="5"/>
        <v>0.21739130434782608</v>
      </c>
      <c r="V18" s="1"/>
      <c r="W18" s="1"/>
      <c r="X18" s="1"/>
      <c r="Y18" s="1"/>
      <c r="Z18" s="1"/>
      <c r="AA18" s="1"/>
    </row>
    <row r="19" spans="1:27" x14ac:dyDescent="0.2">
      <c r="A19" s="26">
        <f t="shared" si="0"/>
        <v>0.54999999999999993</v>
      </c>
      <c r="B19" s="23">
        <v>1.99327E-5</v>
      </c>
      <c r="C19" s="23">
        <v>2.4500299999999999E-4</v>
      </c>
      <c r="D19" s="23">
        <v>1.14181E-3</v>
      </c>
      <c r="E19" s="23"/>
      <c r="F19" s="23">
        <f t="shared" si="14"/>
        <v>-10.823148958755807</v>
      </c>
      <c r="G19" s="23">
        <f t="shared" si="1"/>
        <v>-8.3142401025965569</v>
      </c>
      <c r="H19" s="23">
        <f t="shared" si="1"/>
        <v>-6.7751405563712233</v>
      </c>
      <c r="I19" s="23" t="e">
        <f t="shared" si="1"/>
        <v>#NUM!</v>
      </c>
      <c r="J19" s="23">
        <f t="shared" si="6"/>
        <v>-6097.5191906828923</v>
      </c>
      <c r="K19" s="23">
        <f t="shared" si="7"/>
        <v>50.697823310932911</v>
      </c>
      <c r="L19" s="45">
        <f t="shared" si="8"/>
        <v>-0.11999701741075337</v>
      </c>
      <c r="M19" s="45">
        <f t="shared" si="11"/>
        <v>-0.23057894587381464</v>
      </c>
      <c r="N19" s="23">
        <f t="shared" si="2"/>
        <v>2.2979984579386985E-2</v>
      </c>
      <c r="O19" s="23">
        <f t="shared" si="3"/>
        <v>0.99999979454309129</v>
      </c>
      <c r="P19" s="23">
        <f t="shared" si="12"/>
        <v>20.446583451911174</v>
      </c>
      <c r="Q19" s="23">
        <f t="shared" si="9"/>
        <v>170.00311811091547</v>
      </c>
      <c r="R19" s="23">
        <f t="shared" si="4"/>
        <v>0.10979066579642394</v>
      </c>
      <c r="S19" s="31">
        <f t="shared" si="10"/>
        <v>25.945752572705764</v>
      </c>
      <c r="T19" s="31">
        <f t="shared" si="13"/>
        <v>-35.016460422812926</v>
      </c>
      <c r="U19" s="23">
        <f t="shared" si="5"/>
        <v>0.23913043478260868</v>
      </c>
      <c r="V19" s="1"/>
      <c r="W19" s="1"/>
      <c r="X19" s="1"/>
      <c r="Y19" s="1"/>
      <c r="Z19" s="1"/>
      <c r="AA19" s="1"/>
    </row>
    <row r="20" spans="1:27" x14ac:dyDescent="0.2">
      <c r="A20" s="26">
        <f t="shared" si="0"/>
        <v>0.6</v>
      </c>
      <c r="B20" s="23">
        <v>2.3266699999999999E-5</v>
      </c>
      <c r="C20" s="23">
        <v>2.8594599999999998E-4</v>
      </c>
      <c r="D20" s="23">
        <v>1.33208E-3</v>
      </c>
      <c r="E20" s="23"/>
      <c r="F20" s="23">
        <f t="shared" si="14"/>
        <v>-10.668487404200327</v>
      </c>
      <c r="G20" s="23">
        <f t="shared" si="1"/>
        <v>-8.1597075761603097</v>
      </c>
      <c r="H20" s="23">
        <f t="shared" si="1"/>
        <v>-6.6210136486074127</v>
      </c>
      <c r="I20" s="23" t="e">
        <f t="shared" si="1"/>
        <v>#NUM!</v>
      </c>
      <c r="J20" s="23">
        <f>SLOPE(F20:H20,$D$2:$F$2)</f>
        <v>-6096.7614608469921</v>
      </c>
      <c r="K20" s="23">
        <f>-J20*0.0083145</f>
        <v>50.69152316621232</v>
      </c>
      <c r="L20" s="45">
        <f t="shared" si="8"/>
        <v>-0.13196579784391804</v>
      </c>
      <c r="M20" s="45">
        <f t="shared" si="11"/>
        <v>-0.26154251349268398</v>
      </c>
      <c r="N20" s="23">
        <f t="shared" si="2"/>
        <v>2.5848359410512278E-2</v>
      </c>
      <c r="O20" s="23">
        <f t="shared" si="3"/>
        <v>0.99999973998693392</v>
      </c>
      <c r="P20" s="23">
        <f t="shared" si="12"/>
        <v>20.597409543545986</v>
      </c>
      <c r="Q20" s="23">
        <f t="shared" si="9"/>
        <v>171.2571616498131</v>
      </c>
      <c r="R20" s="23">
        <f t="shared" si="4"/>
        <v>0.1234947995557405</v>
      </c>
      <c r="S20" s="31">
        <f t="shared" si="10"/>
        <v>24.36893049913548</v>
      </c>
      <c r="T20" s="31">
        <f t="shared" si="13"/>
        <v>-28.909848065330952</v>
      </c>
      <c r="U20" s="23">
        <f t="shared" si="5"/>
        <v>0.2608695652173913</v>
      </c>
      <c r="V20" s="1"/>
      <c r="W20" s="1"/>
      <c r="X20" s="1"/>
      <c r="Y20" s="1"/>
      <c r="Z20" s="1"/>
      <c r="AA20" s="1"/>
    </row>
    <row r="21" spans="1:27" x14ac:dyDescent="0.2">
      <c r="A21" s="26">
        <f t="shared" si="0"/>
        <v>0.65</v>
      </c>
      <c r="B21" s="23">
        <v>2.6936599999999999E-5</v>
      </c>
      <c r="C21" s="23">
        <v>3.3100099999999998E-4</v>
      </c>
      <c r="D21" s="23">
        <v>1.5412900000000001E-3</v>
      </c>
      <c r="E21" s="23"/>
      <c r="F21" s="23">
        <f t="shared" si="14"/>
        <v>-10.52202460133131</v>
      </c>
      <c r="G21" s="23">
        <f t="shared" si="1"/>
        <v>-8.0133891614437385</v>
      </c>
      <c r="H21" s="23">
        <f t="shared" si="1"/>
        <v>-6.475135550862233</v>
      </c>
      <c r="I21" s="23" t="e">
        <f t="shared" si="1"/>
        <v>#NUM!</v>
      </c>
      <c r="J21" s="23">
        <f t="shared" si="6"/>
        <v>-6095.9320140896643</v>
      </c>
      <c r="K21" s="23">
        <f t="shared" si="7"/>
        <v>50.684626731148519</v>
      </c>
      <c r="L21" s="45">
        <f t="shared" si="8"/>
        <v>-0.1461512687600218</v>
      </c>
      <c r="M21" s="45">
        <f t="shared" si="11"/>
        <v>-0.30015010604813541</v>
      </c>
      <c r="N21" s="23">
        <f t="shared" si="2"/>
        <v>2.8938760253409426E-2</v>
      </c>
      <c r="O21" s="23">
        <f>INDEX(LINEST(F21:H21,$D$2:$F$2,,TRUE),3,1)</f>
        <v>0.99999967400780887</v>
      </c>
      <c r="P21" s="23">
        <f t="shared" si="12"/>
        <v>20.739673000280114</v>
      </c>
      <c r="Q21" s="23">
        <f t="shared" si="9"/>
        <v>172.44001116082902</v>
      </c>
      <c r="R21" s="23">
        <f t="shared" si="4"/>
        <v>0.13825969919905254</v>
      </c>
      <c r="S21" s="31">
        <f t="shared" si="10"/>
        <v>23.054767766172667</v>
      </c>
      <c r="T21" s="31">
        <f t="shared" si="13"/>
        <v>-24.185644879528866</v>
      </c>
      <c r="U21" s="23">
        <f t="shared" si="5"/>
        <v>0.28260869565217395</v>
      </c>
      <c r="V21" s="1"/>
      <c r="W21" s="1"/>
      <c r="X21" s="1"/>
      <c r="Y21" s="1"/>
      <c r="Z21" s="1"/>
      <c r="AA21" s="1"/>
    </row>
    <row r="22" spans="1:27" x14ac:dyDescent="0.2">
      <c r="A22" s="26">
        <f t="shared" si="0"/>
        <v>0.70000000000000007</v>
      </c>
      <c r="B22" s="23">
        <v>3.0975800000000002E-5</v>
      </c>
      <c r="C22" s="23">
        <v>3.8057400000000001E-4</v>
      </c>
      <c r="D22" s="23">
        <v>1.77125E-3</v>
      </c>
      <c r="E22" s="23"/>
      <c r="F22" s="23">
        <f t="shared" si="14"/>
        <v>-10.382304303502522</v>
      </c>
      <c r="G22" s="23">
        <f t="shared" si="1"/>
        <v>-7.8738299186253773</v>
      </c>
      <c r="H22" s="23">
        <f t="shared" si="1"/>
        <v>-6.3360697669593842</v>
      </c>
      <c r="I22" s="23" t="e">
        <f t="shared" si="1"/>
        <v>#NUM!</v>
      </c>
      <c r="J22" s="23">
        <f t="shared" si="6"/>
        <v>-6095.003673021386</v>
      </c>
      <c r="K22" s="23">
        <f t="shared" si="7"/>
        <v>50.676908039336318</v>
      </c>
      <c r="L22" s="1">
        <f t="shared" si="8"/>
        <v>-0.16198080844873161</v>
      </c>
      <c r="M22" s="1">
        <f t="shared" si="11"/>
        <v>-0.34508267896882155</v>
      </c>
      <c r="N22" s="23">
        <f t="shared" si="2"/>
        <v>3.240624379948083E-2</v>
      </c>
      <c r="O22" s="23">
        <f t="shared" si="3"/>
        <v>0.99999959108127912</v>
      </c>
      <c r="P22" s="23">
        <f t="shared" si="12"/>
        <v>20.874693418296992</v>
      </c>
      <c r="Q22" s="23">
        <f t="shared" si="9"/>
        <v>173.56263842643037</v>
      </c>
      <c r="R22" s="23">
        <f t="shared" si="4"/>
        <v>0.15482617363884874</v>
      </c>
      <c r="S22" s="31">
        <f t="shared" si="10"/>
        <v>21.950366011182592</v>
      </c>
      <c r="T22" s="31">
        <f t="shared" si="13"/>
        <v>-20.456438075890961</v>
      </c>
      <c r="U22" s="23">
        <f t="shared" si="5"/>
        <v>0.3043478260869566</v>
      </c>
      <c r="V22" s="1"/>
      <c r="W22" s="1"/>
      <c r="X22" s="1"/>
      <c r="Y22" s="1"/>
      <c r="Z22" s="1"/>
      <c r="AA22" s="1"/>
    </row>
    <row r="23" spans="1:27" x14ac:dyDescent="0.2">
      <c r="A23" s="26">
        <f t="shared" si="0"/>
        <v>0.75000000000000011</v>
      </c>
      <c r="B23" s="23">
        <v>3.5422600000000002E-5</v>
      </c>
      <c r="C23" s="23">
        <v>4.3513100000000001E-4</v>
      </c>
      <c r="D23" s="23">
        <v>2.0240700000000002E-3</v>
      </c>
      <c r="E23" s="23"/>
      <c r="F23" s="23">
        <f t="shared" si="14"/>
        <v>-10.248160523447577</v>
      </c>
      <c r="G23" s="23">
        <f t="shared" si="1"/>
        <v>-7.7398634227866889</v>
      </c>
      <c r="H23" s="23">
        <f t="shared" si="1"/>
        <v>-6.202644943174727</v>
      </c>
      <c r="I23" s="23" t="e">
        <f t="shared" si="1"/>
        <v>#NUM!</v>
      </c>
      <c r="J23" s="23">
        <f>SLOPE(F23:H23,$D$2:$F$2)</f>
        <v>-6093.9838415182685</v>
      </c>
      <c r="K23" s="23">
        <f t="shared" si="7"/>
        <v>50.668428650303646</v>
      </c>
      <c r="L23" s="1">
        <f t="shared" si="8"/>
        <v>-0.18065953665690399</v>
      </c>
      <c r="M23" s="1">
        <f t="shared" si="11"/>
        <v>-0.40898385895786693</v>
      </c>
      <c r="N23" s="23">
        <f t="shared" si="2"/>
        <v>3.6209850910448184E-2</v>
      </c>
      <c r="O23" s="23">
        <f t="shared" si="3"/>
        <v>0.99999948928527504</v>
      </c>
      <c r="P23" s="23">
        <f t="shared" si="12"/>
        <v>21.003674034752212</v>
      </c>
      <c r="Q23" s="23">
        <f t="shared" si="9"/>
        <v>174.63504776194728</v>
      </c>
      <c r="R23" s="23">
        <f t="shared" si="4"/>
        <v>0.17299853383771957</v>
      </c>
      <c r="S23" s="31">
        <f t="shared" si="10"/>
        <v>21.009123958583569</v>
      </c>
      <c r="T23" s="31">
        <f t="shared" si="13"/>
        <v>-17.5245786131171</v>
      </c>
      <c r="U23" s="23">
        <f t="shared" si="5"/>
        <v>0.32608695652173919</v>
      </c>
      <c r="V23" s="1"/>
      <c r="W23" s="1"/>
      <c r="X23" s="1"/>
      <c r="Y23" s="1"/>
      <c r="Z23" s="1"/>
      <c r="AA23" s="1"/>
    </row>
    <row r="24" spans="1:27" x14ac:dyDescent="0.2">
      <c r="A24" s="26">
        <f t="shared" si="0"/>
        <v>0.80000000000000016</v>
      </c>
      <c r="B24" s="23">
        <v>4.0321599999999997E-5</v>
      </c>
      <c r="C24" s="23">
        <v>4.9521099999999996E-4</v>
      </c>
      <c r="D24" s="23">
        <v>2.3021299999999999E-3</v>
      </c>
      <c r="E24" s="23"/>
      <c r="F24" s="23">
        <f t="shared" si="14"/>
        <v>-10.11862325244881</v>
      </c>
      <c r="G24" s="23">
        <f t="shared" si="1"/>
        <v>-7.6105266235934259</v>
      </c>
      <c r="H24" s="23">
        <f t="shared" si="1"/>
        <v>-6.0739204976444716</v>
      </c>
      <c r="I24" s="23" t="e">
        <f t="shared" si="1"/>
        <v>#NUM!</v>
      </c>
      <c r="J24" s="23">
        <f t="shared" si="6"/>
        <v>-6092.8308479969483</v>
      </c>
      <c r="K24" s="23">
        <f t="shared" si="7"/>
        <v>50.658842085670628</v>
      </c>
      <c r="L24" s="1">
        <f t="shared" si="8"/>
        <v>-0.20287919434451834</v>
      </c>
      <c r="M24" s="1">
        <f t="shared" si="11"/>
        <v>-0.4686594432385498</v>
      </c>
      <c r="N24" s="23">
        <f t="shared" si="2"/>
        <v>4.050948992826521E-2</v>
      </c>
      <c r="O24" s="23">
        <f t="shared" si="3"/>
        <v>0.99999936055565031</v>
      </c>
      <c r="P24" s="23">
        <f t="shared" si="12"/>
        <v>21.127373963832909</v>
      </c>
      <c r="Q24" s="23">
        <f t="shared" si="9"/>
        <v>175.66355082228873</v>
      </c>
      <c r="R24" s="23">
        <f t="shared" si="4"/>
        <v>0.19354076826871441</v>
      </c>
      <c r="S24" s="31">
        <f t="shared" si="10"/>
        <v>20.19790814987088</v>
      </c>
      <c r="T24" s="31">
        <f t="shared" si="13"/>
        <v>-15.09280826565201</v>
      </c>
      <c r="U24" s="23">
        <f t="shared" si="5"/>
        <v>0.34782608695652184</v>
      </c>
      <c r="V24" s="1"/>
      <c r="W24" s="1"/>
      <c r="X24" s="1"/>
      <c r="Y24" s="1"/>
      <c r="Z24" s="1"/>
      <c r="AA24" s="1"/>
    </row>
    <row r="25" spans="1:27" x14ac:dyDescent="0.2">
      <c r="A25" s="26">
        <f t="shared" si="0"/>
        <v>0.8500000000000002</v>
      </c>
      <c r="B25" s="23">
        <v>4.5724199999999998E-5</v>
      </c>
      <c r="C25" s="23">
        <v>5.6143700000000003E-4</v>
      </c>
      <c r="D25" s="23">
        <v>2.6082200000000001E-3</v>
      </c>
      <c r="E25" s="23"/>
      <c r="F25" s="23">
        <f t="shared" si="14"/>
        <v>-9.9928828597397992</v>
      </c>
      <c r="G25" s="23">
        <f t="shared" si="1"/>
        <v>-7.4850109895463239</v>
      </c>
      <c r="H25" s="23">
        <f t="shared" si="1"/>
        <v>-5.9490872826472625</v>
      </c>
      <c r="I25" s="23" t="e">
        <f t="shared" si="1"/>
        <v>#NUM!</v>
      </c>
      <c r="J25" s="23">
        <f t="shared" si="6"/>
        <v>-6091.543776639508</v>
      </c>
      <c r="K25" s="23">
        <f>-J25*0.0083145</f>
        <v>50.648140730869194</v>
      </c>
      <c r="L25" s="1">
        <f t="shared" si="8"/>
        <v>-0.227525480980759</v>
      </c>
      <c r="M25" s="45">
        <f t="shared" si="11"/>
        <v>-0.54363900871763249</v>
      </c>
      <c r="N25" s="23">
        <f t="shared" si="2"/>
        <v>4.5293806969956926E-2</v>
      </c>
      <c r="O25" s="23">
        <f t="shared" si="3"/>
        <v>0.99999920025729361</v>
      </c>
      <c r="P25" s="23">
        <f t="shared" si="12"/>
        <v>21.246597940577828</v>
      </c>
      <c r="Q25" s="23">
        <f t="shared" si="9"/>
        <v>176.65483857693437</v>
      </c>
      <c r="R25" s="23">
        <f t="shared" si="4"/>
        <v>0.21639863188363084</v>
      </c>
      <c r="S25" s="31">
        <f t="shared" si="10"/>
        <v>19.499843132018366</v>
      </c>
      <c r="T25" s="31">
        <f t="shared" si="13"/>
        <v>-13.127839594807243</v>
      </c>
      <c r="U25" s="23">
        <f t="shared" si="5"/>
        <v>0.36956521739130449</v>
      </c>
      <c r="V25" s="1"/>
      <c r="W25" s="1"/>
      <c r="X25" s="1"/>
      <c r="Y25" s="1"/>
      <c r="Z25" s="1"/>
      <c r="AA25" s="1"/>
    </row>
    <row r="26" spans="1:27" x14ac:dyDescent="0.2">
      <c r="A26" s="26">
        <f t="shared" si="0"/>
        <v>0.90000000000000024</v>
      </c>
      <c r="B26" s="23">
        <v>5.1690300000000002E-5</v>
      </c>
      <c r="C26" s="23">
        <v>6.3453299999999995E-4</v>
      </c>
      <c r="D26" s="23">
        <v>2.94553E-3</v>
      </c>
      <c r="E26" s="23"/>
      <c r="F26" s="23">
        <f t="shared" si="14"/>
        <v>-9.8702404149426393</v>
      </c>
      <c r="G26" s="23">
        <f t="shared" si="14"/>
        <v>-7.3626212627060124</v>
      </c>
      <c r="H26" s="23">
        <f t="shared" si="14"/>
        <v>-5.8274665120263904</v>
      </c>
      <c r="I26" s="23" t="e">
        <f t="shared" si="14"/>
        <v>#NUM!</v>
      </c>
      <c r="J26" s="23">
        <f t="shared" si="6"/>
        <v>-6090.094357757237</v>
      </c>
      <c r="K26" s="23">
        <f t="shared" si="7"/>
        <v>50.636089537572552</v>
      </c>
      <c r="L26" s="1">
        <f t="shared" si="8"/>
        <v>-0.25724309521628164</v>
      </c>
      <c r="M26" s="45">
        <f t="shared" si="11"/>
        <v>-0.64238681324369129</v>
      </c>
      <c r="N26" s="23">
        <f t="shared" si="2"/>
        <v>5.0687749210400639E-2</v>
      </c>
      <c r="O26" s="23">
        <f t="shared" si="3"/>
        <v>0.9999989979595344</v>
      </c>
      <c r="P26" s="23">
        <f t="shared" si="12"/>
        <v>21.361902115038855</v>
      </c>
      <c r="Q26" s="23">
        <f>P26*8.3145</f>
        <v>177.61353513549057</v>
      </c>
      <c r="R26" s="23">
        <f t="shared" si="4"/>
        <v>0.24216908041460924</v>
      </c>
      <c r="S26" s="31">
        <f t="shared" si="10"/>
        <v>18.885124190390155</v>
      </c>
      <c r="T26" s="31">
        <f t="shared" si="13"/>
        <v>-11.575909676127825</v>
      </c>
      <c r="U26" s="23">
        <f t="shared" si="5"/>
        <v>0.39130434782608708</v>
      </c>
      <c r="V26" s="1"/>
      <c r="W26" s="1"/>
      <c r="X26" s="1"/>
      <c r="Y26" s="1"/>
      <c r="Z26" s="1"/>
      <c r="AA26" s="1"/>
    </row>
    <row r="27" spans="1:27" x14ac:dyDescent="0.2">
      <c r="A27" s="26">
        <f t="shared" si="0"/>
        <v>0.95000000000000029</v>
      </c>
      <c r="B27" s="23">
        <v>5.8289799999999999E-5</v>
      </c>
      <c r="C27" s="23">
        <v>7.1533999999999996E-4</v>
      </c>
      <c r="D27" s="23">
        <v>3.31775E-3</v>
      </c>
      <c r="E27" s="23"/>
      <c r="F27" s="23">
        <f t="shared" si="14"/>
        <v>-9.7500834370329628</v>
      </c>
      <c r="G27" s="23">
        <f t="shared" si="14"/>
        <v>-7.2427526038206755</v>
      </c>
      <c r="H27" s="23">
        <f t="shared" si="14"/>
        <v>-5.7084684366469158</v>
      </c>
      <c r="I27" s="23" t="e">
        <f t="shared" si="14"/>
        <v>#NUM!</v>
      </c>
      <c r="J27" s="23">
        <f t="shared" si="6"/>
        <v>-6088.4498672617192</v>
      </c>
      <c r="K27" s="23">
        <f t="shared" si="7"/>
        <v>50.622416421347566</v>
      </c>
      <c r="L27" s="1">
        <f t="shared" si="8"/>
        <v>-0.29176416230512819</v>
      </c>
      <c r="M27" s="45">
        <f t="shared" si="11"/>
        <v>-0.75301427291521195</v>
      </c>
      <c r="N27" s="23">
        <f t="shared" si="2"/>
        <v>5.6782679868730382E-2</v>
      </c>
      <c r="O27" s="23">
        <f t="shared" si="3"/>
        <v>0.99999874181217008</v>
      </c>
      <c r="P27" s="23">
        <f t="shared" si="12"/>
        <v>21.473732755544333</v>
      </c>
      <c r="Q27" s="23">
        <f t="shared" si="9"/>
        <v>178.54335099597338</v>
      </c>
      <c r="R27" s="23">
        <f t="shared" si="4"/>
        <v>0.27128861670713139</v>
      </c>
      <c r="S27" s="23">
        <f t="shared" si="10"/>
        <v>18.342252164405583</v>
      </c>
      <c r="T27" s="23">
        <f t="shared" si="13"/>
        <v>-10.305256986489796</v>
      </c>
      <c r="U27" s="23">
        <f t="shared" si="5"/>
        <v>0.41304347826086973</v>
      </c>
      <c r="V27" s="1"/>
      <c r="W27" s="1"/>
      <c r="X27" s="1"/>
      <c r="Y27" s="1"/>
      <c r="Z27" s="1"/>
      <c r="AA27" s="1"/>
    </row>
    <row r="28" spans="1:27" x14ac:dyDescent="0.2">
      <c r="A28" s="26">
        <f t="shared" si="0"/>
        <v>1.0000000000000002</v>
      </c>
      <c r="B28" s="23">
        <v>6.5604400000000005E-5</v>
      </c>
      <c r="C28" s="23">
        <v>8.0484299999999996E-4</v>
      </c>
      <c r="D28" s="23">
        <v>3.7291799999999999E-3</v>
      </c>
      <c r="E28" s="23"/>
      <c r="F28" s="23">
        <f t="shared" si="14"/>
        <v>-9.6318677910928034</v>
      </c>
      <c r="G28" s="23">
        <f t="shared" si="14"/>
        <v>-7.1248633306226408</v>
      </c>
      <c r="H28" s="23">
        <f t="shared" si="14"/>
        <v>-5.5915669086366702</v>
      </c>
      <c r="I28" s="23" t="e">
        <f t="shared" si="14"/>
        <v>#NUM!</v>
      </c>
      <c r="J28" s="23">
        <f t="shared" si="6"/>
        <v>-6086.5852572424119</v>
      </c>
      <c r="K28" s="23">
        <f t="shared" si="7"/>
        <v>50.606913121342039</v>
      </c>
      <c r="L28" s="1">
        <f t="shared" si="8"/>
        <v>-0.33254452250780281</v>
      </c>
      <c r="M28" s="45">
        <f t="shared" si="11"/>
        <v>-0.89110939640945819</v>
      </c>
      <c r="N28" s="23">
        <f t="shared" si="2"/>
        <v>6.3701895118140409E-2</v>
      </c>
      <c r="O28" s="23">
        <f t="shared" si="3"/>
        <v>0.99999841552889912</v>
      </c>
      <c r="P28" s="23">
        <f t="shared" si="12"/>
        <v>21.582507709655555</v>
      </c>
      <c r="Q28" s="23">
        <f t="shared" si="9"/>
        <v>179.44776035193112</v>
      </c>
      <c r="R28" s="23">
        <f t="shared" si="4"/>
        <v>0.30434630856054173</v>
      </c>
      <c r="S28" s="23">
        <f t="shared" si="10"/>
        <v>17.854598491741175</v>
      </c>
      <c r="T28" s="23">
        <f t="shared" si="13"/>
        <v>-9.3341946569326613</v>
      </c>
      <c r="U28" s="23">
        <f t="shared" si="5"/>
        <v>0.43478260869565233</v>
      </c>
      <c r="V28" s="1"/>
      <c r="W28" s="1"/>
      <c r="X28" s="1"/>
      <c r="Y28" s="1"/>
      <c r="Z28" s="1"/>
      <c r="AA28" s="1"/>
    </row>
    <row r="29" spans="1:27" x14ac:dyDescent="0.2">
      <c r="A29" s="26">
        <f t="shared" si="0"/>
        <v>1.0500000000000003</v>
      </c>
      <c r="B29" s="23">
        <v>7.3730600000000002E-5</v>
      </c>
      <c r="C29" s="23">
        <v>9.0419800000000005E-4</v>
      </c>
      <c r="D29" s="23">
        <v>4.1847999999999998E-3</v>
      </c>
      <c r="E29" s="23"/>
      <c r="F29" s="23">
        <f t="shared" si="14"/>
        <v>-9.5150926481957452</v>
      </c>
      <c r="G29" s="23">
        <f t="shared" si="14"/>
        <v>-7.0084621950062376</v>
      </c>
      <c r="H29" s="23">
        <f t="shared" si="14"/>
        <v>-5.4762963659078725</v>
      </c>
      <c r="I29" s="23" t="e">
        <f t="shared" si="14"/>
        <v>#NUM!</v>
      </c>
      <c r="J29" s="23">
        <f t="shared" si="6"/>
        <v>-6084.4502939559543</v>
      </c>
      <c r="K29" s="23">
        <f t="shared" si="7"/>
        <v>50.589161969096786</v>
      </c>
      <c r="L29" s="1">
        <f t="shared" si="8"/>
        <v>-0.38087510194607399</v>
      </c>
      <c r="M29" s="45">
        <f t="shared" si="11"/>
        <v>-1.0577346474477114</v>
      </c>
      <c r="N29" s="23">
        <f t="shared" si="2"/>
        <v>7.1619420275888565E-2</v>
      </c>
      <c r="O29" s="23">
        <f t="shared" si="3"/>
        <v>0.99999799577829196</v>
      </c>
      <c r="P29" s="23">
        <f t="shared" si="12"/>
        <v>21.688473250964879</v>
      </c>
      <c r="Q29" s="23">
        <f t="shared" si="9"/>
        <v>180.3288108451475</v>
      </c>
      <c r="R29" s="23">
        <f t="shared" si="4"/>
        <v>0.34217359062533659</v>
      </c>
      <c r="S29" s="23">
        <f t="shared" si="10"/>
        <v>17.408832698712317</v>
      </c>
      <c r="T29" s="23">
        <f t="shared" si="13"/>
        <v>-8.6265499655668805</v>
      </c>
      <c r="U29" s="23">
        <f t="shared" si="5"/>
        <v>0.45652173913043492</v>
      </c>
      <c r="V29" s="1"/>
      <c r="W29" s="1"/>
      <c r="X29" s="1"/>
      <c r="Y29" s="1"/>
      <c r="Z29" s="1"/>
      <c r="AA29" s="1"/>
    </row>
    <row r="30" spans="1:27" x14ac:dyDescent="0.2">
      <c r="A30" s="26">
        <f t="shared" si="0"/>
        <v>1.1000000000000003</v>
      </c>
      <c r="B30" s="23">
        <v>8.2782399999999995E-5</v>
      </c>
      <c r="C30" s="23">
        <v>1.0147699999999999E-3</v>
      </c>
      <c r="D30" s="23">
        <v>4.6904700000000004E-3</v>
      </c>
      <c r="E30" s="23"/>
      <c r="F30" s="23">
        <f t="shared" ref="F30:I45" si="15">LN(B30)</f>
        <v>-9.3992950795536938</v>
      </c>
      <c r="G30" s="23">
        <f t="shared" si="15"/>
        <v>-6.893093293151491</v>
      </c>
      <c r="H30" s="23">
        <f t="shared" si="15"/>
        <v>-5.362222488325342</v>
      </c>
      <c r="I30" s="23" t="e">
        <f t="shared" si="15"/>
        <v>#NUM!</v>
      </c>
      <c r="J30" s="23">
        <f t="shared" si="6"/>
        <v>-6082.0044032891246</v>
      </c>
      <c r="K30" s="23">
        <f t="shared" si="7"/>
        <v>50.568825611147432</v>
      </c>
      <c r="L30" s="1">
        <f t="shared" si="8"/>
        <v>-0.43831798725257404</v>
      </c>
      <c r="M30" s="45">
        <f t="shared" si="11"/>
        <v>-1.2630485282819826</v>
      </c>
      <c r="N30" s="23">
        <f t="shared" si="2"/>
        <v>8.0687026988787158E-2</v>
      </c>
      <c r="O30" s="23">
        <f t="shared" si="3"/>
        <v>0.99999745410442709</v>
      </c>
      <c r="P30" s="23">
        <f t="shared" si="12"/>
        <v>21.791886899008038</v>
      </c>
      <c r="Q30" s="23">
        <f t="shared" si="9"/>
        <v>181.18864362180236</v>
      </c>
      <c r="R30" s="23">
        <f t="shared" si="4"/>
        <v>0.38549557697176162</v>
      </c>
      <c r="S30" s="23">
        <f t="shared" si="10"/>
        <v>16.991943495184486</v>
      </c>
      <c r="T30" s="23">
        <f t="shared" si="13"/>
        <v>-8.1944870633236562</v>
      </c>
      <c r="U30" s="23">
        <f t="shared" si="5"/>
        <v>0.47826086956521757</v>
      </c>
      <c r="V30" s="1"/>
      <c r="W30" s="1"/>
      <c r="X30" s="1"/>
      <c r="Y30" s="1"/>
      <c r="Z30" s="1"/>
      <c r="AA30" s="1"/>
    </row>
    <row r="31" spans="1:27" x14ac:dyDescent="0.2">
      <c r="A31" s="26">
        <f t="shared" si="0"/>
        <v>1.1500000000000004</v>
      </c>
      <c r="B31" s="23">
        <v>9.2895599999999999E-5</v>
      </c>
      <c r="C31" s="23">
        <v>1.13817E-3</v>
      </c>
      <c r="D31" s="23">
        <v>5.2530199999999997E-3</v>
      </c>
      <c r="E31" s="23"/>
      <c r="F31" s="23">
        <f t="shared" si="15"/>
        <v>-9.2840342760217833</v>
      </c>
      <c r="G31" s="23">
        <f t="shared" si="15"/>
        <v>-6.7783335695490443</v>
      </c>
      <c r="H31" s="23">
        <f t="shared" si="15"/>
        <v>-5.2489521296693784</v>
      </c>
      <c r="I31" s="23" t="e">
        <f t="shared" si="15"/>
        <v>#NUM!</v>
      </c>
      <c r="J31" s="23">
        <f t="shared" si="6"/>
        <v>-6079.1785639992213</v>
      </c>
      <c r="K31" s="23">
        <f t="shared" si="7"/>
        <v>50.545330170371528</v>
      </c>
      <c r="L31" s="1">
        <f t="shared" si="8"/>
        <v>-0.50717995477427236</v>
      </c>
      <c r="M31" s="45">
        <f t="shared" si="11"/>
        <v>-1.5083458180953326</v>
      </c>
      <c r="N31" s="23">
        <f t="shared" si="2"/>
        <v>9.1071718535733689E-2</v>
      </c>
      <c r="O31" s="23">
        <f t="shared" si="3"/>
        <v>0.99999675358842421</v>
      </c>
      <c r="P31" s="23">
        <f>INTERCEPT(F31:H31,$D$2:$F$2)</f>
        <v>21.892838438230314</v>
      </c>
      <c r="Q31" s="23">
        <f t="shared" si="9"/>
        <v>182.02800519466595</v>
      </c>
      <c r="R31" s="23">
        <f t="shared" si="4"/>
        <v>0.43511015330409131</v>
      </c>
      <c r="S31" s="23">
        <f t="shared" si="10"/>
        <v>16.58938399237995</v>
      </c>
      <c r="T31" s="23">
        <f t="shared" si="13"/>
        <v>-8.0029376085434407</v>
      </c>
      <c r="U31" s="23">
        <f t="shared" si="5"/>
        <v>0.50000000000000022</v>
      </c>
      <c r="V31" s="1"/>
      <c r="W31" s="1"/>
      <c r="X31" s="1"/>
      <c r="Y31" s="1"/>
      <c r="Z31" s="1"/>
      <c r="AA31" s="1"/>
    </row>
    <row r="32" spans="1:27" x14ac:dyDescent="0.2">
      <c r="A32" s="26">
        <f t="shared" si="0"/>
        <v>1.2000000000000004</v>
      </c>
      <c r="B32" s="23">
        <v>1.04233E-4</v>
      </c>
      <c r="C32" s="23">
        <v>1.27633E-3</v>
      </c>
      <c r="D32" s="23">
        <v>5.88055E-3</v>
      </c>
      <c r="E32" s="23"/>
      <c r="F32" s="23">
        <f t="shared" si="15"/>
        <v>-9.1688817801270108</v>
      </c>
      <c r="G32" s="23">
        <f t="shared" si="15"/>
        <v>-6.6637665068064491</v>
      </c>
      <c r="H32" s="23">
        <f t="shared" si="15"/>
        <v>-5.1361049840309869</v>
      </c>
      <c r="I32" s="23" t="e">
        <f t="shared" si="15"/>
        <v>#NUM!</v>
      </c>
      <c r="J32" s="23">
        <f t="shared" si="6"/>
        <v>-6075.9044579553793</v>
      </c>
      <c r="K32" s="23">
        <f t="shared" si="7"/>
        <v>50.518107615670004</v>
      </c>
      <c r="L32" s="1">
        <f t="shared" si="8"/>
        <v>-0.58915256906210745</v>
      </c>
      <c r="M32" s="45">
        <f t="shared" si="11"/>
        <v>-1.8276287975396561</v>
      </c>
      <c r="N32" s="23">
        <f t="shared" si="2"/>
        <v>0.10302729354493304</v>
      </c>
      <c r="O32" s="23">
        <f t="shared" si="3"/>
        <v>0.99999584081125714</v>
      </c>
      <c r="P32" s="23">
        <f t="shared" si="12"/>
        <v>21.99141043009686</v>
      </c>
      <c r="Q32" s="23">
        <f t="shared" si="9"/>
        <v>182.84758202104035</v>
      </c>
      <c r="R32" s="23">
        <f t="shared" si="4"/>
        <v>0.49222988442072985</v>
      </c>
      <c r="S32" s="23">
        <f t="shared" si="10"/>
        <v>16.191649734330142</v>
      </c>
      <c r="T32" s="23">
        <f t="shared" si="13"/>
        <v>-8.1913538176991025</v>
      </c>
      <c r="U32" s="23">
        <f t="shared" si="5"/>
        <v>0.52173913043478282</v>
      </c>
      <c r="V32" s="1"/>
      <c r="W32" s="1"/>
      <c r="X32" s="1"/>
      <c r="Y32" s="1"/>
      <c r="Z32" s="1"/>
      <c r="AA32" s="1"/>
    </row>
    <row r="33" spans="1:27" x14ac:dyDescent="0.2">
      <c r="A33" s="26">
        <f t="shared" si="0"/>
        <v>1.2500000000000004</v>
      </c>
      <c r="B33" s="23">
        <v>1.1699100000000001E-4</v>
      </c>
      <c r="C33" s="23">
        <v>1.4315899999999999E-3</v>
      </c>
      <c r="D33" s="23">
        <v>6.58262E-3</v>
      </c>
      <c r="E33" s="23"/>
      <c r="F33" s="23">
        <f t="shared" si="15"/>
        <v>-9.0534135492021726</v>
      </c>
      <c r="G33" s="23">
        <f t="shared" si="15"/>
        <v>-6.5489695642881944</v>
      </c>
      <c r="H33" s="23">
        <f t="shared" si="15"/>
        <v>-5.0233224366042606</v>
      </c>
      <c r="I33" s="23" t="e">
        <f t="shared" si="15"/>
        <v>#NUM!</v>
      </c>
      <c r="J33" s="23">
        <f t="shared" si="6"/>
        <v>-6072.0927191611418</v>
      </c>
      <c r="K33" s="23">
        <f t="shared" si="7"/>
        <v>50.486414913465318</v>
      </c>
      <c r="L33" s="1">
        <f t="shared" si="8"/>
        <v>-0.68994283452823812</v>
      </c>
      <c r="M33" s="45">
        <f t="shared" si="11"/>
        <v>-2.2476056314083297</v>
      </c>
      <c r="N33" s="23">
        <f t="shared" si="2"/>
        <v>0.1171075318048453</v>
      </c>
      <c r="O33" s="23">
        <f t="shared" si="3"/>
        <v>0.99999461955427904</v>
      </c>
      <c r="P33" s="23">
        <f t="shared" si="12"/>
        <v>22.087578347236629</v>
      </c>
      <c r="Q33" s="23">
        <f t="shared" si="9"/>
        <v>183.64717016809897</v>
      </c>
      <c r="R33" s="23">
        <f t="shared" si="4"/>
        <v>0.55950054458099374</v>
      </c>
      <c r="S33" s="23">
        <f t="shared" si="10"/>
        <v>15.770248610610039</v>
      </c>
      <c r="T33" s="23">
        <f t="shared" si="13"/>
        <v>-8.8661850630330648</v>
      </c>
      <c r="U33" s="23">
        <f t="shared" si="5"/>
        <v>0.54347826086956541</v>
      </c>
      <c r="V33" s="1"/>
      <c r="W33" s="1"/>
      <c r="X33" s="1"/>
      <c r="Y33" s="1"/>
      <c r="Z33" s="1"/>
      <c r="AA33" s="1"/>
    </row>
    <row r="34" spans="1:27" x14ac:dyDescent="0.2">
      <c r="A34" s="26">
        <f t="shared" si="0"/>
        <v>1.3000000000000005</v>
      </c>
      <c r="B34" s="23">
        <v>1.3140999999999999E-4</v>
      </c>
      <c r="C34" s="23">
        <v>1.60673E-3</v>
      </c>
      <c r="D34" s="23">
        <v>7.3706099999999997E-3</v>
      </c>
      <c r="E34" s="23"/>
      <c r="F34" s="23">
        <f t="shared" si="15"/>
        <v>-8.9371883513087269</v>
      </c>
      <c r="G34" s="23">
        <f t="shared" si="15"/>
        <v>-6.4335542212775128</v>
      </c>
      <c r="H34" s="23">
        <f t="shared" si="15"/>
        <v>-4.9102548082276813</v>
      </c>
      <c r="I34" s="23" t="e">
        <f t="shared" si="15"/>
        <v>#NUM!</v>
      </c>
      <c r="J34" s="23">
        <f t="shared" si="6"/>
        <v>-6067.6063903081576</v>
      </c>
      <c r="K34" s="23">
        <f t="shared" si="7"/>
        <v>50.449113332217181</v>
      </c>
      <c r="L34" s="1">
        <f t="shared" si="8"/>
        <v>-0.81391313220294059</v>
      </c>
      <c r="M34" s="45">
        <f t="shared" si="11"/>
        <v>-2.7425003276150006</v>
      </c>
      <c r="N34" s="23">
        <f t="shared" si="2"/>
        <v>0.13336913368901684</v>
      </c>
      <c r="O34" s="23">
        <f t="shared" si="3"/>
        <v>0.99999301123319162</v>
      </c>
      <c r="P34" s="23">
        <f t="shared" si="12"/>
        <v>22.181082071333375</v>
      </c>
      <c r="Q34" s="23">
        <f t="shared" si="9"/>
        <v>184.42460688210136</v>
      </c>
      <c r="R34" s="23">
        <f t="shared" si="4"/>
        <v>0.63719302916956289</v>
      </c>
      <c r="S34" s="23">
        <f t="shared" si="10"/>
        <v>15.305031228026834</v>
      </c>
      <c r="T34" s="23">
        <f t="shared" si="13"/>
        <v>-9.8752993664930688</v>
      </c>
      <c r="U34" s="23">
        <f t="shared" si="5"/>
        <v>0.56521739130434812</v>
      </c>
      <c r="V34" s="1"/>
      <c r="W34" s="1"/>
      <c r="X34" s="1"/>
      <c r="Y34" s="1"/>
      <c r="Z34" s="1"/>
      <c r="AA34" s="1"/>
    </row>
    <row r="35" spans="1:27" x14ac:dyDescent="0.2">
      <c r="A35" s="26">
        <f t="shared" si="0"/>
        <v>1.3500000000000005</v>
      </c>
      <c r="B35" s="23">
        <v>1.4778400000000001E-4</v>
      </c>
      <c r="C35" s="23">
        <v>1.8052000000000001E-3</v>
      </c>
      <c r="D35" s="23">
        <v>8.2581300000000007E-3</v>
      </c>
      <c r="E35" s="23"/>
      <c r="F35" s="23">
        <f t="shared" si="15"/>
        <v>-8.8197588097079382</v>
      </c>
      <c r="G35" s="23">
        <f t="shared" si="15"/>
        <v>-6.3170838900114283</v>
      </c>
      <c r="H35" s="23">
        <f t="shared" si="15"/>
        <v>-4.7965571093316601</v>
      </c>
      <c r="I35" s="23" t="e">
        <f t="shared" si="15"/>
        <v>#NUM!</v>
      </c>
      <c r="J35" s="23">
        <f t="shared" si="6"/>
        <v>-6062.3036382518512</v>
      </c>
      <c r="K35" s="23">
        <f t="shared" si="7"/>
        <v>50.405023600245023</v>
      </c>
      <c r="L35" s="1">
        <f t="shared" si="8"/>
        <v>-0.96419286728973841</v>
      </c>
      <c r="M35" s="45">
        <f t="shared" si="11"/>
        <v>-3.3755547816312452</v>
      </c>
      <c r="N35" s="23">
        <f t="shared" si="2"/>
        <v>0.15255895111315565</v>
      </c>
      <c r="O35" s="23">
        <f t="shared" si="3"/>
        <v>0.99999083940326805</v>
      </c>
      <c r="P35" s="23">
        <f t="shared" si="12"/>
        <v>22.271654734608411</v>
      </c>
      <c r="Q35" s="23">
        <f t="shared" si="9"/>
        <v>185.17767329090165</v>
      </c>
      <c r="R35" s="23">
        <f t="shared" si="4"/>
        <v>0.72887554637185314</v>
      </c>
      <c r="S35" s="31">
        <f t="shared" si="10"/>
        <v>14.782718673960732</v>
      </c>
      <c r="T35" s="31">
        <f t="shared" si="13"/>
        <v>-11.495977693422759</v>
      </c>
      <c r="U35" s="31">
        <f t="shared" si="5"/>
        <v>0.58695652173913071</v>
      </c>
      <c r="V35" s="1"/>
      <c r="W35" s="1"/>
      <c r="X35" s="1"/>
      <c r="Y35" s="1"/>
      <c r="Z35" s="1"/>
      <c r="AA35" s="1"/>
    </row>
    <row r="36" spans="1:27" x14ac:dyDescent="0.2">
      <c r="A36" s="26">
        <f t="shared" si="0"/>
        <v>1.4000000000000006</v>
      </c>
      <c r="B36" s="23">
        <v>1.6647600000000001E-4</v>
      </c>
      <c r="C36" s="23">
        <v>2.0311999999999999E-3</v>
      </c>
      <c r="D36" s="23">
        <v>9.2615300000000005E-3</v>
      </c>
      <c r="E36" s="23"/>
      <c r="F36" s="23">
        <f t="shared" si="15"/>
        <v>-8.7006594030776849</v>
      </c>
      <c r="G36" s="23">
        <f t="shared" si="15"/>
        <v>-6.1991285275738051</v>
      </c>
      <c r="H36" s="23">
        <f t="shared" si="15"/>
        <v>-4.6818860171906325</v>
      </c>
      <c r="I36" s="23" t="e">
        <f t="shared" si="15"/>
        <v>#NUM!</v>
      </c>
      <c r="J36" s="23">
        <f t="shared" si="6"/>
        <v>-6056.0098677597216</v>
      </c>
      <c r="K36" s="23">
        <f t="shared" si="7"/>
        <v>50.352694045488207</v>
      </c>
      <c r="L36" s="1">
        <f t="shared" si="8"/>
        <v>-1.1514686103660654</v>
      </c>
      <c r="M36" s="45">
        <f t="shared" si="11"/>
        <v>-4.2153042168045749</v>
      </c>
      <c r="N36" s="23">
        <f t="shared" si="2"/>
        <v>0.17524760523585428</v>
      </c>
      <c r="O36" s="23">
        <f t="shared" si="3"/>
        <v>0.99998788695028096</v>
      </c>
      <c r="P36" s="23">
        <f t="shared" si="12"/>
        <v>22.35887651085422</v>
      </c>
      <c r="Q36" s="23">
        <f t="shared" si="9"/>
        <v>185.90287874949743</v>
      </c>
      <c r="R36" s="23">
        <f t="shared" si="4"/>
        <v>0.83727433287018216</v>
      </c>
      <c r="S36" s="31">
        <f t="shared" si="10"/>
        <v>14.155433458684557</v>
      </c>
      <c r="T36" s="31">
        <f t="shared" si="13"/>
        <v>-14.019589247865825</v>
      </c>
      <c r="U36" s="31">
        <f t="shared" si="5"/>
        <v>0.6086956521739133</v>
      </c>
      <c r="V36" s="1"/>
      <c r="W36" s="1"/>
      <c r="X36" s="1"/>
      <c r="Y36" s="1"/>
      <c r="Z36" s="1"/>
      <c r="AA36" s="1"/>
    </row>
    <row r="37" spans="1:27" x14ac:dyDescent="0.2">
      <c r="A37" s="26">
        <f t="shared" si="0"/>
        <v>1.4500000000000006</v>
      </c>
      <c r="B37" s="23">
        <v>1.8794499999999999E-4</v>
      </c>
      <c r="C37" s="23">
        <v>2.2899700000000001E-3</v>
      </c>
      <c r="D37" s="23">
        <v>1.04005E-2</v>
      </c>
      <c r="E37" s="23"/>
      <c r="F37" s="23">
        <f t="shared" si="15"/>
        <v>-8.5793611911278482</v>
      </c>
      <c r="G37" s="23">
        <f t="shared" si="15"/>
        <v>-6.0792165619384813</v>
      </c>
      <c r="H37" s="23">
        <f t="shared" si="15"/>
        <v>-4.5659013970673916</v>
      </c>
      <c r="I37" s="23" t="e">
        <f t="shared" si="15"/>
        <v>#NUM!</v>
      </c>
      <c r="J37" s="23">
        <f t="shared" si="6"/>
        <v>-6048.4547163639918</v>
      </c>
      <c r="K37" s="31">
        <f t="shared" si="7"/>
        <v>50.289876739208417</v>
      </c>
      <c r="L37" s="45">
        <f t="shared" si="8"/>
        <v>-1.3857232889701963</v>
      </c>
      <c r="M37" s="45">
        <f t="shared" si="11"/>
        <v>-5.294736937286606</v>
      </c>
      <c r="N37" s="31">
        <f t="shared" si="2"/>
        <v>0.20228053671642932</v>
      </c>
      <c r="O37" s="31">
        <f t="shared" si="3"/>
        <v>0.99998382143396336</v>
      </c>
      <c r="P37" s="23">
        <f t="shared" si="12"/>
        <v>22.441904701036755</v>
      </c>
      <c r="Q37" s="23">
        <f t="shared" si="9"/>
        <v>186.59321663677011</v>
      </c>
      <c r="R37" s="23">
        <f t="shared" si="4"/>
        <v>0.96642862083013592</v>
      </c>
      <c r="S37" s="31">
        <f t="shared" si="10"/>
        <v>13.380759749174148</v>
      </c>
      <c r="T37" s="31">
        <f t="shared" si="13"/>
        <v>-17.581173319547329</v>
      </c>
      <c r="U37" s="31">
        <f t="shared" si="5"/>
        <v>0.63043478260869601</v>
      </c>
      <c r="V37" s="1"/>
      <c r="W37" s="1"/>
      <c r="X37" s="1"/>
      <c r="Y37" s="1"/>
      <c r="Z37" s="1"/>
      <c r="AA37" s="1"/>
    </row>
    <row r="38" spans="1:27" x14ac:dyDescent="0.2">
      <c r="A38" s="26">
        <f t="shared" si="0"/>
        <v>1.5000000000000007</v>
      </c>
      <c r="B38" s="23">
        <v>2.1277000000000001E-4</v>
      </c>
      <c r="C38" s="23">
        <v>2.5880600000000001E-3</v>
      </c>
      <c r="D38" s="23">
        <v>1.16991E-2</v>
      </c>
      <c r="E38" s="23"/>
      <c r="F38" s="23">
        <f t="shared" si="15"/>
        <v>-8.4552987878786467</v>
      </c>
      <c r="G38" s="23">
        <f t="shared" si="15"/>
        <v>-5.9568467186864149</v>
      </c>
      <c r="H38" s="23">
        <f t="shared" si="15"/>
        <v>-4.4482433632140816</v>
      </c>
      <c r="I38" s="23" t="e">
        <f t="shared" si="15"/>
        <v>#NUM!</v>
      </c>
      <c r="J38" s="23">
        <f t="shared" si="6"/>
        <v>-6039.3435223514562</v>
      </c>
      <c r="K38" s="31">
        <f t="shared" si="7"/>
        <v>50.214121716591187</v>
      </c>
      <c r="L38" s="45">
        <f t="shared" si="8"/>
        <v>-1.6809423040947264</v>
      </c>
      <c r="M38" s="45">
        <f>(L39-L37)/(A39-A37)</f>
        <v>-6.7422970885843263</v>
      </c>
      <c r="N38" s="31">
        <f t="shared" si="2"/>
        <v>0.23455423410214923</v>
      </c>
      <c r="O38" s="31">
        <f t="shared" si="3"/>
        <v>0.99997818147756456</v>
      </c>
      <c r="P38" s="23">
        <f t="shared" si="12"/>
        <v>22.519809336029205</v>
      </c>
      <c r="Q38" s="23">
        <f t="shared" si="9"/>
        <v>187.24095472441485</v>
      </c>
      <c r="R38" s="23">
        <f t="shared" si="4"/>
        <v>1.1206215321199404</v>
      </c>
      <c r="S38" s="31">
        <f t="shared" si="10"/>
        <v>12.397316126729823</v>
      </c>
      <c r="T38" s="31">
        <f t="shared" si="13"/>
        <v>-22.769303081648179</v>
      </c>
      <c r="U38" s="31">
        <f t="shared" si="5"/>
        <v>0.6521739130434786</v>
      </c>
      <c r="V38" s="1"/>
      <c r="W38" s="1"/>
      <c r="X38" s="1"/>
      <c r="Y38" s="1"/>
      <c r="Z38" s="1"/>
      <c r="AA38" s="1"/>
    </row>
    <row r="39" spans="1:27" x14ac:dyDescent="0.2">
      <c r="A39" s="26">
        <f t="shared" si="0"/>
        <v>1.5500000000000007</v>
      </c>
      <c r="B39" s="23">
        <v>2.4169600000000001E-4</v>
      </c>
      <c r="C39" s="23">
        <v>2.93378E-3</v>
      </c>
      <c r="D39" s="23">
        <v>1.31863E-2</v>
      </c>
      <c r="E39" s="23"/>
      <c r="F39" s="23">
        <f t="shared" si="15"/>
        <v>-8.3278298198332372</v>
      </c>
      <c r="G39" s="23">
        <f t="shared" si="15"/>
        <v>-5.8314635850311278</v>
      </c>
      <c r="H39" s="23">
        <f t="shared" si="15"/>
        <v>-4.3285768671468352</v>
      </c>
      <c r="I39" s="23" t="e">
        <f t="shared" si="15"/>
        <v>#NUM!</v>
      </c>
      <c r="J39" s="23">
        <f t="shared" si="6"/>
        <v>-6028.2377182992286</v>
      </c>
      <c r="K39" s="31">
        <f t="shared" si="7"/>
        <v>50.121782508798944</v>
      </c>
      <c r="L39" s="45">
        <f t="shared" si="8"/>
        <v>-2.0599529978286295</v>
      </c>
      <c r="M39" s="45">
        <f t="shared" si="11"/>
        <v>-8.6700384248189124</v>
      </c>
      <c r="N39" s="31">
        <f t="shared" si="2"/>
        <v>0.27353594831359845</v>
      </c>
      <c r="O39" s="31">
        <f t="shared" si="3"/>
        <v>0.99997021738210823</v>
      </c>
      <c r="P39" s="23">
        <f t="shared" si="12"/>
        <v>22.591009471338396</v>
      </c>
      <c r="Q39" s="23">
        <f t="shared" si="9"/>
        <v>187.83294824944309</v>
      </c>
      <c r="R39" s="23">
        <f t="shared" si="4"/>
        <v>1.3068630999667672</v>
      </c>
      <c r="S39" s="31">
        <f t="shared" si="10"/>
        <v>11.103829441009328</v>
      </c>
      <c r="T39" s="31">
        <f t="shared" si="13"/>
        <v>-30.067218498501756</v>
      </c>
      <c r="U39" s="31">
        <f t="shared" si="5"/>
        <v>0.6739130434782612</v>
      </c>
      <c r="V39" s="1"/>
      <c r="W39" s="1"/>
      <c r="X39" s="1"/>
      <c r="Y39" s="1"/>
      <c r="Z39" s="1"/>
      <c r="AA39" s="1"/>
    </row>
    <row r="40" spans="1:27" x14ac:dyDescent="0.2">
      <c r="A40" s="26">
        <f t="shared" si="0"/>
        <v>1.6000000000000008</v>
      </c>
      <c r="B40" s="23">
        <v>2.7569600000000002E-4</v>
      </c>
      <c r="C40" s="23">
        <v>3.3377599999999999E-3</v>
      </c>
      <c r="D40" s="23">
        <v>1.48976E-2</v>
      </c>
      <c r="E40" s="23"/>
      <c r="F40" s="23">
        <f t="shared" si="15"/>
        <v>-8.1962117485635311</v>
      </c>
      <c r="G40" s="23">
        <f t="shared" si="15"/>
        <v>-5.702455355668298</v>
      </c>
      <c r="H40" s="23">
        <f t="shared" si="15"/>
        <v>-4.2065551528300089</v>
      </c>
      <c r="I40" s="23" t="e">
        <f t="shared" si="15"/>
        <v>#NUM!</v>
      </c>
      <c r="J40" s="23">
        <f t="shared" si="6"/>
        <v>-6014.5680939092335</v>
      </c>
      <c r="K40" s="31">
        <f t="shared" si="7"/>
        <v>50.008126416808324</v>
      </c>
      <c r="L40" s="45">
        <f t="shared" si="8"/>
        <v>-2.5479461465766184</v>
      </c>
      <c r="M40" s="45">
        <f t="shared" si="11"/>
        <v>-11.225421856038034</v>
      </c>
      <c r="N40" s="31">
        <f t="shared" si="2"/>
        <v>0.32084927374057598</v>
      </c>
      <c r="O40" s="31">
        <f t="shared" si="3"/>
        <v>0.99995883737367219</v>
      </c>
      <c r="P40" s="23">
        <f t="shared" si="12"/>
        <v>22.653357107284354</v>
      </c>
      <c r="Q40" s="23">
        <f t="shared" si="9"/>
        <v>188.35133766851578</v>
      </c>
      <c r="R40" s="23">
        <f t="shared" si="4"/>
        <v>1.5329103143034666</v>
      </c>
      <c r="S40" s="31">
        <f t="shared" si="10"/>
        <v>9.3905942768796447</v>
      </c>
      <c r="T40" s="31">
        <f t="shared" si="13"/>
        <v>-40.133387642003903</v>
      </c>
      <c r="U40" s="31">
        <f t="shared" si="5"/>
        <v>0.6956521739130439</v>
      </c>
      <c r="V40" s="1"/>
      <c r="W40" s="1"/>
      <c r="X40" s="1"/>
      <c r="Y40" s="1"/>
      <c r="Z40" s="1"/>
      <c r="AA40" s="1"/>
    </row>
    <row r="41" spans="1:27" x14ac:dyDescent="0.2">
      <c r="A41" s="26">
        <f t="shared" si="0"/>
        <v>1.6500000000000008</v>
      </c>
      <c r="B41" s="23">
        <v>3.1606000000000001E-4</v>
      </c>
      <c r="C41" s="23">
        <v>3.8138E-3</v>
      </c>
      <c r="D41" s="23">
        <v>1.6876599999999999E-2</v>
      </c>
      <c r="E41" s="23"/>
      <c r="F41" s="23">
        <f t="shared" si="15"/>
        <v>-8.0595784889833162</v>
      </c>
      <c r="G41" s="23">
        <f t="shared" si="15"/>
        <v>-5.5691292115637481</v>
      </c>
      <c r="H41" s="23">
        <f t="shared" si="15"/>
        <v>-4.081827231903369</v>
      </c>
      <c r="I41" s="23" t="e">
        <f t="shared" si="15"/>
        <v>#NUM!</v>
      </c>
      <c r="J41" s="23">
        <f t="shared" si="6"/>
        <v>-5997.5931077204013</v>
      </c>
      <c r="K41" s="31">
        <f t="shared" si="7"/>
        <v>49.866987894141282</v>
      </c>
      <c r="L41" s="45">
        <f t="shared" si="8"/>
        <v>-3.182495183432434</v>
      </c>
      <c r="M41" s="45">
        <f t="shared" si="11"/>
        <v>-14.713164385488371</v>
      </c>
      <c r="N41" s="31">
        <f t="shared" si="2"/>
        <v>0.37856296301741077</v>
      </c>
      <c r="O41" s="31">
        <f t="shared" si="3"/>
        <v>0.99994237314164014</v>
      </c>
      <c r="P41" s="23">
        <f t="shared" si="12"/>
        <v>22.703951852442245</v>
      </c>
      <c r="Q41" s="23">
        <f t="shared" si="9"/>
        <v>188.77200767713106</v>
      </c>
      <c r="R41" s="23">
        <f t="shared" si="4"/>
        <v>1.8086469819840612</v>
      </c>
      <c r="S41" s="31">
        <f t="shared" si="10"/>
        <v>7.0904906768089342</v>
      </c>
      <c r="T41" s="31">
        <f t="shared" si="13"/>
        <v>-54.381142033201868</v>
      </c>
      <c r="U41" s="31">
        <f t="shared" si="5"/>
        <v>0.7173913043478265</v>
      </c>
      <c r="V41" s="1"/>
      <c r="W41" s="1"/>
      <c r="X41" s="1"/>
      <c r="Y41" s="1"/>
      <c r="Z41" s="1"/>
      <c r="AA41" s="1"/>
    </row>
    <row r="42" spans="1:27" x14ac:dyDescent="0.2">
      <c r="A42" s="26">
        <f t="shared" si="0"/>
        <v>1.7000000000000008</v>
      </c>
      <c r="B42" s="23">
        <v>3.6453100000000002E-4</v>
      </c>
      <c r="C42" s="23">
        <v>4.3800200000000001E-3</v>
      </c>
      <c r="D42" s="23">
        <v>1.9176499999999999E-2</v>
      </c>
      <c r="E42" s="23"/>
      <c r="F42" s="23">
        <f t="shared" si="15"/>
        <v>-7.916898962120964</v>
      </c>
      <c r="G42" s="23">
        <f t="shared" si="15"/>
        <v>-5.4307019883941621</v>
      </c>
      <c r="H42" s="23">
        <f t="shared" si="15"/>
        <v>-3.9540697079304903</v>
      </c>
      <c r="I42" s="23" t="e">
        <f t="shared" si="15"/>
        <v>#NUM!</v>
      </c>
      <c r="J42" s="23">
        <f t="shared" si="6"/>
        <v>-5976.2916469378888</v>
      </c>
      <c r="K42" s="23">
        <f>-J42*0.0083145</f>
        <v>49.68987689846508</v>
      </c>
      <c r="L42" s="45">
        <f t="shared" si="8"/>
        <v>-4.0192625851254569</v>
      </c>
      <c r="M42" s="45">
        <f t="shared" si="11"/>
        <v>-19.522587398166955</v>
      </c>
      <c r="N42" s="23">
        <f t="shared" si="2"/>
        <v>0.44937921127119757</v>
      </c>
      <c r="O42" s="23">
        <f t="shared" si="3"/>
        <v>0.99991821858981245</v>
      </c>
      <c r="P42" s="23">
        <f t="shared" si="12"/>
        <v>22.738635725082286</v>
      </c>
      <c r="Q42" s="23">
        <f t="shared" si="9"/>
        <v>189.06038673619668</v>
      </c>
      <c r="R42" s="23">
        <f t="shared" si="4"/>
        <v>2.1469832858283304</v>
      </c>
      <c r="S42" s="31">
        <f t="shared" si="10"/>
        <v>3.9524800735594532</v>
      </c>
      <c r="T42" s="31">
        <f t="shared" si="13"/>
        <v>-74.604664984124597</v>
      </c>
      <c r="U42" s="31">
        <f t="shared" si="5"/>
        <v>0.73913043478260909</v>
      </c>
      <c r="V42" s="1"/>
      <c r="W42" s="1"/>
      <c r="X42" s="1"/>
      <c r="Y42" s="1"/>
      <c r="Z42" s="1"/>
      <c r="AA42" s="1"/>
    </row>
    <row r="43" spans="1:27" x14ac:dyDescent="0.2">
      <c r="A43" s="26">
        <f t="shared" si="0"/>
        <v>1.7500000000000009</v>
      </c>
      <c r="B43" s="23">
        <v>4.2351699999999999E-4</v>
      </c>
      <c r="C43" s="23">
        <v>5.0605499999999996E-3</v>
      </c>
      <c r="D43" s="23">
        <v>2.1862099999999999E-2</v>
      </c>
      <c r="E43" s="23"/>
      <c r="F43" s="23">
        <f t="shared" si="15"/>
        <v>-7.7669169030013157</v>
      </c>
      <c r="G43" s="23">
        <f t="shared" si="15"/>
        <v>-5.2862801059375331</v>
      </c>
      <c r="H43" s="23">
        <f>LN(D43)</f>
        <v>-3.8230007349740331</v>
      </c>
      <c r="I43" s="23" t="e">
        <f t="shared" si="15"/>
        <v>#NUM!</v>
      </c>
      <c r="J43" s="23">
        <f t="shared" si="6"/>
        <v>-5949.2527073941583</v>
      </c>
      <c r="K43" s="23">
        <f t="shared" si="7"/>
        <v>49.465061635628736</v>
      </c>
      <c r="L43" s="45">
        <f t="shared" si="8"/>
        <v>-5.1347539232491313</v>
      </c>
      <c r="M43" s="45">
        <f t="shared" si="11"/>
        <v>-26.193532947782877</v>
      </c>
      <c r="N43" s="23">
        <f t="shared" si="2"/>
        <v>0.53671605736056083</v>
      </c>
      <c r="O43" s="23">
        <f t="shared" si="3"/>
        <v>0.9998822825241912</v>
      </c>
      <c r="P43" s="23">
        <f t="shared" si="12"/>
        <v>22.75148904738553</v>
      </c>
      <c r="Q43" s="23">
        <f t="shared" si="9"/>
        <v>189.167255684487</v>
      </c>
      <c r="R43" s="23">
        <f t="shared" si="4"/>
        <v>2.5642494701282148</v>
      </c>
      <c r="S43" s="31">
        <f t="shared" si="10"/>
        <v>-0.36997582160353171</v>
      </c>
      <c r="T43" s="31">
        <f t="shared" si="13"/>
        <v>-103.29706921791607</v>
      </c>
      <c r="U43" s="31">
        <f t="shared" si="5"/>
        <v>0.7608695652173918</v>
      </c>
      <c r="V43" s="1"/>
      <c r="W43" s="1"/>
      <c r="X43" s="1"/>
      <c r="Y43" s="1"/>
      <c r="Z43" s="1"/>
      <c r="AA43" s="1"/>
    </row>
    <row r="44" spans="1:27" x14ac:dyDescent="0.2">
      <c r="A44" s="34">
        <f t="shared" si="0"/>
        <v>1.8000000000000009</v>
      </c>
      <c r="B44" s="28">
        <v>4.9642700000000002E-4</v>
      </c>
      <c r="C44" s="28">
        <v>5.8879600000000002E-3</v>
      </c>
      <c r="D44" s="28">
        <v>2.5012099999999999E-2</v>
      </c>
      <c r="E44" s="28"/>
      <c r="F44" s="28">
        <f t="shared" si="15"/>
        <v>-7.6080741144933306</v>
      </c>
      <c r="G44" s="28">
        <f t="shared" si="15"/>
        <v>-5.1348456910568983</v>
      </c>
      <c r="H44" s="28">
        <f>LN(D44)</f>
        <v>-3.6883955712041567</v>
      </c>
      <c r="I44" s="28" t="e">
        <f t="shared" si="15"/>
        <v>#NUM!</v>
      </c>
      <c r="J44" s="28">
        <f t="shared" si="6"/>
        <v>-5914.535029904403</v>
      </c>
      <c r="K44" s="28">
        <f t="shared" si="7"/>
        <v>49.176401506140166</v>
      </c>
      <c r="L44" s="14">
        <f t="shared" si="8"/>
        <v>-6.6386158799037469</v>
      </c>
      <c r="M44" s="14">
        <f t="shared" si="11"/>
        <v>-35.544730167780557</v>
      </c>
      <c r="N44" s="28">
        <f t="shared" si="2"/>
        <v>0.64462649879221723</v>
      </c>
      <c r="O44" s="28">
        <f t="shared" si="3"/>
        <v>0.99982819800709821</v>
      </c>
      <c r="P44" s="28">
        <f t="shared" si="12"/>
        <v>22.734185958751134</v>
      </c>
      <c r="Q44" s="28">
        <f t="shared" si="9"/>
        <v>189.02338915403632</v>
      </c>
      <c r="R44" s="28">
        <f t="shared" si="4"/>
        <v>3.0798093988235036</v>
      </c>
      <c r="S44" s="28">
        <f t="shared" si="10"/>
        <v>-6.3772268482321639</v>
      </c>
      <c r="T44" s="28">
        <f t="shared" si="13"/>
        <v>-144.26813653852523</v>
      </c>
      <c r="U44" s="28">
        <f t="shared" si="5"/>
        <v>0.78260869565217439</v>
      </c>
      <c r="V44" s="1"/>
      <c r="W44" s="1"/>
      <c r="X44" s="1"/>
      <c r="Y44" s="1"/>
      <c r="Z44" s="1"/>
      <c r="AA44" s="1"/>
    </row>
    <row r="45" spans="1:27" x14ac:dyDescent="0.2">
      <c r="A45" s="26">
        <f t="shared" si="0"/>
        <v>1.850000000000001</v>
      </c>
      <c r="B45" s="23">
        <v>5.8823000000000002E-4</v>
      </c>
      <c r="C45" s="23">
        <v>6.90685E-3</v>
      </c>
      <c r="D45" s="23">
        <v>2.8720599999999999E-2</v>
      </c>
      <c r="E45" s="23"/>
      <c r="F45" s="23">
        <f t="shared" si="15"/>
        <v>-7.4383925300848075</v>
      </c>
      <c r="G45" s="23">
        <f t="shared" si="15"/>
        <v>-4.9752416062097167</v>
      </c>
      <c r="H45" s="23">
        <f>LN(D45)</f>
        <v>-3.5501406436554328</v>
      </c>
      <c r="I45" s="23" t="e">
        <f t="shared" si="15"/>
        <v>#NUM!</v>
      </c>
      <c r="J45" s="23">
        <f t="shared" si="6"/>
        <v>-5869.4088697622656</v>
      </c>
      <c r="K45" s="23">
        <f t="shared" si="7"/>
        <v>48.801200047638361</v>
      </c>
      <c r="L45" s="45">
        <f t="shared" si="8"/>
        <v>-8.68922694002719</v>
      </c>
      <c r="M45" s="45">
        <f t="shared" si="11"/>
        <v>-48.777644026579651</v>
      </c>
      <c r="N45" s="23">
        <f t="shared" si="2"/>
        <v>0.77784915797098031</v>
      </c>
      <c r="O45" s="23">
        <f t="shared" si="3"/>
        <v>0.99974600834535787</v>
      </c>
      <c r="P45" s="23">
        <f t="shared" si="12"/>
        <v>22.674788983061372</v>
      </c>
      <c r="Q45" s="23">
        <f t="shared" si="9"/>
        <v>188.52953299966379</v>
      </c>
      <c r="R45" s="23">
        <f t="shared" si="4"/>
        <v>3.7163026218662418</v>
      </c>
      <c r="S45" s="31">
        <f t="shared" si="10"/>
        <v>-14.796789475456068</v>
      </c>
      <c r="T45" s="31">
        <f t="shared" si="13"/>
        <v>-203.13161680603815</v>
      </c>
      <c r="U45" s="31">
        <f t="shared" si="5"/>
        <v>0.80434782608695699</v>
      </c>
      <c r="V45" s="1"/>
      <c r="W45" s="1"/>
      <c r="X45" s="1"/>
      <c r="Y45" s="1"/>
      <c r="Z45" s="1"/>
      <c r="AA45" s="1"/>
    </row>
    <row r="46" spans="1:27" x14ac:dyDescent="0.2">
      <c r="A46" s="26">
        <f t="shared" si="0"/>
        <v>1.900000000000001</v>
      </c>
      <c r="B46" s="23">
        <v>7.06418E-4</v>
      </c>
      <c r="C46" s="23">
        <v>8.1789299999999992E-3</v>
      </c>
      <c r="D46" s="23">
        <v>3.30984E-2</v>
      </c>
      <c r="E46" s="23"/>
      <c r="F46" s="23">
        <f t="shared" ref="F46:I61" si="16">LN(B46)</f>
        <v>-7.2553034276854635</v>
      </c>
      <c r="G46" s="23">
        <f t="shared" si="16"/>
        <v>-4.8061939437694088</v>
      </c>
      <c r="H46" s="23">
        <f t="shared" si="16"/>
        <v>-3.4082703361360367</v>
      </c>
      <c r="I46" s="23" t="e">
        <f t="shared" si="16"/>
        <v>#NUM!</v>
      </c>
      <c r="J46" s="23">
        <f t="shared" si="6"/>
        <v>-5810.0281210099756</v>
      </c>
      <c r="K46" s="23">
        <f t="shared" si="7"/>
        <v>48.307478812137447</v>
      </c>
      <c r="L46" s="45">
        <f t="shared" si="8"/>
        <v>-11.516380282561716</v>
      </c>
      <c r="M46" s="45">
        <f t="shared" si="11"/>
        <v>-67.681409181160262</v>
      </c>
      <c r="N46" s="23">
        <f t="shared" si="2"/>
        <v>0.94088995907816364</v>
      </c>
      <c r="O46" s="23">
        <f t="shared" si="3"/>
        <v>0.99962078614016991</v>
      </c>
      <c r="P46" s="23">
        <f t="shared" si="12"/>
        <v>22.55622228714784</v>
      </c>
      <c r="Q46" s="23">
        <f t="shared" si="9"/>
        <v>187.54371020649072</v>
      </c>
      <c r="R46" s="23">
        <f t="shared" si="4"/>
        <v>4.4952569350730753</v>
      </c>
      <c r="S46" s="23">
        <f t="shared" si="10"/>
        <v>-26.690388528835999</v>
      </c>
      <c r="T46" s="23">
        <f t="shared" si="13"/>
        <v>-288.26275158993769</v>
      </c>
      <c r="U46" s="23">
        <f t="shared" si="5"/>
        <v>0.82608695652173969</v>
      </c>
      <c r="V46" s="1"/>
      <c r="W46" s="1"/>
      <c r="X46" s="1"/>
      <c r="Y46" s="1"/>
      <c r="Z46" s="1"/>
      <c r="AA46" s="1"/>
    </row>
    <row r="47" spans="1:27" x14ac:dyDescent="0.2">
      <c r="A47" s="26">
        <f t="shared" si="0"/>
        <v>1.9500000000000011</v>
      </c>
      <c r="B47" s="23">
        <v>8.6274099999999999E-4</v>
      </c>
      <c r="C47" s="23">
        <v>9.7903799999999996E-3</v>
      </c>
      <c r="D47" s="23">
        <v>3.8271300000000001E-2</v>
      </c>
      <c r="E47" s="23"/>
      <c r="F47" s="23">
        <f t="shared" si="16"/>
        <v>-7.0553960277994827</v>
      </c>
      <c r="G47" s="23">
        <f t="shared" si="16"/>
        <v>-4.6263550080755387</v>
      </c>
      <c r="H47" s="23">
        <f t="shared" si="16"/>
        <v>-3.2630550109550165</v>
      </c>
      <c r="I47" s="23" t="e">
        <f t="shared" si="16"/>
        <v>#NUM!</v>
      </c>
      <c r="J47" s="23">
        <f t="shared" si="6"/>
        <v>-5730.8992746866543</v>
      </c>
      <c r="K47" s="23">
        <f t="shared" si="7"/>
        <v>47.649562019382188</v>
      </c>
      <c r="L47" s="45">
        <f t="shared" si="8"/>
        <v>-15.457367858143222</v>
      </c>
      <c r="M47" s="45">
        <f t="shared" si="11"/>
        <v>-94.930963299740782</v>
      </c>
      <c r="N47" s="23">
        <f t="shared" si="2"/>
        <v>1.136827969112719</v>
      </c>
      <c r="O47" s="23">
        <f t="shared" si="3"/>
        <v>0.99943111492539816</v>
      </c>
      <c r="P47" s="23">
        <f t="shared" si="12"/>
        <v>22.353778837787019</v>
      </c>
      <c r="Q47" s="23">
        <f t="shared" si="9"/>
        <v>185.86049414678018</v>
      </c>
      <c r="R47" s="23">
        <f t="shared" si="4"/>
        <v>5.4313830887788779</v>
      </c>
      <c r="S47" s="23">
        <f t="shared" si="10"/>
        <v>-43.623064634449861</v>
      </c>
      <c r="T47" s="23">
        <f t="shared" si="13"/>
        <v>-412.1905170223759</v>
      </c>
      <c r="U47" s="23">
        <f t="shared" si="5"/>
        <v>0.84782608695652228</v>
      </c>
      <c r="V47" s="1"/>
      <c r="W47" s="1"/>
      <c r="X47" s="1"/>
      <c r="Y47" s="1"/>
      <c r="Z47" s="1"/>
      <c r="AA47" s="1"/>
    </row>
    <row r="48" spans="1:27" x14ac:dyDescent="0.2">
      <c r="A48" s="26">
        <f t="shared" si="0"/>
        <v>2.0000000000000009</v>
      </c>
      <c r="B48" s="23">
        <v>1.07654E-3</v>
      </c>
      <c r="C48" s="23">
        <v>1.18616E-2</v>
      </c>
      <c r="D48" s="23">
        <v>4.43763E-2</v>
      </c>
      <c r="E48" s="23"/>
      <c r="F48" s="23">
        <f t="shared" si="16"/>
        <v>-6.8340030843954631</v>
      </c>
      <c r="G48" s="23">
        <f t="shared" si="16"/>
        <v>-4.434448987260458</v>
      </c>
      <c r="H48" s="23">
        <f t="shared" si="16"/>
        <v>-3.1150497358410223</v>
      </c>
      <c r="I48" s="23" t="e">
        <f t="shared" si="16"/>
        <v>#NUM!</v>
      </c>
      <c r="J48" s="23">
        <f t="shared" si="6"/>
        <v>-5624.1195533493446</v>
      </c>
      <c r="K48" s="23">
        <f t="shared" si="7"/>
        <v>46.761742026323127</v>
      </c>
      <c r="L48" s="45">
        <f t="shared" si="8"/>
        <v>-21.009476612535781</v>
      </c>
      <c r="M48" s="45">
        <f t="shared" si="11"/>
        <v>-134.41799041619322</v>
      </c>
      <c r="N48" s="23">
        <f t="shared" si="2"/>
        <v>1.3634381268428963</v>
      </c>
      <c r="O48" s="23">
        <f t="shared" si="3"/>
        <v>0.99915058397149992</v>
      </c>
      <c r="P48" s="23">
        <f t="shared" si="12"/>
        <v>22.031559774255303</v>
      </c>
      <c r="Q48" s="23">
        <f t="shared" si="9"/>
        <v>183.18140374304573</v>
      </c>
      <c r="R48" s="23">
        <f t="shared" si="4"/>
        <v>6.5140504860296957</v>
      </c>
      <c r="S48" s="23">
        <f t="shared" si="10"/>
        <v>-67.909440231073532</v>
      </c>
      <c r="T48" s="23">
        <f t="shared" si="13"/>
        <v>-593.17357384408876</v>
      </c>
      <c r="U48" s="23">
        <f t="shared" si="5"/>
        <v>0.86956521739130477</v>
      </c>
      <c r="V48" s="1"/>
      <c r="W48" s="1"/>
      <c r="X48" s="1"/>
      <c r="Y48" s="1"/>
      <c r="Z48" s="1"/>
      <c r="AA48" s="1"/>
    </row>
    <row r="49" spans="1:27" x14ac:dyDescent="0.2">
      <c r="A49" s="26">
        <f t="shared" si="0"/>
        <v>2.0500000000000007</v>
      </c>
      <c r="B49" s="23">
        <v>1.38153E-3</v>
      </c>
      <c r="C49" s="23">
        <v>1.4558400000000001E-2</v>
      </c>
      <c r="D49" s="23">
        <v>5.1552899999999999E-2</v>
      </c>
      <c r="E49" s="23"/>
      <c r="F49" s="23">
        <f t="shared" si="16"/>
        <v>-6.5845636983099798</v>
      </c>
      <c r="G49" s="23">
        <f t="shared" si="16"/>
        <v>-4.2295871323618481</v>
      </c>
      <c r="H49" s="23">
        <f t="shared" si="16"/>
        <v>-2.9651468140394055</v>
      </c>
      <c r="I49" s="23" t="e">
        <f t="shared" si="16"/>
        <v>#NUM!</v>
      </c>
      <c r="J49" s="23">
        <f t="shared" si="6"/>
        <v>-5478.2144877176752</v>
      </c>
      <c r="K49" s="23">
        <f t="shared" si="7"/>
        <v>45.548614358128617</v>
      </c>
      <c r="L49" s="45">
        <f t="shared" si="8"/>
        <v>-28.899166899762495</v>
      </c>
      <c r="M49" s="45">
        <f t="shared" si="11"/>
        <v>-191.40848236385816</v>
      </c>
      <c r="N49" s="23">
        <f t="shared" si="2"/>
        <v>1.6057386365334196</v>
      </c>
      <c r="O49" s="23">
        <f t="shared" si="3"/>
        <v>0.99875874797133912</v>
      </c>
      <c r="P49" s="23">
        <f t="shared" si="12"/>
        <v>21.537019679315996</v>
      </c>
      <c r="Q49" s="23">
        <f t="shared" si="9"/>
        <v>179.06955012367285</v>
      </c>
      <c r="R49" s="23">
        <f t="shared" si="4"/>
        <v>7.6716811271571785</v>
      </c>
      <c r="S49" s="23">
        <f t="shared" si="10"/>
        <v>-102.94042201885853</v>
      </c>
      <c r="T49" s="23">
        <f t="shared" si="13"/>
        <v>-855.94795237110509</v>
      </c>
      <c r="U49" s="23">
        <f t="shared" si="5"/>
        <v>0.89130434782608736</v>
      </c>
      <c r="V49" s="1"/>
      <c r="W49" s="1"/>
      <c r="X49" s="1"/>
      <c r="Y49" s="1"/>
      <c r="Z49" s="1"/>
      <c r="AA49" s="1"/>
    </row>
    <row r="50" spans="1:27" x14ac:dyDescent="0.2">
      <c r="A50" s="26">
        <f t="shared" si="0"/>
        <v>2.1000000000000005</v>
      </c>
      <c r="B50" s="23">
        <v>1.8404999999999999E-3</v>
      </c>
      <c r="C50" s="23">
        <v>1.8100399999999999E-2</v>
      </c>
      <c r="D50" s="23">
        <v>5.9929299999999998E-2</v>
      </c>
      <c r="E50" s="23"/>
      <c r="F50" s="23">
        <f t="shared" si="16"/>
        <v>-6.2977180051451986</v>
      </c>
      <c r="G50" s="23">
        <f t="shared" si="16"/>
        <v>-4.0118212415070325</v>
      </c>
      <c r="H50" s="23">
        <f t="shared" si="16"/>
        <v>-2.8145897448739343</v>
      </c>
      <c r="I50" s="23" t="e">
        <f t="shared" si="16"/>
        <v>#NUM!</v>
      </c>
      <c r="J50" s="23">
        <f t="shared" si="6"/>
        <v>-5276.5440298691301</v>
      </c>
      <c r="K50" s="23">
        <f t="shared" si="7"/>
        <v>43.871825336346888</v>
      </c>
      <c r="L50" s="1">
        <f t="shared" si="8"/>
        <v>-40.150324848921528</v>
      </c>
      <c r="M50" s="45">
        <f t="shared" si="11"/>
        <v>-269.9248911169297</v>
      </c>
      <c r="N50" s="23">
        <f t="shared" si="2"/>
        <v>1.8233693320399553</v>
      </c>
      <c r="O50" s="23">
        <f t="shared" si="3"/>
        <v>0.99827563834586563</v>
      </c>
      <c r="P50" s="23">
        <f t="shared" si="12"/>
        <v>20.793476642150448</v>
      </c>
      <c r="Q50" s="23">
        <f t="shared" si="9"/>
        <v>172.88736154115992</v>
      </c>
      <c r="R50" s="23">
        <f t="shared" si="4"/>
        <v>8.7114476628942867</v>
      </c>
      <c r="S50" s="23">
        <f t="shared" si="10"/>
        <v>-153.50423546818374</v>
      </c>
      <c r="T50" s="23">
        <f t="shared" si="13"/>
        <v>-1219.6761625617598</v>
      </c>
      <c r="U50" s="23">
        <f t="shared" si="5"/>
        <v>0.91304347826086985</v>
      </c>
      <c r="V50" s="1"/>
      <c r="W50" s="1"/>
      <c r="X50" s="1"/>
      <c r="Y50" s="1"/>
      <c r="Z50" s="1"/>
      <c r="AA50" s="1"/>
    </row>
    <row r="51" spans="1:27" x14ac:dyDescent="0.2">
      <c r="A51" s="26">
        <f t="shared" si="0"/>
        <v>2.1500000000000004</v>
      </c>
      <c r="B51" s="23">
        <v>2.5796E-3</v>
      </c>
      <c r="C51" s="23">
        <v>2.2754900000000002E-2</v>
      </c>
      <c r="D51" s="23">
        <v>6.9606600000000005E-2</v>
      </c>
      <c r="E51" s="23"/>
      <c r="F51" s="23">
        <f t="shared" si="16"/>
        <v>-5.9601209308280518</v>
      </c>
      <c r="G51" s="23">
        <f t="shared" si="16"/>
        <v>-3.7829747721617291</v>
      </c>
      <c r="H51" s="23">
        <f t="shared" si="16"/>
        <v>-2.6648958885514076</v>
      </c>
      <c r="I51" s="23" t="e">
        <f t="shared" si="16"/>
        <v>#NUM!</v>
      </c>
      <c r="J51" s="23">
        <f t="shared" si="6"/>
        <v>-4995.3192462849811</v>
      </c>
      <c r="K51" s="23">
        <f t="shared" si="7"/>
        <v>41.533581873236479</v>
      </c>
      <c r="L51" s="1">
        <f t="shared" si="8"/>
        <v>-55.891656011455368</v>
      </c>
      <c r="M51" s="45">
        <f t="shared" si="11"/>
        <v>-356.22116168463162</v>
      </c>
      <c r="N51" s="23">
        <f t="shared" si="2"/>
        <v>1.931710353539374</v>
      </c>
      <c r="O51" s="23">
        <f t="shared" si="3"/>
        <v>0.99784152602998533</v>
      </c>
      <c r="P51" s="23">
        <f t="shared" si="12"/>
        <v>19.690796389061823</v>
      </c>
      <c r="Q51" s="23">
        <f t="shared" si="9"/>
        <v>163.71912657685453</v>
      </c>
      <c r="R51" s="23">
        <f t="shared" si="4"/>
        <v>9.2290647588672545</v>
      </c>
      <c r="S51" s="23">
        <f t="shared" si="10"/>
        <v>-224.90803827503407</v>
      </c>
      <c r="T51" s="23">
        <f t="shared" si="13"/>
        <v>-1622.1452731348538</v>
      </c>
      <c r="U51" s="23">
        <f t="shared" si="5"/>
        <v>0.93478260869565244</v>
      </c>
      <c r="V51" s="1"/>
      <c r="W51" s="1"/>
      <c r="X51" s="1"/>
      <c r="Y51" s="1"/>
      <c r="Z51" s="1"/>
      <c r="AA51" s="1"/>
    </row>
    <row r="52" spans="1:27" x14ac:dyDescent="0.2">
      <c r="A52" s="26">
        <f t="shared" si="0"/>
        <v>2.2000000000000002</v>
      </c>
      <c r="B52" s="23">
        <v>3.8684700000000002E-3</v>
      </c>
      <c r="C52" s="23">
        <v>2.8798199999999999E-2</v>
      </c>
      <c r="D52" s="23">
        <v>8.0643300000000001E-2</v>
      </c>
      <c r="E52" s="23"/>
      <c r="F52" s="23">
        <f t="shared" si="16"/>
        <v>-5.5548961989486116</v>
      </c>
      <c r="G52" s="23">
        <f t="shared" si="16"/>
        <v>-3.5474423937934434</v>
      </c>
      <c r="H52" s="23">
        <f t="shared" si="16"/>
        <v>-2.5177195528773386</v>
      </c>
      <c r="I52" s="23" t="e">
        <f t="shared" si="16"/>
        <v>#NUM!</v>
      </c>
      <c r="J52" s="23">
        <f t="shared" si="6"/>
        <v>-4604.3249425944277</v>
      </c>
      <c r="K52" s="23">
        <f t="shared" si="7"/>
        <v>38.282659735201371</v>
      </c>
      <c r="L52" s="1">
        <f t="shared" si="8"/>
        <v>-75.772441017384565</v>
      </c>
      <c r="M52" s="45">
        <f t="shared" si="11"/>
        <v>-372.12858559578041</v>
      </c>
      <c r="N52" s="23">
        <f t="shared" si="2"/>
        <v>1.7917844533834699</v>
      </c>
      <c r="O52" s="23">
        <f t="shared" si="3"/>
        <v>0.99781416695482827</v>
      </c>
      <c r="P52" s="23">
        <f t="shared" si="12"/>
        <v>18.08846686074407</v>
      </c>
      <c r="Q52" s="23">
        <f t="shared" si="9"/>
        <v>150.39655771365659</v>
      </c>
      <c r="R52" s="23">
        <f t="shared" si="4"/>
        <v>8.5605456966716744</v>
      </c>
      <c r="S52" s="23">
        <f t="shared" si="10"/>
        <v>-315.71876278166854</v>
      </c>
      <c r="T52" s="23">
        <f t="shared" si="13"/>
        <v>-1706.2088399301654</v>
      </c>
      <c r="U52" s="23">
        <f t="shared" si="5"/>
        <v>0.95652173913043492</v>
      </c>
      <c r="V52" s="1"/>
      <c r="W52" s="1"/>
      <c r="X52" s="1"/>
      <c r="Y52" s="1"/>
      <c r="Z52" s="1"/>
      <c r="AA52" s="1"/>
    </row>
    <row r="53" spans="1:27" x14ac:dyDescent="0.2">
      <c r="A53" s="26">
        <f t="shared" si="0"/>
        <v>2.25</v>
      </c>
      <c r="B53" s="23">
        <v>6.2688600000000002E-3</v>
      </c>
      <c r="C53" s="23">
        <v>3.6437299999999999E-2</v>
      </c>
      <c r="D53" s="23">
        <v>9.3046699999999996E-2</v>
      </c>
      <c r="E53" s="23"/>
      <c r="F53" s="23">
        <f t="shared" si="16"/>
        <v>-5.072160759050055</v>
      </c>
      <c r="G53" s="23">
        <f t="shared" si="16"/>
        <v>-3.3121623037372614</v>
      </c>
      <c r="H53" s="23">
        <f t="shared" si="16"/>
        <v>-2.3746537613266372</v>
      </c>
      <c r="I53" s="23" t="e">
        <f t="shared" si="16"/>
        <v>#NUM!</v>
      </c>
      <c r="J53" s="23">
        <f t="shared" si="6"/>
        <v>-4083.9903507725112</v>
      </c>
      <c r="K53" s="23">
        <f t="shared" si="7"/>
        <v>33.956337771498049</v>
      </c>
      <c r="L53" s="1">
        <f t="shared" si="8"/>
        <v>-93.104514571033278</v>
      </c>
      <c r="M53" s="45">
        <f t="shared" si="11"/>
        <v>-190.19439162751507</v>
      </c>
      <c r="N53" s="23">
        <f t="shared" si="2"/>
        <v>1.2657527331870233</v>
      </c>
      <c r="O53" s="23">
        <f t="shared" si="3"/>
        <v>0.99861243598638239</v>
      </c>
      <c r="P53" s="23">
        <f t="shared" si="12"/>
        <v>15.893589548221513</v>
      </c>
      <c r="Q53" s="23">
        <f t="shared" si="9"/>
        <v>132.14725029868779</v>
      </c>
      <c r="R53" s="23">
        <f t="shared" si="4"/>
        <v>6.0473424092242682</v>
      </c>
      <c r="S53" s="23">
        <f t="shared" si="10"/>
        <v>-395.52892226805</v>
      </c>
      <c r="T53" s="23">
        <f t="shared" si="13"/>
        <v>-888.44319886232233</v>
      </c>
      <c r="U53" s="23">
        <f t="shared" si="5"/>
        <v>0.97826086956521752</v>
      </c>
      <c r="V53" s="1"/>
      <c r="W53" s="1"/>
      <c r="X53" s="1"/>
      <c r="Y53" s="1"/>
      <c r="Z53" s="1"/>
      <c r="AA53" s="1"/>
    </row>
    <row r="54" spans="1:27" x14ac:dyDescent="0.2">
      <c r="A54" s="33">
        <f t="shared" si="0"/>
        <v>2.2999999999999998</v>
      </c>
      <c r="B54" s="29">
        <v>1.0612699999999999E-2</v>
      </c>
      <c r="C54" s="29">
        <v>4.5726500000000003E-2</v>
      </c>
      <c r="D54" s="29">
        <v>0.10677399999999999</v>
      </c>
      <c r="E54" s="29"/>
      <c r="F54" s="29">
        <f t="shared" si="16"/>
        <v>-4.5457038818214253</v>
      </c>
      <c r="G54" s="29">
        <f t="shared" si="16"/>
        <v>-3.0850772804319013</v>
      </c>
      <c r="H54" s="29">
        <f t="shared" si="16"/>
        <v>-2.2370408277866396</v>
      </c>
      <c r="I54" s="29" t="e">
        <f t="shared" si="16"/>
        <v>#NUM!</v>
      </c>
      <c r="J54" s="29">
        <f t="shared" si="6"/>
        <v>-3484.5400538935683</v>
      </c>
      <c r="K54" s="29">
        <f t="shared" si="7"/>
        <v>28.972208278098076</v>
      </c>
      <c r="L54" s="30">
        <f t="shared" si="8"/>
        <v>-94.791880180136005</v>
      </c>
      <c r="M54" s="30">
        <f t="shared" si="11"/>
        <v>147.67321914970205</v>
      </c>
      <c r="N54" s="29">
        <f t="shared" si="2"/>
        <v>0.43520258734414796</v>
      </c>
      <c r="O54" s="29">
        <f t="shared" si="3"/>
        <v>0.99977440900693482</v>
      </c>
      <c r="P54" s="29">
        <f t="shared" si="12"/>
        <v>13.331368751801278</v>
      </c>
      <c r="Q54" s="29">
        <f t="shared" si="9"/>
        <v>110.84366548685173</v>
      </c>
      <c r="R54" s="29">
        <f t="shared" si="4"/>
        <v>2.0792521272490325</v>
      </c>
      <c r="S54" s="29">
        <f t="shared" si="10"/>
        <v>-404.56308266790046</v>
      </c>
      <c r="T54" s="29">
        <f t="shared" si="13"/>
        <v>642.78536288666203</v>
      </c>
      <c r="U54" s="29">
        <f t="shared" si="5"/>
        <v>1</v>
      </c>
      <c r="V54" s="1"/>
      <c r="W54" s="1"/>
      <c r="X54" s="1"/>
      <c r="Y54" s="1"/>
      <c r="Z54" s="1"/>
      <c r="AA54" s="1"/>
    </row>
    <row r="55" spans="1:27" x14ac:dyDescent="0.2">
      <c r="A55" s="26">
        <f t="shared" si="0"/>
        <v>2.3499999999999996</v>
      </c>
      <c r="B55" s="23">
        <v>1.7184399999999999E-2</v>
      </c>
      <c r="C55" s="23">
        <v>5.6545900000000003E-2</v>
      </c>
      <c r="D55" s="23">
        <v>0.121742</v>
      </c>
      <c r="E55" s="23"/>
      <c r="F55" s="23">
        <f t="shared" si="16"/>
        <v>-4.0637532834591878</v>
      </c>
      <c r="G55" s="23">
        <f t="shared" si="16"/>
        <v>-2.8727025812588529</v>
      </c>
      <c r="H55" s="23">
        <f t="shared" si="16"/>
        <v>-2.1058512275972219</v>
      </c>
      <c r="I55" s="23" t="e">
        <f t="shared" si="16"/>
        <v>#NUM!</v>
      </c>
      <c r="J55" s="23">
        <f t="shared" si="6"/>
        <v>-2943.9112097521775</v>
      </c>
      <c r="K55" s="23">
        <f t="shared" si="7"/>
        <v>24.477149753484483</v>
      </c>
      <c r="L55" s="1">
        <f t="shared" si="8"/>
        <v>-78.337192656063124</v>
      </c>
      <c r="M55" s="45">
        <f t="shared" si="11"/>
        <v>381.45151843856297</v>
      </c>
      <c r="N55" s="23">
        <f t="shared" si="2"/>
        <v>0.30725220972608219</v>
      </c>
      <c r="O55" s="23">
        <f t="shared" si="3"/>
        <v>0.99984245670859184</v>
      </c>
      <c r="P55" s="23">
        <f t="shared" si="12"/>
        <v>11.027835953081711</v>
      </c>
      <c r="Q55" s="23">
        <f t="shared" si="9"/>
        <v>91.69094203189789</v>
      </c>
      <c r="R55" s="23">
        <f t="shared" si="4"/>
        <v>1.4679480987775722</v>
      </c>
      <c r="S55" s="23">
        <f t="shared" si="10"/>
        <v>-331.25038597938402</v>
      </c>
      <c r="T55" s="23">
        <f t="shared" si="13"/>
        <v>1703.3399204449402</v>
      </c>
      <c r="U55" s="23">
        <f t="shared" si="5"/>
        <v>1.0217391304347825</v>
      </c>
      <c r="V55" s="1"/>
      <c r="W55" s="1"/>
      <c r="X55" s="1"/>
      <c r="Y55" s="1"/>
      <c r="Z55" s="1"/>
      <c r="AA55" s="1"/>
    </row>
    <row r="56" spans="1:27" x14ac:dyDescent="0.2">
      <c r="A56" s="26">
        <f t="shared" si="0"/>
        <v>2.3999999999999995</v>
      </c>
      <c r="B56" s="23">
        <v>2.52836E-2</v>
      </c>
      <c r="C56" s="23">
        <v>6.8661100000000003E-2</v>
      </c>
      <c r="D56" s="23">
        <v>0.13784299999999999</v>
      </c>
      <c r="E56" s="23"/>
      <c r="F56" s="23">
        <f t="shared" si="16"/>
        <v>-3.6775993147788277</v>
      </c>
      <c r="G56" s="23">
        <f t="shared" si="16"/>
        <v>-2.6785724701080156</v>
      </c>
      <c r="H56" s="23">
        <f t="shared" si="16"/>
        <v>-1.9816399226348227</v>
      </c>
      <c r="I56" s="23" t="e">
        <f t="shared" si="16"/>
        <v>#NUM!</v>
      </c>
      <c r="J56" s="23">
        <f t="shared" si="6"/>
        <v>-2542.3644250997404</v>
      </c>
      <c r="K56" s="23">
        <f t="shared" si="7"/>
        <v>21.138489012491792</v>
      </c>
      <c r="L56" s="1">
        <f t="shared" si="8"/>
        <v>-56.646728336279843</v>
      </c>
      <c r="M56" s="45">
        <f t="shared" si="11"/>
        <v>387.67678698328393</v>
      </c>
      <c r="N56" s="23">
        <f t="shared" si="2"/>
        <v>0.72985547335252932</v>
      </c>
      <c r="O56" s="23">
        <f t="shared" si="3"/>
        <v>0.99880928334689401</v>
      </c>
      <c r="P56" s="23">
        <f t="shared" si="12"/>
        <v>9.3473602608591548</v>
      </c>
      <c r="Q56" s="23">
        <f t="shared" si="9"/>
        <v>77.718626888913448</v>
      </c>
      <c r="R56" s="23">
        <f t="shared" si="4"/>
        <v>3.4870048792990067</v>
      </c>
      <c r="S56" s="23">
        <f t="shared" si="10"/>
        <v>-234.22909062340705</v>
      </c>
      <c r="T56" s="23">
        <f t="shared" si="13"/>
        <v>1730.1449632769506</v>
      </c>
      <c r="U56" s="23">
        <f t="shared" si="5"/>
        <v>1.043478260869565</v>
      </c>
      <c r="V56" s="1"/>
      <c r="W56" s="1"/>
      <c r="X56" s="1"/>
      <c r="Y56" s="1"/>
      <c r="Z56" s="1"/>
      <c r="AA56" s="1"/>
    </row>
    <row r="57" spans="1:27" x14ac:dyDescent="0.2">
      <c r="A57" s="26">
        <f t="shared" si="0"/>
        <v>2.4499999999999993</v>
      </c>
      <c r="B57" s="23">
        <v>3.4161200000000003E-2</v>
      </c>
      <c r="C57" s="23">
        <v>8.1810900000000006E-2</v>
      </c>
      <c r="D57" s="23">
        <v>0.15495900000000001</v>
      </c>
      <c r="E57" s="23"/>
      <c r="F57" s="23">
        <f t="shared" si="16"/>
        <v>-3.3766647818731492</v>
      </c>
      <c r="G57" s="23">
        <f t="shared" si="16"/>
        <v>-2.5033447924169319</v>
      </c>
      <c r="H57" s="23">
        <f t="shared" si="16"/>
        <v>-1.8645947131824845</v>
      </c>
      <c r="I57" s="23" t="e">
        <f t="shared" si="16"/>
        <v>#NUM!</v>
      </c>
      <c r="J57" s="23">
        <f t="shared" si="6"/>
        <v>-2262.610730634015</v>
      </c>
      <c r="K57" s="23">
        <f t="shared" si="7"/>
        <v>18.812476919856518</v>
      </c>
      <c r="L57" s="1">
        <f t="shared" si="8"/>
        <v>-39.56951395773487</v>
      </c>
      <c r="M57" s="45">
        <f t="shared" si="11"/>
        <v>286.0161364065944</v>
      </c>
      <c r="N57" s="23">
        <f t="shared" si="2"/>
        <v>0.89742227145987852</v>
      </c>
      <c r="O57" s="23">
        <f t="shared" si="3"/>
        <v>0.99772953633890527</v>
      </c>
      <c r="P57" s="23">
        <f t="shared" si="12"/>
        <v>8.2107201839626267</v>
      </c>
      <c r="Q57" s="23">
        <f t="shared" si="9"/>
        <v>68.268032969557268</v>
      </c>
      <c r="R57" s="23">
        <f t="shared" si="4"/>
        <v>4.2875828895246162</v>
      </c>
      <c r="S57" s="23">
        <f t="shared" si="10"/>
        <v>-158.23588965168958</v>
      </c>
      <c r="T57" s="23">
        <f t="shared" si="13"/>
        <v>1267.8175638031018</v>
      </c>
      <c r="U57" s="23">
        <f t="shared" si="5"/>
        <v>1.0652173913043477</v>
      </c>
      <c r="V57" s="1"/>
      <c r="W57" s="1"/>
      <c r="X57" s="1"/>
      <c r="Y57" s="1"/>
      <c r="Z57" s="1"/>
      <c r="AA57" s="1"/>
    </row>
    <row r="58" spans="1:27" x14ac:dyDescent="0.2">
      <c r="A58" s="26">
        <f t="shared" si="0"/>
        <v>2.4999999999999991</v>
      </c>
      <c r="B58" s="23">
        <v>4.34241E-2</v>
      </c>
      <c r="C58" s="23">
        <v>9.5765500000000003E-2</v>
      </c>
      <c r="D58" s="23">
        <v>0.17297699999999999</v>
      </c>
      <c r="E58" s="23"/>
      <c r="F58" s="23">
        <f t="shared" si="16"/>
        <v>-3.1367406924583432</v>
      </c>
      <c r="G58" s="23">
        <f t="shared" si="16"/>
        <v>-2.3458527841269565</v>
      </c>
      <c r="H58" s="23">
        <f t="shared" si="16"/>
        <v>-1.7545966412996024</v>
      </c>
      <c r="I58" s="23" t="e">
        <f t="shared" si="16"/>
        <v>#NUM!</v>
      </c>
      <c r="J58" s="23">
        <f t="shared" si="6"/>
        <v>-2066.4547016318861</v>
      </c>
      <c r="K58" s="23">
        <f t="shared" si="7"/>
        <v>17.18153761671832</v>
      </c>
      <c r="L58" s="1">
        <f t="shared" si="8"/>
        <v>-28.045114695620505</v>
      </c>
      <c r="M58" s="45">
        <f t="shared" si="11"/>
        <v>191.52907310220147</v>
      </c>
      <c r="N58" s="23">
        <f t="shared" si="2"/>
        <v>0.92519994268874639</v>
      </c>
      <c r="O58" s="23">
        <f t="shared" si="3"/>
        <v>0.99710872330529576</v>
      </c>
      <c r="P58" s="23">
        <f t="shared" si="12"/>
        <v>7.4442285072757883</v>
      </c>
      <c r="Q58" s="23">
        <f t="shared" si="9"/>
        <v>61.895037923744546</v>
      </c>
      <c r="R58" s="23">
        <f t="shared" si="4"/>
        <v>4.4202952944418579</v>
      </c>
      <c r="S58" s="23">
        <f t="shared" si="10"/>
        <v>-107.44733424309732</v>
      </c>
      <c r="T58" s="23">
        <f t="shared" si="13"/>
        <v>839.75270815585873</v>
      </c>
      <c r="U58" s="23">
        <f t="shared" si="5"/>
        <v>1.0869565217391302</v>
      </c>
      <c r="V58" s="1"/>
      <c r="W58" s="1"/>
      <c r="X58" s="1"/>
      <c r="Y58" s="1"/>
      <c r="Z58" s="1"/>
      <c r="AA58" s="1"/>
    </row>
    <row r="59" spans="1:27" x14ac:dyDescent="0.2">
      <c r="A59" s="26">
        <f t="shared" si="0"/>
        <v>2.5499999999999989</v>
      </c>
      <c r="B59" s="23">
        <v>5.2899399999999999E-2</v>
      </c>
      <c r="C59" s="23">
        <v>0.110347</v>
      </c>
      <c r="D59" s="23">
        <v>0.19179199999999999</v>
      </c>
      <c r="E59" s="23"/>
      <c r="F59" s="23">
        <f t="shared" si="16"/>
        <v>-2.9393632823372156</v>
      </c>
      <c r="G59" s="23">
        <f t="shared" si="16"/>
        <v>-2.2041253328745896</v>
      </c>
      <c r="H59" s="23">
        <f t="shared" si="16"/>
        <v>-1.6513438275173931</v>
      </c>
      <c r="I59" s="23" t="e">
        <f t="shared" si="16"/>
        <v>#NUM!</v>
      </c>
      <c r="J59" s="23">
        <f t="shared" si="6"/>
        <v>-1925.3070479637354</v>
      </c>
      <c r="K59" s="23">
        <f t="shared" si="7"/>
        <v>16.007965450294478</v>
      </c>
      <c r="L59" s="1">
        <f t="shared" si="8"/>
        <v>-20.41660664751479</v>
      </c>
      <c r="M59" s="45">
        <f t="shared" si="11"/>
        <v>127.78761179408279</v>
      </c>
      <c r="N59" s="23">
        <f t="shared" si="2"/>
        <v>0.88759760148484268</v>
      </c>
      <c r="O59" s="23">
        <f t="shared" si="3"/>
        <v>0.9969350258365417</v>
      </c>
      <c r="P59" s="23">
        <f t="shared" si="12"/>
        <v>6.9184316008476241</v>
      </c>
      <c r="Q59" s="23">
        <f t="shared" si="9"/>
        <v>57.523299545247575</v>
      </c>
      <c r="R59" s="23">
        <f t="shared" si="4"/>
        <v>4.240643908601327</v>
      </c>
      <c r="S59" s="23">
        <f t="shared" si="10"/>
        <v>-74.260618836104001</v>
      </c>
      <c r="T59" s="23">
        <f t="shared" si="13"/>
        <v>552.46659504787885</v>
      </c>
      <c r="U59" s="23">
        <f t="shared" si="5"/>
        <v>1.1086956521739126</v>
      </c>
      <c r="V59" s="1"/>
      <c r="W59" s="1"/>
      <c r="X59" s="1"/>
      <c r="Y59" s="1"/>
      <c r="Z59" s="1"/>
      <c r="AA59" s="1"/>
    </row>
    <row r="60" spans="1:27" x14ac:dyDescent="0.2">
      <c r="A60" s="26">
        <f t="shared" si="0"/>
        <v>2.5999999999999988</v>
      </c>
      <c r="B60" s="23">
        <v>6.25111E-2</v>
      </c>
      <c r="C60" s="23">
        <v>0.12542400000000001</v>
      </c>
      <c r="D60" s="23">
        <v>0.211314</v>
      </c>
      <c r="E60" s="23"/>
      <c r="F60" s="23">
        <f t="shared" si="16"/>
        <v>-2.7724111380087941</v>
      </c>
      <c r="G60" s="23">
        <f t="shared" si="16"/>
        <v>-2.0760552815357705</v>
      </c>
      <c r="H60" s="23">
        <f t="shared" si="16"/>
        <v>-1.554410100047656</v>
      </c>
      <c r="I60" s="23" t="e">
        <f t="shared" si="16"/>
        <v>#NUM!</v>
      </c>
      <c r="J60" s="23">
        <f t="shared" si="6"/>
        <v>-1820.9004692966319</v>
      </c>
      <c r="K60" s="23">
        <f t="shared" si="7"/>
        <v>15.139876951966848</v>
      </c>
      <c r="L60" s="1">
        <f t="shared" si="8"/>
        <v>-15.266353516212272</v>
      </c>
      <c r="M60" s="45">
        <f t="shared" si="11"/>
        <v>87.252540637506911</v>
      </c>
      <c r="N60" s="23">
        <f t="shared" si="2"/>
        <v>0.82392949634379586</v>
      </c>
      <c r="O60" s="23">
        <f t="shared" si="3"/>
        <v>0.99704708410095466</v>
      </c>
      <c r="P60" s="23">
        <f t="shared" si="12"/>
        <v>6.5510825714275267</v>
      </c>
      <c r="Q60" s="23">
        <f t="shared" si="9"/>
        <v>54.468976040134173</v>
      </c>
      <c r="R60" s="23">
        <f t="shared" si="4"/>
        <v>3.9364590372284183</v>
      </c>
      <c r="S60" s="23">
        <f t="shared" si="10"/>
        <v>-52.20067473830963</v>
      </c>
      <c r="T60" s="23">
        <f t="shared" si="13"/>
        <v>371.02301231658555</v>
      </c>
      <c r="U60" s="23">
        <f t="shared" si="5"/>
        <v>1.1304347826086951</v>
      </c>
      <c r="V60" s="1"/>
      <c r="W60" s="1"/>
      <c r="X60" s="1"/>
      <c r="Y60" s="1"/>
      <c r="Z60" s="1"/>
      <c r="AA60" s="1"/>
    </row>
    <row r="61" spans="1:27" x14ac:dyDescent="0.2">
      <c r="A61" s="26">
        <f t="shared" si="0"/>
        <v>2.6499999999999986</v>
      </c>
      <c r="B61" s="23">
        <v>7.2225700000000004E-2</v>
      </c>
      <c r="C61" s="23">
        <v>0.14090800000000001</v>
      </c>
      <c r="D61" s="23">
        <v>0.231465</v>
      </c>
      <c r="E61" s="27"/>
      <c r="F61" s="23">
        <f t="shared" si="16"/>
        <v>-2.6279593407418789</v>
      </c>
      <c r="G61" s="23">
        <f t="shared" si="16"/>
        <v>-1.959648083832668</v>
      </c>
      <c r="H61" s="23">
        <f t="shared" si="16"/>
        <v>-1.4633266047908593</v>
      </c>
      <c r="I61" s="23" t="e">
        <f t="shared" si="16"/>
        <v>#NUM!</v>
      </c>
      <c r="J61" s="23">
        <f t="shared" si="6"/>
        <v>-1741.6958444492459</v>
      </c>
      <c r="K61" s="23">
        <f t="shared" si="7"/>
        <v>14.481330098673256</v>
      </c>
      <c r="L61" s="1">
        <f t="shared" si="8"/>
        <v>-11.691352583764131</v>
      </c>
      <c r="M61" s="1">
        <f t="shared" si="11"/>
        <v>61.249036184020603</v>
      </c>
      <c r="N61" s="23">
        <f t="shared" si="2"/>
        <v>0.75281670441881321</v>
      </c>
      <c r="O61" s="23">
        <f t="shared" si="3"/>
        <v>0.99730480928939302</v>
      </c>
      <c r="P61" s="23">
        <f t="shared" si="12"/>
        <v>6.2906046149998947</v>
      </c>
      <c r="Q61" s="23">
        <f t="shared" si="9"/>
        <v>52.30323207141663</v>
      </c>
      <c r="R61" s="23">
        <f t="shared" si="4"/>
        <v>3.5967059470940694</v>
      </c>
      <c r="S61" s="23">
        <f t="shared" si="10"/>
        <v>-37.158317604445578</v>
      </c>
      <c r="T61" s="23">
        <f t="shared" si="13"/>
        <v>255.59349993971915</v>
      </c>
      <c r="U61" s="23">
        <f t="shared" si="5"/>
        <v>1.1521739130434778</v>
      </c>
    </row>
    <row r="62" spans="1:27" x14ac:dyDescent="0.2">
      <c r="A62" s="26">
        <f t="shared" si="0"/>
        <v>2.6999999999999984</v>
      </c>
      <c r="B62" s="23">
        <v>8.2028400000000001E-2</v>
      </c>
      <c r="C62" s="23">
        <v>0.15673300000000001</v>
      </c>
      <c r="D62" s="23">
        <v>0.25218499999999999</v>
      </c>
      <c r="E62" s="27"/>
      <c r="F62" s="23">
        <f t="shared" ref="F62:I68" si="17">LN(B62)</f>
        <v>-2.5006897502168295</v>
      </c>
      <c r="G62" s="23">
        <f t="shared" si="17"/>
        <v>-1.8532115583011115</v>
      </c>
      <c r="H62" s="23">
        <f t="shared" si="17"/>
        <v>-1.3775923338259897</v>
      </c>
      <c r="I62" s="23" t="e">
        <f t="shared" si="17"/>
        <v>#NUM!</v>
      </c>
      <c r="J62" s="23">
        <f t="shared" si="6"/>
        <v>-1680.2864506092294</v>
      </c>
      <c r="K62" s="23">
        <f t="shared" si="7"/>
        <v>13.970741693590439</v>
      </c>
      <c r="L62" s="1">
        <f t="shared" si="8"/>
        <v>-9.141449897810233</v>
      </c>
      <c r="M62" s="1">
        <f t="shared" si="11"/>
        <v>44.128404392038995</v>
      </c>
      <c r="N62" s="23">
        <f t="shared" si="2"/>
        <v>0.68337388054104453</v>
      </c>
      <c r="O62" s="23">
        <f t="shared" si="3"/>
        <v>0.99761306850690745</v>
      </c>
      <c r="P62" s="23">
        <f t="shared" si="12"/>
        <v>6.1041727439641136</v>
      </c>
      <c r="Q62" s="23">
        <f t="shared" si="9"/>
        <v>50.753144279689629</v>
      </c>
      <c r="R62" s="23">
        <f t="shared" si="4"/>
        <v>3.2649314046880273</v>
      </c>
      <c r="S62" s="23">
        <f t="shared" si="10"/>
        <v>-26.641324744337805</v>
      </c>
      <c r="T62" s="23">
        <f t="shared" si="13"/>
        <v>180.31994796632193</v>
      </c>
      <c r="U62" s="23">
        <f t="shared" si="5"/>
        <v>1.1739130434782603</v>
      </c>
    </row>
    <row r="63" spans="1:27" x14ac:dyDescent="0.2">
      <c r="A63" s="26">
        <f t="shared" si="0"/>
        <v>2.7499999999999982</v>
      </c>
      <c r="B63" s="23">
        <v>9.1913900000000007E-2</v>
      </c>
      <c r="C63" s="23">
        <v>0.17285800000000001</v>
      </c>
      <c r="D63" s="23">
        <v>0.273422</v>
      </c>
      <c r="E63" s="27"/>
      <c r="F63" s="23">
        <f t="shared" si="17"/>
        <v>-2.3869030096976553</v>
      </c>
      <c r="G63" s="23">
        <f t="shared" si="17"/>
        <v>-1.7552848307812718</v>
      </c>
      <c r="H63" s="23">
        <f t="shared" si="17"/>
        <v>-1.2967388897511851</v>
      </c>
      <c r="I63" s="23" t="e">
        <f t="shared" si="17"/>
        <v>#NUM!</v>
      </c>
      <c r="J63" s="23">
        <f t="shared" si="6"/>
        <v>-1631.7499679947364</v>
      </c>
      <c r="K63" s="23">
        <f t="shared" si="7"/>
        <v>13.567185108892236</v>
      </c>
      <c r="L63" s="1">
        <f t="shared" si="8"/>
        <v>-7.2785121445602465</v>
      </c>
      <c r="M63" s="1">
        <f t="shared" si="11"/>
        <v>32.539824783111058</v>
      </c>
      <c r="N63" s="23">
        <f t="shared" si="2"/>
        <v>0.61896804210883383</v>
      </c>
      <c r="O63" s="23">
        <f t="shared" si="3"/>
        <v>0.99792291653659049</v>
      </c>
      <c r="P63" s="23">
        <f t="shared" si="12"/>
        <v>5.9701845687633481</v>
      </c>
      <c r="Q63" s="23">
        <f t="shared" si="9"/>
        <v>49.639099596982859</v>
      </c>
      <c r="R63" s="23">
        <f t="shared" si="4"/>
        <v>2.9572218908621504</v>
      </c>
      <c r="S63" s="23">
        <f t="shared" si="10"/>
        <v>-19.126322807813448</v>
      </c>
      <c r="T63" s="23">
        <f t="shared" si="13"/>
        <v>129.91787355464504</v>
      </c>
      <c r="U63" s="23">
        <f t="shared" si="5"/>
        <v>1.1956521739130428</v>
      </c>
    </row>
    <row r="64" spans="1:27" x14ac:dyDescent="0.2">
      <c r="A64" s="26">
        <f t="shared" si="0"/>
        <v>2.799999999999998</v>
      </c>
      <c r="B64" s="23">
        <v>0.101881</v>
      </c>
      <c r="C64" s="23">
        <v>0.189251</v>
      </c>
      <c r="D64" s="23">
        <v>0.29513600000000001</v>
      </c>
      <c r="E64" s="27"/>
      <c r="F64" s="23">
        <f t="shared" si="17"/>
        <v>-2.2839498134498726</v>
      </c>
      <c r="G64" s="23">
        <f t="shared" si="17"/>
        <v>-1.6646811026626871</v>
      </c>
      <c r="H64" s="23">
        <f t="shared" si="17"/>
        <v>-1.2203190119288287</v>
      </c>
      <c r="I64" s="23" t="e">
        <f t="shared" si="17"/>
        <v>#NUM!</v>
      </c>
      <c r="J64" s="23">
        <f t="shared" si="6"/>
        <v>-1592.7464645059133</v>
      </c>
      <c r="K64" s="23">
        <f t="shared" si="7"/>
        <v>13.242890479134417</v>
      </c>
      <c r="L64" s="30">
        <f t="shared" si="8"/>
        <v>-5.8874674194991385</v>
      </c>
      <c r="M64" s="30">
        <f t="shared" si="11"/>
        <v>24.485937897516404</v>
      </c>
      <c r="N64" s="23">
        <f t="shared" si="2"/>
        <v>0.56099822446326841</v>
      </c>
      <c r="O64" s="23">
        <f t="shared" si="3"/>
        <v>0.9982086570835319</v>
      </c>
      <c r="P64" s="23">
        <f t="shared" si="12"/>
        <v>5.8741369894651854</v>
      </c>
      <c r="Q64" s="23">
        <f t="shared" si="9"/>
        <v>48.840511998908291</v>
      </c>
      <c r="R64" s="23">
        <f t="shared" si="4"/>
        <v>2.6802615276636081</v>
      </c>
      <c r="S64" s="23">
        <f t="shared" si="10"/>
        <v>-13.649537388873346</v>
      </c>
      <c r="T64" s="23">
        <f t="shared" si="13"/>
        <v>95.308395945821871</v>
      </c>
      <c r="U64" s="23">
        <f t="shared" si="5"/>
        <v>1.2173913043478253</v>
      </c>
    </row>
    <row r="65" spans="1:21" x14ac:dyDescent="0.2">
      <c r="A65" s="26">
        <f t="shared" si="0"/>
        <v>2.8499999999999979</v>
      </c>
      <c r="B65" s="23">
        <v>0.111932</v>
      </c>
      <c r="C65" s="23">
        <v>0.20589399999999999</v>
      </c>
      <c r="D65" s="23">
        <v>0.317297</v>
      </c>
      <c r="E65" s="27"/>
      <c r="F65" s="23">
        <f t="shared" si="17"/>
        <v>-2.189863734930046</v>
      </c>
      <c r="G65" s="23">
        <f t="shared" si="17"/>
        <v>-1.5803938057323796</v>
      </c>
      <c r="H65" s="23">
        <f t="shared" si="17"/>
        <v>-1.1479170352123451</v>
      </c>
      <c r="I65" s="23" t="e">
        <f t="shared" si="17"/>
        <v>#NUM!</v>
      </c>
      <c r="J65" s="23">
        <f t="shared" si="6"/>
        <v>-1560.9403291770188</v>
      </c>
      <c r="K65" s="23">
        <f t="shared" si="7"/>
        <v>12.978438366942324</v>
      </c>
      <c r="L65" s="1">
        <f t="shared" si="8"/>
        <v>-4.8299183548086146</v>
      </c>
      <c r="M65" s="1">
        <f t="shared" si="11"/>
        <v>18.76311842998653</v>
      </c>
      <c r="N65" s="23">
        <f t="shared" si="2"/>
        <v>0.50945498603712314</v>
      </c>
      <c r="O65" s="23">
        <f t="shared" si="3"/>
        <v>0.9984614979526053</v>
      </c>
      <c r="P65" s="23">
        <f t="shared" si="12"/>
        <v>5.8060191061513651</v>
      </c>
      <c r="Q65" s="23">
        <f t="shared" si="9"/>
        <v>48.27414585809553</v>
      </c>
      <c r="R65" s="23">
        <f t="shared" si="4"/>
        <v>2.4340052064480409</v>
      </c>
      <c r="S65" s="23">
        <f t="shared" si="10"/>
        <v>-9.5954832132312955</v>
      </c>
      <c r="T65" s="23">
        <f t="shared" si="13"/>
        <v>71.035081963925748</v>
      </c>
      <c r="U65" s="23">
        <f t="shared" si="5"/>
        <v>1.2391304347826078</v>
      </c>
    </row>
    <row r="66" spans="1:21" x14ac:dyDescent="0.2">
      <c r="A66" s="26">
        <f t="shared" si="0"/>
        <v>2.8999999999999977</v>
      </c>
      <c r="B66" s="23">
        <v>0.12207</v>
      </c>
      <c r="C66" s="23">
        <v>0.222773</v>
      </c>
      <c r="D66" s="23">
        <v>0.33987899999999999</v>
      </c>
      <c r="E66" s="27"/>
      <c r="F66" s="23">
        <f t="shared" si="17"/>
        <v>-2.1031606283004289</v>
      </c>
      <c r="G66" s="23">
        <f t="shared" si="17"/>
        <v>-1.5016019631917037</v>
      </c>
      <c r="H66" s="23">
        <f t="shared" si="17"/>
        <v>-1.0791656070660243</v>
      </c>
      <c r="I66" s="23" t="e">
        <f t="shared" si="17"/>
        <v>#NUM!</v>
      </c>
      <c r="J66" s="23">
        <f t="shared" si="6"/>
        <v>-1534.6561601603892</v>
      </c>
      <c r="K66" s="23">
        <f t="shared" si="7"/>
        <v>12.759898643653557</v>
      </c>
      <c r="L66" s="1">
        <f t="shared" si="8"/>
        <v>-4.0111555765004923</v>
      </c>
      <c r="M66" s="1">
        <f t="shared" si="11"/>
        <v>14.626142406119159</v>
      </c>
      <c r="N66" s="23">
        <f t="shared" si="2"/>
        <v>0.46393303387834356</v>
      </c>
      <c r="O66" s="23">
        <f t="shared" si="3"/>
        <v>0.99867979185736455</v>
      </c>
      <c r="P66" s="23">
        <f t="shared" si="12"/>
        <v>5.7587303719508283</v>
      </c>
      <c r="Q66" s="23">
        <f t="shared" si="9"/>
        <v>47.880963677585164</v>
      </c>
      <c r="R66" s="23">
        <f t="shared" si="4"/>
        <v>2.2165165733029837</v>
      </c>
      <c r="S66" s="23">
        <f t="shared" si="10"/>
        <v>-6.5460291924807965</v>
      </c>
      <c r="T66" s="23">
        <f t="shared" si="13"/>
        <v>53.739334224033207</v>
      </c>
      <c r="U66" s="23">
        <f t="shared" si="5"/>
        <v>1.2608695652173905</v>
      </c>
    </row>
    <row r="67" spans="1:21" x14ac:dyDescent="0.2">
      <c r="A67" s="26">
        <f t="shared" si="0"/>
        <v>2.9499999999999975</v>
      </c>
      <c r="B67" s="44">
        <v>0.132298</v>
      </c>
      <c r="C67" s="44">
        <v>0.23988100000000001</v>
      </c>
      <c r="D67" s="44">
        <v>0.36286499999999999</v>
      </c>
      <c r="E67" s="27"/>
      <c r="F67" s="23">
        <f t="shared" si="17"/>
        <v>-2.0226983251334669</v>
      </c>
      <c r="G67" s="23">
        <f t="shared" si="17"/>
        <v>-1.427612311939475</v>
      </c>
      <c r="H67" s="23">
        <f t="shared" si="17"/>
        <v>-1.0137244147159956</v>
      </c>
      <c r="I67" s="23" t="e">
        <f t="shared" si="17"/>
        <v>#NUM!</v>
      </c>
      <c r="J67" s="23">
        <f t="shared" si="6"/>
        <v>-1512.6974333143635</v>
      </c>
      <c r="K67" s="23">
        <f t="shared" si="7"/>
        <v>12.577322809292276</v>
      </c>
      <c r="L67" s="1">
        <f t="shared" si="8"/>
        <v>-3.3673041141967039</v>
      </c>
      <c r="M67" s="1">
        <f t="shared" si="11"/>
        <v>82.746548338877389</v>
      </c>
      <c r="N67" s="23">
        <f t="shared" si="2"/>
        <v>0.42375467849328241</v>
      </c>
      <c r="O67" s="23">
        <f t="shared" si="3"/>
        <v>0.99886613881677067</v>
      </c>
      <c r="P67" s="23">
        <f t="shared" si="12"/>
        <v>5.7272888254071139</v>
      </c>
      <c r="Q67" s="23">
        <f t="shared" si="9"/>
        <v>47.619542938847452</v>
      </c>
      <c r="R67" s="23">
        <f t="shared" si="4"/>
        <v>2.0245578549195056</v>
      </c>
      <c r="S67" s="23">
        <f t="shared" si="10"/>
        <v>-4.2215497908279938</v>
      </c>
      <c r="T67" s="23">
        <f t="shared" si="13"/>
        <v>226.88247137852906</v>
      </c>
      <c r="U67" s="23">
        <f t="shared" si="5"/>
        <v>1.2826086956521729</v>
      </c>
    </row>
    <row r="68" spans="1:21" x14ac:dyDescent="0.2">
      <c r="A68" s="26">
        <f t="shared" si="0"/>
        <v>2.9999999999999973</v>
      </c>
      <c r="B68" s="23">
        <v>0.14262</v>
      </c>
      <c r="C68" s="23">
        <v>0.25721100000000002</v>
      </c>
      <c r="D68" s="23">
        <v>0.38624000000000003</v>
      </c>
      <c r="E68" s="27"/>
      <c r="F68" s="23">
        <f t="shared" si="17"/>
        <v>-1.9475715283819794</v>
      </c>
      <c r="G68" s="23">
        <f t="shared" si="17"/>
        <v>-1.3578585192594923</v>
      </c>
      <c r="H68" s="23">
        <f t="shared" si="17"/>
        <v>-0.95129634107297034</v>
      </c>
      <c r="I68" s="23" t="e">
        <f t="shared" si="17"/>
        <v>#NUM!</v>
      </c>
      <c r="J68" s="23">
        <f t="shared" si="6"/>
        <v>-1494.1569826488528</v>
      </c>
      <c r="K68" s="23">
        <f t="shared" si="7"/>
        <v>12.423168232233888</v>
      </c>
      <c r="L68" s="1">
        <f t="shared" si="8"/>
        <v>4.2634992573872159</v>
      </c>
      <c r="M68" s="1">
        <f t="shared" si="11"/>
        <v>-2.5452068446128848</v>
      </c>
      <c r="N68" s="23">
        <f t="shared" si="2"/>
        <v>0.3883844172354356</v>
      </c>
      <c r="O68" s="23">
        <f t="shared" si="3"/>
        <v>0.99902358464182683</v>
      </c>
      <c r="P68" s="23">
        <f t="shared" si="12"/>
        <v>5.707957026700627</v>
      </c>
      <c r="Q68" s="23">
        <f t="shared" si="9"/>
        <v>47.458808698502366</v>
      </c>
      <c r="R68" s="23">
        <f t="shared" si="4"/>
        <v>1.8555705990979421</v>
      </c>
      <c r="S68" s="23">
        <f t="shared" si="10"/>
        <v>16.142217945372032</v>
      </c>
      <c r="T68" s="23">
        <f t="shared" si="13"/>
        <v>-6.7936110814673949</v>
      </c>
      <c r="U68" s="23">
        <f t="shared" si="5"/>
        <v>1.3043478260869554</v>
      </c>
    </row>
    <row r="69" spans="1:21" x14ac:dyDescent="0.2">
      <c r="A69" s="6"/>
      <c r="F69" s="1"/>
      <c r="G69" s="1"/>
      <c r="H69" s="1"/>
      <c r="I69" s="1"/>
      <c r="J69" s="1"/>
      <c r="K69" s="1"/>
      <c r="L69" s="1">
        <f t="shared" si="8"/>
        <v>4.1410560774112994</v>
      </c>
      <c r="M69" s="1" t="e">
        <f t="shared" si="11"/>
        <v>#DIV/0!</v>
      </c>
      <c r="N69" s="1"/>
      <c r="O69" s="1"/>
      <c r="P69" s="1"/>
      <c r="Q69" s="1"/>
      <c r="S69" s="23">
        <f t="shared" si="10"/>
        <v>15.819602899500802</v>
      </c>
      <c r="T69" s="23" t="e">
        <f t="shared" si="13"/>
        <v>#DIV/0!</v>
      </c>
      <c r="U69" s="23">
        <f t="shared" si="5"/>
        <v>0</v>
      </c>
    </row>
    <row r="70" spans="1:21" x14ac:dyDescent="0.2">
      <c r="A70" s="6"/>
      <c r="F70" s="1"/>
      <c r="G70" s="1"/>
      <c r="H70" s="1"/>
      <c r="I70" s="1"/>
      <c r="J70" s="1"/>
      <c r="K70" s="1"/>
      <c r="L70" s="1" t="e">
        <f t="shared" si="8"/>
        <v>#DIV/0!</v>
      </c>
      <c r="M70" s="1" t="e">
        <f t="shared" si="11"/>
        <v>#DIV/0!</v>
      </c>
      <c r="N70" s="1"/>
      <c r="O70" s="1"/>
      <c r="P70" s="1"/>
      <c r="Q70" s="1"/>
      <c r="S70" s="23" t="e">
        <f t="shared" si="10"/>
        <v>#DIV/0!</v>
      </c>
      <c r="T70" s="23" t="e">
        <f t="shared" si="13"/>
        <v>#DIV/0!</v>
      </c>
      <c r="U70" s="23">
        <f t="shared" si="5"/>
        <v>0</v>
      </c>
    </row>
    <row r="71" spans="1:21" x14ac:dyDescent="0.2">
      <c r="A71" s="6"/>
      <c r="F71" s="1"/>
      <c r="G71" s="1"/>
      <c r="H71" s="1"/>
      <c r="I71" s="1"/>
      <c r="J71" s="1"/>
      <c r="K71" s="1"/>
      <c r="L71" s="1" t="e">
        <f t="shared" si="8"/>
        <v>#DIV/0!</v>
      </c>
      <c r="M71" s="1" t="e">
        <f t="shared" si="11"/>
        <v>#DIV/0!</v>
      </c>
      <c r="N71" s="1"/>
      <c r="O71" s="1"/>
      <c r="P71" s="1"/>
      <c r="Q71" s="1"/>
      <c r="S71" s="23" t="e">
        <f t="shared" si="10"/>
        <v>#DIV/0!</v>
      </c>
      <c r="T71" s="23" t="e">
        <f t="shared" si="13"/>
        <v>#DIV/0!</v>
      </c>
      <c r="U71" s="23">
        <f t="shared" si="5"/>
        <v>0</v>
      </c>
    </row>
    <row r="72" spans="1:21" x14ac:dyDescent="0.2">
      <c r="A72" s="6"/>
      <c r="F72" s="1"/>
      <c r="G72" s="1"/>
      <c r="H72" s="1"/>
      <c r="I72" s="1"/>
      <c r="J72" s="1"/>
      <c r="K72" s="1"/>
      <c r="L72" s="1" t="e">
        <f t="shared" si="8"/>
        <v>#DIV/0!</v>
      </c>
      <c r="M72" s="1" t="e">
        <f t="shared" si="11"/>
        <v>#DIV/0!</v>
      </c>
      <c r="N72" s="1"/>
      <c r="O72" s="1"/>
      <c r="P72" s="1"/>
      <c r="Q72" s="1"/>
      <c r="S72" s="23" t="e">
        <f t="shared" si="10"/>
        <v>#DIV/0!</v>
      </c>
      <c r="T72" s="23" t="e">
        <f t="shared" si="13"/>
        <v>#DIV/0!</v>
      </c>
      <c r="U72" s="23">
        <f t="shared" si="5"/>
        <v>0</v>
      </c>
    </row>
    <row r="73" spans="1:21" x14ac:dyDescent="0.2">
      <c r="A73" s="6"/>
      <c r="F73" s="1"/>
      <c r="G73" s="1"/>
      <c r="H73" s="1"/>
      <c r="I73" s="1"/>
      <c r="J73" s="1"/>
      <c r="K73" s="1"/>
      <c r="L73" s="1" t="e">
        <f t="shared" si="8"/>
        <v>#DIV/0!</v>
      </c>
      <c r="M73" s="1" t="e">
        <f t="shared" si="11"/>
        <v>#DIV/0!</v>
      </c>
      <c r="N73" s="1"/>
      <c r="O73" s="1"/>
      <c r="P73" s="1"/>
      <c r="Q73" s="1"/>
      <c r="S73" s="23" t="e">
        <f t="shared" si="10"/>
        <v>#DIV/0!</v>
      </c>
      <c r="T73" s="23" t="e">
        <f t="shared" si="13"/>
        <v>#DIV/0!</v>
      </c>
      <c r="U73" s="23">
        <f t="shared" si="5"/>
        <v>0</v>
      </c>
    </row>
    <row r="74" spans="1:21" x14ac:dyDescent="0.2">
      <c r="A74" s="6"/>
      <c r="F74" s="1"/>
      <c r="G74" s="1"/>
      <c r="H74" s="1"/>
      <c r="I74" s="1"/>
      <c r="J74" s="1"/>
      <c r="K74" s="1"/>
      <c r="L74" s="1" t="e">
        <f t="shared" si="8"/>
        <v>#DIV/0!</v>
      </c>
      <c r="M74" s="1" t="e">
        <f t="shared" si="11"/>
        <v>#DIV/0!</v>
      </c>
      <c r="N74" s="1"/>
      <c r="O74" s="1"/>
      <c r="P74" s="1"/>
      <c r="Q74" s="1"/>
      <c r="S74" s="23" t="e">
        <f t="shared" si="10"/>
        <v>#DIV/0!</v>
      </c>
      <c r="T74" s="23" t="e">
        <f t="shared" si="13"/>
        <v>#DIV/0!</v>
      </c>
      <c r="U74" s="23">
        <f t="shared" ref="U74:U108" si="18">A74/$T$5</f>
        <v>0</v>
      </c>
    </row>
    <row r="75" spans="1:21" x14ac:dyDescent="0.2">
      <c r="A75" s="6"/>
      <c r="F75" s="1"/>
      <c r="G75" s="1"/>
      <c r="H75" s="1"/>
      <c r="I75" s="1"/>
      <c r="J75" s="1"/>
      <c r="K75" s="1"/>
      <c r="L75" s="1" t="e">
        <f t="shared" ref="L75:L108" si="19">(K76-K74)/(A76-A74)</f>
        <v>#DIV/0!</v>
      </c>
      <c r="M75" s="1" t="e">
        <f t="shared" si="11"/>
        <v>#DIV/0!</v>
      </c>
      <c r="N75" s="1"/>
      <c r="O75" s="1"/>
      <c r="P75" s="1"/>
      <c r="Q75" s="1"/>
      <c r="S75" s="23" t="e">
        <f t="shared" ref="S75:S108" si="20">(Q76-Q74)/(A76-A74)</f>
        <v>#DIV/0!</v>
      </c>
      <c r="T75" s="23" t="e">
        <f t="shared" si="13"/>
        <v>#DIV/0!</v>
      </c>
      <c r="U75" s="23">
        <f t="shared" si="18"/>
        <v>0</v>
      </c>
    </row>
    <row r="76" spans="1:21" x14ac:dyDescent="0.2">
      <c r="A76" s="6"/>
      <c r="F76" s="1"/>
      <c r="G76" s="1"/>
      <c r="H76" s="1"/>
      <c r="I76" s="1"/>
      <c r="J76" s="1"/>
      <c r="K76" s="1"/>
      <c r="L76" s="1" t="e">
        <f t="shared" si="19"/>
        <v>#DIV/0!</v>
      </c>
      <c r="M76" s="1" t="e">
        <f t="shared" ref="M76:M108" si="21">(L77-L75)/(A77-A75)</f>
        <v>#DIV/0!</v>
      </c>
      <c r="N76" s="1"/>
      <c r="O76" s="1"/>
      <c r="P76" s="1"/>
      <c r="Q76" s="1"/>
      <c r="S76" s="23" t="e">
        <f t="shared" si="20"/>
        <v>#DIV/0!</v>
      </c>
      <c r="T76" s="23" t="e">
        <f t="shared" ref="T76:T108" si="22">(S77-S75)/(A77-A75)</f>
        <v>#DIV/0!</v>
      </c>
      <c r="U76" s="23">
        <f t="shared" si="18"/>
        <v>0</v>
      </c>
    </row>
    <row r="77" spans="1:21" x14ac:dyDescent="0.2">
      <c r="A77" s="6"/>
      <c r="F77" s="1"/>
      <c r="G77" s="1"/>
      <c r="H77" s="1"/>
      <c r="I77" s="1"/>
      <c r="J77" s="1"/>
      <c r="K77" s="1"/>
      <c r="L77" s="1" t="e">
        <f t="shared" si="19"/>
        <v>#DIV/0!</v>
      </c>
      <c r="M77" s="1" t="e">
        <f t="shared" si="21"/>
        <v>#DIV/0!</v>
      </c>
      <c r="N77" s="1"/>
      <c r="O77" s="1"/>
      <c r="P77" s="1"/>
      <c r="Q77" s="1"/>
      <c r="S77" s="23" t="e">
        <f t="shared" si="20"/>
        <v>#DIV/0!</v>
      </c>
      <c r="T77" s="23" t="e">
        <f t="shared" si="22"/>
        <v>#DIV/0!</v>
      </c>
      <c r="U77" s="23">
        <f t="shared" si="18"/>
        <v>0</v>
      </c>
    </row>
    <row r="78" spans="1:21" x14ac:dyDescent="0.2">
      <c r="A78" s="6"/>
      <c r="F78" s="1"/>
      <c r="G78" s="1"/>
      <c r="H78" s="1"/>
      <c r="I78" s="1"/>
      <c r="J78" s="1"/>
      <c r="K78" s="1"/>
      <c r="L78" s="1" t="e">
        <f t="shared" si="19"/>
        <v>#DIV/0!</v>
      </c>
      <c r="M78" s="1" t="e">
        <f t="shared" si="21"/>
        <v>#DIV/0!</v>
      </c>
      <c r="N78" s="1"/>
      <c r="O78" s="1"/>
      <c r="P78" s="1"/>
      <c r="Q78" s="1"/>
      <c r="S78" s="23" t="e">
        <f t="shared" si="20"/>
        <v>#DIV/0!</v>
      </c>
      <c r="T78" s="23" t="e">
        <f t="shared" si="22"/>
        <v>#DIV/0!</v>
      </c>
      <c r="U78" s="23">
        <f t="shared" si="18"/>
        <v>0</v>
      </c>
    </row>
    <row r="79" spans="1:21" x14ac:dyDescent="0.2">
      <c r="A79" s="6"/>
      <c r="F79" s="1"/>
      <c r="G79" s="1"/>
      <c r="H79" s="1"/>
      <c r="I79" s="1"/>
      <c r="J79" s="1"/>
      <c r="K79" s="1"/>
      <c r="L79" s="1" t="e">
        <f t="shared" si="19"/>
        <v>#DIV/0!</v>
      </c>
      <c r="M79" s="1" t="e">
        <f t="shared" si="21"/>
        <v>#DIV/0!</v>
      </c>
      <c r="N79" s="1"/>
      <c r="O79" s="1"/>
      <c r="P79" s="1"/>
      <c r="Q79" s="1"/>
      <c r="S79" s="23" t="e">
        <f t="shared" si="20"/>
        <v>#DIV/0!</v>
      </c>
      <c r="T79" s="23" t="e">
        <f t="shared" si="22"/>
        <v>#DIV/0!</v>
      </c>
      <c r="U79" s="23">
        <f t="shared" si="18"/>
        <v>0</v>
      </c>
    </row>
    <row r="80" spans="1:21" x14ac:dyDescent="0.2">
      <c r="A80" s="6"/>
      <c r="F80" s="1"/>
      <c r="G80" s="1"/>
      <c r="H80" s="1"/>
      <c r="I80" s="1"/>
      <c r="J80" s="1"/>
      <c r="K80" s="1"/>
      <c r="L80" s="1" t="e">
        <f t="shared" si="19"/>
        <v>#DIV/0!</v>
      </c>
      <c r="M80" s="1" t="e">
        <f t="shared" si="21"/>
        <v>#DIV/0!</v>
      </c>
      <c r="N80" s="1"/>
      <c r="O80" s="1"/>
      <c r="P80" s="1"/>
      <c r="Q80" s="1"/>
      <c r="S80" s="23" t="e">
        <f t="shared" si="20"/>
        <v>#DIV/0!</v>
      </c>
      <c r="T80" s="23" t="e">
        <f t="shared" si="22"/>
        <v>#DIV/0!</v>
      </c>
      <c r="U80" s="23">
        <f t="shared" si="18"/>
        <v>0</v>
      </c>
    </row>
    <row r="81" spans="1:21" x14ac:dyDescent="0.2">
      <c r="A81" s="6"/>
      <c r="F81" s="1"/>
      <c r="G81" s="1"/>
      <c r="H81" s="1"/>
      <c r="I81" s="1"/>
      <c r="J81" s="1"/>
      <c r="K81" s="1"/>
      <c r="L81" s="1" t="e">
        <f t="shared" si="19"/>
        <v>#DIV/0!</v>
      </c>
      <c r="M81" s="1" t="e">
        <f t="shared" si="21"/>
        <v>#DIV/0!</v>
      </c>
      <c r="N81" s="1"/>
      <c r="O81" s="1"/>
      <c r="P81" s="1"/>
      <c r="Q81" s="1"/>
      <c r="S81" s="23" t="e">
        <f t="shared" si="20"/>
        <v>#DIV/0!</v>
      </c>
      <c r="T81" s="23" t="e">
        <f t="shared" si="22"/>
        <v>#DIV/0!</v>
      </c>
      <c r="U81" s="23">
        <f t="shared" si="18"/>
        <v>0</v>
      </c>
    </row>
    <row r="82" spans="1:21" x14ac:dyDescent="0.2">
      <c r="A82" s="6"/>
      <c r="F82" s="1"/>
      <c r="G82" s="1"/>
      <c r="H82" s="1"/>
      <c r="I82" s="1"/>
      <c r="J82" s="1"/>
      <c r="K82" s="1"/>
      <c r="L82" s="1" t="e">
        <f t="shared" si="19"/>
        <v>#DIV/0!</v>
      </c>
      <c r="M82" s="1" t="e">
        <f t="shared" si="21"/>
        <v>#DIV/0!</v>
      </c>
      <c r="N82" s="1"/>
      <c r="O82" s="1"/>
      <c r="P82" s="1"/>
      <c r="Q82" s="1"/>
      <c r="S82" s="23" t="e">
        <f t="shared" si="20"/>
        <v>#DIV/0!</v>
      </c>
      <c r="T82" s="23" t="e">
        <f t="shared" si="22"/>
        <v>#DIV/0!</v>
      </c>
      <c r="U82" s="23">
        <f t="shared" si="18"/>
        <v>0</v>
      </c>
    </row>
    <row r="83" spans="1:21" x14ac:dyDescent="0.2">
      <c r="A83" s="6"/>
      <c r="F83" s="1"/>
      <c r="G83" s="1"/>
      <c r="H83" s="1"/>
      <c r="I83" s="1"/>
      <c r="J83" s="1"/>
      <c r="K83" s="1"/>
      <c r="L83" s="1" t="e">
        <f t="shared" si="19"/>
        <v>#DIV/0!</v>
      </c>
      <c r="M83" s="1" t="e">
        <f t="shared" si="21"/>
        <v>#DIV/0!</v>
      </c>
      <c r="N83" s="1"/>
      <c r="O83" s="1"/>
      <c r="P83" s="1"/>
      <c r="Q83" s="1"/>
      <c r="S83" s="23" t="e">
        <f t="shared" si="20"/>
        <v>#DIV/0!</v>
      </c>
      <c r="T83" s="23" t="e">
        <f t="shared" si="22"/>
        <v>#DIV/0!</v>
      </c>
      <c r="U83" s="23">
        <f t="shared" si="18"/>
        <v>0</v>
      </c>
    </row>
    <row r="84" spans="1:21" x14ac:dyDescent="0.2">
      <c r="A84" s="6"/>
      <c r="F84" s="1"/>
      <c r="G84" s="1"/>
      <c r="H84" s="1"/>
      <c r="I84" s="1"/>
      <c r="J84" s="1"/>
      <c r="K84" s="1"/>
      <c r="L84" s="1" t="e">
        <f t="shared" si="19"/>
        <v>#DIV/0!</v>
      </c>
      <c r="M84" s="1" t="e">
        <f t="shared" si="21"/>
        <v>#DIV/0!</v>
      </c>
      <c r="N84" s="1"/>
      <c r="O84" s="1"/>
      <c r="P84" s="1"/>
      <c r="Q84" s="1"/>
      <c r="S84" s="23" t="e">
        <f t="shared" si="20"/>
        <v>#DIV/0!</v>
      </c>
      <c r="T84" s="23" t="e">
        <f t="shared" si="22"/>
        <v>#DIV/0!</v>
      </c>
      <c r="U84" s="23">
        <f t="shared" si="18"/>
        <v>0</v>
      </c>
    </row>
    <row r="85" spans="1:21" x14ac:dyDescent="0.2">
      <c r="A85" s="6"/>
      <c r="F85" s="1"/>
      <c r="G85" s="1"/>
      <c r="H85" s="1"/>
      <c r="I85" s="1"/>
      <c r="J85" s="1"/>
      <c r="K85" s="1"/>
      <c r="L85" s="1" t="e">
        <f t="shared" si="19"/>
        <v>#DIV/0!</v>
      </c>
      <c r="M85" s="1" t="e">
        <f t="shared" si="21"/>
        <v>#DIV/0!</v>
      </c>
      <c r="N85" s="1"/>
      <c r="O85" s="1"/>
      <c r="P85" s="1"/>
      <c r="Q85" s="1"/>
      <c r="S85" s="23" t="e">
        <f t="shared" si="20"/>
        <v>#DIV/0!</v>
      </c>
      <c r="T85" s="23" t="e">
        <f t="shared" si="22"/>
        <v>#DIV/0!</v>
      </c>
      <c r="U85" s="23">
        <f t="shared" si="18"/>
        <v>0</v>
      </c>
    </row>
    <row r="86" spans="1:21" x14ac:dyDescent="0.2">
      <c r="A86" s="6"/>
      <c r="F86" s="1"/>
      <c r="G86" s="1"/>
      <c r="H86" s="1"/>
      <c r="I86" s="1"/>
      <c r="J86" s="1"/>
      <c r="K86" s="1"/>
      <c r="L86" s="1" t="e">
        <f t="shared" si="19"/>
        <v>#DIV/0!</v>
      </c>
      <c r="M86" s="1" t="e">
        <f t="shared" si="21"/>
        <v>#DIV/0!</v>
      </c>
      <c r="N86" s="1"/>
      <c r="O86" s="1"/>
      <c r="P86" s="1"/>
      <c r="Q86" s="1"/>
      <c r="S86" s="23" t="e">
        <f t="shared" si="20"/>
        <v>#DIV/0!</v>
      </c>
      <c r="T86" s="23" t="e">
        <f t="shared" si="22"/>
        <v>#DIV/0!</v>
      </c>
      <c r="U86" s="23">
        <f t="shared" si="18"/>
        <v>0</v>
      </c>
    </row>
    <row r="87" spans="1:21" x14ac:dyDescent="0.2">
      <c r="A87" s="6"/>
      <c r="F87" s="1"/>
      <c r="G87" s="1"/>
      <c r="H87" s="1"/>
      <c r="I87" s="1"/>
      <c r="J87" s="1"/>
      <c r="K87" s="1"/>
      <c r="L87" s="1" t="e">
        <f t="shared" si="19"/>
        <v>#DIV/0!</v>
      </c>
      <c r="M87" s="1" t="e">
        <f t="shared" si="21"/>
        <v>#DIV/0!</v>
      </c>
      <c r="N87" s="1"/>
      <c r="O87" s="1"/>
      <c r="P87" s="1"/>
      <c r="Q87" s="1"/>
      <c r="S87" s="23" t="e">
        <f t="shared" si="20"/>
        <v>#DIV/0!</v>
      </c>
      <c r="T87" s="23" t="e">
        <f t="shared" si="22"/>
        <v>#DIV/0!</v>
      </c>
      <c r="U87" s="23">
        <f t="shared" si="18"/>
        <v>0</v>
      </c>
    </row>
    <row r="88" spans="1:21" x14ac:dyDescent="0.2">
      <c r="A88" s="6"/>
      <c r="F88" s="1"/>
      <c r="G88" s="1"/>
      <c r="H88" s="1"/>
      <c r="I88" s="1"/>
      <c r="J88" s="1"/>
      <c r="K88" s="1"/>
      <c r="L88" s="1" t="e">
        <f t="shared" si="19"/>
        <v>#DIV/0!</v>
      </c>
      <c r="M88" s="1" t="e">
        <f t="shared" si="21"/>
        <v>#DIV/0!</v>
      </c>
      <c r="N88" s="1"/>
      <c r="O88" s="1"/>
      <c r="P88" s="1"/>
      <c r="Q88" s="1"/>
      <c r="S88" s="23" t="e">
        <f t="shared" si="20"/>
        <v>#DIV/0!</v>
      </c>
      <c r="T88" s="23" t="e">
        <f t="shared" si="22"/>
        <v>#DIV/0!</v>
      </c>
      <c r="U88" s="23">
        <f t="shared" si="18"/>
        <v>0</v>
      </c>
    </row>
    <row r="89" spans="1:21" x14ac:dyDescent="0.2">
      <c r="A89" s="6"/>
      <c r="F89" s="1"/>
      <c r="G89" s="1"/>
      <c r="H89" s="1"/>
      <c r="I89" s="1"/>
      <c r="J89" s="1"/>
      <c r="K89" s="1"/>
      <c r="L89" s="1" t="e">
        <f t="shared" si="19"/>
        <v>#DIV/0!</v>
      </c>
      <c r="M89" s="1" t="e">
        <f t="shared" si="21"/>
        <v>#DIV/0!</v>
      </c>
      <c r="N89" s="1"/>
      <c r="O89" s="1"/>
      <c r="P89" s="1"/>
      <c r="Q89" s="1"/>
      <c r="S89" s="23" t="e">
        <f t="shared" si="20"/>
        <v>#DIV/0!</v>
      </c>
      <c r="T89" s="23" t="e">
        <f t="shared" si="22"/>
        <v>#DIV/0!</v>
      </c>
      <c r="U89" s="23">
        <f t="shared" si="18"/>
        <v>0</v>
      </c>
    </row>
    <row r="90" spans="1:21" x14ac:dyDescent="0.2">
      <c r="A90" s="6"/>
      <c r="F90" s="1"/>
      <c r="G90" s="1"/>
      <c r="H90" s="1"/>
      <c r="I90" s="1"/>
      <c r="J90" s="1"/>
      <c r="K90" s="1"/>
      <c r="L90" s="1" t="e">
        <f t="shared" si="19"/>
        <v>#DIV/0!</v>
      </c>
      <c r="M90" s="1" t="e">
        <f t="shared" si="21"/>
        <v>#DIV/0!</v>
      </c>
      <c r="N90" s="1"/>
      <c r="O90" s="1"/>
      <c r="P90" s="1"/>
      <c r="Q90" s="1"/>
      <c r="S90" s="23" t="e">
        <f t="shared" si="20"/>
        <v>#DIV/0!</v>
      </c>
      <c r="T90" s="23" t="e">
        <f t="shared" si="22"/>
        <v>#DIV/0!</v>
      </c>
      <c r="U90" s="23">
        <f t="shared" si="18"/>
        <v>0</v>
      </c>
    </row>
    <row r="91" spans="1:21" x14ac:dyDescent="0.2">
      <c r="A91" s="6"/>
      <c r="F91" s="1"/>
      <c r="G91" s="1"/>
      <c r="H91" s="1"/>
      <c r="I91" s="1"/>
      <c r="J91" s="1"/>
      <c r="K91" s="1"/>
      <c r="L91" s="1" t="e">
        <f t="shared" si="19"/>
        <v>#DIV/0!</v>
      </c>
      <c r="M91" s="1" t="e">
        <f t="shared" si="21"/>
        <v>#DIV/0!</v>
      </c>
      <c r="N91" s="1"/>
      <c r="O91" s="1"/>
      <c r="P91" s="1"/>
      <c r="Q91" s="1"/>
      <c r="S91" s="23" t="e">
        <f t="shared" si="20"/>
        <v>#DIV/0!</v>
      </c>
      <c r="T91" s="23" t="e">
        <f t="shared" si="22"/>
        <v>#DIV/0!</v>
      </c>
      <c r="U91" s="23">
        <f t="shared" si="18"/>
        <v>0</v>
      </c>
    </row>
    <row r="92" spans="1:21" x14ac:dyDescent="0.2">
      <c r="A92" s="6"/>
      <c r="F92" s="1"/>
      <c r="G92" s="1"/>
      <c r="H92" s="1"/>
      <c r="I92" s="1"/>
      <c r="J92" s="1"/>
      <c r="K92" s="1"/>
      <c r="L92" s="1" t="e">
        <f t="shared" si="19"/>
        <v>#DIV/0!</v>
      </c>
      <c r="M92" s="1" t="e">
        <f t="shared" si="21"/>
        <v>#DIV/0!</v>
      </c>
      <c r="N92" s="1"/>
      <c r="O92" s="1"/>
      <c r="P92" s="1"/>
      <c r="Q92" s="1"/>
      <c r="S92" s="23" t="e">
        <f t="shared" si="20"/>
        <v>#DIV/0!</v>
      </c>
      <c r="T92" s="23" t="e">
        <f t="shared" si="22"/>
        <v>#DIV/0!</v>
      </c>
      <c r="U92" s="23">
        <f t="shared" si="18"/>
        <v>0</v>
      </c>
    </row>
    <row r="93" spans="1:21" x14ac:dyDescent="0.2">
      <c r="A93" s="6"/>
      <c r="F93" s="1"/>
      <c r="G93" s="1"/>
      <c r="H93" s="1"/>
      <c r="I93" s="1"/>
      <c r="J93" s="1"/>
      <c r="K93" s="1"/>
      <c r="L93" s="1" t="e">
        <f t="shared" si="19"/>
        <v>#DIV/0!</v>
      </c>
      <c r="M93" s="1" t="e">
        <f t="shared" si="21"/>
        <v>#DIV/0!</v>
      </c>
      <c r="N93" s="1"/>
      <c r="O93" s="1"/>
      <c r="P93" s="1"/>
      <c r="Q93" s="1"/>
      <c r="S93" s="23" t="e">
        <f t="shared" si="20"/>
        <v>#DIV/0!</v>
      </c>
      <c r="T93" s="23" t="e">
        <f t="shared" si="22"/>
        <v>#DIV/0!</v>
      </c>
      <c r="U93" s="23">
        <f t="shared" si="18"/>
        <v>0</v>
      </c>
    </row>
    <row r="94" spans="1:21" x14ac:dyDescent="0.2">
      <c r="A94" s="6"/>
      <c r="F94" s="1"/>
      <c r="G94" s="1"/>
      <c r="H94" s="1"/>
      <c r="I94" s="1"/>
      <c r="J94" s="1"/>
      <c r="K94" s="1"/>
      <c r="L94" s="1" t="e">
        <f t="shared" si="19"/>
        <v>#DIV/0!</v>
      </c>
      <c r="M94" s="1" t="e">
        <f t="shared" si="21"/>
        <v>#DIV/0!</v>
      </c>
      <c r="N94" s="1"/>
      <c r="O94" s="1"/>
      <c r="P94" s="1"/>
      <c r="Q94" s="1"/>
      <c r="S94" s="23" t="e">
        <f t="shared" si="20"/>
        <v>#DIV/0!</v>
      </c>
      <c r="T94" s="23" t="e">
        <f t="shared" si="22"/>
        <v>#DIV/0!</v>
      </c>
      <c r="U94" s="23">
        <f t="shared" si="18"/>
        <v>0</v>
      </c>
    </row>
    <row r="95" spans="1:21" x14ac:dyDescent="0.2">
      <c r="A95" s="6"/>
      <c r="F95" s="1"/>
      <c r="G95" s="1"/>
      <c r="H95" s="1"/>
      <c r="I95" s="1"/>
      <c r="J95" s="1"/>
      <c r="K95" s="1"/>
      <c r="L95" s="1" t="e">
        <f t="shared" si="19"/>
        <v>#DIV/0!</v>
      </c>
      <c r="M95" s="1" t="e">
        <f t="shared" si="21"/>
        <v>#DIV/0!</v>
      </c>
      <c r="N95" s="1"/>
      <c r="O95" s="1"/>
      <c r="P95" s="1"/>
      <c r="Q95" s="1"/>
      <c r="S95" s="23" t="e">
        <f t="shared" si="20"/>
        <v>#DIV/0!</v>
      </c>
      <c r="T95" s="23" t="e">
        <f t="shared" si="22"/>
        <v>#DIV/0!</v>
      </c>
      <c r="U95" s="23">
        <f t="shared" si="18"/>
        <v>0</v>
      </c>
    </row>
    <row r="96" spans="1:21" x14ac:dyDescent="0.2">
      <c r="A96" s="6"/>
      <c r="F96" s="1"/>
      <c r="G96" s="1"/>
      <c r="H96" s="1"/>
      <c r="I96" s="1"/>
      <c r="J96" s="1"/>
      <c r="K96" s="1"/>
      <c r="L96" s="1" t="e">
        <f t="shared" si="19"/>
        <v>#DIV/0!</v>
      </c>
      <c r="M96" s="1" t="e">
        <f t="shared" si="21"/>
        <v>#DIV/0!</v>
      </c>
      <c r="N96" s="1"/>
      <c r="O96" s="1"/>
      <c r="P96" s="1"/>
      <c r="Q96" s="1"/>
      <c r="S96" s="23" t="e">
        <f t="shared" si="20"/>
        <v>#DIV/0!</v>
      </c>
      <c r="T96" s="23" t="e">
        <f t="shared" si="22"/>
        <v>#DIV/0!</v>
      </c>
      <c r="U96" s="23">
        <f t="shared" si="18"/>
        <v>0</v>
      </c>
    </row>
    <row r="97" spans="1:21" x14ac:dyDescent="0.2">
      <c r="A97" s="6"/>
      <c r="F97" s="1"/>
      <c r="G97" s="1"/>
      <c r="H97" s="1"/>
      <c r="I97" s="1"/>
      <c r="J97" s="1"/>
      <c r="K97" s="1"/>
      <c r="L97" s="1" t="e">
        <f t="shared" si="19"/>
        <v>#DIV/0!</v>
      </c>
      <c r="M97" s="1" t="e">
        <f t="shared" si="21"/>
        <v>#DIV/0!</v>
      </c>
      <c r="N97" s="1"/>
      <c r="O97" s="1"/>
      <c r="P97" s="1"/>
      <c r="Q97" s="1"/>
      <c r="S97" s="23" t="e">
        <f t="shared" si="20"/>
        <v>#DIV/0!</v>
      </c>
      <c r="T97" s="23" t="e">
        <f t="shared" si="22"/>
        <v>#DIV/0!</v>
      </c>
      <c r="U97" s="23">
        <f t="shared" si="18"/>
        <v>0</v>
      </c>
    </row>
    <row r="98" spans="1:21" x14ac:dyDescent="0.2">
      <c r="A98" s="6"/>
      <c r="F98" s="1"/>
      <c r="G98" s="1"/>
      <c r="H98" s="1"/>
      <c r="I98" s="1"/>
      <c r="J98" s="1"/>
      <c r="K98" s="1"/>
      <c r="L98" s="1" t="e">
        <f t="shared" si="19"/>
        <v>#DIV/0!</v>
      </c>
      <c r="M98" s="1" t="e">
        <f t="shared" si="21"/>
        <v>#DIV/0!</v>
      </c>
      <c r="N98" s="1"/>
      <c r="O98" s="1"/>
      <c r="P98" s="1"/>
      <c r="Q98" s="1"/>
      <c r="S98" s="23" t="e">
        <f t="shared" si="20"/>
        <v>#DIV/0!</v>
      </c>
      <c r="T98" s="23" t="e">
        <f t="shared" si="22"/>
        <v>#DIV/0!</v>
      </c>
      <c r="U98" s="23">
        <f t="shared" si="18"/>
        <v>0</v>
      </c>
    </row>
    <row r="99" spans="1:21" x14ac:dyDescent="0.2">
      <c r="A99" s="6"/>
      <c r="F99" s="1"/>
      <c r="G99" s="1"/>
      <c r="H99" s="1"/>
      <c r="I99" s="1"/>
      <c r="J99" s="1"/>
      <c r="K99" s="1"/>
      <c r="L99" s="1" t="e">
        <f t="shared" si="19"/>
        <v>#DIV/0!</v>
      </c>
      <c r="M99" s="1" t="e">
        <f t="shared" si="21"/>
        <v>#DIV/0!</v>
      </c>
      <c r="N99" s="1"/>
      <c r="O99" s="1"/>
      <c r="P99" s="1"/>
      <c r="Q99" s="1"/>
      <c r="S99" s="23" t="e">
        <f t="shared" si="20"/>
        <v>#DIV/0!</v>
      </c>
      <c r="T99" s="23" t="e">
        <f t="shared" si="22"/>
        <v>#DIV/0!</v>
      </c>
      <c r="U99" s="23">
        <f t="shared" si="18"/>
        <v>0</v>
      </c>
    </row>
    <row r="100" spans="1:21" x14ac:dyDescent="0.2">
      <c r="A100" s="6"/>
      <c r="F100" s="1"/>
      <c r="G100" s="1"/>
      <c r="H100" s="1"/>
      <c r="I100" s="1"/>
      <c r="J100" s="1"/>
      <c r="K100" s="1"/>
      <c r="L100" s="1" t="e">
        <f t="shared" si="19"/>
        <v>#DIV/0!</v>
      </c>
      <c r="M100" s="1" t="e">
        <f t="shared" si="21"/>
        <v>#DIV/0!</v>
      </c>
      <c r="N100" s="1"/>
      <c r="O100" s="1"/>
      <c r="P100" s="1"/>
      <c r="Q100" s="1"/>
      <c r="S100" s="23" t="e">
        <f t="shared" si="20"/>
        <v>#DIV/0!</v>
      </c>
      <c r="T100" s="23" t="e">
        <f t="shared" si="22"/>
        <v>#DIV/0!</v>
      </c>
      <c r="U100" s="23">
        <f t="shared" si="18"/>
        <v>0</v>
      </c>
    </row>
    <row r="101" spans="1:21" x14ac:dyDescent="0.2">
      <c r="A101" s="6"/>
      <c r="F101" s="1"/>
      <c r="G101" s="1"/>
      <c r="H101" s="1"/>
      <c r="I101" s="1"/>
      <c r="J101" s="1"/>
      <c r="K101" s="1"/>
      <c r="L101" s="1" t="e">
        <f t="shared" si="19"/>
        <v>#DIV/0!</v>
      </c>
      <c r="M101" s="1" t="e">
        <f t="shared" si="21"/>
        <v>#DIV/0!</v>
      </c>
      <c r="N101" s="1"/>
      <c r="O101" s="1"/>
      <c r="P101" s="1"/>
      <c r="Q101" s="1"/>
      <c r="S101" s="23" t="e">
        <f t="shared" si="20"/>
        <v>#DIV/0!</v>
      </c>
      <c r="T101" s="23" t="e">
        <f t="shared" si="22"/>
        <v>#DIV/0!</v>
      </c>
      <c r="U101" s="23">
        <f t="shared" si="18"/>
        <v>0</v>
      </c>
    </row>
    <row r="102" spans="1:21" x14ac:dyDescent="0.2">
      <c r="A102" s="6"/>
      <c r="F102" s="1"/>
      <c r="G102" s="1"/>
      <c r="H102" s="1"/>
      <c r="I102" s="1"/>
      <c r="J102" s="1"/>
      <c r="K102" s="1"/>
      <c r="L102" s="1" t="e">
        <f t="shared" si="19"/>
        <v>#DIV/0!</v>
      </c>
      <c r="M102" s="1" t="e">
        <f t="shared" si="21"/>
        <v>#DIV/0!</v>
      </c>
      <c r="N102" s="1"/>
      <c r="O102" s="1"/>
      <c r="P102" s="1"/>
      <c r="Q102" s="1"/>
      <c r="S102" s="23" t="e">
        <f t="shared" si="20"/>
        <v>#DIV/0!</v>
      </c>
      <c r="T102" s="23" t="e">
        <f t="shared" si="22"/>
        <v>#DIV/0!</v>
      </c>
      <c r="U102" s="23">
        <f t="shared" si="18"/>
        <v>0</v>
      </c>
    </row>
    <row r="103" spans="1:21" x14ac:dyDescent="0.2">
      <c r="A103" s="6"/>
      <c r="F103" s="1"/>
      <c r="G103" s="1"/>
      <c r="H103" s="1"/>
      <c r="I103" s="1"/>
      <c r="J103" s="1"/>
      <c r="K103" s="1"/>
      <c r="L103" s="1" t="e">
        <f t="shared" si="19"/>
        <v>#DIV/0!</v>
      </c>
      <c r="M103" s="1" t="e">
        <f t="shared" si="21"/>
        <v>#DIV/0!</v>
      </c>
      <c r="N103" s="1"/>
      <c r="O103" s="1"/>
      <c r="P103" s="1"/>
      <c r="Q103" s="1"/>
      <c r="S103" s="23" t="e">
        <f t="shared" si="20"/>
        <v>#DIV/0!</v>
      </c>
      <c r="T103" s="23" t="e">
        <f t="shared" si="22"/>
        <v>#DIV/0!</v>
      </c>
      <c r="U103" s="23">
        <f t="shared" si="18"/>
        <v>0</v>
      </c>
    </row>
    <row r="104" spans="1:21" x14ac:dyDescent="0.2">
      <c r="A104" s="6"/>
      <c r="F104" s="1"/>
      <c r="G104" s="1"/>
      <c r="H104" s="1"/>
      <c r="I104" s="1"/>
      <c r="J104" s="1"/>
      <c r="K104" s="1"/>
      <c r="L104" s="1" t="e">
        <f t="shared" si="19"/>
        <v>#DIV/0!</v>
      </c>
      <c r="M104" s="1" t="e">
        <f t="shared" si="21"/>
        <v>#DIV/0!</v>
      </c>
      <c r="N104" s="1"/>
      <c r="O104" s="1"/>
      <c r="P104" s="1"/>
      <c r="Q104" s="1"/>
      <c r="S104" s="23" t="e">
        <f t="shared" si="20"/>
        <v>#DIV/0!</v>
      </c>
      <c r="T104" s="23" t="e">
        <f t="shared" si="22"/>
        <v>#DIV/0!</v>
      </c>
      <c r="U104" s="23">
        <f t="shared" si="18"/>
        <v>0</v>
      </c>
    </row>
    <row r="105" spans="1:21" x14ac:dyDescent="0.2">
      <c r="A105" s="6"/>
      <c r="F105" s="1"/>
      <c r="G105" s="1"/>
      <c r="H105" s="1"/>
      <c r="I105" s="1"/>
      <c r="J105" s="1"/>
      <c r="K105" s="1"/>
      <c r="L105" s="1" t="e">
        <f t="shared" si="19"/>
        <v>#DIV/0!</v>
      </c>
      <c r="M105" s="1" t="e">
        <f t="shared" si="21"/>
        <v>#DIV/0!</v>
      </c>
      <c r="N105" s="1"/>
      <c r="O105" s="1"/>
      <c r="P105" s="1"/>
      <c r="Q105" s="1"/>
      <c r="S105" s="23" t="e">
        <f t="shared" si="20"/>
        <v>#DIV/0!</v>
      </c>
      <c r="T105" s="23" t="e">
        <f t="shared" si="22"/>
        <v>#DIV/0!</v>
      </c>
      <c r="U105" s="23">
        <f t="shared" si="18"/>
        <v>0</v>
      </c>
    </row>
    <row r="106" spans="1:21" x14ac:dyDescent="0.2">
      <c r="A106" s="6"/>
      <c r="F106" s="1"/>
      <c r="G106" s="1"/>
      <c r="H106" s="1"/>
      <c r="I106" s="1"/>
      <c r="J106" s="1"/>
      <c r="K106" s="1"/>
      <c r="L106" s="1" t="e">
        <f t="shared" si="19"/>
        <v>#DIV/0!</v>
      </c>
      <c r="M106" s="1" t="e">
        <f t="shared" si="21"/>
        <v>#DIV/0!</v>
      </c>
      <c r="N106" s="1"/>
      <c r="O106" s="1"/>
      <c r="P106" s="1"/>
      <c r="Q106" s="1"/>
      <c r="S106" s="23" t="e">
        <f t="shared" si="20"/>
        <v>#DIV/0!</v>
      </c>
      <c r="T106" s="23" t="e">
        <f t="shared" si="22"/>
        <v>#DIV/0!</v>
      </c>
      <c r="U106" s="23">
        <f t="shared" si="18"/>
        <v>0</v>
      </c>
    </row>
    <row r="107" spans="1:21" x14ac:dyDescent="0.2">
      <c r="A107" s="6"/>
      <c r="F107" s="1"/>
      <c r="G107" s="1"/>
      <c r="H107" s="1"/>
      <c r="I107" s="1"/>
      <c r="J107" s="1"/>
      <c r="K107" s="1"/>
      <c r="L107" s="1" t="e">
        <f t="shared" si="19"/>
        <v>#DIV/0!</v>
      </c>
      <c r="M107" s="1" t="e">
        <f t="shared" si="21"/>
        <v>#DIV/0!</v>
      </c>
      <c r="N107" s="1"/>
      <c r="O107" s="1"/>
      <c r="P107" s="1"/>
      <c r="Q107" s="1"/>
      <c r="S107" s="23" t="e">
        <f t="shared" si="20"/>
        <v>#DIV/0!</v>
      </c>
      <c r="T107" s="23" t="e">
        <f t="shared" si="22"/>
        <v>#DIV/0!</v>
      </c>
      <c r="U107" s="23">
        <f t="shared" si="18"/>
        <v>0</v>
      </c>
    </row>
    <row r="108" spans="1:21" x14ac:dyDescent="0.2">
      <c r="A108" s="6"/>
      <c r="F108" s="1"/>
      <c r="G108" s="1"/>
      <c r="H108" s="1"/>
      <c r="I108" s="1"/>
      <c r="J108" s="1"/>
      <c r="K108" s="1"/>
      <c r="L108" s="1" t="e">
        <f t="shared" si="19"/>
        <v>#DIV/0!</v>
      </c>
      <c r="M108" s="1" t="e">
        <f t="shared" si="21"/>
        <v>#DIV/0!</v>
      </c>
      <c r="N108" s="1"/>
      <c r="O108" s="1"/>
      <c r="P108" s="1"/>
      <c r="Q108" s="1"/>
      <c r="S108" s="23" t="e">
        <f t="shared" si="20"/>
        <v>#DIV/0!</v>
      </c>
      <c r="T108" s="23" t="e">
        <f t="shared" si="22"/>
        <v>#DIV/0!</v>
      </c>
      <c r="U108" s="23">
        <f t="shared" si="18"/>
        <v>0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AA108"/>
  <sheetViews>
    <sheetView showRuler="0" zoomScale="75" zoomScaleNormal="100" workbookViewId="0">
      <selection activeCell="V39" sqref="V39"/>
    </sheetView>
  </sheetViews>
  <sheetFormatPr baseColWidth="10" defaultRowHeight="16" x14ac:dyDescent="0.2"/>
  <cols>
    <col min="4" max="4" width="13" customWidth="1"/>
    <col min="11" max="11" width="12.1640625" customWidth="1"/>
    <col min="12" max="13" width="10.83203125" style="27"/>
    <col min="19" max="19" width="12.1640625" customWidth="1"/>
  </cols>
  <sheetData>
    <row r="1" spans="1:27" x14ac:dyDescent="0.2">
      <c r="A1" s="1"/>
      <c r="B1" s="2" t="s">
        <v>2</v>
      </c>
      <c r="C1" s="8"/>
      <c r="D1" s="8" t="s">
        <v>3</v>
      </c>
      <c r="E1" s="8" t="s">
        <v>4</v>
      </c>
      <c r="F1" s="8" t="s">
        <v>5</v>
      </c>
      <c r="G1" s="8" t="s">
        <v>21</v>
      </c>
      <c r="H1" s="1"/>
      <c r="I1" s="1"/>
      <c r="J1" s="1"/>
      <c r="K1" s="1"/>
      <c r="L1" s="23"/>
      <c r="M1" s="23"/>
      <c r="N1" s="1"/>
      <c r="O1" s="1"/>
      <c r="P1" s="1"/>
      <c r="Q1" s="1"/>
      <c r="R1" s="3"/>
      <c r="S1" s="3"/>
      <c r="T1" s="1"/>
      <c r="U1" s="3"/>
      <c r="V1" s="3"/>
      <c r="W1" s="1"/>
      <c r="X1" s="1"/>
      <c r="Y1" s="1"/>
      <c r="Z1" s="1"/>
      <c r="AA1" s="1"/>
    </row>
    <row r="2" spans="1:27" x14ac:dyDescent="0.2">
      <c r="A2" s="4" t="s">
        <v>6</v>
      </c>
      <c r="B2" s="1">
        <v>195</v>
      </c>
      <c r="C2" s="1"/>
      <c r="D2" s="1">
        <f>1/B2</f>
        <v>5.1282051282051282E-3</v>
      </c>
      <c r="E2" s="1">
        <f>1/B3</f>
        <v>4.6948356807511738E-3</v>
      </c>
      <c r="F2" s="1">
        <f>1/B4</f>
        <v>4.4843049327354259E-3</v>
      </c>
      <c r="G2" s="1"/>
      <c r="H2" s="1"/>
      <c r="I2" s="1"/>
      <c r="J2" s="1"/>
      <c r="K2" s="1"/>
      <c r="L2" s="23"/>
      <c r="M2" s="23"/>
      <c r="N2" s="1" t="s">
        <v>7</v>
      </c>
      <c r="O2" s="1">
        <v>0.05</v>
      </c>
      <c r="P2" s="1"/>
      <c r="Q2" s="4"/>
      <c r="R2" s="1"/>
      <c r="S2" s="48" t="s">
        <v>38</v>
      </c>
      <c r="T2" s="1">
        <v>47.2</v>
      </c>
      <c r="U2" s="1"/>
      <c r="V2" s="1"/>
      <c r="W2" s="1"/>
      <c r="X2" s="1"/>
      <c r="Y2" s="1"/>
      <c r="Z2" s="1"/>
      <c r="AA2" s="1"/>
    </row>
    <row r="3" spans="1:27" x14ac:dyDescent="0.2">
      <c r="A3" s="5" t="s">
        <v>8</v>
      </c>
      <c r="B3">
        <v>213</v>
      </c>
      <c r="C3" s="1"/>
      <c r="D3" s="1"/>
      <c r="E3" s="1"/>
      <c r="F3" s="1"/>
      <c r="G3" s="1"/>
      <c r="H3" s="1"/>
      <c r="I3" s="1"/>
      <c r="J3" s="1"/>
      <c r="K3" s="1"/>
      <c r="L3" s="23"/>
      <c r="M3" s="23"/>
      <c r="N3" s="1" t="s">
        <v>9</v>
      </c>
      <c r="O3" s="1">
        <v>0.05</v>
      </c>
      <c r="P3" s="1"/>
      <c r="Q3" s="4"/>
      <c r="R3" s="1"/>
      <c r="S3" s="48" t="s">
        <v>39</v>
      </c>
      <c r="T3" s="15">
        <v>179.5</v>
      </c>
      <c r="U3" s="1"/>
      <c r="V3" s="1"/>
      <c r="W3" s="1"/>
      <c r="X3" s="1"/>
      <c r="Y3" s="1"/>
      <c r="Z3" s="1"/>
      <c r="AA3" s="1"/>
    </row>
    <row r="4" spans="1:27" x14ac:dyDescent="0.2">
      <c r="A4" s="5" t="s">
        <v>10</v>
      </c>
      <c r="B4">
        <v>223</v>
      </c>
      <c r="C4" s="1"/>
      <c r="D4" s="1"/>
      <c r="E4" s="1"/>
      <c r="F4" s="1"/>
      <c r="G4" s="1"/>
      <c r="H4" s="1"/>
      <c r="I4" s="1"/>
      <c r="J4" s="1"/>
      <c r="K4" s="1"/>
      <c r="L4" s="23"/>
      <c r="M4" s="23"/>
      <c r="N4" s="1"/>
      <c r="O4" s="1"/>
      <c r="P4" s="1"/>
      <c r="Q4" s="4"/>
      <c r="R4" s="1"/>
      <c r="S4" s="48" t="s">
        <v>40</v>
      </c>
      <c r="T4" s="1">
        <v>180.7</v>
      </c>
      <c r="U4" s="1"/>
      <c r="V4" s="1"/>
      <c r="W4" s="1"/>
      <c r="X4" s="1"/>
      <c r="Y4" s="1"/>
      <c r="Z4" s="1"/>
      <c r="AA4" s="1"/>
    </row>
    <row r="5" spans="1:27" x14ac:dyDescent="0.2">
      <c r="A5" s="5" t="s">
        <v>20</v>
      </c>
      <c r="C5" s="1"/>
      <c r="D5" s="1"/>
      <c r="E5" s="1"/>
      <c r="F5" s="1"/>
      <c r="G5" s="1"/>
      <c r="H5" s="1"/>
      <c r="I5" s="1"/>
      <c r="J5" s="1"/>
      <c r="K5" s="1"/>
      <c r="L5" s="23"/>
      <c r="M5" s="23"/>
      <c r="N5" s="1"/>
      <c r="O5" s="1"/>
      <c r="P5" s="1"/>
      <c r="Q5" s="4"/>
      <c r="R5" s="1"/>
      <c r="S5" s="4" t="s">
        <v>34</v>
      </c>
      <c r="T5" s="30">
        <v>2.4500000000000002</v>
      </c>
      <c r="U5" s="15" t="s">
        <v>1</v>
      </c>
      <c r="V5" s="1"/>
      <c r="W5" s="1"/>
      <c r="X5" s="1"/>
      <c r="Y5" s="1"/>
      <c r="Z5" s="1"/>
      <c r="AA5" s="1"/>
    </row>
    <row r="6" spans="1:27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23"/>
      <c r="M6" s="23"/>
      <c r="N6" s="1"/>
      <c r="O6" s="1"/>
      <c r="P6" s="1"/>
      <c r="Q6" s="1"/>
      <c r="R6" s="1"/>
      <c r="S6" s="4" t="s">
        <v>35</v>
      </c>
      <c r="T6" s="14">
        <v>1.8</v>
      </c>
      <c r="U6" s="15" t="s">
        <v>1</v>
      </c>
      <c r="V6" s="1"/>
      <c r="W6" s="1"/>
      <c r="X6" s="1"/>
      <c r="Y6" s="1"/>
      <c r="Z6" s="1"/>
      <c r="AA6" s="1"/>
    </row>
    <row r="7" spans="1:27" ht="17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3"/>
      <c r="M7" s="2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5" thickBot="1" x14ac:dyDescent="0.25">
      <c r="A8" s="36" t="s">
        <v>0</v>
      </c>
      <c r="B8" s="37" t="s">
        <v>11</v>
      </c>
      <c r="C8" s="37" t="s">
        <v>12</v>
      </c>
      <c r="D8" s="37" t="s">
        <v>13</v>
      </c>
      <c r="E8" s="38" t="s">
        <v>22</v>
      </c>
      <c r="F8" s="37" t="s">
        <v>14</v>
      </c>
      <c r="G8" s="37" t="s">
        <v>15</v>
      </c>
      <c r="H8" s="37" t="s">
        <v>16</v>
      </c>
      <c r="I8" s="38" t="s">
        <v>23</v>
      </c>
      <c r="J8" s="37" t="s">
        <v>17</v>
      </c>
      <c r="K8" s="32" t="s">
        <v>36</v>
      </c>
      <c r="L8" s="19" t="s">
        <v>33</v>
      </c>
      <c r="M8" s="50" t="s">
        <v>31</v>
      </c>
      <c r="N8" s="37" t="s">
        <v>18</v>
      </c>
      <c r="O8" s="37" t="s">
        <v>19</v>
      </c>
      <c r="P8" s="39" t="s">
        <v>24</v>
      </c>
      <c r="Q8" s="40" t="s">
        <v>25</v>
      </c>
      <c r="R8" s="52" t="s">
        <v>26</v>
      </c>
      <c r="S8" s="19" t="s">
        <v>33</v>
      </c>
      <c r="T8" s="19" t="s">
        <v>31</v>
      </c>
      <c r="U8" s="22" t="s">
        <v>28</v>
      </c>
      <c r="V8" s="1"/>
      <c r="W8" s="1"/>
      <c r="X8" s="1"/>
      <c r="Y8" s="1"/>
      <c r="Z8" s="1"/>
      <c r="AA8" s="1"/>
    </row>
    <row r="9" spans="1:27" x14ac:dyDescent="0.2">
      <c r="A9" s="1">
        <v>0.05</v>
      </c>
      <c r="B9" s="9">
        <v>2.3467000000000001E-5</v>
      </c>
      <c r="C9" s="7">
        <v>2.6066799999999998E-4</v>
      </c>
      <c r="D9" s="7">
        <v>1.04671E-3</v>
      </c>
      <c r="E9" s="1"/>
      <c r="F9" s="1">
        <f>LN(B9)</f>
        <v>-10.659915379023817</v>
      </c>
      <c r="G9" s="1">
        <f>LN(C9)</f>
        <v>-8.2522629910106406</v>
      </c>
      <c r="H9" s="1">
        <f>LN(D9)</f>
        <v>-6.8621033673132086</v>
      </c>
      <c r="I9" s="1" t="e">
        <f>LN(E9)</f>
        <v>#NUM!</v>
      </c>
      <c r="J9" s="1">
        <f>SLOPE(F9:H9,$D$2:$F$2)</f>
        <v>-5846.9984434198959</v>
      </c>
      <c r="K9" s="1">
        <f>-J9*0.0083145</f>
        <v>48.614868557814731</v>
      </c>
      <c r="L9" s="23"/>
      <c r="M9" s="23"/>
      <c r="N9" s="1">
        <f>INDEX(LINEST(F9:H9,$D$2:$F$2,,TRUE),2,1)*0.0083145</f>
        <v>2.1280363155003514</v>
      </c>
      <c r="O9" s="1">
        <f>INDEX(LINEST(F9:H9,$D$2:$F$2,,TRUE),3,1)</f>
        <v>0.99808755708911978</v>
      </c>
      <c r="P9" s="1">
        <f>INTERCEPT(F9:H9,D2:F2)</f>
        <v>19.293582181264718</v>
      </c>
      <c r="Q9" s="1">
        <f>P9*8.3145</f>
        <v>160.41648904612552</v>
      </c>
      <c r="R9" s="1">
        <f>INDEX(LINEST(F9:H9,$D$2:$F$2,,TRUE),2,2)*8.3145</f>
        <v>10.164870185068887</v>
      </c>
      <c r="S9" s="23"/>
      <c r="T9" s="23"/>
      <c r="U9" s="23">
        <f>A9/$T$5</f>
        <v>2.0408163265306121E-2</v>
      </c>
      <c r="V9" s="1"/>
      <c r="W9" s="1"/>
      <c r="X9" s="1"/>
      <c r="Y9" s="1"/>
      <c r="Z9" s="1"/>
      <c r="AA9" s="1"/>
    </row>
    <row r="10" spans="1:27" x14ac:dyDescent="0.2">
      <c r="A10" s="6">
        <f t="shared" ref="A10:A47" si="0">A9+$O$3</f>
        <v>0.1</v>
      </c>
      <c r="B10" s="7">
        <v>4.7916900000000002E-5</v>
      </c>
      <c r="C10" s="1">
        <v>5.3169899999999995E-4</v>
      </c>
      <c r="D10" s="1">
        <v>2.1317200000000001E-3</v>
      </c>
      <c r="E10" s="1"/>
      <c r="F10" s="1">
        <f>LN(B10)</f>
        <v>-9.9460422974015632</v>
      </c>
      <c r="G10" s="1">
        <f t="shared" ref="G10:I25" si="1">LN(C10)</f>
        <v>-7.5394330182155773</v>
      </c>
      <c r="H10" s="1">
        <f t="shared" si="1"/>
        <v>-6.1508261133859037</v>
      </c>
      <c r="I10" s="1" t="e">
        <f t="shared" si="1"/>
        <v>#NUM!</v>
      </c>
      <c r="J10" s="1">
        <f>SLOPE(F10:H10,$D$2:$F$2)</f>
        <v>-5843.2095923780244</v>
      </c>
      <c r="K10" s="1">
        <f>-J10*0.0083145</f>
        <v>48.583366155827086</v>
      </c>
      <c r="L10" s="23">
        <f>(K11-K9)/(A11-A9)</f>
        <v>-0.64869028513157889</v>
      </c>
      <c r="M10" s="23"/>
      <c r="N10" s="1">
        <f t="shared" ref="N10:N48" si="2">INDEX(LINEST(F10:H10,$D$2:$F$2,,TRUE),2,1)*0.0083145</f>
        <v>2.1179426802050223</v>
      </c>
      <c r="O10" s="1">
        <f t="shared" ref="O10:O22" si="3">INDEX(LINEST(F10:H10,$D$2:$F$2,,TRUE),3,1)</f>
        <v>0.99810316901751839</v>
      </c>
      <c r="P10" s="1">
        <f>INTERCEPT(F10:H10,$D$2:$F$2)</f>
        <v>19.988172816772984</v>
      </c>
      <c r="Q10" s="1">
        <f>P10*8.3145</f>
        <v>166.19166288505897</v>
      </c>
      <c r="R10" s="1">
        <f t="shared" ref="R10:R73" si="4">INDEX(LINEST(F10:H10,$D$2:$F$2,,TRUE),2,2)*8.3145</f>
        <v>10.116656490723013</v>
      </c>
      <c r="S10" s="23">
        <f>(Q11-Q9)/(A11-A9)</f>
        <v>91.525373511933296</v>
      </c>
      <c r="T10" s="23"/>
      <c r="U10" s="23">
        <f t="shared" ref="U10:U73" si="5">A10/$T$5</f>
        <v>4.0816326530612242E-2</v>
      </c>
      <c r="V10" s="1"/>
      <c r="W10" s="1"/>
      <c r="X10" s="1"/>
      <c r="Y10" s="1"/>
      <c r="Z10" s="1"/>
      <c r="AA10" s="1"/>
    </row>
    <row r="11" spans="1:27" x14ac:dyDescent="0.2">
      <c r="A11" s="6">
        <f t="shared" si="0"/>
        <v>0.15000000000000002</v>
      </c>
      <c r="B11" s="1">
        <v>7.3412500000000002E-5</v>
      </c>
      <c r="C11" s="1">
        <v>8.1370300000000004E-4</v>
      </c>
      <c r="D11" s="1">
        <v>3.2569999999999999E-3</v>
      </c>
      <c r="E11" s="1"/>
      <c r="F11" s="1">
        <f>LN(B11)</f>
        <v>-9.5194163371156364</v>
      </c>
      <c r="G11" s="1">
        <f t="shared" si="1"/>
        <v>-7.1139151234059792</v>
      </c>
      <c r="H11" s="1">
        <f t="shared" si="1"/>
        <v>-5.7269487526880409</v>
      </c>
      <c r="I11" s="1" t="e">
        <f t="shared" si="1"/>
        <v>#NUM!</v>
      </c>
      <c r="J11" s="1">
        <f t="shared" ref="J11:J48" si="6">SLOPE(F11:H11,$D$2:$F$2)</f>
        <v>-5839.1965276687197</v>
      </c>
      <c r="K11" s="1">
        <f t="shared" ref="K11:K18" si="7">-J11*0.0083145</f>
        <v>48.549999529301573</v>
      </c>
      <c r="L11" s="23">
        <f t="shared" ref="L11:L74" si="8">(K12-K10)/(A12-A10)</f>
        <v>-0.6863860757669471</v>
      </c>
      <c r="M11" s="23">
        <f>(L12-L10)/(A12-A10)</f>
        <v>-0.76916453341695723</v>
      </c>
      <c r="N11" s="1">
        <f t="shared" si="2"/>
        <v>2.1073061446939807</v>
      </c>
      <c r="O11" s="1">
        <f t="shared" si="3"/>
        <v>0.99811956046380157</v>
      </c>
      <c r="P11" s="1">
        <f>INTERCEPT(F11:H11,$D$2:$F$2)</f>
        <v>20.394374453944174</v>
      </c>
      <c r="Q11" s="1">
        <f t="shared" ref="Q11:Q48" si="9">P11*8.3145</f>
        <v>169.56902639731885</v>
      </c>
      <c r="R11" s="1">
        <f t="shared" si="4"/>
        <v>10.065849555756216</v>
      </c>
      <c r="S11" s="23">
        <f t="shared" ref="S11:S74" si="10">(Q12-Q10)/(A12-A10)</f>
        <v>57.694811349479664</v>
      </c>
      <c r="T11" s="23">
        <f>(S12-S10)/(A12-A10)</f>
        <v>-491.13655138096965</v>
      </c>
      <c r="U11" s="23">
        <f t="shared" si="5"/>
        <v>6.1224489795918373E-2</v>
      </c>
      <c r="V11" s="1"/>
      <c r="W11" s="1"/>
      <c r="X11" s="1"/>
      <c r="Y11" s="1"/>
      <c r="Z11" s="1"/>
      <c r="AA11" s="1"/>
    </row>
    <row r="12" spans="1:27" x14ac:dyDescent="0.2">
      <c r="A12" s="6">
        <f t="shared" si="0"/>
        <v>0.2</v>
      </c>
      <c r="B12" s="1">
        <v>1.00022E-4</v>
      </c>
      <c r="C12" s="1">
        <v>1.1073400000000001E-3</v>
      </c>
      <c r="D12" s="1">
        <v>4.4246800000000003E-3</v>
      </c>
      <c r="E12" s="1"/>
      <c r="F12" s="1">
        <f>LN(B12)</f>
        <v>-9.2101203961726341</v>
      </c>
      <c r="G12" s="1">
        <f t="shared" si="1"/>
        <v>-6.8057945360076699</v>
      </c>
      <c r="H12" s="1">
        <f t="shared" si="1"/>
        <v>-5.4205573195213805</v>
      </c>
      <c r="I12" s="1" t="e">
        <f t="shared" si="1"/>
        <v>#NUM!</v>
      </c>
      <c r="J12" s="1">
        <f t="shared" si="6"/>
        <v>-5834.9543025137273</v>
      </c>
      <c r="K12" s="1">
        <f t="shared" si="7"/>
        <v>48.514727548250391</v>
      </c>
      <c r="L12" s="23">
        <f t="shared" si="8"/>
        <v>-0.72560673847327462</v>
      </c>
      <c r="M12" s="23">
        <f t="shared" ref="M12:M75" si="11">(L13-L11)/(A13-A11)</f>
        <v>-0.83462879242120169</v>
      </c>
      <c r="N12" s="1">
        <f t="shared" si="2"/>
        <v>2.096129871517995</v>
      </c>
      <c r="O12" s="1">
        <f t="shared" si="3"/>
        <v>0.99813671532745429</v>
      </c>
      <c r="P12" s="1">
        <f t="shared" ref="P12:P48" si="12">INTERCEPT(F12:H12,$D$2:$F$2)</f>
        <v>20.682078780444638</v>
      </c>
      <c r="Q12" s="1">
        <f t="shared" si="9"/>
        <v>171.96114402000694</v>
      </c>
      <c r="R12" s="1">
        <f t="shared" si="4"/>
        <v>10.012464486545095</v>
      </c>
      <c r="S12" s="23">
        <f t="shared" si="10"/>
        <v>42.411718373836329</v>
      </c>
      <c r="T12" s="23">
        <f t="shared" ref="T12:T75" si="13">(S13-S11)/(A13-A11)</f>
        <v>-241.88607402604984</v>
      </c>
      <c r="U12" s="23">
        <f t="shared" si="5"/>
        <v>8.1632653061224483E-2</v>
      </c>
      <c r="V12" s="1"/>
      <c r="W12" s="1"/>
      <c r="X12" s="1"/>
      <c r="Y12" s="1"/>
      <c r="Z12" s="1"/>
      <c r="AA12" s="1"/>
    </row>
    <row r="13" spans="1:27" x14ac:dyDescent="0.2">
      <c r="A13" s="6">
        <f t="shared" si="0"/>
        <v>0.25</v>
      </c>
      <c r="B13" s="1">
        <v>1.27818E-4</v>
      </c>
      <c r="C13" s="1">
        <v>1.4132999999999999E-3</v>
      </c>
      <c r="D13" s="1">
        <v>5.6369699999999998E-3</v>
      </c>
      <c r="E13" s="1"/>
      <c r="F13" s="1">
        <f>LN(B13)</f>
        <v>-8.9649031808681521</v>
      </c>
      <c r="G13" s="1">
        <f t="shared" si="1"/>
        <v>-6.5618278835901691</v>
      </c>
      <c r="H13" s="1">
        <f t="shared" si="1"/>
        <v>-5.1784085918766376</v>
      </c>
      <c r="I13" s="1" t="e">
        <f t="shared" si="1"/>
        <v>#NUM!</v>
      </c>
      <c r="J13" s="1">
        <f t="shared" si="6"/>
        <v>-5830.469523778248</v>
      </c>
      <c r="K13" s="1">
        <f t="shared" si="7"/>
        <v>48.477438855454245</v>
      </c>
      <c r="L13" s="31">
        <f t="shared" si="8"/>
        <v>-0.76984895500906725</v>
      </c>
      <c r="M13" s="31">
        <f t="shared" si="11"/>
        <v>-0.9150104305177833</v>
      </c>
      <c r="N13" s="1">
        <f t="shared" si="2"/>
        <v>2.0844495436360604</v>
      </c>
      <c r="O13" s="1">
        <f t="shared" si="3"/>
        <v>0.99815455446513079</v>
      </c>
      <c r="P13" s="1">
        <f t="shared" si="12"/>
        <v>20.904467885585721</v>
      </c>
      <c r="Q13" s="1">
        <f t="shared" si="9"/>
        <v>173.81019823470248</v>
      </c>
      <c r="R13" s="1">
        <f t="shared" si="4"/>
        <v>9.9566717278529175</v>
      </c>
      <c r="S13" s="31">
        <f t="shared" si="10"/>
        <v>33.506203946874685</v>
      </c>
      <c r="T13" s="31">
        <f t="shared" si="13"/>
        <v>-147.98902746254331</v>
      </c>
      <c r="U13" s="23">
        <f t="shared" si="5"/>
        <v>0.1020408163265306</v>
      </c>
      <c r="V13" s="1"/>
      <c r="W13" s="1"/>
      <c r="X13" s="1"/>
      <c r="Y13" s="1"/>
      <c r="Z13" s="1"/>
      <c r="AA13" s="1"/>
    </row>
    <row r="14" spans="1:27" x14ac:dyDescent="0.2">
      <c r="A14" s="6">
        <f t="shared" si="0"/>
        <v>0.3</v>
      </c>
      <c r="B14" s="1">
        <v>1.5688400000000001E-4</v>
      </c>
      <c r="C14" s="1">
        <v>1.73237E-3</v>
      </c>
      <c r="D14" s="1">
        <v>6.8962700000000004E-3</v>
      </c>
      <c r="E14" s="1"/>
      <c r="F14" s="1">
        <f t="shared" ref="F14:I27" si="14">LN(B14)</f>
        <v>-8.7600038792059234</v>
      </c>
      <c r="G14" s="1">
        <f t="shared" si="1"/>
        <v>-6.3582648657905994</v>
      </c>
      <c r="H14" s="1">
        <f t="shared" si="1"/>
        <v>-4.9767745932549587</v>
      </c>
      <c r="I14" s="1" t="e">
        <f t="shared" si="1"/>
        <v>#NUM!</v>
      </c>
      <c r="J14" s="1">
        <f t="shared" si="6"/>
        <v>-5825.6951894581134</v>
      </c>
      <c r="K14" s="1">
        <f t="shared" si="7"/>
        <v>48.437742652749485</v>
      </c>
      <c r="L14" s="31">
        <f t="shared" si="8"/>
        <v>-0.81710778152505292</v>
      </c>
      <c r="M14" s="31">
        <f t="shared" si="11"/>
        <v>-0.97711130470372631</v>
      </c>
      <c r="N14" s="1">
        <f t="shared" si="2"/>
        <v>2.0720990146416751</v>
      </c>
      <c r="O14" s="1">
        <f t="shared" si="3"/>
        <v>0.99817333384986306</v>
      </c>
      <c r="P14" s="1">
        <f t="shared" si="12"/>
        <v>21.085063974345349</v>
      </c>
      <c r="Q14" s="1">
        <f t="shared" si="9"/>
        <v>175.31176441469441</v>
      </c>
      <c r="R14" s="1">
        <f t="shared" si="4"/>
        <v>9.8976776575776917</v>
      </c>
      <c r="S14" s="31">
        <f t="shared" si="10"/>
        <v>27.612815627582002</v>
      </c>
      <c r="T14" s="31">
        <f t="shared" si="13"/>
        <v>-101.20159425665923</v>
      </c>
      <c r="U14" s="23">
        <f t="shared" si="5"/>
        <v>0.12244897959183672</v>
      </c>
      <c r="V14" s="1"/>
      <c r="W14" s="1"/>
      <c r="X14" s="1"/>
      <c r="Y14" s="1"/>
      <c r="Z14" s="1"/>
      <c r="AA14" s="1"/>
    </row>
    <row r="15" spans="1:27" x14ac:dyDescent="0.2">
      <c r="A15" s="6">
        <f t="shared" si="0"/>
        <v>0.35</v>
      </c>
      <c r="B15" s="1">
        <v>1.87305E-4</v>
      </c>
      <c r="C15" s="1">
        <v>2.06536E-3</v>
      </c>
      <c r="D15" s="1">
        <v>8.2051099999999998E-3</v>
      </c>
      <c r="E15" s="1"/>
      <c r="F15" s="1">
        <f t="shared" si="14"/>
        <v>-8.5827722537290558</v>
      </c>
      <c r="G15" s="1">
        <f t="shared" si="1"/>
        <v>-6.1824507336231358</v>
      </c>
      <c r="H15" s="1">
        <f t="shared" si="1"/>
        <v>-4.8029981480704729</v>
      </c>
      <c r="I15" s="1" t="e">
        <f t="shared" si="1"/>
        <v>#NUM!</v>
      </c>
      <c r="J15" s="1">
        <f t="shared" si="6"/>
        <v>-5820.6420202419549</v>
      </c>
      <c r="K15" s="1">
        <f t="shared" si="7"/>
        <v>48.39572807730174</v>
      </c>
      <c r="L15" s="31">
        <f t="shared" si="8"/>
        <v>-0.86756008547943986</v>
      </c>
      <c r="M15" s="31">
        <f t="shared" si="11"/>
        <v>-1.0586815109299155</v>
      </c>
      <c r="N15" s="1">
        <f t="shared" si="2"/>
        <v>2.0590805513166082</v>
      </c>
      <c r="O15" s="1">
        <f t="shared" si="3"/>
        <v>0.99819304574834045</v>
      </c>
      <c r="P15" s="1">
        <f t="shared" si="12"/>
        <v>21.236572228932669</v>
      </c>
      <c r="Q15" s="1">
        <f t="shared" si="9"/>
        <v>176.57147979746068</v>
      </c>
      <c r="R15" s="1">
        <f t="shared" si="4"/>
        <v>9.8354931033271349</v>
      </c>
      <c r="S15" s="31">
        <f t="shared" si="10"/>
        <v>23.386044521208763</v>
      </c>
      <c r="T15" s="31">
        <f t="shared" si="13"/>
        <v>-74.414368871850968</v>
      </c>
      <c r="U15" s="23">
        <f t="shared" si="5"/>
        <v>0.14285714285714285</v>
      </c>
      <c r="V15" s="1"/>
      <c r="W15" s="1"/>
      <c r="X15" s="1"/>
      <c r="Y15" s="1"/>
      <c r="Z15" s="1"/>
      <c r="AA15" s="1"/>
    </row>
    <row r="16" spans="1:27" x14ac:dyDescent="0.2">
      <c r="A16" s="6">
        <f t="shared" si="0"/>
        <v>0.39999999999999997</v>
      </c>
      <c r="B16" s="1">
        <v>2.1918E-4</v>
      </c>
      <c r="C16" s="1">
        <v>2.4131700000000001E-3</v>
      </c>
      <c r="D16" s="1">
        <v>9.5661900000000005E-3</v>
      </c>
      <c r="E16" s="1"/>
      <c r="F16" s="1">
        <f t="shared" si="14"/>
        <v>-8.4256172479290274</v>
      </c>
      <c r="G16" s="1">
        <f t="shared" si="1"/>
        <v>-6.0268140431009973</v>
      </c>
      <c r="H16" s="1">
        <f t="shared" si="1"/>
        <v>-4.6495202719099886</v>
      </c>
      <c r="I16" s="1" t="e">
        <f t="shared" si="1"/>
        <v>#NUM!</v>
      </c>
      <c r="J16" s="1">
        <f t="shared" si="6"/>
        <v>-5815.260886908598</v>
      </c>
      <c r="K16" s="1">
        <f t="shared" si="7"/>
        <v>48.350986644201541</v>
      </c>
      <c r="L16" s="31">
        <f t="shared" si="8"/>
        <v>-0.92297593261804445</v>
      </c>
      <c r="M16" s="31">
        <f t="shared" si="11"/>
        <v>-1.1474604832272919</v>
      </c>
      <c r="N16" s="1">
        <f t="shared" si="2"/>
        <v>2.0453658617501307</v>
      </c>
      <c r="O16" s="1">
        <f t="shared" si="3"/>
        <v>0.99821369814164917</v>
      </c>
      <c r="P16" s="1">
        <f t="shared" si="12"/>
        <v>21.366332174732729</v>
      </c>
      <c r="Q16" s="1">
        <f t="shared" si="9"/>
        <v>177.65036886681528</v>
      </c>
      <c r="R16" s="1">
        <f t="shared" si="4"/>
        <v>9.7699829247383914</v>
      </c>
      <c r="S16" s="31">
        <f t="shared" si="10"/>
        <v>20.171378740396907</v>
      </c>
      <c r="T16" s="31">
        <f t="shared" si="13"/>
        <v>-57.638704174274849</v>
      </c>
      <c r="U16" s="23">
        <f t="shared" si="5"/>
        <v>0.16326530612244897</v>
      </c>
      <c r="V16" s="1"/>
      <c r="W16" s="1"/>
      <c r="X16" s="1"/>
      <c r="Y16" s="1"/>
      <c r="Z16" s="1"/>
      <c r="AA16" s="1"/>
    </row>
    <row r="17" spans="1:27" x14ac:dyDescent="0.2">
      <c r="A17" s="6">
        <f t="shared" si="0"/>
        <v>0.44999999999999996</v>
      </c>
      <c r="B17" s="1">
        <v>2.52613E-4</v>
      </c>
      <c r="C17" s="1">
        <v>2.7767600000000001E-3</v>
      </c>
      <c r="D17" s="1">
        <v>1.09824E-2</v>
      </c>
      <c r="E17" s="1"/>
      <c r="F17" s="1">
        <f t="shared" si="14"/>
        <v>-8.2836518846057192</v>
      </c>
      <c r="G17" s="1">
        <f t="shared" si="1"/>
        <v>-5.8864704985910361</v>
      </c>
      <c r="H17" s="1">
        <f t="shared" si="1"/>
        <v>-4.5114612875507403</v>
      </c>
      <c r="I17" s="1" t="e">
        <f t="shared" si="1"/>
        <v>#NUM!</v>
      </c>
      <c r="J17" s="1">
        <f t="shared" si="6"/>
        <v>-5809.5412212448055</v>
      </c>
      <c r="K17" s="1">
        <f t="shared" si="7"/>
        <v>48.303430484039936</v>
      </c>
      <c r="L17" s="31">
        <f t="shared" si="8"/>
        <v>-0.98230613380216902</v>
      </c>
      <c r="M17" s="31">
        <f t="shared" si="11"/>
        <v>-1.2401397722676679</v>
      </c>
      <c r="N17" s="1">
        <f t="shared" si="2"/>
        <v>2.0309229495126377</v>
      </c>
      <c r="O17" s="1">
        <f t="shared" si="3"/>
        <v>0.99823532846731511</v>
      </c>
      <c r="P17" s="1">
        <f t="shared" si="12"/>
        <v>21.47917706073731</v>
      </c>
      <c r="Q17" s="1">
        <f t="shared" si="9"/>
        <v>178.58861767150037</v>
      </c>
      <c r="R17" s="1">
        <f t="shared" si="4"/>
        <v>9.7009942862837253</v>
      </c>
      <c r="S17" s="31">
        <f t="shared" si="10"/>
        <v>17.62217410378128</v>
      </c>
      <c r="T17" s="31">
        <f t="shared" si="13"/>
        <v>-46.470151305470615</v>
      </c>
      <c r="U17" s="23">
        <f t="shared" si="5"/>
        <v>0.18367346938775508</v>
      </c>
      <c r="V17" s="1"/>
      <c r="W17" s="1"/>
      <c r="X17" s="1"/>
      <c r="Y17" s="1"/>
      <c r="Z17" s="1"/>
      <c r="AA17" s="1"/>
    </row>
    <row r="18" spans="1:27" x14ac:dyDescent="0.2">
      <c r="A18" s="6">
        <f t="shared" si="0"/>
        <v>0.49999999999999994</v>
      </c>
      <c r="B18" s="1">
        <v>2.8772100000000001E-4</v>
      </c>
      <c r="C18" s="1">
        <v>3.1571799999999999E-3</v>
      </c>
      <c r="D18" s="1">
        <v>1.2456800000000001E-2</v>
      </c>
      <c r="E18" s="1"/>
      <c r="F18" s="1">
        <f t="shared" si="14"/>
        <v>-8.1535192973698791</v>
      </c>
      <c r="G18" s="1">
        <f t="shared" si="1"/>
        <v>-5.7580760548770646</v>
      </c>
      <c r="H18" s="1">
        <f t="shared" si="1"/>
        <v>-4.3854886204370596</v>
      </c>
      <c r="I18" s="1" t="e">
        <f t="shared" si="1"/>
        <v>#NUM!</v>
      </c>
      <c r="J18" s="1">
        <f t="shared" si="6"/>
        <v>-5803.4465128175261</v>
      </c>
      <c r="K18" s="1">
        <f t="shared" si="7"/>
        <v>48.252756030821324</v>
      </c>
      <c r="L18" s="31">
        <f t="shared" si="8"/>
        <v>-1.0469899098448112</v>
      </c>
      <c r="M18" s="31">
        <f t="shared" si="11"/>
        <v>-1.3488589618638904</v>
      </c>
      <c r="N18" s="1">
        <f t="shared" si="2"/>
        <v>2.0157012281778335</v>
      </c>
      <c r="O18" s="1">
        <f t="shared" si="3"/>
        <v>0.99825798910114971</v>
      </c>
      <c r="P18" s="1">
        <f t="shared" si="12"/>
        <v>21.578277259870514</v>
      </c>
      <c r="Q18" s="1">
        <f t="shared" si="9"/>
        <v>179.41258627719341</v>
      </c>
      <c r="R18" s="1">
        <f t="shared" si="4"/>
        <v>9.628285554654207</v>
      </c>
      <c r="S18" s="31">
        <f t="shared" si="10"/>
        <v>15.524363609849846</v>
      </c>
      <c r="T18" s="31">
        <f t="shared" si="13"/>
        <v>-38.76186898544357</v>
      </c>
      <c r="U18" s="23">
        <f t="shared" si="5"/>
        <v>0.20408163265306117</v>
      </c>
      <c r="V18" s="1"/>
      <c r="W18" s="1"/>
      <c r="X18" s="1"/>
      <c r="Y18" s="1"/>
      <c r="Z18" s="1"/>
      <c r="AA18" s="1"/>
    </row>
    <row r="19" spans="1:27" x14ac:dyDescent="0.2">
      <c r="A19" s="6">
        <f t="shared" si="0"/>
        <v>0.54999999999999993</v>
      </c>
      <c r="B19" s="1">
        <v>3.2463199999999999E-4</v>
      </c>
      <c r="C19" s="1">
        <v>3.5555700000000001E-3</v>
      </c>
      <c r="D19" s="1">
        <v>1.39927E-2</v>
      </c>
      <c r="E19" s="1"/>
      <c r="F19" s="1">
        <f t="shared" si="14"/>
        <v>-8.0328183248715295</v>
      </c>
      <c r="G19" s="1">
        <f t="shared" si="1"/>
        <v>-5.6392398910268815</v>
      </c>
      <c r="H19" s="1">
        <f t="shared" si="1"/>
        <v>-4.2692195139294595</v>
      </c>
      <c r="I19" s="1" t="e">
        <f t="shared" si="1"/>
        <v>#NUM!</v>
      </c>
      <c r="J19" s="1">
        <f t="shared" si="6"/>
        <v>-5796.9488836436885</v>
      </c>
      <c r="K19" s="1">
        <f t="shared" ref="K19:K48" si="15">-J19*0.0083145</f>
        <v>48.198731493055455</v>
      </c>
      <c r="L19" s="31">
        <f t="shared" si="8"/>
        <v>-1.117192029988558</v>
      </c>
      <c r="M19" s="31">
        <f t="shared" si="11"/>
        <v>-1.4614736787976175</v>
      </c>
      <c r="N19" s="1">
        <f t="shared" si="2"/>
        <v>1.9996713529813055</v>
      </c>
      <c r="O19" s="1">
        <f t="shared" si="3"/>
        <v>0.99828169939643896</v>
      </c>
      <c r="P19" s="1">
        <f t="shared" si="12"/>
        <v>21.665891398458758</v>
      </c>
      <c r="Q19" s="1">
        <f t="shared" si="9"/>
        <v>180.14105403248536</v>
      </c>
      <c r="R19" s="1">
        <f t="shared" si="4"/>
        <v>9.5517165603806049</v>
      </c>
      <c r="S19" s="31">
        <f t="shared" si="10"/>
        <v>13.745987205236924</v>
      </c>
      <c r="T19" s="31">
        <f t="shared" si="13"/>
        <v>-33.246867418913112</v>
      </c>
      <c r="U19" s="23">
        <f t="shared" si="5"/>
        <v>0.22448979591836729</v>
      </c>
      <c r="V19" s="1"/>
      <c r="W19" s="1"/>
      <c r="X19" s="1"/>
      <c r="Y19" s="1"/>
      <c r="Z19" s="1"/>
      <c r="AA19" s="1"/>
    </row>
    <row r="20" spans="1:27" x14ac:dyDescent="0.2">
      <c r="A20" s="6">
        <f t="shared" si="0"/>
        <v>0.6</v>
      </c>
      <c r="B20" s="1">
        <v>3.63486E-4</v>
      </c>
      <c r="C20" s="1">
        <v>3.9731599999999999E-3</v>
      </c>
      <c r="D20" s="1">
        <v>1.55935E-2</v>
      </c>
      <c r="E20" s="1"/>
      <c r="F20" s="1">
        <f t="shared" si="14"/>
        <v>-7.9197697761753165</v>
      </c>
      <c r="G20" s="1">
        <f t="shared" si="1"/>
        <v>-5.5281935311256785</v>
      </c>
      <c r="H20" s="1">
        <f t="shared" si="1"/>
        <v>-4.1609011182229878</v>
      </c>
      <c r="I20" s="1" t="e">
        <f t="shared" si="1"/>
        <v>#NUM!</v>
      </c>
      <c r="J20" s="1">
        <f t="shared" si="6"/>
        <v>-5790.0098415806679</v>
      </c>
      <c r="K20" s="1">
        <f t="shared" si="15"/>
        <v>48.141036827822468</v>
      </c>
      <c r="L20" s="31">
        <f t="shared" si="8"/>
        <v>-1.193137277724573</v>
      </c>
      <c r="M20" s="31">
        <f t="shared" si="11"/>
        <v>-1.578928622982537</v>
      </c>
      <c r="N20" s="1">
        <f t="shared" si="2"/>
        <v>1.9827327640443291</v>
      </c>
      <c r="O20" s="1">
        <f t="shared" si="3"/>
        <v>0.99830659270441868</v>
      </c>
      <c r="P20" s="1">
        <f t="shared" si="12"/>
        <v>21.743602741922796</v>
      </c>
      <c r="Q20" s="1">
        <f t="shared" si="9"/>
        <v>180.78718499771711</v>
      </c>
      <c r="R20" s="1">
        <f t="shared" si="4"/>
        <v>9.4708069648025219</v>
      </c>
      <c r="S20" s="31">
        <f t="shared" si="10"/>
        <v>12.199676867958534</v>
      </c>
      <c r="T20" s="31">
        <f t="shared" si="13"/>
        <v>-29.208991581182897</v>
      </c>
      <c r="U20" s="23">
        <f t="shared" si="5"/>
        <v>0.24489795918367344</v>
      </c>
      <c r="V20" s="1"/>
      <c r="W20" s="1"/>
      <c r="X20" s="1"/>
      <c r="Y20" s="1"/>
      <c r="Z20" s="1"/>
      <c r="AA20" s="1"/>
    </row>
    <row r="21" spans="1:27" x14ac:dyDescent="0.2">
      <c r="A21" s="6">
        <f t="shared" si="0"/>
        <v>0.65</v>
      </c>
      <c r="B21" s="1">
        <v>4.0443899999999998E-4</v>
      </c>
      <c r="C21" s="1">
        <v>4.4113099999999999E-3</v>
      </c>
      <c r="D21" s="1">
        <v>1.7263000000000001E-2</v>
      </c>
      <c r="E21" s="1"/>
      <c r="F21" s="1">
        <f t="shared" si="14"/>
        <v>-7.8130096362987764</v>
      </c>
      <c r="G21" s="1">
        <f t="shared" si="1"/>
        <v>-5.4235835814804432</v>
      </c>
      <c r="H21" s="1">
        <f t="shared" si="1"/>
        <v>-4.0591897961477255</v>
      </c>
      <c r="I21" s="1" t="e">
        <f t="shared" si="1"/>
        <v>#NUM!</v>
      </c>
      <c r="J21" s="1">
        <f t="shared" si="6"/>
        <v>-5782.5988051335607</v>
      </c>
      <c r="K21" s="1">
        <f>-J21*0.0083145</f>
        <v>48.079417765282997</v>
      </c>
      <c r="L21" s="31">
        <f t="shared" si="8"/>
        <v>-1.2750848922868119</v>
      </c>
      <c r="M21" s="31">
        <f t="shared" si="11"/>
        <v>-1.7240714971784128</v>
      </c>
      <c r="N21" s="1">
        <f t="shared" si="2"/>
        <v>1.9648411033588629</v>
      </c>
      <c r="O21" s="1">
        <f t="shared" si="3"/>
        <v>0.99833270760308568</v>
      </c>
      <c r="P21" s="1">
        <f t="shared" si="12"/>
        <v>21.812619125537459</v>
      </c>
      <c r="Q21" s="1">
        <f t="shared" si="9"/>
        <v>181.36102171928121</v>
      </c>
      <c r="R21" s="1">
        <f t="shared" si="4"/>
        <v>9.385344885542704</v>
      </c>
      <c r="S21" s="31">
        <f t="shared" si="10"/>
        <v>10.825088047118632</v>
      </c>
      <c r="T21" s="31">
        <f t="shared" si="13"/>
        <v>-26.322154753023554</v>
      </c>
      <c r="U21" s="23">
        <f t="shared" si="5"/>
        <v>0.26530612244897961</v>
      </c>
      <c r="V21" s="1"/>
      <c r="W21" s="1"/>
      <c r="X21" s="1"/>
      <c r="Y21" s="1"/>
      <c r="Z21" s="1"/>
      <c r="AA21" s="1"/>
    </row>
    <row r="22" spans="1:27" x14ac:dyDescent="0.2">
      <c r="A22" s="6">
        <f t="shared" si="0"/>
        <v>0.70000000000000007</v>
      </c>
      <c r="B22" s="1">
        <v>4.4766400000000002E-4</v>
      </c>
      <c r="C22" s="1">
        <v>4.87149E-3</v>
      </c>
      <c r="D22" s="1">
        <v>1.90052E-2</v>
      </c>
      <c r="E22" s="1"/>
      <c r="F22" s="1">
        <f t="shared" si="14"/>
        <v>-7.7114676069399932</v>
      </c>
      <c r="G22" s="1">
        <f t="shared" si="1"/>
        <v>-5.3243554338568098</v>
      </c>
      <c r="H22" s="1">
        <f t="shared" si="1"/>
        <v>-3.9630426530498619</v>
      </c>
      <c r="I22" s="1" t="e">
        <f t="shared" si="1"/>
        <v>#NUM!</v>
      </c>
      <c r="J22" s="1">
        <f t="shared" si="6"/>
        <v>-5774.6741642424422</v>
      </c>
      <c r="K22" s="1">
        <f t="shared" si="15"/>
        <v>48.013528338593787</v>
      </c>
      <c r="L22" s="23">
        <f t="shared" si="8"/>
        <v>-1.3655444274424144</v>
      </c>
      <c r="M22" s="23">
        <f t="shared" si="11"/>
        <v>-1.8900090938771501</v>
      </c>
      <c r="N22" s="1">
        <f t="shared" si="2"/>
        <v>1.9459568895571371</v>
      </c>
      <c r="O22" s="1">
        <f t="shared" si="3"/>
        <v>0.99836006593641669</v>
      </c>
      <c r="P22" s="1">
        <f t="shared" si="12"/>
        <v>21.873798039861562</v>
      </c>
      <c r="Q22" s="1">
        <f t="shared" si="9"/>
        <v>181.86969380242897</v>
      </c>
      <c r="R22" s="1">
        <f t="shared" si="4"/>
        <v>9.2951417341944627</v>
      </c>
      <c r="S22" s="31">
        <f t="shared" si="10"/>
        <v>9.5674613926561758</v>
      </c>
      <c r="T22" s="31">
        <f t="shared" si="13"/>
        <v>-24.267039423418129</v>
      </c>
      <c r="U22" s="23">
        <f t="shared" si="5"/>
        <v>0.2857142857142857</v>
      </c>
      <c r="V22" s="1"/>
      <c r="W22" s="1"/>
      <c r="X22" s="1"/>
      <c r="Y22" s="1"/>
      <c r="Z22" s="1"/>
      <c r="AA22" s="1"/>
    </row>
    <row r="23" spans="1:27" x14ac:dyDescent="0.2">
      <c r="A23" s="6">
        <f t="shared" si="0"/>
        <v>0.75000000000000011</v>
      </c>
      <c r="B23" s="1">
        <v>4.9335399999999999E-4</v>
      </c>
      <c r="C23" s="1">
        <v>5.3552799999999996E-3</v>
      </c>
      <c r="D23" s="1">
        <v>2.0824200000000001E-2</v>
      </c>
      <c r="E23" s="1"/>
      <c r="F23" s="1">
        <f t="shared" si="14"/>
        <v>-7.614283588859772</v>
      </c>
      <c r="G23" s="1">
        <f t="shared" si="1"/>
        <v>-5.2296722888676737</v>
      </c>
      <c r="H23" s="1">
        <f t="shared" si="1"/>
        <v>-3.8716395070332661</v>
      </c>
      <c r="I23" s="1" t="e">
        <f t="shared" si="1"/>
        <v>#NUM!</v>
      </c>
      <c r="J23" s="1">
        <f t="shared" si="6"/>
        <v>-5766.1751545539419</v>
      </c>
      <c r="K23" s="1">
        <f t="shared" si="15"/>
        <v>47.942863322538756</v>
      </c>
      <c r="L23" s="23">
        <f t="shared" si="8"/>
        <v>-1.4640858016745271</v>
      </c>
      <c r="M23" s="23">
        <f t="shared" si="11"/>
        <v>-2.0574243607093439</v>
      </c>
      <c r="N23" s="1">
        <f t="shared" si="2"/>
        <v>1.9260289930038978</v>
      </c>
      <c r="O23" s="1">
        <f>INDEX(LINEST(F23:H23,$D$2:$F$2,,TRUE),3,1)</f>
        <v>0.99838869646493011</v>
      </c>
      <c r="P23" s="1">
        <f t="shared" si="12"/>
        <v>21.927688719531758</v>
      </c>
      <c r="Q23" s="1">
        <f t="shared" si="9"/>
        <v>182.31776785854683</v>
      </c>
      <c r="R23" s="1">
        <f t="shared" si="4"/>
        <v>9.1999532827335067</v>
      </c>
      <c r="S23" s="31">
        <f t="shared" si="10"/>
        <v>8.3983841047768166</v>
      </c>
      <c r="T23" s="31">
        <f t="shared" si="13"/>
        <v>-22.75539395361643</v>
      </c>
      <c r="U23" s="23">
        <f t="shared" si="5"/>
        <v>0.30612244897959184</v>
      </c>
      <c r="V23" s="1"/>
      <c r="W23" s="1"/>
      <c r="X23" s="1"/>
      <c r="Y23" s="1"/>
      <c r="Z23" s="1"/>
      <c r="AA23" s="1"/>
    </row>
    <row r="24" spans="1:27" x14ac:dyDescent="0.2">
      <c r="A24" s="6">
        <f t="shared" si="0"/>
        <v>0.80000000000000016</v>
      </c>
      <c r="B24" s="1">
        <v>5.4172300000000003E-4</v>
      </c>
      <c r="C24" s="1">
        <v>5.8644600000000002E-3</v>
      </c>
      <c r="D24" s="1">
        <v>2.27247E-2</v>
      </c>
      <c r="E24" s="1"/>
      <c r="F24" s="1">
        <f t="shared" si="14"/>
        <v>-7.520755757276171</v>
      </c>
      <c r="G24" s="1">
        <f t="shared" si="1"/>
        <v>-5.1388448727268026</v>
      </c>
      <c r="H24" s="1">
        <f t="shared" si="1"/>
        <v>-3.7843028403258647</v>
      </c>
      <c r="I24" s="1" t="e">
        <f t="shared" si="1"/>
        <v>#NUM!</v>
      </c>
      <c r="J24" s="1">
        <f>SLOPE(F24:H24,$D$2:$F$2)</f>
        <v>-5757.0653386765689</v>
      </c>
      <c r="K24" s="1">
        <f t="shared" si="15"/>
        <v>47.867119758426334</v>
      </c>
      <c r="L24" s="23">
        <f t="shared" si="8"/>
        <v>-1.571286863513349</v>
      </c>
      <c r="M24" s="23">
        <f t="shared" si="11"/>
        <v>-2.2424115336995913</v>
      </c>
      <c r="N24" s="1">
        <f t="shared" si="2"/>
        <v>1.9050028070443095</v>
      </c>
      <c r="O24" s="1">
        <f t="shared" ref="O24:O87" si="16">INDEX(LINEST(F24:H24,$D$2:$F$2,,TRUE),3,1)</f>
        <v>0.99841864516603274</v>
      </c>
      <c r="P24" s="1">
        <f t="shared" si="12"/>
        <v>21.974806929208807</v>
      </c>
      <c r="Q24" s="1">
        <f t="shared" si="9"/>
        <v>182.70953221290665</v>
      </c>
      <c r="R24" s="1">
        <f t="shared" si="4"/>
        <v>9.0995186946536126</v>
      </c>
      <c r="S24" s="31">
        <f t="shared" si="10"/>
        <v>7.2919219972945308</v>
      </c>
      <c r="T24" s="31">
        <f t="shared" si="13"/>
        <v>-21.733877006568001</v>
      </c>
      <c r="U24" s="23">
        <f t="shared" si="5"/>
        <v>0.32653061224489799</v>
      </c>
      <c r="V24" s="1"/>
      <c r="W24" s="1"/>
      <c r="X24" s="1"/>
      <c r="Y24" s="1"/>
      <c r="Z24" s="1"/>
      <c r="AA24" s="1"/>
    </row>
    <row r="25" spans="1:27" x14ac:dyDescent="0.2">
      <c r="A25" s="6">
        <f t="shared" si="0"/>
        <v>0.8500000000000002</v>
      </c>
      <c r="B25" s="1">
        <v>5.9300900000000003E-4</v>
      </c>
      <c r="C25" s="1">
        <v>6.40092E-3</v>
      </c>
      <c r="D25" s="1">
        <v>2.4711299999999999E-2</v>
      </c>
      <c r="E25" s="1"/>
      <c r="F25" s="1">
        <f t="shared" si="14"/>
        <v>-7.430300982015952</v>
      </c>
      <c r="G25" s="1">
        <f t="shared" si="1"/>
        <v>-5.0513135489475518</v>
      </c>
      <c r="H25" s="1">
        <f t="shared" si="1"/>
        <v>-3.7004946500862514</v>
      </c>
      <c r="I25" s="1" t="e">
        <f t="shared" si="1"/>
        <v>#NUM!</v>
      </c>
      <c r="J25" s="1">
        <f t="shared" si="6"/>
        <v>-5747.2770023678413</v>
      </c>
      <c r="K25" s="1">
        <f t="shared" si="15"/>
        <v>47.785734636187421</v>
      </c>
      <c r="L25" s="23">
        <f t="shared" si="8"/>
        <v>-1.6883269550444864</v>
      </c>
      <c r="M25" s="31">
        <f t="shared" si="11"/>
        <v>-2.4544767922961297</v>
      </c>
      <c r="N25" s="1">
        <f t="shared" si="2"/>
        <v>1.8827797050414199</v>
      </c>
      <c r="O25" s="1">
        <f t="shared" si="16"/>
        <v>0.99845001031393887</v>
      </c>
      <c r="P25" s="1">
        <f t="shared" si="12"/>
        <v>22.015389988366863</v>
      </c>
      <c r="Q25" s="1">
        <f t="shared" si="9"/>
        <v>183.04696005827628</v>
      </c>
      <c r="R25" s="1">
        <f t="shared" si="4"/>
        <v>8.9933668657005406</v>
      </c>
      <c r="S25" s="31">
        <f t="shared" si="10"/>
        <v>6.2249964041200148</v>
      </c>
      <c r="T25" s="31">
        <f t="shared" si="13"/>
        <v>-21.149458980786981</v>
      </c>
      <c r="U25" s="23">
        <f t="shared" si="5"/>
        <v>0.34693877551020413</v>
      </c>
      <c r="V25" s="1"/>
      <c r="W25" s="1"/>
      <c r="X25" s="1"/>
      <c r="Y25" s="1"/>
      <c r="Z25" s="1"/>
      <c r="AA25" s="1"/>
    </row>
    <row r="26" spans="1:27" x14ac:dyDescent="0.2">
      <c r="A26" s="6">
        <f t="shared" si="0"/>
        <v>0.90000000000000024</v>
      </c>
      <c r="B26" s="1">
        <v>6.4748099999999999E-4</v>
      </c>
      <c r="C26" s="1">
        <v>6.9667699999999997E-3</v>
      </c>
      <c r="D26" s="1">
        <v>2.6789400000000001E-2</v>
      </c>
      <c r="E26" s="1"/>
      <c r="F26" s="1">
        <f t="shared" si="14"/>
        <v>-7.3424211084504574</v>
      </c>
      <c r="G26" s="1">
        <f t="shared" si="14"/>
        <v>-4.9666035762535969</v>
      </c>
      <c r="H26" s="1">
        <f t="shared" si="14"/>
        <v>-3.6197489920929966</v>
      </c>
      <c r="I26" s="1" t="e">
        <f t="shared" si="14"/>
        <v>#NUM!</v>
      </c>
      <c r="J26" s="1">
        <f t="shared" si="6"/>
        <v>-5736.7595240750352</v>
      </c>
      <c r="K26" s="1">
        <f t="shared" si="15"/>
        <v>47.698287062921885</v>
      </c>
      <c r="L26" s="23">
        <f t="shared" si="8"/>
        <v>-1.8167345427429622</v>
      </c>
      <c r="M26" s="31">
        <f t="shared" si="11"/>
        <v>-2.696710787600427</v>
      </c>
      <c r="N26" s="1">
        <f t="shared" si="2"/>
        <v>1.8593845563380322</v>
      </c>
      <c r="O26" s="1">
        <f t="shared" si="16"/>
        <v>0.99848269316356697</v>
      </c>
      <c r="P26" s="1">
        <f t="shared" si="12"/>
        <v>22.049676090362457</v>
      </c>
      <c r="Q26" s="1">
        <f t="shared" si="9"/>
        <v>183.33203185331865</v>
      </c>
      <c r="R26" s="1">
        <f t="shared" si="4"/>
        <v>8.8816165878513544</v>
      </c>
      <c r="S26" s="31">
        <f t="shared" si="10"/>
        <v>5.1769760992158309</v>
      </c>
      <c r="T26" s="31">
        <f t="shared" si="13"/>
        <v>-20.949779596523317</v>
      </c>
      <c r="U26" s="23">
        <f t="shared" si="5"/>
        <v>0.36734693877551028</v>
      </c>
      <c r="V26" s="1"/>
      <c r="W26" s="1"/>
      <c r="X26" s="1"/>
      <c r="Y26" s="1"/>
      <c r="Z26" s="1"/>
      <c r="AA26" s="1"/>
    </row>
    <row r="27" spans="1:27" x14ac:dyDescent="0.2">
      <c r="A27" s="6">
        <f t="shared" si="0"/>
        <v>0.95000000000000029</v>
      </c>
      <c r="B27" s="1">
        <v>7.0544100000000001E-4</v>
      </c>
      <c r="C27" s="1">
        <v>7.5643000000000004E-3</v>
      </c>
      <c r="D27" s="1">
        <v>2.8964199999999999E-2</v>
      </c>
      <c r="E27" s="1"/>
      <c r="F27" s="1">
        <f t="shared" si="14"/>
        <v>-7.2566874188006505</v>
      </c>
      <c r="G27" s="1">
        <f t="shared" si="14"/>
        <v>-4.8843154674176921</v>
      </c>
      <c r="H27" s="1">
        <f t="shared" si="14"/>
        <v>-3.5416946943558014</v>
      </c>
      <c r="I27" s="1" t="e">
        <f t="shared" si="14"/>
        <v>#NUM!</v>
      </c>
      <c r="J27" s="1">
        <f t="shared" si="6"/>
        <v>-5725.4268064120661</v>
      </c>
      <c r="K27" s="1">
        <f t="shared" si="15"/>
        <v>47.604061181913124</v>
      </c>
      <c r="L27" s="23">
        <f t="shared" si="8"/>
        <v>-1.9579980338045293</v>
      </c>
      <c r="M27" s="31">
        <f t="shared" si="11"/>
        <v>-2.9591663651565829</v>
      </c>
      <c r="N27" s="1">
        <f t="shared" si="2"/>
        <v>1.8346811513285868</v>
      </c>
      <c r="O27" s="1">
        <f t="shared" si="16"/>
        <v>0.99851683802735958</v>
      </c>
      <c r="P27" s="1">
        <f t="shared" si="12"/>
        <v>22.077654419171068</v>
      </c>
      <c r="Q27" s="1">
        <f t="shared" si="9"/>
        <v>183.56465766819787</v>
      </c>
      <c r="R27" s="1">
        <f t="shared" si="4"/>
        <v>8.7636172364205738</v>
      </c>
      <c r="S27" s="23">
        <f t="shared" si="10"/>
        <v>4.1300184444676811</v>
      </c>
      <c r="T27" s="23">
        <f t="shared" si="13"/>
        <v>-21.035880480928832</v>
      </c>
      <c r="U27" s="23">
        <f t="shared" si="5"/>
        <v>0.38775510204081642</v>
      </c>
      <c r="V27" s="1"/>
      <c r="W27" s="1"/>
      <c r="X27" s="1"/>
      <c r="Y27" s="1"/>
      <c r="Z27" s="1"/>
      <c r="AA27" s="1"/>
    </row>
    <row r="28" spans="1:27" x14ac:dyDescent="0.2">
      <c r="A28" s="6">
        <f t="shared" si="0"/>
        <v>1.0000000000000002</v>
      </c>
      <c r="B28" s="1">
        <v>7.6722900000000002E-4</v>
      </c>
      <c r="C28" s="1">
        <v>8.1960499999999999E-3</v>
      </c>
      <c r="D28" s="1">
        <v>3.1241700000000001E-2</v>
      </c>
      <c r="E28" s="1"/>
      <c r="F28" s="1">
        <f t="shared" ref="F28:I43" si="17">LN(B28)</f>
        <v>-7.1727252353179907</v>
      </c>
      <c r="G28" s="1">
        <f t="shared" si="17"/>
        <v>-4.8041029480872446</v>
      </c>
      <c r="H28" s="1">
        <f t="shared" si="17"/>
        <v>-3.466001538077653</v>
      </c>
      <c r="I28" s="1" t="e">
        <f t="shared" si="17"/>
        <v>#NUM!</v>
      </c>
      <c r="J28" s="1">
        <f t="shared" si="6"/>
        <v>-5713.2103264828229</v>
      </c>
      <c r="K28" s="1">
        <f t="shared" si="15"/>
        <v>47.502487259541432</v>
      </c>
      <c r="L28" s="23">
        <f t="shared" si="8"/>
        <v>-2.1126511792586204</v>
      </c>
      <c r="M28" s="31">
        <f t="shared" si="11"/>
        <v>-3.2513986268824366</v>
      </c>
      <c r="N28" s="1">
        <f t="shared" si="2"/>
        <v>1.808647708178291</v>
      </c>
      <c r="O28" s="1">
        <f t="shared" si="16"/>
        <v>0.99855240815491919</v>
      </c>
      <c r="P28" s="1">
        <f t="shared" si="12"/>
        <v>22.099348571503448</v>
      </c>
      <c r="Q28" s="1">
        <f t="shared" si="9"/>
        <v>183.74503369776542</v>
      </c>
      <c r="R28" s="1">
        <f t="shared" si="4"/>
        <v>8.6392647673552592</v>
      </c>
      <c r="S28" s="23">
        <f t="shared" si="10"/>
        <v>3.0733880511229481</v>
      </c>
      <c r="T28" s="23">
        <f t="shared" si="13"/>
        <v>-21.414356612476158</v>
      </c>
      <c r="U28" s="23">
        <f t="shared" si="5"/>
        <v>0.40816326530612251</v>
      </c>
      <c r="V28" s="1"/>
      <c r="W28" s="1"/>
      <c r="X28" s="1"/>
      <c r="Y28" s="1"/>
      <c r="Z28" s="1"/>
      <c r="AA28" s="1"/>
    </row>
    <row r="29" spans="1:27" x14ac:dyDescent="0.2">
      <c r="A29" s="6">
        <f t="shared" si="0"/>
        <v>1.0500000000000003</v>
      </c>
      <c r="B29" s="1">
        <v>8.3323000000000002E-4</v>
      </c>
      <c r="C29" s="1">
        <v>8.8647799999999992E-3</v>
      </c>
      <c r="D29" s="1">
        <v>3.3627999999999998E-2</v>
      </c>
      <c r="E29" s="1"/>
      <c r="F29" s="1">
        <f t="shared" si="17"/>
        <v>-7.0902008434647277</v>
      </c>
      <c r="G29" s="1">
        <f t="shared" si="17"/>
        <v>-4.7256691564587729</v>
      </c>
      <c r="H29" s="1">
        <f t="shared" si="17"/>
        <v>-3.3923962257090867</v>
      </c>
      <c r="I29" s="1" t="e">
        <f t="shared" si="17"/>
        <v>#NUM!</v>
      </c>
      <c r="J29" s="1">
        <f t="shared" si="6"/>
        <v>-5700.0175673807516</v>
      </c>
      <c r="K29" s="1">
        <f t="shared" si="15"/>
        <v>47.392796063987262</v>
      </c>
      <c r="L29" s="23">
        <f t="shared" si="8"/>
        <v>-2.2831378964927729</v>
      </c>
      <c r="M29" s="31">
        <f t="shared" si="11"/>
        <v>-3.5827206724725316</v>
      </c>
      <c r="N29" s="1">
        <f t="shared" si="2"/>
        <v>1.7812295964690386</v>
      </c>
      <c r="O29" s="1">
        <f t="shared" si="16"/>
        <v>0.9985894057931628</v>
      </c>
      <c r="P29" s="1">
        <f t="shared" si="12"/>
        <v>22.114618614866817</v>
      </c>
      <c r="Q29" s="1">
        <f t="shared" si="9"/>
        <v>183.87199647331016</v>
      </c>
      <c r="R29" s="1">
        <f t="shared" si="4"/>
        <v>8.5082982306405199</v>
      </c>
      <c r="S29" s="23">
        <f t="shared" si="10"/>
        <v>1.9885827832200658</v>
      </c>
      <c r="T29" s="23">
        <f t="shared" si="13"/>
        <v>-22.100446469318054</v>
      </c>
      <c r="U29" s="23">
        <f t="shared" si="5"/>
        <v>0.42857142857142866</v>
      </c>
      <c r="V29" s="1"/>
      <c r="W29" s="1"/>
      <c r="X29" s="1"/>
      <c r="Y29" s="1"/>
      <c r="Z29" s="1"/>
      <c r="AA29" s="1"/>
    </row>
    <row r="30" spans="1:27" x14ac:dyDescent="0.2">
      <c r="A30" s="6">
        <f t="shared" si="0"/>
        <v>1.1000000000000003</v>
      </c>
      <c r="B30" s="1">
        <v>9.0388199999999995E-4</v>
      </c>
      <c r="C30" s="1">
        <v>9.5735500000000001E-3</v>
      </c>
      <c r="D30" s="1">
        <v>3.6129700000000001E-2</v>
      </c>
      <c r="E30" s="1"/>
      <c r="F30" s="1">
        <f t="shared" si="17"/>
        <v>-7.0088117370654581</v>
      </c>
      <c r="G30" s="1">
        <f t="shared" si="17"/>
        <v>-4.6487511914143527</v>
      </c>
      <c r="H30" s="1">
        <f t="shared" si="17"/>
        <v>-3.3206400372060787</v>
      </c>
      <c r="I30" s="1" t="e">
        <f t="shared" si="17"/>
        <v>#NUM!</v>
      </c>
      <c r="J30" s="1">
        <f t="shared" si="6"/>
        <v>-5685.7506127719225</v>
      </c>
      <c r="K30" s="1">
        <f t="shared" si="15"/>
        <v>47.274173469892155</v>
      </c>
      <c r="L30" s="23">
        <f t="shared" si="8"/>
        <v>-2.4709232465058739</v>
      </c>
      <c r="M30" s="31">
        <f t="shared" si="11"/>
        <v>-3.9516674796601556</v>
      </c>
      <c r="N30" s="1">
        <f t="shared" si="2"/>
        <v>1.7523791362426548</v>
      </c>
      <c r="O30" s="1">
        <f t="shared" si="16"/>
        <v>0.99862781736779405</v>
      </c>
      <c r="P30" s="1">
        <f t="shared" si="12"/>
        <v>22.123265617425872</v>
      </c>
      <c r="Q30" s="1">
        <f t="shared" si="9"/>
        <v>183.94389197608743</v>
      </c>
      <c r="R30" s="1">
        <f t="shared" si="4"/>
        <v>8.3704898761286159</v>
      </c>
      <c r="S30" s="23">
        <f t="shared" si="10"/>
        <v>0.86334340419114064</v>
      </c>
      <c r="T30" s="23">
        <f t="shared" si="13"/>
        <v>-23.060322778636035</v>
      </c>
      <c r="U30" s="23">
        <f t="shared" si="5"/>
        <v>0.4489795918367348</v>
      </c>
      <c r="V30" s="1"/>
      <c r="W30" s="1"/>
      <c r="X30" s="1"/>
      <c r="Y30" s="1"/>
      <c r="Z30" s="1"/>
      <c r="AA30" s="1"/>
    </row>
    <row r="31" spans="1:27" x14ac:dyDescent="0.2">
      <c r="A31" s="6">
        <f t="shared" si="0"/>
        <v>1.1500000000000004</v>
      </c>
      <c r="B31" s="1">
        <v>9.7968399999999998E-4</v>
      </c>
      <c r="C31" s="1">
        <v>1.03257E-2</v>
      </c>
      <c r="D31" s="1">
        <v>3.8753799999999998E-2</v>
      </c>
      <c r="E31" s="1"/>
      <c r="F31" s="1">
        <f t="shared" si="17"/>
        <v>-6.9282804872770987</v>
      </c>
      <c r="G31" s="1">
        <f t="shared" si="17"/>
        <v>-4.5731193458229571</v>
      </c>
      <c r="H31" s="1">
        <f t="shared" si="17"/>
        <v>-3.2505264634746625</v>
      </c>
      <c r="I31" s="1" t="e">
        <f t="shared" si="17"/>
        <v>#NUM!</v>
      </c>
      <c r="J31" s="1">
        <f t="shared" si="6"/>
        <v>-5670.2993251953421</v>
      </c>
      <c r="K31" s="1">
        <f t="shared" si="15"/>
        <v>47.145703739336675</v>
      </c>
      <c r="L31" s="23">
        <f t="shared" si="8"/>
        <v>-2.6783046444587888</v>
      </c>
      <c r="M31" s="31">
        <f t="shared" si="11"/>
        <v>-4.3624579167925424</v>
      </c>
      <c r="N31" s="1">
        <f t="shared" si="2"/>
        <v>1.7220961842588909</v>
      </c>
      <c r="O31" s="1">
        <f t="shared" si="16"/>
        <v>0.99866754822105885</v>
      </c>
      <c r="P31" s="1">
        <f t="shared" si="12"/>
        <v>22.125002202625446</v>
      </c>
      <c r="Q31" s="1">
        <f t="shared" si="9"/>
        <v>183.95833081372928</v>
      </c>
      <c r="R31" s="1">
        <f t="shared" si="4"/>
        <v>8.2258390196119784</v>
      </c>
      <c r="S31" s="23">
        <f t="shared" si="10"/>
        <v>-0.31744949464353994</v>
      </c>
      <c r="T31" s="23">
        <f t="shared" si="13"/>
        <v>-24.301517684358444</v>
      </c>
      <c r="U31" s="23">
        <f t="shared" si="5"/>
        <v>0.46938775510204095</v>
      </c>
      <c r="V31" s="1"/>
      <c r="W31" s="1"/>
      <c r="X31" s="1"/>
      <c r="Y31" s="1"/>
      <c r="Z31" s="1"/>
      <c r="AA31" s="1"/>
    </row>
    <row r="32" spans="1:27" x14ac:dyDescent="0.2">
      <c r="A32" s="6">
        <f t="shared" si="0"/>
        <v>1.2000000000000004</v>
      </c>
      <c r="B32" s="1">
        <v>1.0612099999999999E-3</v>
      </c>
      <c r="C32" s="1">
        <v>1.1124999999999999E-2</v>
      </c>
      <c r="D32" s="1">
        <v>4.1507700000000002E-2</v>
      </c>
      <c r="E32" s="1"/>
      <c r="F32" s="1">
        <f t="shared" si="17"/>
        <v>-6.8483455124507051</v>
      </c>
      <c r="G32" s="1">
        <f t="shared" si="17"/>
        <v>-4.4985604509298334</v>
      </c>
      <c r="H32" s="1">
        <f t="shared" si="17"/>
        <v>-3.1818763267876289</v>
      </c>
      <c r="I32" s="1" t="e">
        <f t="shared" si="17"/>
        <v>#NUM!</v>
      </c>
      <c r="J32" s="1">
        <f t="shared" si="6"/>
        <v>-5653.5381568881194</v>
      </c>
      <c r="K32" s="1">
        <f t="shared" si="15"/>
        <v>47.006343005446276</v>
      </c>
      <c r="L32" s="23">
        <f t="shared" si="8"/>
        <v>-2.9071690381851285</v>
      </c>
      <c r="M32" s="31">
        <f t="shared" si="11"/>
        <v>-4.8234298088679761</v>
      </c>
      <c r="N32" s="1">
        <f t="shared" si="2"/>
        <v>1.6902796855773587</v>
      </c>
      <c r="O32" s="1">
        <f t="shared" si="16"/>
        <v>0.99870865279772925</v>
      </c>
      <c r="P32" s="1">
        <f t="shared" si="12"/>
        <v>22.119447594758924</v>
      </c>
      <c r="Q32" s="1">
        <f t="shared" si="9"/>
        <v>183.91214702662307</v>
      </c>
      <c r="R32" s="1">
        <f t="shared" si="4"/>
        <v>8.0738629576972887</v>
      </c>
      <c r="S32" s="23">
        <f t="shared" si="10"/>
        <v>-1.5668083642447059</v>
      </c>
      <c r="T32" s="23">
        <f t="shared" si="13"/>
        <v>-25.848548339493458</v>
      </c>
      <c r="U32" s="23">
        <f t="shared" si="5"/>
        <v>0.48979591836734709</v>
      </c>
      <c r="V32" s="1"/>
      <c r="W32" s="1"/>
      <c r="X32" s="1"/>
      <c r="Y32" s="1"/>
      <c r="Z32" s="1"/>
      <c r="AA32" s="1"/>
    </row>
    <row r="33" spans="1:27" x14ac:dyDescent="0.2">
      <c r="A33" s="6">
        <f t="shared" si="0"/>
        <v>1.2500000000000004</v>
      </c>
      <c r="B33" s="1">
        <v>1.1491100000000001E-3</v>
      </c>
      <c r="C33" s="1">
        <v>1.1975400000000001E-2</v>
      </c>
      <c r="D33" s="1">
        <v>4.43992E-2</v>
      </c>
      <c r="E33" s="1"/>
      <c r="F33" s="1">
        <f t="shared" si="17"/>
        <v>-6.7687675492757551</v>
      </c>
      <c r="G33" s="1">
        <f t="shared" si="17"/>
        <v>-4.4249007333202677</v>
      </c>
      <c r="H33" s="1">
        <f t="shared" si="17"/>
        <v>-3.1145338277243027</v>
      </c>
      <c r="I33" s="1" t="e">
        <f t="shared" si="17"/>
        <v>#NUM!</v>
      </c>
      <c r="J33" s="1">
        <f t="shared" si="6"/>
        <v>-5635.3342757253185</v>
      </c>
      <c r="K33" s="1">
        <f t="shared" si="15"/>
        <v>46.854986835518162</v>
      </c>
      <c r="L33" s="23">
        <f t="shared" si="8"/>
        <v>-3.1606476253455869</v>
      </c>
      <c r="M33" s="31">
        <f t="shared" si="11"/>
        <v>-5.3520494564217724</v>
      </c>
      <c r="N33" s="1">
        <f t="shared" si="2"/>
        <v>1.6570632050790641</v>
      </c>
      <c r="O33" s="1">
        <f t="shared" si="16"/>
        <v>0.99875082392396985</v>
      </c>
      <c r="P33" s="1">
        <f t="shared" si="12"/>
        <v>22.106157914162583</v>
      </c>
      <c r="Q33" s="1">
        <f t="shared" si="9"/>
        <v>183.80164997730481</v>
      </c>
      <c r="R33" s="1">
        <f t="shared" si="4"/>
        <v>7.9151996821644888</v>
      </c>
      <c r="S33" s="23">
        <f t="shared" si="10"/>
        <v>-2.902304328592888</v>
      </c>
      <c r="T33" s="23">
        <f t="shared" si="13"/>
        <v>-27.763976771717534</v>
      </c>
      <c r="U33" s="23">
        <f t="shared" si="5"/>
        <v>0.51020408163265318</v>
      </c>
      <c r="V33" s="1"/>
      <c r="W33" s="1"/>
      <c r="X33" s="1"/>
      <c r="Y33" s="1"/>
      <c r="Z33" s="1"/>
      <c r="AA33" s="1"/>
    </row>
    <row r="34" spans="1:27" x14ac:dyDescent="0.2">
      <c r="A34" s="6">
        <f t="shared" si="0"/>
        <v>1.3000000000000005</v>
      </c>
      <c r="B34" s="1">
        <v>1.2441500000000001E-3</v>
      </c>
      <c r="C34" s="1">
        <v>1.2881500000000001E-2</v>
      </c>
      <c r="D34" s="1">
        <v>4.7436600000000002E-2</v>
      </c>
      <c r="E34" s="1"/>
      <c r="F34" s="1">
        <f t="shared" si="17"/>
        <v>-6.6893027131560512</v>
      </c>
      <c r="G34" s="1">
        <f t="shared" si="17"/>
        <v>-4.3519631054594958</v>
      </c>
      <c r="H34" s="1">
        <f t="shared" si="17"/>
        <v>-3.0483611963382811</v>
      </c>
      <c r="I34" s="1" t="e">
        <f t="shared" si="17"/>
        <v>#NUM!</v>
      </c>
      <c r="J34" s="1">
        <f t="shared" si="6"/>
        <v>-5615.5244744616894</v>
      </c>
      <c r="K34" s="1">
        <f t="shared" si="15"/>
        <v>46.690278242911717</v>
      </c>
      <c r="L34" s="23">
        <f t="shared" si="8"/>
        <v>-3.4423739838273062</v>
      </c>
      <c r="M34" s="31">
        <f t="shared" si="11"/>
        <v>-5.9357570323498834</v>
      </c>
      <c r="N34" s="1">
        <f t="shared" si="2"/>
        <v>1.622380470738821</v>
      </c>
      <c r="O34" s="1">
        <f t="shared" si="16"/>
        <v>0.99879405238411856</v>
      </c>
      <c r="P34" s="1">
        <f t="shared" si="12"/>
        <v>22.084541054033767</v>
      </c>
      <c r="Q34" s="1">
        <f t="shared" si="9"/>
        <v>183.62191659376379</v>
      </c>
      <c r="R34" s="1">
        <f t="shared" si="4"/>
        <v>7.7495326351954565</v>
      </c>
      <c r="S34" s="23">
        <f t="shared" si="10"/>
        <v>-4.3432060414164617</v>
      </c>
      <c r="T34" s="23">
        <f t="shared" si="13"/>
        <v>-29.984561391287858</v>
      </c>
      <c r="U34" s="23">
        <f t="shared" si="5"/>
        <v>0.53061224489795933</v>
      </c>
      <c r="V34" s="1"/>
      <c r="W34" s="1"/>
      <c r="X34" s="1"/>
      <c r="Y34" s="1"/>
      <c r="Z34" s="1"/>
      <c r="AA34" s="1"/>
    </row>
    <row r="35" spans="1:27" x14ac:dyDescent="0.2">
      <c r="A35" s="6">
        <f t="shared" si="0"/>
        <v>1.3500000000000005</v>
      </c>
      <c r="B35" s="1">
        <v>1.3472099999999999E-3</v>
      </c>
      <c r="C35" s="1">
        <v>1.38482E-2</v>
      </c>
      <c r="D35" s="1">
        <v>5.0628600000000003E-2</v>
      </c>
      <c r="E35" s="1"/>
      <c r="F35" s="1">
        <f t="shared" si="17"/>
        <v>-6.6097194917009103</v>
      </c>
      <c r="G35" s="1">
        <f t="shared" si="17"/>
        <v>-4.2796000186937455</v>
      </c>
      <c r="H35" s="1">
        <f t="shared" si="17"/>
        <v>-2.9832386449725981</v>
      </c>
      <c r="I35" s="1" t="e">
        <f t="shared" si="17"/>
        <v>#NUM!</v>
      </c>
      <c r="J35" s="1">
        <f t="shared" si="6"/>
        <v>-5593.9322192718055</v>
      </c>
      <c r="K35" s="1">
        <f t="shared" si="15"/>
        <v>46.510749437135431</v>
      </c>
      <c r="L35" s="23">
        <f t="shared" si="8"/>
        <v>-3.7542233285805757</v>
      </c>
      <c r="M35" s="31">
        <f t="shared" si="11"/>
        <v>-6.5874601755019917</v>
      </c>
      <c r="N35" s="1">
        <f t="shared" si="2"/>
        <v>1.5863572076530312</v>
      </c>
      <c r="O35" s="1">
        <f t="shared" si="16"/>
        <v>0.9988380421557892</v>
      </c>
      <c r="P35" s="1">
        <f t="shared" si="12"/>
        <v>22.053921387114457</v>
      </c>
      <c r="Q35" s="1">
        <f t="shared" si="9"/>
        <v>183.36732937316316</v>
      </c>
      <c r="R35" s="1">
        <f t="shared" si="4"/>
        <v>7.5774623607163569</v>
      </c>
      <c r="S35" s="31">
        <f t="shared" si="10"/>
        <v>-5.9007604677216765</v>
      </c>
      <c r="T35" s="31">
        <f t="shared" si="13"/>
        <v>-32.563810037697685</v>
      </c>
      <c r="U35" s="31">
        <f t="shared" si="5"/>
        <v>0.55102040816326547</v>
      </c>
      <c r="V35" s="1"/>
      <c r="W35" s="1"/>
      <c r="X35" s="1"/>
      <c r="Y35" s="1"/>
      <c r="Z35" s="1"/>
      <c r="AA35" s="1"/>
    </row>
    <row r="36" spans="1:27" x14ac:dyDescent="0.2">
      <c r="A36" s="6">
        <f t="shared" si="0"/>
        <v>1.4000000000000006</v>
      </c>
      <c r="B36" s="1">
        <v>1.4593099999999999E-3</v>
      </c>
      <c r="C36" s="1">
        <v>1.4881E-2</v>
      </c>
      <c r="D36" s="1">
        <v>5.3984499999999998E-2</v>
      </c>
      <c r="E36" s="1"/>
      <c r="F36" s="1">
        <f t="shared" si="17"/>
        <v>-6.5297915577134908</v>
      </c>
      <c r="G36" s="1">
        <f t="shared" si="17"/>
        <v>-4.2076700475342239</v>
      </c>
      <c r="H36" s="1">
        <f t="shared" si="17"/>
        <v>-2.9190583106579147</v>
      </c>
      <c r="I36" s="1" t="e">
        <f t="shared" si="17"/>
        <v>#NUM!</v>
      </c>
      <c r="J36" s="1">
        <f t="shared" si="6"/>
        <v>-5570.3717493599925</v>
      </c>
      <c r="K36" s="1">
        <f t="shared" si="15"/>
        <v>46.314855910053659</v>
      </c>
      <c r="L36" s="23">
        <f t="shared" si="8"/>
        <v>-4.101120001377506</v>
      </c>
      <c r="M36" s="31">
        <f t="shared" si="11"/>
        <v>-7.3346712651726813</v>
      </c>
      <c r="N36" s="1">
        <f t="shared" si="2"/>
        <v>1.5490675536165803</v>
      </c>
      <c r="O36" s="1">
        <f t="shared" si="16"/>
        <v>0.9988825849361529</v>
      </c>
      <c r="P36" s="1">
        <f t="shared" si="12"/>
        <v>22.013571537313322</v>
      </c>
      <c r="Q36" s="1">
        <f t="shared" si="9"/>
        <v>183.03184054699162</v>
      </c>
      <c r="R36" s="1">
        <f t="shared" si="4"/>
        <v>7.3993429885206208</v>
      </c>
      <c r="S36" s="31">
        <f t="shared" si="10"/>
        <v>-7.5995870451862331</v>
      </c>
      <c r="T36" s="31">
        <f t="shared" si="13"/>
        <v>-35.6237232259246</v>
      </c>
      <c r="U36" s="31">
        <f t="shared" si="5"/>
        <v>0.57142857142857162</v>
      </c>
      <c r="V36" s="1"/>
      <c r="W36" s="1"/>
      <c r="X36" s="1"/>
      <c r="Y36" s="1"/>
      <c r="Z36" s="1"/>
      <c r="AA36" s="1"/>
    </row>
    <row r="37" spans="1:27" x14ac:dyDescent="0.2">
      <c r="A37" s="6">
        <f t="shared" si="0"/>
        <v>1.4500000000000006</v>
      </c>
      <c r="B37" s="1">
        <v>1.5816599999999999E-3</v>
      </c>
      <c r="C37" s="1">
        <v>1.5986E-2</v>
      </c>
      <c r="D37" s="1">
        <v>5.7513700000000001E-2</v>
      </c>
      <c r="E37" s="1"/>
      <c r="F37" s="1">
        <f t="shared" si="17"/>
        <v>-6.4492803505603575</v>
      </c>
      <c r="G37" s="1">
        <f t="shared" si="17"/>
        <v>-4.1360419397783099</v>
      </c>
      <c r="H37" s="1">
        <f t="shared" si="17"/>
        <v>-2.8557320986888803</v>
      </c>
      <c r="I37" s="1" t="e">
        <f t="shared" si="17"/>
        <v>#NUM!</v>
      </c>
      <c r="J37" s="1">
        <f t="shared" si="6"/>
        <v>-5544.6073049489059</v>
      </c>
      <c r="K37" s="1">
        <f t="shared" si="15"/>
        <v>46.10063743699768</v>
      </c>
      <c r="L37" s="31">
        <f t="shared" si="8"/>
        <v>-4.4876904550978445</v>
      </c>
      <c r="M37" s="31">
        <f t="shared" si="11"/>
        <v>-8.1848567186732009</v>
      </c>
      <c r="N37" s="1">
        <f t="shared" si="2"/>
        <v>1.5105980968162087</v>
      </c>
      <c r="O37" s="1">
        <f t="shared" si="16"/>
        <v>0.99892744899900998</v>
      </c>
      <c r="P37" s="1">
        <f t="shared" si="12"/>
        <v>21.96251977492868</v>
      </c>
      <c r="Q37" s="1">
        <f t="shared" si="9"/>
        <v>182.60737066864453</v>
      </c>
      <c r="R37" s="1">
        <f t="shared" si="4"/>
        <v>7.2155881194812022</v>
      </c>
      <c r="S37" s="31">
        <f t="shared" si="10"/>
        <v>-9.4631327903141393</v>
      </c>
      <c r="T37" s="31">
        <f t="shared" si="13"/>
        <v>-39.193778179395551</v>
      </c>
      <c r="U37" s="31">
        <f t="shared" si="5"/>
        <v>0.59183673469387776</v>
      </c>
      <c r="V37" s="1"/>
      <c r="W37" s="1"/>
      <c r="X37" s="1"/>
      <c r="Y37" s="1"/>
      <c r="Z37" s="1"/>
      <c r="AA37" s="1"/>
    </row>
    <row r="38" spans="1:27" x14ac:dyDescent="0.2">
      <c r="A38" s="6">
        <f t="shared" si="0"/>
        <v>1.5000000000000007</v>
      </c>
      <c r="B38" s="1">
        <v>1.7156700000000001E-3</v>
      </c>
      <c r="C38" s="1">
        <v>1.71697E-2</v>
      </c>
      <c r="D38" s="1">
        <v>6.1226500000000003E-2</v>
      </c>
      <c r="E38" s="1"/>
      <c r="F38" s="1">
        <f t="shared" si="17"/>
        <v>-6.3679516041021698</v>
      </c>
      <c r="G38" s="1">
        <f t="shared" si="17"/>
        <v>-4.0646090765608651</v>
      </c>
      <c r="H38" s="1">
        <f t="shared" si="17"/>
        <v>-2.7931751766481856</v>
      </c>
      <c r="I38" s="1" t="e">
        <f t="shared" si="17"/>
        <v>#NUM!</v>
      </c>
      <c r="J38" s="1">
        <f t="shared" si="6"/>
        <v>-5516.3974820547082</v>
      </c>
      <c r="K38" s="1">
        <f t="shared" si="15"/>
        <v>45.866086864543874</v>
      </c>
      <c r="L38" s="31">
        <f t="shared" si="8"/>
        <v>-4.9196056732448268</v>
      </c>
      <c r="M38" s="31">
        <f>(L39-L37)/(A39-A37)</f>
        <v>-9.1437244849487165</v>
      </c>
      <c r="N38" s="1">
        <f t="shared" si="2"/>
        <v>1.4713370026428394</v>
      </c>
      <c r="O38" s="1">
        <f t="shared" si="16"/>
        <v>0.99897199731164188</v>
      </c>
      <c r="P38" s="1">
        <f t="shared" si="12"/>
        <v>21.899756722347728</v>
      </c>
      <c r="Q38" s="1">
        <f t="shared" si="9"/>
        <v>182.0855272679602</v>
      </c>
      <c r="R38" s="1">
        <f t="shared" si="4"/>
        <v>7.0280518811711747</v>
      </c>
      <c r="S38" s="31">
        <f t="shared" si="10"/>
        <v>-11.518964863125792</v>
      </c>
      <c r="T38" s="31">
        <f t="shared" si="13"/>
        <v>-43.295945190908398</v>
      </c>
      <c r="U38" s="31">
        <f t="shared" si="5"/>
        <v>0.61224489795918391</v>
      </c>
      <c r="V38" s="1"/>
      <c r="W38" s="1"/>
      <c r="X38" s="1"/>
      <c r="Y38" s="1"/>
      <c r="Z38" s="1"/>
      <c r="AA38" s="1"/>
    </row>
    <row r="39" spans="1:27" x14ac:dyDescent="0.2">
      <c r="A39" s="6">
        <f t="shared" si="0"/>
        <v>1.5500000000000007</v>
      </c>
      <c r="B39" s="1">
        <v>1.8630400000000001E-3</v>
      </c>
      <c r="C39" s="1">
        <v>1.8439500000000001E-2</v>
      </c>
      <c r="D39" s="1">
        <v>6.5133300000000005E-2</v>
      </c>
      <c r="E39" s="1"/>
      <c r="F39" s="1">
        <f t="shared" si="17"/>
        <v>-6.2855457168470705</v>
      </c>
      <c r="G39" s="1">
        <f t="shared" si="17"/>
        <v>-3.9932601761887687</v>
      </c>
      <c r="H39" s="1">
        <f t="shared" si="17"/>
        <v>-2.7313193398124218</v>
      </c>
      <c r="I39" s="1" t="e">
        <f t="shared" si="17"/>
        <v>#NUM!</v>
      </c>
      <c r="J39" s="1">
        <f t="shared" si="6"/>
        <v>-5485.4383149525756</v>
      </c>
      <c r="K39" s="1">
        <f t="shared" si="15"/>
        <v>45.608676869673197</v>
      </c>
      <c r="L39" s="31">
        <f t="shared" si="8"/>
        <v>-5.402062903592717</v>
      </c>
      <c r="M39" s="31">
        <f t="shared" si="11"/>
        <v>-10.213021335643173</v>
      </c>
      <c r="N39" s="1">
        <f t="shared" si="2"/>
        <v>1.4315638955170482</v>
      </c>
      <c r="O39" s="1">
        <f t="shared" si="16"/>
        <v>0.99901576485531129</v>
      </c>
      <c r="P39" s="1">
        <f t="shared" si="12"/>
        <v>21.823979094633707</v>
      </c>
      <c r="Q39" s="1">
        <f t="shared" si="9"/>
        <v>181.45547418233195</v>
      </c>
      <c r="R39" s="1">
        <f t="shared" si="4"/>
        <v>6.8380699396762292</v>
      </c>
      <c r="S39" s="31">
        <f t="shared" si="10"/>
        <v>-13.792727309404983</v>
      </c>
      <c r="T39" s="31">
        <f t="shared" si="13"/>
        <v>-47.934966894553021</v>
      </c>
      <c r="U39" s="31">
        <f t="shared" si="5"/>
        <v>0.63265306122449005</v>
      </c>
      <c r="V39" s="1"/>
      <c r="W39" s="1"/>
      <c r="X39" s="1"/>
      <c r="Y39" s="1"/>
      <c r="Z39" s="1"/>
      <c r="AA39" s="1"/>
    </row>
    <row r="40" spans="1:27" x14ac:dyDescent="0.2">
      <c r="A40" s="6">
        <f t="shared" si="0"/>
        <v>1.6000000000000008</v>
      </c>
      <c r="B40" s="1">
        <v>2.0257500000000002E-3</v>
      </c>
      <c r="C40" s="1">
        <v>1.9803299999999999E-2</v>
      </c>
      <c r="D40" s="1">
        <v>6.9244899999999998E-2</v>
      </c>
      <c r="E40" s="1"/>
      <c r="F40" s="1">
        <f t="shared" si="17"/>
        <v>-6.2018152766234396</v>
      </c>
      <c r="G40" s="1">
        <f t="shared" si="17"/>
        <v>-3.9219066885023266</v>
      </c>
      <c r="H40" s="1">
        <f t="shared" si="17"/>
        <v>-2.6701057828360906</v>
      </c>
      <c r="I40" s="1" t="e">
        <f t="shared" si="17"/>
        <v>#NUM!</v>
      </c>
      <c r="J40" s="1">
        <f t="shared" si="6"/>
        <v>-5451.425891416754</v>
      </c>
      <c r="K40" s="1">
        <f t="shared" si="15"/>
        <v>45.325880574184602</v>
      </c>
      <c r="L40" s="31">
        <f t="shared" si="8"/>
        <v>-5.940907806809145</v>
      </c>
      <c r="M40" s="31">
        <f t="shared" si="11"/>
        <v>-11.432495614234</v>
      </c>
      <c r="N40" s="1">
        <f t="shared" si="2"/>
        <v>1.3917364759696111</v>
      </c>
      <c r="O40" s="1">
        <f t="shared" si="16"/>
        <v>0.99905808381927663</v>
      </c>
      <c r="P40" s="1">
        <f t="shared" si="12"/>
        <v>21.733869088582559</v>
      </c>
      <c r="Q40" s="1">
        <f t="shared" si="9"/>
        <v>180.7062545370197</v>
      </c>
      <c r="R40" s="1">
        <f t="shared" si="4"/>
        <v>6.6478285671220281</v>
      </c>
      <c r="S40" s="31">
        <f t="shared" si="10"/>
        <v>-16.312461552581098</v>
      </c>
      <c r="T40" s="31">
        <f t="shared" si="13"/>
        <v>-53.290106884116895</v>
      </c>
      <c r="U40" s="31">
        <f t="shared" si="5"/>
        <v>0.6530612244897962</v>
      </c>
      <c r="V40" s="1"/>
      <c r="W40" s="1"/>
      <c r="X40" s="1"/>
      <c r="Y40" s="1"/>
      <c r="Z40" s="1"/>
      <c r="AA40" s="1"/>
    </row>
    <row r="41" spans="1:27" x14ac:dyDescent="0.2">
      <c r="A41" s="6">
        <f t="shared" si="0"/>
        <v>1.6500000000000008</v>
      </c>
      <c r="B41" s="1">
        <v>2.2062200000000001E-3</v>
      </c>
      <c r="C41" s="1">
        <v>2.12701E-2</v>
      </c>
      <c r="D41" s="1">
        <v>7.3572600000000002E-2</v>
      </c>
      <c r="E41" s="1"/>
      <c r="F41" s="1">
        <f t="shared" si="17"/>
        <v>-6.1164746351088279</v>
      </c>
      <c r="G41" s="1">
        <f t="shared" si="17"/>
        <v>-3.8504529483235914</v>
      </c>
      <c r="H41" s="1">
        <f t="shared" si="17"/>
        <v>-2.6094826051703759</v>
      </c>
      <c r="I41" s="1" t="e">
        <f t="shared" si="17"/>
        <v>#NUM!</v>
      </c>
      <c r="J41" s="1">
        <f t="shared" si="6"/>
        <v>-5413.9859389009898</v>
      </c>
      <c r="K41" s="1">
        <f t="shared" si="15"/>
        <v>45.014586088992282</v>
      </c>
      <c r="L41" s="31">
        <f t="shared" si="8"/>
        <v>-6.5453124650161181</v>
      </c>
      <c r="M41" s="31">
        <f t="shared" si="11"/>
        <v>-12.809366401012293</v>
      </c>
      <c r="N41" s="1">
        <f t="shared" si="2"/>
        <v>1.3523230481193387</v>
      </c>
      <c r="O41" s="1">
        <f t="shared" si="16"/>
        <v>0.99909829890492419</v>
      </c>
      <c r="P41" s="1">
        <f t="shared" si="12"/>
        <v>21.627786159970391</v>
      </c>
      <c r="Q41" s="1">
        <f t="shared" si="9"/>
        <v>179.82422802707384</v>
      </c>
      <c r="R41" s="1">
        <f t="shared" si="4"/>
        <v>6.459564685190859</v>
      </c>
      <c r="S41" s="31">
        <f t="shared" si="10"/>
        <v>-19.121737997816677</v>
      </c>
      <c r="T41" s="31">
        <f t="shared" si="13"/>
        <v>-59.40041872647145</v>
      </c>
      <c r="U41" s="31">
        <f t="shared" si="5"/>
        <v>0.67346938775510234</v>
      </c>
      <c r="V41" s="1"/>
      <c r="W41" s="1"/>
      <c r="X41" s="1"/>
      <c r="Y41" s="1"/>
      <c r="Z41" s="1"/>
      <c r="AA41" s="1"/>
    </row>
    <row r="42" spans="1:27" x14ac:dyDescent="0.2">
      <c r="A42" s="6">
        <f t="shared" si="0"/>
        <v>1.7000000000000008</v>
      </c>
      <c r="B42" s="1">
        <v>2.4073499999999999E-3</v>
      </c>
      <c r="C42" s="1">
        <v>2.2849299999999999E-2</v>
      </c>
      <c r="D42" s="1">
        <v>7.81279E-2</v>
      </c>
      <c r="E42" s="1"/>
      <c r="F42" s="1">
        <f t="shared" si="17"/>
        <v>-6.029228721528999</v>
      </c>
      <c r="G42" s="1">
        <f t="shared" si="17"/>
        <v>-3.7788347966844755</v>
      </c>
      <c r="H42" s="1">
        <f t="shared" si="17"/>
        <v>-2.5494080516145017</v>
      </c>
      <c r="I42" s="1" t="e">
        <f t="shared" si="17"/>
        <v>#NUM!</v>
      </c>
      <c r="J42" s="1">
        <f t="shared" si="6"/>
        <v>-5372.7042308837554</v>
      </c>
      <c r="K42" s="1">
        <f>-J42*0.0083145</f>
        <v>44.671349327682989</v>
      </c>
      <c r="L42" s="31">
        <f t="shared" si="8"/>
        <v>-7.2218444469103753</v>
      </c>
      <c r="M42" s="31">
        <f t="shared" si="11"/>
        <v>-14.342199896815778</v>
      </c>
      <c r="N42" s="1">
        <f t="shared" si="2"/>
        <v>1.3141899189692701</v>
      </c>
      <c r="O42" s="1">
        <f t="shared" si="16"/>
        <v>0.99913526624976301</v>
      </c>
      <c r="P42" s="1">
        <f t="shared" si="12"/>
        <v>21.503888476425285</v>
      </c>
      <c r="Q42" s="1">
        <f t="shared" si="9"/>
        <v>178.79408073723803</v>
      </c>
      <c r="R42" s="1">
        <f t="shared" si="4"/>
        <v>6.2774163333335391</v>
      </c>
      <c r="S42" s="31">
        <f t="shared" si="10"/>
        <v>-22.252503425228248</v>
      </c>
      <c r="T42" s="31">
        <f t="shared" si="13"/>
        <v>-66.253107385477861</v>
      </c>
      <c r="U42" s="31">
        <f t="shared" si="5"/>
        <v>0.69387755102040849</v>
      </c>
      <c r="V42" s="1"/>
      <c r="W42" s="1"/>
      <c r="X42" s="1"/>
      <c r="Y42" s="1"/>
      <c r="Z42" s="1"/>
      <c r="AA42" s="1"/>
    </row>
    <row r="43" spans="1:27" x14ac:dyDescent="0.2">
      <c r="A43" s="6">
        <f t="shared" si="0"/>
        <v>1.7500000000000009</v>
      </c>
      <c r="B43" s="1">
        <v>2.6326499999999998E-3</v>
      </c>
      <c r="C43" s="1">
        <v>2.4551300000000002E-2</v>
      </c>
      <c r="D43" s="1">
        <v>8.2922700000000002E-2</v>
      </c>
      <c r="E43" s="1"/>
      <c r="F43" s="1">
        <f t="shared" si="17"/>
        <v>-5.9397643355224652</v>
      </c>
      <c r="G43" s="1">
        <f t="shared" si="17"/>
        <v>-3.7069904729867535</v>
      </c>
      <c r="H43" s="1">
        <f>LN(D43)</f>
        <v>-2.4898464304396075</v>
      </c>
      <c r="I43" s="1" t="e">
        <f t="shared" si="17"/>
        <v>#NUM!</v>
      </c>
      <c r="J43" s="1">
        <f t="shared" si="6"/>
        <v>-5327.1275054785301</v>
      </c>
      <c r="K43" s="1">
        <f t="shared" si="15"/>
        <v>44.292401644301243</v>
      </c>
      <c r="L43" s="31">
        <f t="shared" si="8"/>
        <v>-7.9795324546976971</v>
      </c>
      <c r="M43" s="31">
        <f t="shared" si="11"/>
        <v>-16.074056008061863</v>
      </c>
      <c r="N43" s="1">
        <f t="shared" si="2"/>
        <v>1.2782642614229227</v>
      </c>
      <c r="O43" s="1">
        <f t="shared" si="16"/>
        <v>0.99916781234366414</v>
      </c>
      <c r="P43" s="1">
        <f t="shared" si="12"/>
        <v>21.360151264002766</v>
      </c>
      <c r="Q43" s="1">
        <f t="shared" si="9"/>
        <v>177.59897768455102</v>
      </c>
      <c r="R43" s="1">
        <f t="shared" si="4"/>
        <v>6.1058122856902086</v>
      </c>
      <c r="S43" s="31">
        <f t="shared" si="10"/>
        <v>-25.747048736364469</v>
      </c>
      <c r="T43" s="31">
        <f t="shared" si="13"/>
        <v>-74.045270959564292</v>
      </c>
      <c r="U43" s="31">
        <f t="shared" si="5"/>
        <v>0.71428571428571463</v>
      </c>
      <c r="V43" s="1"/>
      <c r="W43" s="1"/>
      <c r="X43" s="1"/>
      <c r="Y43" s="1"/>
      <c r="Z43" s="1"/>
      <c r="AA43" s="1"/>
    </row>
    <row r="44" spans="1:27" x14ac:dyDescent="0.2">
      <c r="A44" s="13">
        <f t="shared" si="0"/>
        <v>1.8000000000000009</v>
      </c>
      <c r="B44" s="14">
        <v>2.8864300000000002E-3</v>
      </c>
      <c r="C44" s="14">
        <v>2.6387500000000001E-2</v>
      </c>
      <c r="D44" s="14">
        <v>8.7969000000000006E-2</v>
      </c>
      <c r="E44" s="14"/>
      <c r="F44" s="14">
        <f t="shared" ref="F44:I48" si="18">LN(B44)</f>
        <v>-5.8477348345801374</v>
      </c>
      <c r="G44" s="14">
        <f t="shared" si="18"/>
        <v>-3.6348648658076979</v>
      </c>
      <c r="H44" s="14">
        <f>LN(D44)</f>
        <v>-2.4307707992938163</v>
      </c>
      <c r="I44" s="14" t="e">
        <f t="shared" si="18"/>
        <v>#NUM!</v>
      </c>
      <c r="J44" s="14">
        <f t="shared" si="6"/>
        <v>-5276.7329463242786</v>
      </c>
      <c r="K44" s="14">
        <f t="shared" si="15"/>
        <v>43.873396082213219</v>
      </c>
      <c r="L44" s="28">
        <f t="shared" si="8"/>
        <v>-8.8292500477165632</v>
      </c>
      <c r="M44" s="28">
        <f t="shared" si="11"/>
        <v>-18.014047304256984</v>
      </c>
      <c r="N44" s="14">
        <f t="shared" si="2"/>
        <v>1.2456409275476779</v>
      </c>
      <c r="O44" s="14">
        <f t="shared" si="16"/>
        <v>0.9991945598151456</v>
      </c>
      <c r="P44" s="14">
        <f t="shared" si="12"/>
        <v>21.194224049985156</v>
      </c>
      <c r="Q44" s="14">
        <f t="shared" si="9"/>
        <v>176.21937586360158</v>
      </c>
      <c r="R44" s="14">
        <f t="shared" si="4"/>
        <v>5.9499822599380146</v>
      </c>
      <c r="S44" s="28">
        <f t="shared" si="10"/>
        <v>-29.657030521184684</v>
      </c>
      <c r="T44" s="28">
        <f t="shared" si="13"/>
        <v>-82.824160857444298</v>
      </c>
      <c r="U44" s="28">
        <f t="shared" si="5"/>
        <v>0.73469387755102078</v>
      </c>
      <c r="V44" s="1"/>
      <c r="W44" s="1"/>
      <c r="X44" s="1"/>
      <c r="Y44" s="1"/>
      <c r="Z44" s="1"/>
      <c r="AA44" s="1"/>
    </row>
    <row r="45" spans="1:27" x14ac:dyDescent="0.2">
      <c r="A45" s="6">
        <f t="shared" si="0"/>
        <v>1.850000000000001</v>
      </c>
      <c r="B45" s="1">
        <v>3.1739799999999999E-3</v>
      </c>
      <c r="C45" s="1">
        <v>2.8369800000000001E-2</v>
      </c>
      <c r="D45" s="1">
        <v>9.3278799999999995E-2</v>
      </c>
      <c r="E45" s="1"/>
      <c r="F45" s="1">
        <f t="shared" si="18"/>
        <v>-5.7527689580949994</v>
      </c>
      <c r="G45" s="1">
        <f t="shared" si="18"/>
        <v>-3.5624300798866142</v>
      </c>
      <c r="H45" s="1">
        <f>LN(D45)</f>
        <v>-2.3721624209566996</v>
      </c>
      <c r="I45" s="1" t="e">
        <f t="shared" si="18"/>
        <v>#NUM!</v>
      </c>
      <c r="J45" s="1">
        <f t="shared" si="6"/>
        <v>-5220.9365132635257</v>
      </c>
      <c r="K45" s="1">
        <f t="shared" si="15"/>
        <v>43.409476639529586</v>
      </c>
      <c r="L45" s="31">
        <f t="shared" si="8"/>
        <v>-9.7809371851233973</v>
      </c>
      <c r="M45" s="31">
        <f t="shared" si="11"/>
        <v>-20.140141009550625</v>
      </c>
      <c r="N45" s="1">
        <f t="shared" si="2"/>
        <v>1.2178412213919854</v>
      </c>
      <c r="O45" s="1">
        <f t="shared" si="16"/>
        <v>0.99921355101671272</v>
      </c>
      <c r="P45" s="1">
        <f t="shared" si="12"/>
        <v>21.003460777248485</v>
      </c>
      <c r="Q45" s="1">
        <f t="shared" si="9"/>
        <v>174.63327463243255</v>
      </c>
      <c r="R45" s="1">
        <f t="shared" si="4"/>
        <v>5.8171929827074544</v>
      </c>
      <c r="S45" s="31">
        <f t="shared" si="10"/>
        <v>-34.029464822108906</v>
      </c>
      <c r="T45" s="31">
        <f t="shared" si="13"/>
        <v>-92.483731382762173</v>
      </c>
      <c r="U45" s="31">
        <f t="shared" si="5"/>
        <v>0.75510204081632692</v>
      </c>
      <c r="V45" s="1"/>
      <c r="W45" s="1"/>
      <c r="X45" s="1"/>
      <c r="Y45" s="1"/>
      <c r="Z45" s="1"/>
      <c r="AA45" s="1"/>
    </row>
    <row r="46" spans="1:27" x14ac:dyDescent="0.2">
      <c r="A46" s="6">
        <f t="shared" si="0"/>
        <v>1.900000000000001</v>
      </c>
      <c r="B46" s="1">
        <v>3.5018499999999999E-3</v>
      </c>
      <c r="C46" s="1">
        <v>3.0511199999999999E-2</v>
      </c>
      <c r="D46" s="1">
        <v>9.8864400000000005E-2</v>
      </c>
      <c r="E46" s="1"/>
      <c r="F46" s="1">
        <f t="shared" si="18"/>
        <v>-5.6544638787028694</v>
      </c>
      <c r="G46" s="1">
        <f t="shared" si="18"/>
        <v>-3.4896614496602516</v>
      </c>
      <c r="H46" s="1">
        <f t="shared" si="18"/>
        <v>-2.3140060647095684</v>
      </c>
      <c r="I46" s="1" t="e">
        <f t="shared" si="18"/>
        <v>#NUM!</v>
      </c>
      <c r="J46" s="1">
        <f t="shared" si="6"/>
        <v>-5159.0958402430542</v>
      </c>
      <c r="K46" s="1">
        <f t="shared" si="15"/>
        <v>42.895302363700878</v>
      </c>
      <c r="L46" s="31">
        <f t="shared" si="8"/>
        <v>-10.843264148671627</v>
      </c>
      <c r="M46" s="31">
        <f t="shared" si="11"/>
        <v>-22.443067833089941</v>
      </c>
      <c r="N46" s="1">
        <f t="shared" si="2"/>
        <v>1.1965468998116913</v>
      </c>
      <c r="O46" s="1">
        <f t="shared" si="16"/>
        <v>0.99922249679463981</v>
      </c>
      <c r="P46" s="1">
        <f t="shared" si="12"/>
        <v>20.784945502602763</v>
      </c>
      <c r="Q46" s="1">
        <f t="shared" si="9"/>
        <v>172.81642938139069</v>
      </c>
      <c r="R46" s="1">
        <f t="shared" si="4"/>
        <v>5.7154776064395882</v>
      </c>
      <c r="S46" s="31">
        <f t="shared" si="10"/>
        <v>-38.905403659460909</v>
      </c>
      <c r="T46" s="31">
        <f t="shared" si="13"/>
        <v>-102.98768379385101</v>
      </c>
      <c r="U46" s="31">
        <f t="shared" si="5"/>
        <v>0.77551020408163296</v>
      </c>
      <c r="V46" s="1"/>
      <c r="W46" s="1"/>
      <c r="X46" s="1"/>
      <c r="Y46" s="1"/>
      <c r="Z46" s="1"/>
      <c r="AA46" s="1"/>
    </row>
    <row r="47" spans="1:27" x14ac:dyDescent="0.2">
      <c r="A47" s="6">
        <f t="shared" si="0"/>
        <v>1.9500000000000011</v>
      </c>
      <c r="B47" s="1">
        <v>3.87814E-3</v>
      </c>
      <c r="C47" s="1">
        <v>3.2825199999999999E-2</v>
      </c>
      <c r="D47" s="1">
        <v>0.104738</v>
      </c>
      <c r="E47" s="1"/>
      <c r="F47" s="1">
        <f t="shared" si="18"/>
        <v>-5.5523996217302729</v>
      </c>
      <c r="G47" s="1">
        <f t="shared" si="18"/>
        <v>-3.4165587658948549</v>
      </c>
      <c r="H47" s="1">
        <f t="shared" si="18"/>
        <v>-2.2562932852147668</v>
      </c>
      <c r="I47" s="1" t="e">
        <f t="shared" si="18"/>
        <v>#NUM!</v>
      </c>
      <c r="J47" s="1">
        <f t="shared" si="6"/>
        <v>-5090.5226080536913</v>
      </c>
      <c r="K47" s="1">
        <f t="shared" si="15"/>
        <v>42.325150224662423</v>
      </c>
      <c r="L47" s="31">
        <f t="shared" si="8"/>
        <v>-12.025243968432394</v>
      </c>
      <c r="M47" s="31">
        <f t="shared" si="11"/>
        <v>-24.898131491813903</v>
      </c>
      <c r="N47" s="1">
        <f t="shared" si="2"/>
        <v>1.1838052792884077</v>
      </c>
      <c r="O47" s="1">
        <f t="shared" si="16"/>
        <v>0.99921832914332864</v>
      </c>
      <c r="P47" s="1">
        <f t="shared" si="12"/>
        <v>20.535538428827522</v>
      </c>
      <c r="Q47" s="1">
        <f t="shared" si="9"/>
        <v>170.74273426648645</v>
      </c>
      <c r="R47" s="1">
        <f t="shared" si="4"/>
        <v>5.6546154314742454</v>
      </c>
      <c r="S47" s="31">
        <f t="shared" si="10"/>
        <v>-44.328233201494015</v>
      </c>
      <c r="T47" s="31">
        <f t="shared" si="13"/>
        <v>-114.22689334884753</v>
      </c>
      <c r="U47" s="31">
        <f t="shared" si="5"/>
        <v>0.7959183673469391</v>
      </c>
      <c r="V47" s="1"/>
      <c r="W47" s="1"/>
      <c r="X47" s="1"/>
      <c r="Y47" s="1"/>
      <c r="Z47" s="1"/>
      <c r="AA47" s="1"/>
    </row>
    <row r="48" spans="1:27" x14ac:dyDescent="0.2">
      <c r="A48" s="6">
        <f>A47+$O$3</f>
        <v>2.0000000000000009</v>
      </c>
      <c r="B48" s="1">
        <v>4.3129600000000002E-3</v>
      </c>
      <c r="C48" s="1">
        <v>3.5326000000000003E-2</v>
      </c>
      <c r="D48" s="1">
        <v>0.110911</v>
      </c>
      <c r="E48" s="1"/>
      <c r="F48" s="1">
        <f t="shared" si="18"/>
        <v>-5.4461308356464766</v>
      </c>
      <c r="G48" s="1">
        <f t="shared" si="18"/>
        <v>-3.3431360422488852</v>
      </c>
      <c r="H48" s="1">
        <f t="shared" si="18"/>
        <v>-2.1990272010865954</v>
      </c>
      <c r="I48" s="1" t="e">
        <f t="shared" si="18"/>
        <v>#NUM!</v>
      </c>
      <c r="J48" s="1">
        <f t="shared" si="6"/>
        <v>-5014.4660492943212</v>
      </c>
      <c r="K48" s="1">
        <f t="shared" si="15"/>
        <v>41.692777966857641</v>
      </c>
      <c r="L48" s="31">
        <f t="shared" si="8"/>
        <v>-13.333077297853015</v>
      </c>
      <c r="M48" s="31">
        <f t="shared" si="11"/>
        <v>-27.388662736608651</v>
      </c>
      <c r="N48" s="1">
        <f t="shared" si="2"/>
        <v>1.1818749765233973</v>
      </c>
      <c r="O48" s="1">
        <f t="shared" si="16"/>
        <v>0.99919707946498071</v>
      </c>
      <c r="P48" s="1">
        <f t="shared" si="12"/>
        <v>20.251801799415635</v>
      </c>
      <c r="Q48" s="1">
        <f t="shared" si="9"/>
        <v>168.3836060612413</v>
      </c>
      <c r="R48" s="1">
        <f t="shared" si="4"/>
        <v>5.6453950639075403</v>
      </c>
      <c r="S48" s="31">
        <f t="shared" si="10"/>
        <v>-50.328092994345646</v>
      </c>
      <c r="T48" s="31">
        <f t="shared" si="13"/>
        <v>-125.66340969703917</v>
      </c>
      <c r="U48" s="31">
        <f t="shared" si="5"/>
        <v>0.81632653061224525</v>
      </c>
      <c r="V48" s="1"/>
      <c r="W48" s="1"/>
      <c r="X48" s="1"/>
      <c r="Y48" s="1"/>
      <c r="Z48" s="1"/>
      <c r="AA48" s="1"/>
    </row>
    <row r="49" spans="1:27" x14ac:dyDescent="0.2">
      <c r="A49" s="6">
        <f>A48+$O$3</f>
        <v>2.0500000000000007</v>
      </c>
      <c r="B49" s="1">
        <v>4.8189000000000001E-3</v>
      </c>
      <c r="C49" s="1">
        <v>3.8028100000000002E-2</v>
      </c>
      <c r="D49" s="1">
        <v>0.117395</v>
      </c>
      <c r="E49" s="1"/>
      <c r="F49" s="1">
        <f t="shared" ref="F49:F108" si="19">LN(B49)</f>
        <v>-5.3352095927324443</v>
      </c>
      <c r="G49" s="1">
        <f t="shared" ref="G49:G108" si="20">LN(C49)</f>
        <v>-3.2694299188474938</v>
      </c>
      <c r="H49" s="1">
        <f t="shared" ref="H49:H108" si="21">LN(D49)</f>
        <v>-2.1422109619329164</v>
      </c>
      <c r="I49" s="1" t="e">
        <f t="shared" ref="I49:I108" si="22">LN(E49)</f>
        <v>#NUM!</v>
      </c>
      <c r="J49" s="1">
        <f t="shared" ref="J49:J108" si="23">SLOPE(F49:H49,$D$2:$F$2)</f>
        <v>-4930.1632683717753</v>
      </c>
      <c r="K49" s="1">
        <f t="shared" ref="K49:K108" si="24">-J49*0.0083145</f>
        <v>40.991842494877126</v>
      </c>
      <c r="L49" s="31">
        <f t="shared" si="8"/>
        <v>-14.764110242093249</v>
      </c>
      <c r="M49" s="31">
        <f t="shared" si="11"/>
        <v>-29.720516920154889</v>
      </c>
      <c r="N49" s="1">
        <f t="shared" ref="N49:N108" si="25">INDEX(LINEST(F49:H49,$D$2:$F$2,,TRUE),2,1)*0.0083145</f>
        <v>1.1933508023559027</v>
      </c>
      <c r="O49" s="1">
        <f t="shared" si="16"/>
        <v>0.99915321438819982</v>
      </c>
      <c r="P49" s="1">
        <f t="shared" ref="P49:P108" si="26">INTERCEPT(F49:H49,$D$2:$F$2)</f>
        <v>19.930233323357015</v>
      </c>
      <c r="Q49" s="1">
        <f t="shared" ref="Q49:Q108" si="27">P49*8.3145</f>
        <v>165.7099249670519</v>
      </c>
      <c r="R49" s="1">
        <f t="shared" si="4"/>
        <v>5.7002109892769575</v>
      </c>
      <c r="S49" s="31">
        <f t="shared" si="10"/>
        <v>-56.894574171197888</v>
      </c>
      <c r="T49" s="31">
        <f t="shared" si="13"/>
        <v>-136.40460944524008</v>
      </c>
      <c r="U49" s="31">
        <f t="shared" si="5"/>
        <v>0.83673469387755128</v>
      </c>
      <c r="V49" s="1"/>
      <c r="W49" s="1"/>
      <c r="X49" s="1"/>
      <c r="Y49" s="1"/>
      <c r="Z49" s="1"/>
      <c r="AA49" s="1"/>
    </row>
    <row r="50" spans="1:27" x14ac:dyDescent="0.2">
      <c r="A50" s="6">
        <f t="shared" ref="A50:A108" si="28">A49+$O$3</f>
        <v>2.1000000000000005</v>
      </c>
      <c r="B50" s="1">
        <v>5.4115300000000003E-3</v>
      </c>
      <c r="C50" s="1">
        <v>4.0946200000000002E-2</v>
      </c>
      <c r="D50" s="1">
        <v>0.12420100000000001</v>
      </c>
      <c r="E50" s="1"/>
      <c r="F50" s="1">
        <f t="shared" si="19"/>
        <v>-5.2192234164950166</v>
      </c>
      <c r="G50" s="1">
        <f t="shared" si="20"/>
        <v>-3.1954962690816786</v>
      </c>
      <c r="H50" s="1">
        <f t="shared" si="21"/>
        <v>-2.0858540579853813</v>
      </c>
      <c r="I50" s="1" t="e">
        <f t="shared" si="22"/>
        <v>#NUM!</v>
      </c>
      <c r="J50" s="1">
        <f t="shared" si="23"/>
        <v>-4836.8954167596748</v>
      </c>
      <c r="K50" s="1">
        <f t="shared" si="24"/>
        <v>40.216366942648321</v>
      </c>
      <c r="L50" s="23">
        <f t="shared" si="8"/>
        <v>-16.305128989868493</v>
      </c>
      <c r="M50" s="31">
        <f t="shared" si="11"/>
        <v>-31.651620942602896</v>
      </c>
      <c r="N50" s="1">
        <f t="shared" si="25"/>
        <v>1.2208759521568511</v>
      </c>
      <c r="O50" s="1">
        <f t="shared" si="16"/>
        <v>0.99907925927572694</v>
      </c>
      <c r="P50" s="1">
        <f t="shared" si="26"/>
        <v>19.567520433474233</v>
      </c>
      <c r="Q50" s="1">
        <f t="shared" si="27"/>
        <v>162.69414864412153</v>
      </c>
      <c r="R50" s="1">
        <f t="shared" si="4"/>
        <v>5.8316888087639951</v>
      </c>
      <c r="S50" s="23">
        <f t="shared" si="10"/>
        <v>-63.968553938869604</v>
      </c>
      <c r="T50" s="23">
        <f t="shared" si="13"/>
        <v>-145.35300772095462</v>
      </c>
      <c r="U50" s="23">
        <f t="shared" si="5"/>
        <v>0.85714285714285732</v>
      </c>
      <c r="V50" s="1"/>
      <c r="W50" s="1"/>
      <c r="X50" s="1"/>
      <c r="Y50" s="1"/>
      <c r="Z50" s="1"/>
      <c r="AA50" s="1"/>
    </row>
    <row r="51" spans="1:27" x14ac:dyDescent="0.2">
      <c r="A51" s="6">
        <f t="shared" si="28"/>
        <v>2.1500000000000004</v>
      </c>
      <c r="B51" s="1">
        <v>6.1100099999999999E-3</v>
      </c>
      <c r="C51" s="1">
        <v>4.4094899999999999E-2</v>
      </c>
      <c r="D51" s="1">
        <v>0.13134100000000001</v>
      </c>
      <c r="E51" s="1"/>
      <c r="F51" s="1">
        <f t="shared" si="19"/>
        <v>-5.0978268691387614</v>
      </c>
      <c r="G51" s="1">
        <f t="shared" si="20"/>
        <v>-3.1214111494753842</v>
      </c>
      <c r="H51" s="1">
        <f t="shared" si="21"/>
        <v>-2.029958284421586</v>
      </c>
      <c r="I51" s="1" t="e">
        <f t="shared" si="22"/>
        <v>#NUM!</v>
      </c>
      <c r="J51" s="1">
        <f t="shared" si="23"/>
        <v>-4734.0585237705545</v>
      </c>
      <c r="K51" s="1">
        <f t="shared" si="24"/>
        <v>39.361329595890282</v>
      </c>
      <c r="L51" s="23">
        <f t="shared" si="8"/>
        <v>-17.929272336353527</v>
      </c>
      <c r="M51" s="31">
        <f t="shared" si="11"/>
        <v>-32.770849113656453</v>
      </c>
      <c r="N51" s="1">
        <f t="shared" si="25"/>
        <v>1.2671429882499841</v>
      </c>
      <c r="O51" s="1">
        <f t="shared" si="16"/>
        <v>0.99896471034184631</v>
      </c>
      <c r="P51" s="1">
        <f t="shared" si="26"/>
        <v>19.160871919317451</v>
      </c>
      <c r="Q51" s="1">
        <f t="shared" si="27"/>
        <v>159.31306957316497</v>
      </c>
      <c r="R51" s="1">
        <f t="shared" si="4"/>
        <v>6.0526899318693665</v>
      </c>
      <c r="S51" s="23">
        <f t="shared" si="10"/>
        <v>-71.429874943293299</v>
      </c>
      <c r="T51" s="23">
        <f t="shared" si="13"/>
        <v>-150.63288666585603</v>
      </c>
      <c r="U51" s="23">
        <f t="shared" si="5"/>
        <v>0.87755102040816335</v>
      </c>
      <c r="V51" s="1"/>
      <c r="W51" s="1"/>
      <c r="X51" s="1"/>
      <c r="Y51" s="1"/>
      <c r="Z51" s="1"/>
      <c r="AA51" s="1"/>
    </row>
    <row r="52" spans="1:27" x14ac:dyDescent="0.2">
      <c r="A52" s="6">
        <f t="shared" si="28"/>
        <v>2.2000000000000002</v>
      </c>
      <c r="B52" s="1">
        <v>6.9373999999999998E-3</v>
      </c>
      <c r="C52" s="1">
        <v>4.7488200000000001E-2</v>
      </c>
      <c r="D52" s="1">
        <v>0.138823</v>
      </c>
      <c r="E52" s="1"/>
      <c r="F52" s="1">
        <f t="shared" si="19"/>
        <v>-4.970828214427887</v>
      </c>
      <c r="G52" s="1">
        <f t="shared" si="20"/>
        <v>-3.0472740198557942</v>
      </c>
      <c r="H52" s="1">
        <f t="shared" si="21"/>
        <v>-1.9745555385852911</v>
      </c>
      <c r="I52" s="1" t="e">
        <f t="shared" si="22"/>
        <v>#NUM!</v>
      </c>
      <c r="J52" s="1">
        <f t="shared" si="23"/>
        <v>-4621.2568054619005</v>
      </c>
      <c r="K52" s="45">
        <f t="shared" si="24"/>
        <v>38.423439709012975</v>
      </c>
      <c r="L52" s="31">
        <f t="shared" si="8"/>
        <v>-19.582213901234127</v>
      </c>
      <c r="M52" s="31">
        <f t="shared" si="11"/>
        <v>-32.487100876949391</v>
      </c>
      <c r="N52" s="45">
        <f t="shared" si="25"/>
        <v>1.3341689977945741</v>
      </c>
      <c r="O52" s="1">
        <f t="shared" si="16"/>
        <v>0.99879577980405909</v>
      </c>
      <c r="P52" s="1">
        <f t="shared" si="26"/>
        <v>18.70842036800676</v>
      </c>
      <c r="Q52" s="1">
        <f t="shared" si="27"/>
        <v>155.55116114979222</v>
      </c>
      <c r="R52" s="45">
        <f t="shared" si="4"/>
        <v>6.3728492642460575</v>
      </c>
      <c r="S52" s="31">
        <f t="shared" si="10"/>
        <v>-79.031842605455154</v>
      </c>
      <c r="T52" s="31">
        <f t="shared" si="13"/>
        <v>-149.52517540203982</v>
      </c>
      <c r="U52" s="31">
        <f t="shared" si="5"/>
        <v>0.89795918367346939</v>
      </c>
      <c r="V52" s="1"/>
      <c r="W52" s="1"/>
      <c r="X52" s="1"/>
      <c r="Y52" s="1"/>
      <c r="Z52" s="1"/>
      <c r="AA52" s="1"/>
    </row>
    <row r="53" spans="1:27" x14ac:dyDescent="0.2">
      <c r="A53" s="6">
        <f t="shared" si="28"/>
        <v>2.25</v>
      </c>
      <c r="B53" s="1">
        <v>7.9206199999999997E-3</v>
      </c>
      <c r="C53" s="1">
        <v>5.1139400000000002E-2</v>
      </c>
      <c r="D53" s="1">
        <v>0.14665800000000001</v>
      </c>
      <c r="E53" s="1"/>
      <c r="F53" s="1">
        <f t="shared" si="19"/>
        <v>-4.83828579339146</v>
      </c>
      <c r="G53" s="1">
        <f t="shared" si="20"/>
        <v>-2.9732000416869449</v>
      </c>
      <c r="H53" s="1">
        <f t="shared" si="21"/>
        <v>-1.9196519333929674</v>
      </c>
      <c r="I53" s="1" t="e">
        <f t="shared" si="22"/>
        <v>#NUM!</v>
      </c>
      <c r="J53" s="1">
        <f t="shared" si="23"/>
        <v>-4498.5396843787212</v>
      </c>
      <c r="K53" s="45">
        <f t="shared" si="24"/>
        <v>37.403108205766877</v>
      </c>
      <c r="L53" s="31">
        <f t="shared" si="8"/>
        <v>-21.177982424048455</v>
      </c>
      <c r="M53" s="31">
        <f t="shared" si="11"/>
        <v>-30.191275858079294</v>
      </c>
      <c r="N53" s="45">
        <f t="shared" si="25"/>
        <v>1.4232726661312993</v>
      </c>
      <c r="O53" s="1">
        <f t="shared" si="16"/>
        <v>0.99855411937559657</v>
      </c>
      <c r="P53" s="1">
        <f t="shared" si="26"/>
        <v>18.210341609551925</v>
      </c>
      <c r="Q53" s="1">
        <f t="shared" si="27"/>
        <v>151.40988531261948</v>
      </c>
      <c r="R53" s="45">
        <f t="shared" si="4"/>
        <v>6.7984656952529141</v>
      </c>
      <c r="S53" s="31">
        <f t="shared" si="10"/>
        <v>-86.382392483497227</v>
      </c>
      <c r="T53" s="31">
        <f t="shared" si="13"/>
        <v>-139.25195062336491</v>
      </c>
      <c r="U53" s="31">
        <f t="shared" si="5"/>
        <v>0.91836734693877542</v>
      </c>
      <c r="V53" s="1"/>
      <c r="W53" s="1"/>
      <c r="X53" s="1"/>
      <c r="Y53" s="1"/>
      <c r="Z53" s="1"/>
      <c r="AA53" s="1"/>
    </row>
    <row r="54" spans="1:27" x14ac:dyDescent="0.2">
      <c r="A54" s="6">
        <f t="shared" si="28"/>
        <v>2.2999999999999998</v>
      </c>
      <c r="B54" s="1">
        <v>9.0895500000000001E-3</v>
      </c>
      <c r="C54" s="1">
        <v>5.5060600000000001E-2</v>
      </c>
      <c r="D54" s="1">
        <v>0.15485399999999999</v>
      </c>
      <c r="E54" s="1"/>
      <c r="F54" s="1">
        <f t="shared" si="19"/>
        <v>-4.7006298769686552</v>
      </c>
      <c r="G54" s="1">
        <f t="shared" si="20"/>
        <v>-2.8993208821239986</v>
      </c>
      <c r="H54" s="1">
        <f t="shared" si="21"/>
        <v>-1.8652725414467612</v>
      </c>
      <c r="I54" s="1" t="e">
        <f t="shared" si="22"/>
        <v>#NUM!</v>
      </c>
      <c r="J54" s="1">
        <f t="shared" si="23"/>
        <v>-4366.5453685258444</v>
      </c>
      <c r="K54" s="45">
        <f t="shared" si="24"/>
        <v>36.305641466608137</v>
      </c>
      <c r="L54" s="31">
        <f t="shared" si="8"/>
        <v>-22.601341487042045</v>
      </c>
      <c r="M54" s="31">
        <f t="shared" si="11"/>
        <v>-25.345210673508429</v>
      </c>
      <c r="N54" s="45">
        <f t="shared" si="25"/>
        <v>1.5340827875177772</v>
      </c>
      <c r="O54" s="1">
        <f t="shared" si="16"/>
        <v>0.99821772529803421</v>
      </c>
      <c r="P54" s="1">
        <f t="shared" si="26"/>
        <v>17.669483661247522</v>
      </c>
      <c r="Q54" s="1">
        <f t="shared" si="27"/>
        <v>146.91292190144253</v>
      </c>
      <c r="R54" s="45">
        <f t="shared" si="4"/>
        <v>7.3277661075066591</v>
      </c>
      <c r="S54" s="31">
        <f t="shared" si="10"/>
        <v>-92.957037667791596</v>
      </c>
      <c r="T54" s="31">
        <f t="shared" si="13"/>
        <v>-117.35026558108443</v>
      </c>
      <c r="U54" s="31">
        <f t="shared" si="5"/>
        <v>0.93877551020408145</v>
      </c>
      <c r="V54" s="1"/>
      <c r="W54" s="1"/>
      <c r="X54" s="1"/>
      <c r="Y54" s="1"/>
      <c r="Z54" s="1"/>
      <c r="AA54" s="1"/>
    </row>
    <row r="55" spans="1:27" x14ac:dyDescent="0.2">
      <c r="A55" s="6">
        <f t="shared" si="28"/>
        <v>2.3499999999999996</v>
      </c>
      <c r="B55" s="1">
        <v>1.0474900000000001E-2</v>
      </c>
      <c r="C55" s="1">
        <v>5.9262299999999997E-2</v>
      </c>
      <c r="D55" s="1">
        <v>0.16341800000000001</v>
      </c>
      <c r="E55" s="1"/>
      <c r="F55" s="1">
        <f t="shared" si="19"/>
        <v>-4.5587733597588835</v>
      </c>
      <c r="G55" s="1">
        <f t="shared" si="20"/>
        <v>-2.8257819255750349</v>
      </c>
      <c r="H55" s="1">
        <f t="shared" si="21"/>
        <v>-1.8114439435045777</v>
      </c>
      <c r="I55" s="1" t="e">
        <f t="shared" si="22"/>
        <v>#NUM!</v>
      </c>
      <c r="J55" s="1">
        <f t="shared" si="23"/>
        <v>-4226.7092497519607</v>
      </c>
      <c r="K55" s="45">
        <f t="shared" si="24"/>
        <v>35.142974057062681</v>
      </c>
      <c r="L55" s="31">
        <f t="shared" si="8"/>
        <v>-23.712503491399289</v>
      </c>
      <c r="M55" s="31">
        <f t="shared" si="11"/>
        <v>-17.715670163197316</v>
      </c>
      <c r="N55" s="45">
        <f t="shared" si="25"/>
        <v>1.6641477648174101</v>
      </c>
      <c r="O55" s="1">
        <f t="shared" si="16"/>
        <v>0.99776264967849437</v>
      </c>
      <c r="P55" s="1">
        <f t="shared" si="26"/>
        <v>17.09233045232309</v>
      </c>
      <c r="Q55" s="1">
        <f t="shared" si="27"/>
        <v>142.11418154584035</v>
      </c>
      <c r="R55" s="45">
        <f t="shared" si="4"/>
        <v>7.9490400962279679</v>
      </c>
      <c r="S55" s="31">
        <f t="shared" si="10"/>
        <v>-98.117419041605629</v>
      </c>
      <c r="T55" s="31">
        <f t="shared" si="13"/>
        <v>-82.741329977162664</v>
      </c>
      <c r="U55" s="31">
        <f t="shared" si="5"/>
        <v>0.95918367346938749</v>
      </c>
      <c r="V55" s="1"/>
      <c r="W55" s="1"/>
      <c r="X55" s="1"/>
      <c r="Y55" s="1"/>
      <c r="Z55" s="1"/>
      <c r="AA55" s="1"/>
    </row>
    <row r="56" spans="1:27" x14ac:dyDescent="0.2">
      <c r="A56" s="6">
        <f t="shared" si="28"/>
        <v>2.3999999999999995</v>
      </c>
      <c r="B56" s="1">
        <v>1.2104800000000001E-2</v>
      </c>
      <c r="C56" s="1">
        <v>6.3753000000000004E-2</v>
      </c>
      <c r="D56" s="1">
        <v>0.17235800000000001</v>
      </c>
      <c r="E56" s="1"/>
      <c r="F56" s="1">
        <f t="shared" si="19"/>
        <v>-4.414153210826913</v>
      </c>
      <c r="G56" s="1">
        <f t="shared" si="20"/>
        <v>-2.752739037227304</v>
      </c>
      <c r="H56" s="1">
        <f t="shared" si="21"/>
        <v>-1.7581815699221517</v>
      </c>
      <c r="I56" s="1" t="e">
        <f t="shared" si="22"/>
        <v>#NUM!</v>
      </c>
      <c r="J56" s="1">
        <f t="shared" si="23"/>
        <v>-4081.3507868745219</v>
      </c>
      <c r="K56" s="1">
        <f t="shared" si="24"/>
        <v>33.934391117468216</v>
      </c>
      <c r="L56" s="23">
        <f t="shared" si="8"/>
        <v>-24.372908503361771</v>
      </c>
      <c r="M56" s="31">
        <f t="shared" si="11"/>
        <v>-7.7453902224896174</v>
      </c>
      <c r="N56" s="1">
        <f t="shared" si="25"/>
        <v>1.8088170406102171</v>
      </c>
      <c r="O56" s="1">
        <f t="shared" si="16"/>
        <v>0.99716680171210847</v>
      </c>
      <c r="P56" s="1">
        <f t="shared" si="26"/>
        <v>16.48940766098767</v>
      </c>
      <c r="Q56" s="1">
        <f t="shared" si="27"/>
        <v>137.101179997282</v>
      </c>
      <c r="R56" s="1">
        <f t="shared" si="4"/>
        <v>8.6400736079639024</v>
      </c>
      <c r="S56" s="23">
        <f t="shared" si="10"/>
        <v>-101.23117066550783</v>
      </c>
      <c r="T56" s="23">
        <f t="shared" si="13"/>
        <v>-37.447324864288724</v>
      </c>
      <c r="U56" s="23">
        <f t="shared" si="5"/>
        <v>0.97959183673469363</v>
      </c>
      <c r="V56" s="1"/>
      <c r="W56" s="1"/>
      <c r="X56" s="1"/>
      <c r="Y56" s="1"/>
      <c r="Z56" s="1"/>
      <c r="AA56" s="1"/>
    </row>
    <row r="57" spans="1:27" x14ac:dyDescent="0.2">
      <c r="A57" s="35">
        <f t="shared" si="28"/>
        <v>2.4499999999999993</v>
      </c>
      <c r="B57" s="30">
        <v>1.40001E-2</v>
      </c>
      <c r="C57" s="30">
        <v>6.8539299999999997E-2</v>
      </c>
      <c r="D57" s="30">
        <v>0.18167800000000001</v>
      </c>
      <c r="E57" s="30"/>
      <c r="F57" s="30">
        <f t="shared" si="19"/>
        <v>-4.268690806535246</v>
      </c>
      <c r="G57" s="30">
        <f t="shared" si="20"/>
        <v>-2.6803479756021256</v>
      </c>
      <c r="H57" s="30">
        <f t="shared" si="21"/>
        <v>-1.7055193896117848</v>
      </c>
      <c r="I57" s="30" t="e">
        <f t="shared" si="22"/>
        <v>#NUM!</v>
      </c>
      <c r="J57" s="30">
        <f t="shared" si="23"/>
        <v>-3933.571857204463</v>
      </c>
      <c r="K57" s="30">
        <f t="shared" si="24"/>
        <v>32.705683206726512</v>
      </c>
      <c r="L57" s="29">
        <f t="shared" si="8"/>
        <v>-24.487042513648248</v>
      </c>
      <c r="M57" s="29">
        <f t="shared" si="11"/>
        <v>3.4513651140447035</v>
      </c>
      <c r="N57" s="30">
        <f t="shared" si="25"/>
        <v>1.9609887557261114</v>
      </c>
      <c r="O57" s="30">
        <f t="shared" si="16"/>
        <v>0.99641783778197812</v>
      </c>
      <c r="P57" s="30">
        <f t="shared" si="26"/>
        <v>15.874804796354514</v>
      </c>
      <c r="Q57" s="30">
        <f t="shared" si="27"/>
        <v>131.99106447928961</v>
      </c>
      <c r="R57" s="30">
        <f t="shared" si="4"/>
        <v>9.3669435954380891</v>
      </c>
      <c r="S57" s="29">
        <f t="shared" si="10"/>
        <v>-101.86215152803449</v>
      </c>
      <c r="T57" s="29">
        <f t="shared" si="13"/>
        <v>13.459223772896726</v>
      </c>
      <c r="U57" s="29">
        <f t="shared" si="5"/>
        <v>0.99999999999999967</v>
      </c>
      <c r="V57" s="1"/>
      <c r="W57" s="1"/>
      <c r="X57" s="1"/>
      <c r="Y57" s="1"/>
      <c r="Z57" s="1"/>
      <c r="AA57" s="1"/>
    </row>
    <row r="58" spans="1:27" x14ac:dyDescent="0.2">
      <c r="A58" s="6">
        <f t="shared" si="28"/>
        <v>2.4999999999999991</v>
      </c>
      <c r="B58" s="1">
        <v>1.61713E-2</v>
      </c>
      <c r="C58" s="1">
        <v>7.3625499999999997E-2</v>
      </c>
      <c r="D58" s="1">
        <v>0.191383</v>
      </c>
      <c r="E58" s="1"/>
      <c r="F58" s="1">
        <f t="shared" si="19"/>
        <v>-4.1245172128300087</v>
      </c>
      <c r="G58" s="1">
        <f t="shared" si="20"/>
        <v>-2.6087638458619691</v>
      </c>
      <c r="H58" s="1">
        <f t="shared" si="21"/>
        <v>-1.6534786231346945</v>
      </c>
      <c r="I58" s="1" t="e">
        <f t="shared" si="22"/>
        <v>#NUM!</v>
      </c>
      <c r="J58" s="1">
        <f t="shared" si="23"/>
        <v>-3786.840683877972</v>
      </c>
      <c r="K58" s="1">
        <f t="shared" si="24"/>
        <v>31.4856868661034</v>
      </c>
      <c r="L58" s="23">
        <f t="shared" si="8"/>
        <v>-24.027771991957302</v>
      </c>
      <c r="M58" s="31">
        <f t="shared" si="11"/>
        <v>14.341275643042637</v>
      </c>
      <c r="N58" s="1">
        <f t="shared" si="25"/>
        <v>2.1126916904816166</v>
      </c>
      <c r="O58" s="1">
        <f t="shared" si="16"/>
        <v>0.9955177619552823</v>
      </c>
      <c r="P58" s="1">
        <f t="shared" si="26"/>
        <v>15.264293083706606</v>
      </c>
      <c r="Q58" s="1">
        <f t="shared" si="27"/>
        <v>126.91496484447859</v>
      </c>
      <c r="R58" s="1">
        <f t="shared" si="4"/>
        <v>10.091574386393887</v>
      </c>
      <c r="S58" s="23">
        <f t="shared" si="10"/>
        <v>-99.885248288218165</v>
      </c>
      <c r="T58" s="23">
        <f t="shared" si="13"/>
        <v>62.979924246058168</v>
      </c>
      <c r="U58" s="23">
        <f t="shared" si="5"/>
        <v>1.0204081632653057</v>
      </c>
      <c r="V58" s="1"/>
      <c r="W58" s="1"/>
      <c r="X58" s="1"/>
      <c r="Y58" s="1"/>
      <c r="Z58" s="1"/>
      <c r="AA58" s="1"/>
    </row>
    <row r="59" spans="1:27" x14ac:dyDescent="0.2">
      <c r="A59" s="6">
        <f t="shared" si="28"/>
        <v>2.5499999999999989</v>
      </c>
      <c r="B59" s="1">
        <v>1.8616000000000001E-2</v>
      </c>
      <c r="C59" s="1">
        <v>7.9013600000000003E-2</v>
      </c>
      <c r="D59" s="1">
        <v>0.20147799999999999</v>
      </c>
      <c r="E59" s="1"/>
      <c r="F59" s="1">
        <f t="shared" si="19"/>
        <v>-3.9837338529821462</v>
      </c>
      <c r="G59" s="1">
        <f t="shared" si="20"/>
        <v>-2.5381352894328191</v>
      </c>
      <c r="H59" s="1">
        <f t="shared" si="21"/>
        <v>-1.6020750846975333</v>
      </c>
      <c r="I59" s="1" t="e">
        <f t="shared" si="22"/>
        <v>#NUM!</v>
      </c>
      <c r="J59" s="1">
        <f t="shared" si="23"/>
        <v>-3644.5854840977554</v>
      </c>
      <c r="K59" s="1">
        <f t="shared" si="24"/>
        <v>30.30290600753079</v>
      </c>
      <c r="L59" s="23">
        <f t="shared" si="8"/>
        <v>-23.05291494934399</v>
      </c>
      <c r="M59" s="31">
        <f t="shared" si="11"/>
        <v>23.419566980618864</v>
      </c>
      <c r="N59" s="1">
        <f t="shared" si="25"/>
        <v>2.2560530831513876</v>
      </c>
      <c r="O59" s="1">
        <f t="shared" si="16"/>
        <v>0.99448774239698912</v>
      </c>
      <c r="P59" s="1">
        <f t="shared" si="26"/>
        <v>14.673466793008336</v>
      </c>
      <c r="Q59" s="1">
        <f t="shared" si="27"/>
        <v>122.00253965046782</v>
      </c>
      <c r="R59" s="1">
        <f t="shared" si="4"/>
        <v>10.776360607110368</v>
      </c>
      <c r="S59" s="23">
        <f t="shared" si="10"/>
        <v>-95.564159103428693</v>
      </c>
      <c r="T59" s="23">
        <f t="shared" si="13"/>
        <v>104.23584857086973</v>
      </c>
      <c r="U59" s="23">
        <f t="shared" si="5"/>
        <v>1.0408163265306116</v>
      </c>
      <c r="V59" s="1"/>
      <c r="W59" s="1"/>
      <c r="X59" s="1"/>
      <c r="Y59" s="1"/>
      <c r="Z59" s="1"/>
      <c r="AA59" s="1"/>
    </row>
    <row r="60" spans="1:27" x14ac:dyDescent="0.2">
      <c r="A60" s="6">
        <f t="shared" si="28"/>
        <v>2.5999999999999988</v>
      </c>
      <c r="B60" s="1">
        <v>2.1321199999999998E-2</v>
      </c>
      <c r="C60" s="1">
        <v>8.4703600000000004E-2</v>
      </c>
      <c r="D60" s="1">
        <v>0.21196499999999999</v>
      </c>
      <c r="E60" s="1"/>
      <c r="F60" s="1">
        <f t="shared" si="19"/>
        <v>-3.8480533960902084</v>
      </c>
      <c r="G60" s="1">
        <f t="shared" si="20"/>
        <v>-2.4685971752757592</v>
      </c>
      <c r="H60" s="1">
        <f t="shared" si="21"/>
        <v>-1.5513341122793178</v>
      </c>
      <c r="I60" s="1" t="e">
        <f t="shared" si="22"/>
        <v>#NUM!</v>
      </c>
      <c r="J60" s="1">
        <f t="shared" si="23"/>
        <v>-3509.5790932911186</v>
      </c>
      <c r="K60" s="1">
        <f t="shared" si="24"/>
        <v>29.180395371169009</v>
      </c>
      <c r="L60" s="23">
        <f t="shared" si="8"/>
        <v>-21.685815293895423</v>
      </c>
      <c r="M60" s="31">
        <f t="shared" si="11"/>
        <v>29.817798704532663</v>
      </c>
      <c r="N60" s="1">
        <f t="shared" si="25"/>
        <v>2.3847332588700625</v>
      </c>
      <c r="O60" s="1">
        <f t="shared" si="16"/>
        <v>0.99336552810860668</v>
      </c>
      <c r="P60" s="1">
        <f t="shared" si="26"/>
        <v>14.114925603961241</v>
      </c>
      <c r="Q60" s="1">
        <f t="shared" si="27"/>
        <v>117.35854893413575</v>
      </c>
      <c r="R60" s="1">
        <f t="shared" si="4"/>
        <v>11.391019892783619</v>
      </c>
      <c r="S60" s="23">
        <f t="shared" si="10"/>
        <v>-89.461663431131228</v>
      </c>
      <c r="T60" s="23">
        <f t="shared" si="13"/>
        <v>133.27157220073309</v>
      </c>
      <c r="U60" s="23">
        <f t="shared" si="5"/>
        <v>1.0612244897959178</v>
      </c>
      <c r="V60" s="1"/>
      <c r="W60" s="1"/>
      <c r="X60" s="1"/>
      <c r="Y60" s="1"/>
      <c r="Z60" s="1"/>
      <c r="AA60" s="1"/>
    </row>
    <row r="61" spans="1:27" x14ac:dyDescent="0.2">
      <c r="A61" s="6">
        <f t="shared" si="28"/>
        <v>2.6499999999999986</v>
      </c>
      <c r="B61">
        <v>2.42659E-2</v>
      </c>
      <c r="C61">
        <v>9.0693399999999993E-2</v>
      </c>
      <c r="D61">
        <v>0.22284599999999999</v>
      </c>
      <c r="F61" s="1">
        <f t="shared" si="19"/>
        <v>-3.718683206353282</v>
      </c>
      <c r="G61" s="1">
        <f t="shared" si="20"/>
        <v>-2.4002706918736587</v>
      </c>
      <c r="H61" s="1">
        <f t="shared" si="21"/>
        <v>-1.5012743290439095</v>
      </c>
      <c r="I61" s="1" t="e">
        <f t="shared" si="22"/>
        <v>#NUM!</v>
      </c>
      <c r="J61" s="1">
        <f t="shared" si="23"/>
        <v>-3383.7662490999164</v>
      </c>
      <c r="K61" s="1">
        <f t="shared" si="24"/>
        <v>28.134324478141256</v>
      </c>
      <c r="L61" s="23">
        <f t="shared" si="8"/>
        <v>-20.071135078890734</v>
      </c>
      <c r="M61" s="23">
        <f t="shared" si="11"/>
        <v>33.353972934762673</v>
      </c>
      <c r="N61" s="1">
        <f t="shared" si="25"/>
        <v>2.4946300339555934</v>
      </c>
      <c r="O61" s="1">
        <f t="shared" si="16"/>
        <v>0.99219921713366743</v>
      </c>
      <c r="P61" s="1">
        <f t="shared" si="26"/>
        <v>13.597495135889677</v>
      </c>
      <c r="Q61" s="1">
        <f t="shared" si="27"/>
        <v>113.05637330735473</v>
      </c>
      <c r="R61" s="1">
        <f t="shared" si="4"/>
        <v>11.915957575644299</v>
      </c>
      <c r="S61" s="23">
        <f t="shared" si="10"/>
        <v>-82.237001883355433</v>
      </c>
      <c r="T61" s="23">
        <f t="shared" si="13"/>
        <v>149.25919926776839</v>
      </c>
      <c r="U61" s="23">
        <f t="shared" si="5"/>
        <v>1.0816326530612239</v>
      </c>
    </row>
    <row r="62" spans="1:27" x14ac:dyDescent="0.2">
      <c r="A62" s="6">
        <f t="shared" si="28"/>
        <v>2.6999999999999984</v>
      </c>
      <c r="B62">
        <v>2.7425700000000001E-2</v>
      </c>
      <c r="C62">
        <v>9.6979300000000004E-2</v>
      </c>
      <c r="D62">
        <v>0.234123</v>
      </c>
      <c r="F62" s="1">
        <f t="shared" si="19"/>
        <v>-3.5962747489897877</v>
      </c>
      <c r="G62" s="1">
        <f t="shared" si="20"/>
        <v>-2.3332577253140698</v>
      </c>
      <c r="H62" s="1">
        <f t="shared" si="21"/>
        <v>-1.4519086606996463</v>
      </c>
      <c r="I62" s="1" t="e">
        <f t="shared" si="22"/>
        <v>#NUM!</v>
      </c>
      <c r="J62" s="1">
        <f t="shared" si="23"/>
        <v>-3268.1799101906236</v>
      </c>
      <c r="K62" s="45">
        <f t="shared" si="24"/>
        <v>27.173281863279943</v>
      </c>
      <c r="L62" s="31">
        <f t="shared" si="8"/>
        <v>-18.350418000419168</v>
      </c>
      <c r="M62" s="31">
        <f t="shared" si="11"/>
        <v>34.400120153534402</v>
      </c>
      <c r="N62" s="45">
        <f t="shared" si="25"/>
        <v>2.584025474305975</v>
      </c>
      <c r="O62" s="1">
        <f t="shared" si="16"/>
        <v>0.99103810712291029</v>
      </c>
      <c r="P62" s="1">
        <f t="shared" si="26"/>
        <v>13.125846262048256</v>
      </c>
      <c r="Q62" s="1">
        <f t="shared" si="27"/>
        <v>109.13484874580024</v>
      </c>
      <c r="R62" s="1">
        <f t="shared" si="4"/>
        <v>12.34296769745467</v>
      </c>
      <c r="S62" s="23">
        <f t="shared" si="10"/>
        <v>-74.535743504354443</v>
      </c>
      <c r="T62" s="23">
        <f t="shared" si="13"/>
        <v>153.89989710349252</v>
      </c>
      <c r="U62" s="23">
        <f t="shared" si="5"/>
        <v>1.1020408163265298</v>
      </c>
    </row>
    <row r="63" spans="1:27" x14ac:dyDescent="0.2">
      <c r="A63" s="6">
        <f t="shared" si="28"/>
        <v>2.7499999999999982</v>
      </c>
      <c r="B63">
        <v>3.0776399999999999E-2</v>
      </c>
      <c r="C63">
        <v>0.103556</v>
      </c>
      <c r="D63">
        <v>0.24579500000000001</v>
      </c>
      <c r="F63" s="1">
        <f t="shared" si="19"/>
        <v>-3.4810071164759759</v>
      </c>
      <c r="G63" s="1">
        <f t="shared" si="20"/>
        <v>-2.2676427497964817</v>
      </c>
      <c r="H63" s="1">
        <f t="shared" si="21"/>
        <v>-1.4032574237983517</v>
      </c>
      <c r="I63" s="1" t="e">
        <f t="shared" si="22"/>
        <v>#NUM!</v>
      </c>
      <c r="J63" s="1">
        <f t="shared" si="23"/>
        <v>-3163.0624424919529</v>
      </c>
      <c r="K63" s="45">
        <f t="shared" si="24"/>
        <v>26.299282678099345</v>
      </c>
      <c r="L63" s="31">
        <f t="shared" si="8"/>
        <v>-16.631123063537306</v>
      </c>
      <c r="M63" s="31">
        <f t="shared" si="11"/>
        <v>33.656389940777714</v>
      </c>
      <c r="N63" s="45">
        <f t="shared" si="25"/>
        <v>2.6530951331225099</v>
      </c>
      <c r="O63" s="1">
        <f t="shared" si="16"/>
        <v>0.98992557233442835</v>
      </c>
      <c r="P63" s="1">
        <f t="shared" si="26"/>
        <v>12.70104022574049</v>
      </c>
      <c r="Q63" s="1">
        <f t="shared" si="27"/>
        <v>105.60279895691932</v>
      </c>
      <c r="R63" s="1">
        <f t="shared" si="4"/>
        <v>12.672888813219089</v>
      </c>
      <c r="S63" s="23">
        <f t="shared" si="10"/>
        <v>-66.847012173006235</v>
      </c>
      <c r="T63" s="23">
        <f t="shared" si="13"/>
        <v>150.39779098131558</v>
      </c>
      <c r="U63" s="23">
        <f t="shared" si="5"/>
        <v>1.122448979591836</v>
      </c>
    </row>
    <row r="64" spans="1:27" x14ac:dyDescent="0.2">
      <c r="A64" s="6">
        <f t="shared" si="28"/>
        <v>2.799999999999998</v>
      </c>
      <c r="B64">
        <v>3.42955E-2</v>
      </c>
      <c r="C64">
        <v>0.110418</v>
      </c>
      <c r="D64">
        <v>0.25786300000000001</v>
      </c>
      <c r="F64" s="1">
        <f t="shared" si="19"/>
        <v>-3.3727411287523807</v>
      </c>
      <c r="G64" s="1">
        <f t="shared" si="20"/>
        <v>-2.2034821149510244</v>
      </c>
      <c r="H64" s="1">
        <f t="shared" si="21"/>
        <v>-1.3553268428470031</v>
      </c>
      <c r="I64" s="1" t="e">
        <f t="shared" si="22"/>
        <v>#NUM!</v>
      </c>
      <c r="J64" s="1">
        <f t="shared" si="23"/>
        <v>-3068.1543757202739</v>
      </c>
      <c r="K64" s="45">
        <f t="shared" si="24"/>
        <v>25.510169556926218</v>
      </c>
      <c r="L64" s="31">
        <f t="shared" si="8"/>
        <v>-14.984779006341409</v>
      </c>
      <c r="M64" s="31">
        <f t="shared" si="11"/>
        <v>31.75598643057273</v>
      </c>
      <c r="N64" s="45">
        <f t="shared" si="25"/>
        <v>2.703239348785587</v>
      </c>
      <c r="O64" s="1">
        <f t="shared" si="16"/>
        <v>0.98889565922698641</v>
      </c>
      <c r="P64" s="1">
        <f t="shared" si="26"/>
        <v>12.321865118587965</v>
      </c>
      <c r="Q64" s="1">
        <f t="shared" si="27"/>
        <v>102.45014752849964</v>
      </c>
      <c r="R64" s="1">
        <f t="shared" si="4"/>
        <v>12.912409839732884</v>
      </c>
      <c r="S64" s="23">
        <f t="shared" si="10"/>
        <v>-59.495964406222939</v>
      </c>
      <c r="T64" s="23">
        <f t="shared" si="13"/>
        <v>141.64128743663264</v>
      </c>
      <c r="U64" s="23">
        <f t="shared" si="5"/>
        <v>1.1428571428571419</v>
      </c>
    </row>
    <row r="65" spans="1:21" x14ac:dyDescent="0.2">
      <c r="A65" s="6">
        <f t="shared" si="28"/>
        <v>2.8499999999999979</v>
      </c>
      <c r="B65">
        <v>3.7963799999999999E-2</v>
      </c>
      <c r="C65">
        <v>0.11755699999999999</v>
      </c>
      <c r="D65">
        <v>0.27032699999999998</v>
      </c>
      <c r="F65" s="1">
        <f t="shared" si="19"/>
        <v>-3.2711222048765407</v>
      </c>
      <c r="G65" s="1">
        <f t="shared" si="20"/>
        <v>-2.1408319566410068</v>
      </c>
      <c r="H65" s="1">
        <f t="shared" si="21"/>
        <v>-1.3081229416761018</v>
      </c>
      <c r="I65" s="1" t="e">
        <f t="shared" si="22"/>
        <v>#NUM!</v>
      </c>
      <c r="J65" s="1">
        <f t="shared" si="23"/>
        <v>-2982.8377866937526</v>
      </c>
      <c r="K65" s="45">
        <f t="shared" si="24"/>
        <v>24.80080477746521</v>
      </c>
      <c r="L65" s="31">
        <f t="shared" si="8"/>
        <v>-13.455524420480044</v>
      </c>
      <c r="M65" s="31">
        <f t="shared" si="11"/>
        <v>29.227210672391234</v>
      </c>
      <c r="N65" s="45">
        <f t="shared" si="25"/>
        <v>2.736867119291007</v>
      </c>
      <c r="O65" s="1">
        <f t="shared" si="16"/>
        <v>0.98796852192286011</v>
      </c>
      <c r="P65" s="1">
        <f t="shared" si="26"/>
        <v>11.985471467472131</v>
      </c>
      <c r="Q65" s="1">
        <f t="shared" si="27"/>
        <v>99.653202516297043</v>
      </c>
      <c r="R65" s="1">
        <f t="shared" si="4"/>
        <v>13.073037700879375</v>
      </c>
      <c r="S65" s="23">
        <f t="shared" si="10"/>
        <v>-52.682883429343022</v>
      </c>
      <c r="T65" s="23">
        <f t="shared" si="13"/>
        <v>130.04144924799971</v>
      </c>
      <c r="U65" s="23">
        <f t="shared" si="5"/>
        <v>1.1632653061224481</v>
      </c>
    </row>
    <row r="66" spans="1:21" x14ac:dyDescent="0.2">
      <c r="A66" s="6">
        <f t="shared" si="28"/>
        <v>2.8999999999999977</v>
      </c>
      <c r="B66">
        <v>4.1765400000000001E-2</v>
      </c>
      <c r="C66">
        <v>0.124968</v>
      </c>
      <c r="D66">
        <v>0.28318399999999999</v>
      </c>
      <c r="F66" s="1">
        <f t="shared" si="19"/>
        <v>-3.175687033422788</v>
      </c>
      <c r="G66" s="1">
        <f t="shared" si="20"/>
        <v>-2.0796975744534296</v>
      </c>
      <c r="H66" s="1">
        <f t="shared" si="21"/>
        <v>-1.2616584159337392</v>
      </c>
      <c r="I66" s="1" t="e">
        <f t="shared" si="22"/>
        <v>#NUM!</v>
      </c>
      <c r="J66" s="1">
        <f t="shared" si="23"/>
        <v>-2906.3223422789365</v>
      </c>
      <c r="K66" s="45">
        <f t="shared" si="24"/>
        <v>24.164617114878219</v>
      </c>
      <c r="L66" s="31">
        <f t="shared" si="8"/>
        <v>-12.062057939102296</v>
      </c>
      <c r="M66" s="31">
        <f t="shared" si="11"/>
        <v>26.482896845183927</v>
      </c>
      <c r="N66" s="45">
        <f t="shared" si="25"/>
        <v>2.7561038968435301</v>
      </c>
      <c r="O66" s="1">
        <f t="shared" si="16"/>
        <v>0.98715842798509024</v>
      </c>
      <c r="P66" s="1">
        <f t="shared" si="26"/>
        <v>11.688238521326038</v>
      </c>
      <c r="Q66" s="1">
        <f t="shared" si="27"/>
        <v>97.181859185565358</v>
      </c>
      <c r="R66" s="1">
        <f t="shared" si="4"/>
        <v>13.164924923468652</v>
      </c>
      <c r="S66" s="23">
        <f t="shared" si="10"/>
        <v>-46.491819481423015</v>
      </c>
      <c r="T66" s="23">
        <f t="shared" si="13"/>
        <v>117.4818964713745</v>
      </c>
      <c r="U66" s="23">
        <f t="shared" si="5"/>
        <v>1.183673469387754</v>
      </c>
    </row>
    <row r="67" spans="1:21" x14ac:dyDescent="0.2">
      <c r="A67" s="6">
        <f t="shared" si="28"/>
        <v>2.9499999999999975</v>
      </c>
      <c r="B67">
        <v>4.56873E-2</v>
      </c>
      <c r="C67">
        <v>0.13264200000000001</v>
      </c>
      <c r="D67">
        <v>0.296433</v>
      </c>
      <c r="F67" s="1">
        <f t="shared" si="19"/>
        <v>-3.0859349190467009</v>
      </c>
      <c r="G67" s="1">
        <f t="shared" si="20"/>
        <v>-2.0201015093011101</v>
      </c>
      <c r="H67" s="1">
        <f t="shared" si="21"/>
        <v>-1.2159340557252125</v>
      </c>
      <c r="I67" s="1" t="e">
        <f t="shared" si="22"/>
        <v>#NUM!</v>
      </c>
      <c r="J67" s="1">
        <f t="shared" si="23"/>
        <v>-2837.7652274406137</v>
      </c>
      <c r="K67" s="45">
        <f t="shared" si="24"/>
        <v>23.594598983554985</v>
      </c>
      <c r="L67" s="31">
        <f t="shared" si="8"/>
        <v>-10.807234735961661</v>
      </c>
      <c r="M67" s="31">
        <f t="shared" si="11"/>
        <v>23.747904103668024</v>
      </c>
      <c r="N67" s="45">
        <f t="shared" si="25"/>
        <v>2.7636124800496877</v>
      </c>
      <c r="O67" s="1">
        <f t="shared" si="16"/>
        <v>0.98646645992395532</v>
      </c>
      <c r="P67" s="1">
        <f t="shared" si="26"/>
        <v>11.426305919556768</v>
      </c>
      <c r="Q67" s="1">
        <f t="shared" si="27"/>
        <v>95.004020568154758</v>
      </c>
      <c r="R67" s="1">
        <f t="shared" si="4"/>
        <v>13.200790746344158</v>
      </c>
      <c r="S67" s="23">
        <f t="shared" si="10"/>
        <v>-40.934693782205613</v>
      </c>
      <c r="T67" s="23">
        <f t="shared" si="13"/>
        <v>104.99262530000594</v>
      </c>
      <c r="U67" s="23">
        <f t="shared" si="5"/>
        <v>1.2040816326530601</v>
      </c>
    </row>
    <row r="68" spans="1:21" x14ac:dyDescent="0.2">
      <c r="A68" s="6">
        <f t="shared" si="28"/>
        <v>2.9999999999999973</v>
      </c>
      <c r="B68">
        <v>4.9719100000000002E-2</v>
      </c>
      <c r="C68">
        <v>0.140571</v>
      </c>
      <c r="D68">
        <v>0.31007400000000002</v>
      </c>
      <c r="F68" s="1">
        <f t="shared" si="19"/>
        <v>-3.0013661138711174</v>
      </c>
      <c r="G68" s="1">
        <f t="shared" si="20"/>
        <v>-1.9620425797703323</v>
      </c>
      <c r="H68" s="1">
        <f t="shared" si="21"/>
        <v>-1.1709443003121476</v>
      </c>
      <c r="I68" s="1" t="e">
        <f t="shared" si="22"/>
        <v>#NUM!</v>
      </c>
      <c r="J68" s="1">
        <f t="shared" si="23"/>
        <v>-2776.3417693525835</v>
      </c>
      <c r="K68" s="1">
        <f t="shared" si="24"/>
        <v>23.083893641282057</v>
      </c>
      <c r="L68" s="23">
        <f t="shared" si="8"/>
        <v>-9.6872675287355019</v>
      </c>
      <c r="M68" s="23">
        <f t="shared" si="11"/>
        <v>21.144886060830167</v>
      </c>
      <c r="N68" s="1">
        <f t="shared" si="25"/>
        <v>2.7617723827002596</v>
      </c>
      <c r="O68" s="1">
        <f t="shared" si="16"/>
        <v>0.98588810737312182</v>
      </c>
      <c r="P68" s="1">
        <f t="shared" si="26"/>
        <v>11.195909532424656</v>
      </c>
      <c r="Q68" s="1">
        <f t="shared" si="27"/>
        <v>93.088389807344811</v>
      </c>
      <c r="R68" s="1">
        <f t="shared" si="4"/>
        <v>13.192001257861939</v>
      </c>
      <c r="S68" s="23">
        <f t="shared" si="10"/>
        <v>-35.992556951422458</v>
      </c>
      <c r="T68" s="23">
        <f t="shared" si="13"/>
        <v>93.130881807288446</v>
      </c>
      <c r="U68" s="23">
        <f t="shared" si="5"/>
        <v>1.2244897959183663</v>
      </c>
    </row>
    <row r="69" spans="1:21" x14ac:dyDescent="0.2">
      <c r="A69" s="6">
        <f t="shared" si="28"/>
        <v>3.0499999999999972</v>
      </c>
      <c r="B69">
        <v>5.3852900000000002E-2</v>
      </c>
      <c r="C69">
        <v>0.14874999999999999</v>
      </c>
      <c r="D69">
        <v>0.32410299999999997</v>
      </c>
      <c r="F69" s="1">
        <f t="shared" si="19"/>
        <v>-2.9214990235335829</v>
      </c>
      <c r="G69" s="1">
        <f t="shared" si="20"/>
        <v>-1.9054882345563979</v>
      </c>
      <c r="H69" s="1">
        <f t="shared" si="21"/>
        <v>-1.1266939124751307</v>
      </c>
      <c r="I69" s="1" t="e">
        <f t="shared" si="22"/>
        <v>#NUM!</v>
      </c>
      <c r="J69" s="1">
        <f t="shared" si="23"/>
        <v>-2721.2547033112555</v>
      </c>
      <c r="K69" s="1">
        <f t="shared" si="24"/>
        <v>22.625872230681438</v>
      </c>
      <c r="L69" s="23">
        <f t="shared" si="8"/>
        <v>-8.6927461298786515</v>
      </c>
      <c r="M69" s="23">
        <f t="shared" si="11"/>
        <v>18.758468494595121</v>
      </c>
      <c r="N69" s="1">
        <f t="shared" si="25"/>
        <v>2.7523286157166535</v>
      </c>
      <c r="O69" s="1">
        <f t="shared" si="16"/>
        <v>0.98541822143388036</v>
      </c>
      <c r="P69" s="1">
        <f t="shared" si="26"/>
        <v>10.993416906971257</v>
      </c>
      <c r="Q69" s="1">
        <f t="shared" si="27"/>
        <v>91.404764873012525</v>
      </c>
      <c r="R69" s="1">
        <f t="shared" si="4"/>
        <v>13.146891752564883</v>
      </c>
      <c r="S69" s="23">
        <f t="shared" si="10"/>
        <v>-31.621605601476801</v>
      </c>
      <c r="T69" s="23">
        <f t="shared" si="13"/>
        <v>82.272217055976299</v>
      </c>
      <c r="U69" s="23">
        <f t="shared" si="5"/>
        <v>1.2448979591836722</v>
      </c>
    </row>
    <row r="70" spans="1:21" x14ac:dyDescent="0.2">
      <c r="A70" s="6">
        <f t="shared" si="28"/>
        <v>3.099999999999997</v>
      </c>
      <c r="B70">
        <v>5.8082300000000003E-2</v>
      </c>
      <c r="C70">
        <v>0.15717100000000001</v>
      </c>
      <c r="D70">
        <v>0.33851999999999999</v>
      </c>
      <c r="F70" s="1">
        <f t="shared" si="19"/>
        <v>-2.8458943086987132</v>
      </c>
      <c r="G70" s="1">
        <f t="shared" si="20"/>
        <v>-1.8504208943767599</v>
      </c>
      <c r="H70" s="1">
        <f t="shared" si="21"/>
        <v>-1.0831721041802318</v>
      </c>
      <c r="I70" s="1" t="e">
        <f t="shared" si="22"/>
        <v>#NUM!</v>
      </c>
      <c r="J70" s="1">
        <f t="shared" si="23"/>
        <v>-2671.7925345233257</v>
      </c>
      <c r="K70" s="1">
        <f t="shared" si="24"/>
        <v>22.214619028294194</v>
      </c>
      <c r="L70" s="23">
        <f t="shared" si="8"/>
        <v>-7.8114206792759964</v>
      </c>
      <c r="M70" s="23">
        <f t="shared" si="11"/>
        <v>16.611507693901231</v>
      </c>
      <c r="N70" s="1">
        <f t="shared" si="25"/>
        <v>2.7371928328724962</v>
      </c>
      <c r="O70" s="1">
        <f t="shared" si="16"/>
        <v>0.98504490832950786</v>
      </c>
      <c r="P70" s="1">
        <f t="shared" si="26"/>
        <v>10.815590744746784</v>
      </c>
      <c r="Q70" s="1">
        <f t="shared" si="27"/>
        <v>89.926229247197142</v>
      </c>
      <c r="R70" s="1">
        <f t="shared" si="4"/>
        <v>13.074593518441901</v>
      </c>
      <c r="S70" s="23">
        <f t="shared" si="10"/>
        <v>-27.765335245824858</v>
      </c>
      <c r="T70" s="23">
        <f t="shared" si="13"/>
        <v>72.52217351321147</v>
      </c>
      <c r="U70" s="23">
        <f t="shared" si="5"/>
        <v>1.2653061224489783</v>
      </c>
    </row>
    <row r="71" spans="1:21" x14ac:dyDescent="0.2">
      <c r="A71" s="6">
        <f t="shared" si="28"/>
        <v>3.1499999999999968</v>
      </c>
      <c r="B71">
        <v>6.2402399999999997E-2</v>
      </c>
      <c r="C71">
        <v>0.165828</v>
      </c>
      <c r="D71">
        <v>0.35332200000000002</v>
      </c>
      <c r="F71" s="1">
        <f t="shared" si="19"/>
        <v>-2.7741515428079198</v>
      </c>
      <c r="G71" s="1">
        <f t="shared" si="20"/>
        <v>-1.7968041723727892</v>
      </c>
      <c r="H71" s="1">
        <f t="shared" si="21"/>
        <v>-1.040375456530261</v>
      </c>
      <c r="I71" s="1" t="e">
        <f t="shared" si="22"/>
        <v>#NUM!</v>
      </c>
      <c r="J71" s="1">
        <f t="shared" si="23"/>
        <v>-2627.3053295753007</v>
      </c>
      <c r="K71" s="1">
        <f t="shared" si="24"/>
        <v>21.844730162753841</v>
      </c>
      <c r="L71" s="23">
        <f t="shared" si="8"/>
        <v>-7.0315953604885344</v>
      </c>
      <c r="M71" s="23">
        <f t="shared" si="11"/>
        <v>14.69491489556855</v>
      </c>
      <c r="N71" s="1">
        <f t="shared" si="25"/>
        <v>2.7177534937183379</v>
      </c>
      <c r="O71" s="1">
        <f t="shared" si="16"/>
        <v>0.98475750518648453</v>
      </c>
      <c r="P71" s="1">
        <f t="shared" si="26"/>
        <v>10.659478182504063</v>
      </c>
      <c r="Q71" s="1">
        <f t="shared" si="27"/>
        <v>88.628231348430049</v>
      </c>
      <c r="R71" s="1">
        <f t="shared" si="4"/>
        <v>12.981738731356616</v>
      </c>
      <c r="S71" s="23">
        <f t="shared" si="10"/>
        <v>-24.36938825015568</v>
      </c>
      <c r="T71" s="23">
        <f t="shared" si="13"/>
        <v>63.836640572464397</v>
      </c>
      <c r="U71" s="23">
        <f t="shared" si="5"/>
        <v>1.2857142857142843</v>
      </c>
    </row>
    <row r="72" spans="1:21" x14ac:dyDescent="0.2">
      <c r="A72" s="6">
        <f t="shared" si="28"/>
        <v>3.1999999999999966</v>
      </c>
      <c r="B72">
        <v>6.6809499999999994E-2</v>
      </c>
      <c r="C72">
        <v>0.17471600000000001</v>
      </c>
      <c r="D72">
        <v>0.368508</v>
      </c>
      <c r="F72" s="1">
        <f t="shared" si="19"/>
        <v>-2.7059099929823502</v>
      </c>
      <c r="G72" s="1">
        <f t="shared" si="20"/>
        <v>-1.744593480460557</v>
      </c>
      <c r="H72" s="1">
        <f t="shared" si="21"/>
        <v>-0.99829285795474654</v>
      </c>
      <c r="I72" s="1" t="e">
        <f t="shared" si="22"/>
        <v>#NUM!</v>
      </c>
      <c r="J72" s="1">
        <f t="shared" si="23"/>
        <v>-2587.22226138016</v>
      </c>
      <c r="K72" s="1">
        <f t="shared" si="24"/>
        <v>21.511459492245343</v>
      </c>
      <c r="L72" s="23">
        <f t="shared" si="8"/>
        <v>-6.3419291897191465</v>
      </c>
      <c r="M72" s="23">
        <f t="shared" si="11"/>
        <v>13.004457658906523</v>
      </c>
      <c r="N72" s="1">
        <f t="shared" si="25"/>
        <v>2.6951696214903502</v>
      </c>
      <c r="O72" s="1">
        <f t="shared" si="16"/>
        <v>0.98454503457421039</v>
      </c>
      <c r="P72" s="1">
        <f t="shared" si="26"/>
        <v>10.522495690923275</v>
      </c>
      <c r="Q72" s="1">
        <f t="shared" si="27"/>
        <v>87.489290422181583</v>
      </c>
      <c r="R72" s="1">
        <f t="shared" si="4"/>
        <v>12.873863631762884</v>
      </c>
      <c r="S72" s="23">
        <f t="shared" si="10"/>
        <v>-21.381671188578441</v>
      </c>
      <c r="T72" s="23">
        <f t="shared" si="13"/>
        <v>56.194523415965513</v>
      </c>
      <c r="U72" s="23">
        <f t="shared" si="5"/>
        <v>1.3061224489795904</v>
      </c>
    </row>
    <row r="73" spans="1:21" x14ac:dyDescent="0.2">
      <c r="A73" s="6">
        <f t="shared" si="28"/>
        <v>3.2499999999999964</v>
      </c>
      <c r="B73">
        <v>7.1300799999999998E-2</v>
      </c>
      <c r="C73">
        <v>0.18382899999999999</v>
      </c>
      <c r="D73">
        <v>0.384075</v>
      </c>
      <c r="F73" s="1">
        <f t="shared" si="19"/>
        <v>-2.6408477314284795</v>
      </c>
      <c r="G73" s="1">
        <f t="shared" si="20"/>
        <v>-1.6937493013106713</v>
      </c>
      <c r="H73" s="1">
        <f t="shared" si="21"/>
        <v>-0.95691743296541332</v>
      </c>
      <c r="I73" s="1" t="e">
        <f t="shared" si="22"/>
        <v>#NUM!</v>
      </c>
      <c r="J73" s="1">
        <f t="shared" si="23"/>
        <v>-2551.029796594134</v>
      </c>
      <c r="K73" s="1">
        <f t="shared" si="24"/>
        <v>21.210537243781928</v>
      </c>
      <c r="L73" s="23">
        <f t="shared" si="8"/>
        <v>-5.7311495945978868</v>
      </c>
      <c r="M73" s="23">
        <f t="shared" si="11"/>
        <v>11.520489147594125</v>
      </c>
      <c r="N73" s="1">
        <f t="shared" si="25"/>
        <v>2.6704501492024511</v>
      </c>
      <c r="O73" s="1">
        <f t="shared" si="16"/>
        <v>0.98439601729130588</v>
      </c>
      <c r="P73" s="1">
        <f t="shared" si="26"/>
        <v>10.402316943841747</v>
      </c>
      <c r="Q73" s="1">
        <f t="shared" si="27"/>
        <v>86.490064229572212</v>
      </c>
      <c r="R73" s="1">
        <f t="shared" si="4"/>
        <v>12.755787532675813</v>
      </c>
      <c r="S73" s="23">
        <f t="shared" si="10"/>
        <v>-18.749935908559149</v>
      </c>
      <c r="T73" s="23">
        <f t="shared" si="13"/>
        <v>49.50422582999785</v>
      </c>
      <c r="U73" s="23">
        <f t="shared" si="5"/>
        <v>1.3265306122448963</v>
      </c>
    </row>
    <row r="74" spans="1:21" x14ac:dyDescent="0.2">
      <c r="A74" s="6">
        <f t="shared" si="28"/>
        <v>3.2999999999999963</v>
      </c>
      <c r="B74">
        <v>7.5874300000000006E-2</v>
      </c>
      <c r="C74">
        <v>0.193164</v>
      </c>
      <c r="D74">
        <v>0.40002399999999999</v>
      </c>
      <c r="F74" s="1">
        <f t="shared" si="19"/>
        <v>-2.5786772553451964</v>
      </c>
      <c r="G74" s="1">
        <f t="shared" si="20"/>
        <v>-1.6442157099700443</v>
      </c>
      <c r="H74" s="1">
        <f t="shared" si="21"/>
        <v>-0.91623073367408314</v>
      </c>
      <c r="I74" s="1" t="e">
        <f t="shared" si="22"/>
        <v>#NUM!</v>
      </c>
      <c r="J74" s="1">
        <f t="shared" si="23"/>
        <v>-2518.292685403278</v>
      </c>
      <c r="K74" s="1">
        <f t="shared" si="24"/>
        <v>20.938344532785557</v>
      </c>
      <c r="L74" s="23">
        <f t="shared" si="8"/>
        <v>-5.1898802749597381</v>
      </c>
      <c r="M74" s="23">
        <f t="shared" si="11"/>
        <v>10.215234976580305</v>
      </c>
      <c r="N74" s="1">
        <f t="shared" si="25"/>
        <v>2.6443190495091322</v>
      </c>
      <c r="O74" s="1">
        <f t="shared" si="16"/>
        <v>0.98430103697598881</v>
      </c>
      <c r="P74" s="1">
        <f t="shared" si="26"/>
        <v>10.296986809949566</v>
      </c>
      <c r="Q74" s="1">
        <f t="shared" si="27"/>
        <v>85.614296831325674</v>
      </c>
      <c r="R74" s="1">
        <f t="shared" ref="R74:R108" si="29">INDEX(LINEST(F74:H74,$D$2:$F$2,,TRUE),2,2)*8.3145</f>
        <v>12.630968593148822</v>
      </c>
      <c r="S74" s="23">
        <f t="shared" si="10"/>
        <v>-16.431248605578674</v>
      </c>
      <c r="T74" s="23">
        <f t="shared" si="13"/>
        <v>43.631628213511277</v>
      </c>
      <c r="U74" s="23">
        <f t="shared" ref="U74:U108" si="30">A74/$T$5</f>
        <v>1.3469387755102025</v>
      </c>
    </row>
    <row r="75" spans="1:21" x14ac:dyDescent="0.2">
      <c r="A75" s="6">
        <f t="shared" si="28"/>
        <v>3.3499999999999961</v>
      </c>
      <c r="B75">
        <v>8.0528500000000003E-2</v>
      </c>
      <c r="C75">
        <v>0.20271600000000001</v>
      </c>
      <c r="D75">
        <v>0.41635100000000003</v>
      </c>
      <c r="F75" s="1">
        <f t="shared" si="19"/>
        <v>-2.5191441199469438</v>
      </c>
      <c r="G75" s="1">
        <f t="shared" si="20"/>
        <v>-1.5959492942535456</v>
      </c>
      <c r="H75" s="1">
        <f t="shared" si="21"/>
        <v>-0.87622662447780575</v>
      </c>
      <c r="I75" s="1" t="e">
        <f t="shared" si="22"/>
        <v>#NUM!</v>
      </c>
      <c r="J75" s="1">
        <f t="shared" si="23"/>
        <v>-2488.6101649270495</v>
      </c>
      <c r="K75" s="1">
        <f t="shared" si="24"/>
        <v>20.691549216285956</v>
      </c>
      <c r="L75" s="23">
        <f t="shared" ref="L75:L108" si="31">(K76-K74)/(A76-A74)</f>
        <v>-4.7096260969398598</v>
      </c>
      <c r="M75" s="23">
        <f t="shared" si="11"/>
        <v>9.0762330329170702</v>
      </c>
      <c r="N75" s="1">
        <f t="shared" si="25"/>
        <v>2.6174059146698916</v>
      </c>
      <c r="O75" s="1">
        <f t="shared" si="16"/>
        <v>0.98425067791112175</v>
      </c>
      <c r="P75" s="1">
        <f t="shared" si="26"/>
        <v>10.204695335740494</v>
      </c>
      <c r="Q75" s="1">
        <f t="shared" si="27"/>
        <v>84.846939369014351</v>
      </c>
      <c r="R75" s="1">
        <f t="shared" si="29"/>
        <v>12.50241415076384</v>
      </c>
      <c r="S75" s="23">
        <f t="shared" ref="S75:S108" si="32">(Q76-Q74)/(A76-A74)</f>
        <v>-14.386773087208036</v>
      </c>
      <c r="T75" s="23">
        <f t="shared" si="13"/>
        <v>38.524023314139107</v>
      </c>
      <c r="U75" s="23">
        <f t="shared" si="30"/>
        <v>1.3673469387755086</v>
      </c>
    </row>
    <row r="76" spans="1:21" x14ac:dyDescent="0.2">
      <c r="A76" s="6">
        <f t="shared" si="28"/>
        <v>3.3999999999999959</v>
      </c>
      <c r="B76">
        <v>8.5262500000000005E-2</v>
      </c>
      <c r="C76">
        <v>0.212482</v>
      </c>
      <c r="D76">
        <v>0.433058</v>
      </c>
      <c r="F76" s="1">
        <f t="shared" si="19"/>
        <v>-2.4620205460012992</v>
      </c>
      <c r="G76" s="1">
        <f t="shared" si="20"/>
        <v>-1.5488980000877643</v>
      </c>
      <c r="H76" s="1">
        <f t="shared" si="21"/>
        <v>-0.83688361075835327</v>
      </c>
      <c r="I76" s="1" t="e">
        <f t="shared" si="22"/>
        <v>#NUM!</v>
      </c>
      <c r="J76" s="1">
        <f t="shared" si="23"/>
        <v>-2461.6491578677696</v>
      </c>
      <c r="K76" s="1">
        <f t="shared" si="24"/>
        <v>20.467381923091573</v>
      </c>
      <c r="L76" s="23">
        <f t="shared" si="31"/>
        <v>-4.2822569716680343</v>
      </c>
      <c r="M76" s="23">
        <f t="shared" ref="M76:M108" si="33">(L77-L75)/(A77-A75)</f>
        <v>8.0760247456087946</v>
      </c>
      <c r="N76" s="1">
        <f t="shared" si="25"/>
        <v>2.5902396375134997</v>
      </c>
      <c r="O76" s="1">
        <f t="shared" si="16"/>
        <v>0.9842364243279399</v>
      </c>
      <c r="P76" s="1">
        <f t="shared" si="26"/>
        <v>10.123954479837016</v>
      </c>
      <c r="Q76" s="1">
        <f t="shared" si="27"/>
        <v>84.175619522604876</v>
      </c>
      <c r="R76" s="1">
        <f t="shared" si="29"/>
        <v>12.372650537852284</v>
      </c>
      <c r="S76" s="23">
        <f t="shared" si="32"/>
        <v>-12.578846274164777</v>
      </c>
      <c r="T76" s="23">
        <f t="shared" ref="T76:T108" si="34">(S77-S75)/(A77-A75)</f>
        <v>34.052471946893341</v>
      </c>
      <c r="U76" s="23">
        <f t="shared" si="30"/>
        <v>1.3877551020408145</v>
      </c>
    </row>
    <row r="77" spans="1:21" x14ac:dyDescent="0.2">
      <c r="A77" s="6">
        <f t="shared" si="28"/>
        <v>3.4499999999999957</v>
      </c>
      <c r="B77">
        <v>9.0075600000000006E-2</v>
      </c>
      <c r="C77">
        <v>0.22245999999999999</v>
      </c>
      <c r="D77">
        <v>0.45014199999999999</v>
      </c>
      <c r="F77" s="1">
        <f t="shared" si="19"/>
        <v>-2.4071059612544281</v>
      </c>
      <c r="G77" s="1">
        <f t="shared" si="20"/>
        <v>-1.5030079688182538</v>
      </c>
      <c r="H77" s="1">
        <f t="shared" si="21"/>
        <v>-0.79819219043939904</v>
      </c>
      <c r="I77" s="1" t="e">
        <f t="shared" si="22"/>
        <v>#NUM!</v>
      </c>
      <c r="J77" s="1">
        <f t="shared" si="23"/>
        <v>-2437.1066833987798</v>
      </c>
      <c r="K77" s="1">
        <f t="shared" si="24"/>
        <v>20.263323519119155</v>
      </c>
      <c r="L77" s="23">
        <f t="shared" si="31"/>
        <v>-3.9020236223789833</v>
      </c>
      <c r="M77" s="23">
        <f t="shared" si="33"/>
        <v>7.1991968044589596</v>
      </c>
      <c r="N77" s="1">
        <f t="shared" si="25"/>
        <v>2.5630799645121423</v>
      </c>
      <c r="O77" s="1">
        <f t="shared" si="16"/>
        <v>0.98425257621503448</v>
      </c>
      <c r="P77" s="1">
        <f t="shared" si="26"/>
        <v>10.053407269420635</v>
      </c>
      <c r="Q77" s="1">
        <f t="shared" si="27"/>
        <v>83.589054741597877</v>
      </c>
      <c r="R77" s="1">
        <f t="shared" si="29"/>
        <v>12.242918470632929</v>
      </c>
      <c r="S77" s="23">
        <f t="shared" si="32"/>
        <v>-10.981525892518714</v>
      </c>
      <c r="T77" s="23">
        <f t="shared" si="34"/>
        <v>30.145128534825218</v>
      </c>
      <c r="U77" s="23">
        <f t="shared" si="30"/>
        <v>1.4081632653061207</v>
      </c>
    </row>
    <row r="78" spans="1:21" x14ac:dyDescent="0.2">
      <c r="A78" s="6">
        <f t="shared" si="28"/>
        <v>3.4999999999999956</v>
      </c>
      <c r="B78">
        <v>9.4967800000000005E-2</v>
      </c>
      <c r="C78">
        <v>0.23264699999999999</v>
      </c>
      <c r="D78">
        <v>0.46760400000000002</v>
      </c>
      <c r="F78" s="1">
        <f t="shared" si="19"/>
        <v>-2.3542173922056597</v>
      </c>
      <c r="G78" s="1">
        <f t="shared" si="20"/>
        <v>-1.4582329956811315</v>
      </c>
      <c r="H78" s="1">
        <f t="shared" si="21"/>
        <v>-0.76013349510088013</v>
      </c>
      <c r="I78" s="1" t="e">
        <f t="shared" si="22"/>
        <v>#NUM!</v>
      </c>
      <c r="J78" s="1">
        <f t="shared" si="23"/>
        <v>-2414.7188118171475</v>
      </c>
      <c r="K78" s="1">
        <f t="shared" si="24"/>
        <v>20.077179560853676</v>
      </c>
      <c r="L78" s="23">
        <f t="shared" si="31"/>
        <v>-3.5623372912221409</v>
      </c>
      <c r="M78" s="23">
        <f t="shared" si="33"/>
        <v>6.427416856771063</v>
      </c>
      <c r="N78" s="1">
        <f t="shared" si="25"/>
        <v>2.5363042657219146</v>
      </c>
      <c r="O78" s="1">
        <f t="shared" si="16"/>
        <v>0.9842919871586352</v>
      </c>
      <c r="P78" s="1">
        <f t="shared" si="26"/>
        <v>9.9918776755491017</v>
      </c>
      <c r="Q78" s="1">
        <f t="shared" si="27"/>
        <v>83.077466933353008</v>
      </c>
      <c r="R78" s="1">
        <f t="shared" si="29"/>
        <v>12.11502051121621</v>
      </c>
      <c r="S78" s="23">
        <f t="shared" si="32"/>
        <v>-9.5643334206822654</v>
      </c>
      <c r="T78" s="23">
        <f t="shared" si="34"/>
        <v>26.718665462448328</v>
      </c>
      <c r="U78" s="23">
        <f t="shared" si="30"/>
        <v>1.4285714285714266</v>
      </c>
    </row>
    <row r="79" spans="1:21" x14ac:dyDescent="0.2">
      <c r="A79" s="6">
        <f t="shared" si="28"/>
        <v>3.5499999999999954</v>
      </c>
      <c r="B79">
        <v>9.9939E-2</v>
      </c>
      <c r="C79">
        <v>0.24304200000000001</v>
      </c>
      <c r="D79">
        <v>0.48544500000000002</v>
      </c>
      <c r="F79" s="1">
        <f t="shared" si="19"/>
        <v>-2.3031952791197408</v>
      </c>
      <c r="G79" s="1">
        <f t="shared" si="20"/>
        <v>-1.4145210110704423</v>
      </c>
      <c r="H79" s="1">
        <f t="shared" si="21"/>
        <v>-0.72268928294093315</v>
      </c>
      <c r="I79" s="1" t="e">
        <f t="shared" si="22"/>
        <v>#NUM!</v>
      </c>
      <c r="J79" s="1">
        <f t="shared" si="23"/>
        <v>-2394.2618064822827</v>
      </c>
      <c r="K79" s="1">
        <f t="shared" si="24"/>
        <v>19.907089789996942</v>
      </c>
      <c r="L79" s="23">
        <f t="shared" si="31"/>
        <v>-3.2592819367018793</v>
      </c>
      <c r="M79" s="23">
        <f t="shared" si="33"/>
        <v>5.7546709713648552</v>
      </c>
      <c r="N79" s="1">
        <f t="shared" si="25"/>
        <v>2.5100900122879866</v>
      </c>
      <c r="O79" s="1">
        <f t="shared" si="16"/>
        <v>0.9843500622741399</v>
      </c>
      <c r="P79" s="1">
        <f t="shared" si="26"/>
        <v>9.9383752961127723</v>
      </c>
      <c r="Q79" s="1">
        <f t="shared" si="27"/>
        <v>82.632621399529654</v>
      </c>
      <c r="R79" s="1">
        <f t="shared" si="29"/>
        <v>11.989804375940002</v>
      </c>
      <c r="S79" s="23">
        <f t="shared" si="32"/>
        <v>-8.3096593462738912</v>
      </c>
      <c r="T79" s="23">
        <f t="shared" si="34"/>
        <v>23.741159217731131</v>
      </c>
      <c r="U79" s="23">
        <f t="shared" si="30"/>
        <v>1.4489795918367327</v>
      </c>
    </row>
    <row r="80" spans="1:21" x14ac:dyDescent="0.2">
      <c r="A80" s="6">
        <f t="shared" si="28"/>
        <v>3.5999999999999952</v>
      </c>
      <c r="B80">
        <v>0.10499</v>
      </c>
      <c r="C80">
        <v>0.25364399999999998</v>
      </c>
      <c r="D80">
        <v>0.50366299999999997</v>
      </c>
      <c r="F80" s="1">
        <f t="shared" si="19"/>
        <v>-2.253890171455287</v>
      </c>
      <c r="G80" s="1">
        <f t="shared" si="20"/>
        <v>-1.3718235698914372</v>
      </c>
      <c r="H80" s="1">
        <f t="shared" si="21"/>
        <v>-0.68584788535106112</v>
      </c>
      <c r="I80" s="1" t="e">
        <f t="shared" si="22"/>
        <v>#NUM!</v>
      </c>
      <c r="J80" s="1">
        <f t="shared" si="23"/>
        <v>-2375.5188366328084</v>
      </c>
      <c r="K80" s="1">
        <f t="shared" si="24"/>
        <v>19.751251367183489</v>
      </c>
      <c r="L80" s="23">
        <f t="shared" si="31"/>
        <v>-2.9868701940856575</v>
      </c>
      <c r="M80" s="23">
        <f t="shared" si="33"/>
        <v>5.1740329257868121</v>
      </c>
      <c r="N80" s="1">
        <f t="shared" si="25"/>
        <v>2.4845558208379153</v>
      </c>
      <c r="O80" s="1">
        <f t="shared" si="16"/>
        <v>0.98442278048925991</v>
      </c>
      <c r="P80" s="1">
        <f t="shared" si="26"/>
        <v>9.8919358949697056</v>
      </c>
      <c r="Q80" s="1">
        <f t="shared" si="27"/>
        <v>82.246500998725622</v>
      </c>
      <c r="R80" s="1">
        <f t="shared" si="29"/>
        <v>11.867836654111137</v>
      </c>
      <c r="S80" s="23">
        <f t="shared" si="32"/>
        <v>-7.1902174989091607</v>
      </c>
      <c r="T80" s="23">
        <f t="shared" si="34"/>
        <v>21.185354165213411</v>
      </c>
      <c r="U80" s="23">
        <f t="shared" si="30"/>
        <v>1.4693877551020387</v>
      </c>
    </row>
    <row r="81" spans="1:21" x14ac:dyDescent="0.2">
      <c r="A81" s="6">
        <f t="shared" si="28"/>
        <v>3.649999999999995</v>
      </c>
      <c r="B81">
        <v>0.11012</v>
      </c>
      <c r="C81">
        <v>0.26445200000000002</v>
      </c>
      <c r="D81">
        <v>0.52226099999999998</v>
      </c>
      <c r="F81" s="1">
        <f t="shared" si="19"/>
        <v>-2.2061845987077304</v>
      </c>
      <c r="G81" s="1">
        <f t="shared" si="20"/>
        <v>-1.3300955186324201</v>
      </c>
      <c r="H81" s="1">
        <f t="shared" si="21"/>
        <v>-0.64958781605784732</v>
      </c>
      <c r="I81" s="1" t="e">
        <f t="shared" si="22"/>
        <v>#NUM!</v>
      </c>
      <c r="J81" s="1">
        <f t="shared" si="23"/>
        <v>-2358.33817675006</v>
      </c>
      <c r="K81" s="1">
        <f t="shared" si="24"/>
        <v>19.608402770588377</v>
      </c>
      <c r="L81" s="23">
        <f t="shared" si="31"/>
        <v>-2.7418786441231999</v>
      </c>
      <c r="M81" s="23">
        <f t="shared" si="33"/>
        <v>4.6466067731060781</v>
      </c>
      <c r="N81" s="1">
        <f t="shared" si="25"/>
        <v>2.4598123217475218</v>
      </c>
      <c r="O81" s="1">
        <f t="shared" si="16"/>
        <v>0.98450690184578993</v>
      </c>
      <c r="P81" s="1">
        <f t="shared" si="26"/>
        <v>9.8518972457320029</v>
      </c>
      <c r="Q81" s="1">
        <f t="shared" si="27"/>
        <v>81.913599649638741</v>
      </c>
      <c r="R81" s="1">
        <f t="shared" si="29"/>
        <v>11.749645787561436</v>
      </c>
      <c r="S81" s="23">
        <f t="shared" si="32"/>
        <v>-6.1911239297525578</v>
      </c>
      <c r="T81" s="23">
        <f t="shared" si="34"/>
        <v>18.871787074492513</v>
      </c>
      <c r="U81" s="23">
        <f t="shared" si="30"/>
        <v>1.4897959183673448</v>
      </c>
    </row>
    <row r="82" spans="1:21" x14ac:dyDescent="0.2">
      <c r="A82" s="6">
        <f t="shared" si="28"/>
        <v>3.6999999999999948</v>
      </c>
      <c r="B82">
        <v>0.115331</v>
      </c>
      <c r="C82">
        <v>0.27546599999999999</v>
      </c>
      <c r="D82">
        <v>0.54124000000000005</v>
      </c>
      <c r="F82" s="1">
        <f t="shared" si="19"/>
        <v>-2.1599490240110493</v>
      </c>
      <c r="G82" s="1">
        <f t="shared" si="20"/>
        <v>-1.289291069983274</v>
      </c>
      <c r="H82" s="1">
        <f t="shared" si="21"/>
        <v>-0.61389247558669346</v>
      </c>
      <c r="I82" s="1" t="e">
        <f t="shared" si="22"/>
        <v>#NUM!</v>
      </c>
      <c r="J82" s="1">
        <f t="shared" si="23"/>
        <v>-2342.5417647208092</v>
      </c>
      <c r="K82" s="1">
        <f t="shared" si="24"/>
        <v>19.47706350277117</v>
      </c>
      <c r="L82" s="23">
        <f t="shared" si="31"/>
        <v>-2.5222095167750513</v>
      </c>
      <c r="M82" s="23">
        <f t="shared" si="33"/>
        <v>4.1749033716762369</v>
      </c>
      <c r="N82" s="1">
        <f t="shared" si="25"/>
        <v>2.4359704671074622</v>
      </c>
      <c r="O82" s="1">
        <f t="shared" si="16"/>
        <v>0.98459873650330976</v>
      </c>
      <c r="P82" s="1">
        <f t="shared" si="26"/>
        <v>9.8174741242107597</v>
      </c>
      <c r="Q82" s="1">
        <f t="shared" si="27"/>
        <v>81.627388605750369</v>
      </c>
      <c r="R82" s="1">
        <f t="shared" si="29"/>
        <v>11.635761754839697</v>
      </c>
      <c r="S82" s="23">
        <f t="shared" si="32"/>
        <v>-5.3030387914599162</v>
      </c>
      <c r="T82" s="23">
        <f t="shared" si="34"/>
        <v>16.808143172085131</v>
      </c>
      <c r="U82" s="23">
        <f t="shared" si="30"/>
        <v>1.5102040816326507</v>
      </c>
    </row>
    <row r="83" spans="1:21" x14ac:dyDescent="0.2">
      <c r="A83" s="6">
        <f t="shared" si="28"/>
        <v>3.7499999999999947</v>
      </c>
      <c r="B83">
        <v>0.12062299999999999</v>
      </c>
      <c r="C83">
        <v>0.28668700000000003</v>
      </c>
      <c r="D83">
        <v>0.56060100000000002</v>
      </c>
      <c r="F83" s="1">
        <f t="shared" si="19"/>
        <v>-2.115085299771323</v>
      </c>
      <c r="G83" s="1">
        <f t="shared" si="20"/>
        <v>-1.2493642506855651</v>
      </c>
      <c r="H83" s="1">
        <f t="shared" si="21"/>
        <v>-0.57874585644997201</v>
      </c>
      <c r="I83" s="1" t="e">
        <f t="shared" si="22"/>
        <v>#NUM!</v>
      </c>
      <c r="J83" s="1">
        <f t="shared" si="23"/>
        <v>-2328.0031052872537</v>
      </c>
      <c r="K83" s="1">
        <f t="shared" si="24"/>
        <v>19.356181818910873</v>
      </c>
      <c r="L83" s="23">
        <f t="shared" si="31"/>
        <v>-2.3243883069555777</v>
      </c>
      <c r="M83" s="23">
        <f t="shared" si="33"/>
        <v>3.7637659140546997</v>
      </c>
      <c r="N83" s="1">
        <f t="shared" si="25"/>
        <v>2.4129856789835196</v>
      </c>
      <c r="O83" s="1">
        <f t="shared" si="16"/>
        <v>0.98469713394928826</v>
      </c>
      <c r="P83" s="1">
        <f t="shared" si="26"/>
        <v>9.7881166360566176</v>
      </c>
      <c r="Q83" s="1">
        <f t="shared" si="27"/>
        <v>81.383295770492751</v>
      </c>
      <c r="R83" s="1">
        <f t="shared" si="29"/>
        <v>11.525971623059801</v>
      </c>
      <c r="S83" s="23">
        <f t="shared" si="32"/>
        <v>-4.5103096125440505</v>
      </c>
      <c r="T83" s="23">
        <f t="shared" si="34"/>
        <v>15.017364820840946</v>
      </c>
      <c r="U83" s="23">
        <f t="shared" si="30"/>
        <v>1.5306122448979569</v>
      </c>
    </row>
    <row r="84" spans="1:21" x14ac:dyDescent="0.2">
      <c r="A84" s="6">
        <f t="shared" si="28"/>
        <v>3.7999999999999945</v>
      </c>
      <c r="B84">
        <v>0.125998</v>
      </c>
      <c r="C84">
        <v>0.29811399999999999</v>
      </c>
      <c r="D84">
        <v>0.58034699999999995</v>
      </c>
      <c r="F84" s="1">
        <f t="shared" si="19"/>
        <v>-2.0714892451725095</v>
      </c>
      <c r="G84" s="1">
        <f t="shared" si="20"/>
        <v>-1.2102793152948856</v>
      </c>
      <c r="H84" s="1">
        <f t="shared" si="21"/>
        <v>-0.5441290784752576</v>
      </c>
      <c r="I84" s="1" t="e">
        <f t="shared" si="22"/>
        <v>#NUM!</v>
      </c>
      <c r="J84" s="1">
        <f t="shared" si="23"/>
        <v>-2314.5859248392098</v>
      </c>
      <c r="K84" s="1">
        <f t="shared" si="24"/>
        <v>19.244624672075613</v>
      </c>
      <c r="L84" s="23">
        <f t="shared" si="31"/>
        <v>-2.1458329253695827</v>
      </c>
      <c r="M84" s="23">
        <f t="shared" si="33"/>
        <v>3.4077148847149883</v>
      </c>
      <c r="N84" s="1">
        <f t="shared" si="25"/>
        <v>2.3910160296166203</v>
      </c>
      <c r="O84" s="1">
        <f t="shared" si="16"/>
        <v>0.98479825804813859</v>
      </c>
      <c r="P84" s="1">
        <f t="shared" si="26"/>
        <v>9.7632278121950762</v>
      </c>
      <c r="Q84" s="1">
        <f t="shared" si="27"/>
        <v>81.176357644495965</v>
      </c>
      <c r="R84" s="1">
        <f t="shared" si="29"/>
        <v>11.421030446915678</v>
      </c>
      <c r="S84" s="23">
        <f t="shared" si="32"/>
        <v>-3.8013023093758269</v>
      </c>
      <c r="T84" s="23">
        <f t="shared" si="34"/>
        <v>13.478810810784221</v>
      </c>
      <c r="U84" s="23">
        <f t="shared" si="30"/>
        <v>1.551020408163263</v>
      </c>
    </row>
    <row r="85" spans="1:21" x14ac:dyDescent="0.2">
      <c r="A85" s="6">
        <f t="shared" si="28"/>
        <v>3.8499999999999943</v>
      </c>
      <c r="B85">
        <v>0.13145599999999999</v>
      </c>
      <c r="C85">
        <v>0.309749</v>
      </c>
      <c r="D85">
        <v>0.60047899999999998</v>
      </c>
      <c r="F85" s="1">
        <f t="shared" si="19"/>
        <v>-2.0290830841160989</v>
      </c>
      <c r="G85" s="1">
        <f t="shared" si="20"/>
        <v>-1.1719929868881047</v>
      </c>
      <c r="H85" s="1">
        <f t="shared" si="21"/>
        <v>-0.51002760893121224</v>
      </c>
      <c r="I85" s="1" t="e">
        <f t="shared" si="22"/>
        <v>#NUM!</v>
      </c>
      <c r="J85" s="1">
        <f t="shared" si="23"/>
        <v>-2302.1947833752979</v>
      </c>
      <c r="K85" s="1">
        <f t="shared" si="24"/>
        <v>19.141598526373915</v>
      </c>
      <c r="L85" s="23">
        <f t="shared" si="31"/>
        <v>-1.9836168184840801</v>
      </c>
      <c r="M85" s="23">
        <f t="shared" si="33"/>
        <v>3.0773139143232209</v>
      </c>
      <c r="N85" s="1">
        <f t="shared" si="25"/>
        <v>2.3699458690357211</v>
      </c>
      <c r="O85" s="1">
        <f t="shared" si="16"/>
        <v>0.98490220388890415</v>
      </c>
      <c r="P85" s="1">
        <f t="shared" si="26"/>
        <v>9.7423976835113546</v>
      </c>
      <c r="Q85" s="1">
        <f t="shared" si="27"/>
        <v>81.00316553955517</v>
      </c>
      <c r="R85" s="1">
        <f t="shared" si="29"/>
        <v>11.320385807760148</v>
      </c>
      <c r="S85" s="23">
        <f t="shared" si="32"/>
        <v>-3.1624285314656331</v>
      </c>
      <c r="T85" s="23">
        <f t="shared" si="34"/>
        <v>12.054647924068801</v>
      </c>
      <c r="U85" s="23">
        <f t="shared" si="30"/>
        <v>1.571428571428569</v>
      </c>
    </row>
    <row r="86" spans="1:21" x14ac:dyDescent="0.2">
      <c r="A86" s="6">
        <f t="shared" si="28"/>
        <v>3.8999999999999941</v>
      </c>
      <c r="B86">
        <v>0.13699900000000001</v>
      </c>
      <c r="C86">
        <v>0.32159399999999999</v>
      </c>
      <c r="D86">
        <v>0.62100200000000005</v>
      </c>
      <c r="F86" s="1">
        <f t="shared" si="19"/>
        <v>-1.9877816524507248</v>
      </c>
      <c r="G86" s="1">
        <f t="shared" si="20"/>
        <v>-1.1344653985677824</v>
      </c>
      <c r="H86" s="1">
        <f t="shared" si="21"/>
        <v>-0.4764209764419281</v>
      </c>
      <c r="I86" s="1" t="e">
        <f t="shared" si="22"/>
        <v>#NUM!</v>
      </c>
      <c r="J86" s="1">
        <f t="shared" si="23"/>
        <v>-2290.7286054756396</v>
      </c>
      <c r="K86" s="1">
        <f t="shared" si="24"/>
        <v>19.046262990227206</v>
      </c>
      <c r="L86" s="23">
        <f t="shared" si="31"/>
        <v>-1.8381015339372617</v>
      </c>
      <c r="M86" s="23">
        <f t="shared" si="33"/>
        <v>2.7909218348760798</v>
      </c>
      <c r="N86" s="1">
        <f t="shared" si="25"/>
        <v>2.3498003823902907</v>
      </c>
      <c r="O86" s="1">
        <f t="shared" si="16"/>
        <v>0.98500723250408317</v>
      </c>
      <c r="P86" s="1">
        <f t="shared" si="26"/>
        <v>9.7251927104876295</v>
      </c>
      <c r="Q86" s="1">
        <f t="shared" si="27"/>
        <v>80.860114791349403</v>
      </c>
      <c r="R86" s="1">
        <f t="shared" si="29"/>
        <v>11.224158006066036</v>
      </c>
      <c r="S86" s="23">
        <f t="shared" si="32"/>
        <v>-2.5958375169689512</v>
      </c>
      <c r="T86" s="23">
        <f t="shared" si="34"/>
        <v>10.824861210908029</v>
      </c>
      <c r="U86" s="23">
        <f t="shared" si="30"/>
        <v>1.5918367346938751</v>
      </c>
    </row>
    <row r="87" spans="1:21" x14ac:dyDescent="0.2">
      <c r="A87" s="6">
        <f t="shared" si="28"/>
        <v>3.949999999999994</v>
      </c>
      <c r="B87">
        <v>0.14262900000000001</v>
      </c>
      <c r="C87">
        <v>0.33364899999999997</v>
      </c>
      <c r="D87">
        <v>0.64191699999999996</v>
      </c>
      <c r="F87" s="1">
        <f t="shared" si="19"/>
        <v>-1.9475084256191093</v>
      </c>
      <c r="G87" s="1">
        <f t="shared" si="20"/>
        <v>-1.097665736789718</v>
      </c>
      <c r="H87" s="1">
        <f t="shared" si="21"/>
        <v>-0.44329626713910314</v>
      </c>
      <c r="I87" s="1" t="e">
        <f t="shared" si="22"/>
        <v>#NUM!</v>
      </c>
      <c r="J87" s="1">
        <f t="shared" si="23"/>
        <v>-2280.0876027398144</v>
      </c>
      <c r="K87" s="1">
        <f t="shared" si="24"/>
        <v>18.95778837298019</v>
      </c>
      <c r="L87" s="23">
        <f t="shared" si="31"/>
        <v>-1.7045246349964731</v>
      </c>
      <c r="M87" s="23">
        <f t="shared" si="33"/>
        <v>2.554177717443924</v>
      </c>
      <c r="N87" s="1">
        <f t="shared" si="25"/>
        <v>2.3306211293615018</v>
      </c>
      <c r="O87" s="1">
        <f t="shared" si="16"/>
        <v>0.98511141689512915</v>
      </c>
      <c r="P87" s="1">
        <f t="shared" si="26"/>
        <v>9.7111770747318857</v>
      </c>
      <c r="Q87" s="1">
        <f t="shared" si="27"/>
        <v>80.743581787858275</v>
      </c>
      <c r="R87" s="1">
        <f t="shared" si="29"/>
        <v>11.132545557601597</v>
      </c>
      <c r="S87" s="23">
        <f t="shared" si="32"/>
        <v>-2.0799424103748341</v>
      </c>
      <c r="T87" s="23">
        <f t="shared" si="34"/>
        <v>9.8220194150344042</v>
      </c>
      <c r="U87" s="23">
        <f t="shared" si="30"/>
        <v>1.612244897959181</v>
      </c>
    </row>
    <row r="88" spans="1:21" x14ac:dyDescent="0.2">
      <c r="A88" s="6">
        <f t="shared" si="28"/>
        <v>3.9999999999999938</v>
      </c>
      <c r="B88">
        <v>0.148345</v>
      </c>
      <c r="C88">
        <v>0.34591699999999997</v>
      </c>
      <c r="D88">
        <v>0.66322899999999996</v>
      </c>
      <c r="F88" s="1">
        <f t="shared" si="19"/>
        <v>-1.908214636891495</v>
      </c>
      <c r="G88" s="1">
        <f t="shared" si="20"/>
        <v>-1.0615564170943397</v>
      </c>
      <c r="H88" s="1">
        <f t="shared" si="21"/>
        <v>-0.4106349487346776</v>
      </c>
      <c r="I88" s="1" t="e">
        <f t="shared" si="22"/>
        <v>#NUM!</v>
      </c>
      <c r="J88" s="1">
        <f t="shared" si="23"/>
        <v>-2270.2279784385782</v>
      </c>
      <c r="K88" s="1">
        <f t="shared" si="24"/>
        <v>18.875810526727559</v>
      </c>
      <c r="L88" s="23">
        <f t="shared" si="31"/>
        <v>-1.5826837621928702</v>
      </c>
      <c r="M88" s="23">
        <f t="shared" si="33"/>
        <v>2.321298278567256</v>
      </c>
      <c r="N88" s="1">
        <f t="shared" si="25"/>
        <v>2.3122766791547344</v>
      </c>
      <c r="O88" s="1">
        <f t="shared" ref="O88:O108" si="35">INDEX(LINEST(F88:H88,$D$2:$F$2,,TRUE),3,1)</f>
        <v>0.98521573565473342</v>
      </c>
      <c r="P88" s="1">
        <f t="shared" si="26"/>
        <v>9.7001768657540346</v>
      </c>
      <c r="Q88" s="1">
        <f t="shared" si="27"/>
        <v>80.652120550311921</v>
      </c>
      <c r="R88" s="1">
        <f t="shared" si="29"/>
        <v>11.044920664356106</v>
      </c>
      <c r="S88" s="23">
        <f t="shared" si="32"/>
        <v>-1.6136355754655143</v>
      </c>
      <c r="T88" s="23">
        <f t="shared" si="34"/>
        <v>8.8358420124607235</v>
      </c>
      <c r="U88" s="23">
        <f t="shared" si="30"/>
        <v>1.6326530612244872</v>
      </c>
    </row>
    <row r="89" spans="1:21" x14ac:dyDescent="0.2">
      <c r="A89" s="6">
        <f t="shared" si="28"/>
        <v>4.0499999999999936</v>
      </c>
      <c r="B89">
        <v>0.15415100000000001</v>
      </c>
      <c r="C89">
        <v>0.3584</v>
      </c>
      <c r="D89">
        <v>0.68494200000000005</v>
      </c>
      <c r="F89" s="1">
        <f t="shared" si="19"/>
        <v>-1.8698226374832152</v>
      </c>
      <c r="G89" s="1">
        <f t="shared" si="20"/>
        <v>-1.0261055978813616</v>
      </c>
      <c r="H89" s="1">
        <f t="shared" si="21"/>
        <v>-0.37842111583759502</v>
      </c>
      <c r="I89" s="1" t="e">
        <f t="shared" si="22"/>
        <v>#NUM!</v>
      </c>
      <c r="J89" s="1">
        <f t="shared" si="23"/>
        <v>-2261.0523779855557</v>
      </c>
      <c r="K89" s="1">
        <f t="shared" si="24"/>
        <v>18.799519996760903</v>
      </c>
      <c r="L89" s="23">
        <f t="shared" si="31"/>
        <v>-1.4723948071397484</v>
      </c>
      <c r="M89" s="23">
        <f t="shared" si="33"/>
        <v>2.1122637629353989</v>
      </c>
      <c r="N89" s="1">
        <f t="shared" si="25"/>
        <v>2.2948279896719073</v>
      </c>
      <c r="O89" s="1">
        <f t="shared" si="35"/>
        <v>0.98531806821613011</v>
      </c>
      <c r="P89" s="1">
        <f t="shared" si="26"/>
        <v>9.6917695869038081</v>
      </c>
      <c r="Q89" s="1">
        <f t="shared" si="27"/>
        <v>80.582218230311724</v>
      </c>
      <c r="R89" s="1">
        <f t="shared" si="29"/>
        <v>10.961574500476935</v>
      </c>
      <c r="S89" s="23">
        <f t="shared" si="32"/>
        <v>-1.1963582091287648</v>
      </c>
      <c r="T89" s="23">
        <f t="shared" si="34"/>
        <v>7.9533329760992046</v>
      </c>
      <c r="U89" s="23">
        <f t="shared" si="30"/>
        <v>1.6530612244897931</v>
      </c>
    </row>
    <row r="90" spans="1:21" x14ac:dyDescent="0.2">
      <c r="A90" s="6">
        <f t="shared" si="28"/>
        <v>4.0999999999999934</v>
      </c>
      <c r="B90">
        <v>0.16004699999999999</v>
      </c>
      <c r="C90">
        <v>0.37110100000000001</v>
      </c>
      <c r="D90">
        <v>0.70706100000000005</v>
      </c>
      <c r="F90" s="1">
        <f t="shared" si="19"/>
        <v>-1.832287756884394</v>
      </c>
      <c r="G90" s="1">
        <f t="shared" si="20"/>
        <v>-0.99128101622775799</v>
      </c>
      <c r="H90" s="1">
        <f t="shared" si="21"/>
        <v>-0.34663833675089711</v>
      </c>
      <c r="I90" s="1" t="e">
        <f t="shared" si="22"/>
        <v>#NUM!</v>
      </c>
      <c r="J90" s="1">
        <f t="shared" si="23"/>
        <v>-2252.5192189564714</v>
      </c>
      <c r="K90" s="1">
        <f t="shared" si="24"/>
        <v>18.728571046013585</v>
      </c>
      <c r="L90" s="23">
        <f t="shared" si="31"/>
        <v>-1.3714573858993311</v>
      </c>
      <c r="M90" s="23">
        <f t="shared" si="33"/>
        <v>1.9255464038870842</v>
      </c>
      <c r="N90" s="1">
        <f t="shared" si="25"/>
        <v>2.2781804563333021</v>
      </c>
      <c r="O90" s="1">
        <f t="shared" si="35"/>
        <v>0.98541898081379231</v>
      </c>
      <c r="P90" s="1">
        <f t="shared" si="26"/>
        <v>9.6857880485175336</v>
      </c>
      <c r="Q90" s="1">
        <f t="shared" si="27"/>
        <v>80.532484729399044</v>
      </c>
      <c r="R90" s="1">
        <f t="shared" si="29"/>
        <v>10.882055173642167</v>
      </c>
      <c r="S90" s="23">
        <f t="shared" si="32"/>
        <v>-0.81830227785559662</v>
      </c>
      <c r="T90" s="23">
        <f t="shared" si="34"/>
        <v>7.1679911152046358</v>
      </c>
      <c r="U90" s="23">
        <f t="shared" si="30"/>
        <v>1.6734693877550992</v>
      </c>
    </row>
    <row r="91" spans="1:21" x14ac:dyDescent="0.2">
      <c r="A91" s="6">
        <f t="shared" si="28"/>
        <v>4.1499999999999932</v>
      </c>
      <c r="B91">
        <v>0.16603599999999999</v>
      </c>
      <c r="C91">
        <v>0.38402199999999997</v>
      </c>
      <c r="D91">
        <v>0.72958999999999996</v>
      </c>
      <c r="F91" s="1">
        <f t="shared" si="19"/>
        <v>-1.7955506466680649</v>
      </c>
      <c r="G91" s="1">
        <f t="shared" si="20"/>
        <v>-0.95705543636884849</v>
      </c>
      <c r="H91" s="1">
        <f t="shared" si="21"/>
        <v>-0.31527254645629638</v>
      </c>
      <c r="I91" s="1" t="e">
        <f t="shared" si="22"/>
        <v>#NUM!</v>
      </c>
      <c r="J91" s="1">
        <f t="shared" si="23"/>
        <v>-2244.5576111817873</v>
      </c>
      <c r="K91" s="1">
        <f t="shared" si="24"/>
        <v>18.662374258170971</v>
      </c>
      <c r="L91" s="23">
        <f t="shared" si="31"/>
        <v>-1.2798401667510406</v>
      </c>
      <c r="M91" s="23">
        <f t="shared" si="33"/>
        <v>1.7627040598288475</v>
      </c>
      <c r="N91" s="1">
        <f t="shared" si="25"/>
        <v>2.2623575244436815</v>
      </c>
      <c r="O91" s="1">
        <f t="shared" si="35"/>
        <v>0.98551718808604216</v>
      </c>
      <c r="P91" s="1">
        <f t="shared" si="26"/>
        <v>9.6819277169434308</v>
      </c>
      <c r="Q91" s="1">
        <f t="shared" si="27"/>
        <v>80.500388002526165</v>
      </c>
      <c r="R91" s="1">
        <f t="shared" si="29"/>
        <v>10.80647467370725</v>
      </c>
      <c r="S91" s="23">
        <f t="shared" si="32"/>
        <v>-0.47955909760830367</v>
      </c>
      <c r="T91" s="23">
        <f t="shared" si="34"/>
        <v>6.4909010967895595</v>
      </c>
      <c r="U91" s="23">
        <f t="shared" si="30"/>
        <v>1.6938775510204054</v>
      </c>
    </row>
    <row r="92" spans="1:21" x14ac:dyDescent="0.2">
      <c r="A92" s="6">
        <f t="shared" si="28"/>
        <v>4.1999999999999931</v>
      </c>
      <c r="B92">
        <v>0.17211899999999999</v>
      </c>
      <c r="C92">
        <v>0.39716600000000002</v>
      </c>
      <c r="D92">
        <v>0.75253400000000004</v>
      </c>
      <c r="F92" s="1">
        <f t="shared" si="19"/>
        <v>-1.7595691809286855</v>
      </c>
      <c r="G92" s="1">
        <f t="shared" si="20"/>
        <v>-0.92340094966930009</v>
      </c>
      <c r="H92" s="1">
        <f t="shared" si="21"/>
        <v>-0.28430910065556225</v>
      </c>
      <c r="I92" s="1" t="e">
        <f t="shared" si="22"/>
        <v>#NUM!</v>
      </c>
      <c r="J92" s="1">
        <f t="shared" si="23"/>
        <v>-2237.1263490695146</v>
      </c>
      <c r="K92" s="1">
        <f t="shared" si="24"/>
        <v>18.600587029338481</v>
      </c>
      <c r="L92" s="23">
        <f t="shared" si="31"/>
        <v>-1.195186979916447</v>
      </c>
      <c r="M92" s="23">
        <f t="shared" si="33"/>
        <v>1.6229546089363214</v>
      </c>
      <c r="N92" s="1">
        <f t="shared" si="25"/>
        <v>2.2472978434998927</v>
      </c>
      <c r="O92" s="1">
        <f t="shared" si="35"/>
        <v>0.98561286455495811</v>
      </c>
      <c r="P92" s="1">
        <f t="shared" si="26"/>
        <v>9.6800203042441773</v>
      </c>
      <c r="Q92" s="1">
        <f t="shared" si="27"/>
        <v>80.484528819638214</v>
      </c>
      <c r="R92" s="1">
        <f t="shared" si="29"/>
        <v>10.734539951208784</v>
      </c>
      <c r="S92" s="23">
        <f t="shared" si="32"/>
        <v>-0.16921216817664292</v>
      </c>
      <c r="T92" s="23">
        <f t="shared" si="34"/>
        <v>5.9193307221037079</v>
      </c>
      <c r="U92" s="23">
        <f t="shared" si="30"/>
        <v>1.7142857142857113</v>
      </c>
    </row>
    <row r="93" spans="1:21" x14ac:dyDescent="0.2">
      <c r="A93" s="6">
        <f t="shared" si="28"/>
        <v>4.2499999999999929</v>
      </c>
      <c r="B93">
        <v>0.17829800000000001</v>
      </c>
      <c r="C93">
        <v>0.41053699999999999</v>
      </c>
      <c r="D93">
        <v>0.77590000000000003</v>
      </c>
      <c r="F93" s="1">
        <f t="shared" si="19"/>
        <v>-1.7242989712258696</v>
      </c>
      <c r="G93" s="1">
        <f t="shared" si="20"/>
        <v>-0.89028922016852996</v>
      </c>
      <c r="H93" s="1">
        <f t="shared" si="21"/>
        <v>-0.2537316330822334</v>
      </c>
      <c r="I93" s="1" t="e">
        <f t="shared" si="22"/>
        <v>#NUM!</v>
      </c>
      <c r="J93" s="1">
        <f t="shared" si="23"/>
        <v>-2230.1828805315204</v>
      </c>
      <c r="K93" s="1">
        <f t="shared" si="24"/>
        <v>18.542855560179326</v>
      </c>
      <c r="L93" s="23">
        <f t="shared" si="31"/>
        <v>-1.1175447058574091</v>
      </c>
      <c r="M93" s="23">
        <f t="shared" si="33"/>
        <v>1.4808184593878435</v>
      </c>
      <c r="N93" s="1">
        <f t="shared" si="25"/>
        <v>2.2329611596181778</v>
      </c>
      <c r="O93" s="1">
        <f t="shared" si="35"/>
        <v>0.98570591144657194</v>
      </c>
      <c r="P93" s="1">
        <f t="shared" si="26"/>
        <v>9.6798925714966018</v>
      </c>
      <c r="Q93" s="1">
        <f t="shared" si="27"/>
        <v>80.483466785708501</v>
      </c>
      <c r="R93" s="1">
        <f t="shared" si="29"/>
        <v>10.666058727706854</v>
      </c>
      <c r="S93" s="23">
        <f t="shared" si="32"/>
        <v>0.11237397460206507</v>
      </c>
      <c r="T93" s="23">
        <f t="shared" si="34"/>
        <v>5.3315286899547614</v>
      </c>
      <c r="U93" s="23">
        <f t="shared" si="30"/>
        <v>1.7346938775510174</v>
      </c>
    </row>
    <row r="94" spans="1:21" x14ac:dyDescent="0.2">
      <c r="A94" s="6">
        <f t="shared" si="28"/>
        <v>4.2999999999999927</v>
      </c>
      <c r="B94">
        <v>0.18457499999999999</v>
      </c>
      <c r="C94">
        <v>0.42413899999999999</v>
      </c>
      <c r="D94">
        <v>0.79969299999999999</v>
      </c>
      <c r="F94" s="1">
        <f t="shared" si="19"/>
        <v>-1.6896993940369078</v>
      </c>
      <c r="G94" s="1">
        <f t="shared" si="20"/>
        <v>-0.85769404728607501</v>
      </c>
      <c r="H94" s="1">
        <f t="shared" si="21"/>
        <v>-0.22352737496508399</v>
      </c>
      <c r="I94" s="1" t="e">
        <f t="shared" si="22"/>
        <v>#NUM!</v>
      </c>
      <c r="J94" s="1">
        <f t="shared" si="23"/>
        <v>-2223.685436135996</v>
      </c>
      <c r="K94" s="1">
        <f t="shared" si="24"/>
        <v>18.48883255875274</v>
      </c>
      <c r="L94" s="23">
        <f t="shared" si="31"/>
        <v>-1.0471051339776631</v>
      </c>
      <c r="M94" s="23">
        <f t="shared" si="33"/>
        <v>1.3545178497839421</v>
      </c>
      <c r="N94" s="1">
        <f t="shared" si="25"/>
        <v>2.2192854703757376</v>
      </c>
      <c r="O94" s="1">
        <f t="shared" si="35"/>
        <v>0.98579652394549511</v>
      </c>
      <c r="P94" s="1">
        <f t="shared" si="26"/>
        <v>9.6813718464247298</v>
      </c>
      <c r="Q94" s="1">
        <f t="shared" si="27"/>
        <v>80.495766217098421</v>
      </c>
      <c r="R94" s="1">
        <f t="shared" si="29"/>
        <v>10.600734839750523</v>
      </c>
      <c r="S94" s="23">
        <f t="shared" si="32"/>
        <v>0.36394070081883129</v>
      </c>
      <c r="T94" s="23">
        <f t="shared" si="34"/>
        <v>4.8130295536438785</v>
      </c>
      <c r="U94" s="23">
        <f t="shared" si="30"/>
        <v>1.7551020408163234</v>
      </c>
    </row>
    <row r="95" spans="1:21" x14ac:dyDescent="0.2">
      <c r="A95" s="6">
        <f t="shared" si="28"/>
        <v>4.3499999999999925</v>
      </c>
      <c r="B95">
        <v>0.19095300000000001</v>
      </c>
      <c r="C95">
        <v>0.43797399999999997</v>
      </c>
      <c r="D95">
        <v>0.82391999999999999</v>
      </c>
      <c r="F95" s="1">
        <f t="shared" si="19"/>
        <v>-1.6557279545149381</v>
      </c>
      <c r="G95" s="1">
        <f t="shared" si="20"/>
        <v>-0.8255957310982025</v>
      </c>
      <c r="H95" s="1">
        <f t="shared" si="21"/>
        <v>-0.19368184116459075</v>
      </c>
      <c r="I95" s="1" t="e">
        <f t="shared" si="22"/>
        <v>#NUM!</v>
      </c>
      <c r="J95" s="1">
        <f t="shared" si="23"/>
        <v>-2217.5891571088532</v>
      </c>
      <c r="K95" s="1">
        <f t="shared" si="24"/>
        <v>18.43814504678156</v>
      </c>
      <c r="L95" s="23">
        <f t="shared" si="31"/>
        <v>-0.98209292087901534</v>
      </c>
      <c r="M95" s="23">
        <f t="shared" si="33"/>
        <v>1.2601261264361441</v>
      </c>
      <c r="N95" s="1">
        <f t="shared" si="25"/>
        <v>2.2063273147202707</v>
      </c>
      <c r="O95" s="1">
        <f t="shared" si="35"/>
        <v>0.98588337198189591</v>
      </c>
      <c r="P95" s="1">
        <f t="shared" si="26"/>
        <v>9.6842697523351227</v>
      </c>
      <c r="Q95" s="1">
        <f t="shared" si="27"/>
        <v>80.519860855790384</v>
      </c>
      <c r="R95" s="1">
        <f t="shared" si="29"/>
        <v>10.538838353719568</v>
      </c>
      <c r="S95" s="23">
        <f t="shared" si="32"/>
        <v>0.59367692996645116</v>
      </c>
      <c r="T95" s="23">
        <f t="shared" si="34"/>
        <v>4.4404498446070626</v>
      </c>
      <c r="U95" s="23">
        <f t="shared" si="30"/>
        <v>1.7755102040816295</v>
      </c>
    </row>
    <row r="96" spans="1:21" x14ac:dyDescent="0.2">
      <c r="A96" s="6">
        <f t="shared" si="28"/>
        <v>4.3999999999999924</v>
      </c>
      <c r="B96">
        <v>0.197433</v>
      </c>
      <c r="C96">
        <v>0.45204800000000001</v>
      </c>
      <c r="D96">
        <v>0.84858800000000001</v>
      </c>
      <c r="F96" s="1">
        <f t="shared" si="19"/>
        <v>-1.6223559927023672</v>
      </c>
      <c r="G96" s="1">
        <f t="shared" si="20"/>
        <v>-0.79396691009789733</v>
      </c>
      <c r="H96" s="1">
        <f t="shared" si="21"/>
        <v>-0.16418148725191212</v>
      </c>
      <c r="I96" s="1" t="e">
        <f t="shared" si="22"/>
        <v>#NUM!</v>
      </c>
      <c r="J96" s="1">
        <f t="shared" si="23"/>
        <v>-2211.8736263954343</v>
      </c>
      <c r="K96" s="1">
        <f t="shared" si="24"/>
        <v>18.390623266664839</v>
      </c>
      <c r="L96" s="23">
        <f t="shared" si="31"/>
        <v>-0.92109252133404917</v>
      </c>
      <c r="M96" s="23">
        <f t="shared" si="33"/>
        <v>1.1679287888977616</v>
      </c>
      <c r="N96" s="1">
        <f t="shared" si="25"/>
        <v>2.1939594454692268</v>
      </c>
      <c r="O96" s="1">
        <f t="shared" si="35"/>
        <v>0.98596775982651175</v>
      </c>
      <c r="P96" s="1">
        <f t="shared" si="26"/>
        <v>9.6885121065722597</v>
      </c>
      <c r="Q96" s="1">
        <f t="shared" si="27"/>
        <v>80.555133910095066</v>
      </c>
      <c r="R96" s="1">
        <f t="shared" si="29"/>
        <v>10.479761455225377</v>
      </c>
      <c r="S96" s="23">
        <f t="shared" si="32"/>
        <v>0.80798568527953596</v>
      </c>
      <c r="T96" s="23">
        <f t="shared" si="34"/>
        <v>4.0739352350826445</v>
      </c>
      <c r="U96" s="23">
        <f t="shared" si="30"/>
        <v>1.7959183673469354</v>
      </c>
    </row>
    <row r="97" spans="1:21" x14ac:dyDescent="0.2">
      <c r="A97" s="6">
        <f t="shared" si="28"/>
        <v>4.4499999999999922</v>
      </c>
      <c r="B97">
        <v>0.204017</v>
      </c>
      <c r="C97">
        <v>0.466364</v>
      </c>
      <c r="D97">
        <v>0.87370499999999995</v>
      </c>
      <c r="F97" s="1">
        <f t="shared" si="19"/>
        <v>-1.5895519552766166</v>
      </c>
      <c r="G97" s="1">
        <f t="shared" si="20"/>
        <v>-0.76278883388890084</v>
      </c>
      <c r="H97" s="1">
        <f t="shared" si="21"/>
        <v>-0.13501248890632089</v>
      </c>
      <c r="I97" s="1" t="e">
        <f t="shared" si="22"/>
        <v>#NUM!</v>
      </c>
      <c r="J97" s="1">
        <f t="shared" si="23"/>
        <v>-2206.511010240923</v>
      </c>
      <c r="K97" s="1">
        <f t="shared" si="24"/>
        <v>18.346035794648156</v>
      </c>
      <c r="L97" s="23">
        <f t="shared" si="31"/>
        <v>-0.8653000419892396</v>
      </c>
      <c r="M97" s="23">
        <f t="shared" si="33"/>
        <v>1.0700946023554607</v>
      </c>
      <c r="N97" s="1">
        <f t="shared" si="25"/>
        <v>2.1821943456394712</v>
      </c>
      <c r="O97" s="1">
        <f t="shared" si="35"/>
        <v>0.98604914135024868</v>
      </c>
      <c r="P97" s="1">
        <f t="shared" si="26"/>
        <v>9.6939875427648481</v>
      </c>
      <c r="Q97" s="1">
        <f t="shared" si="27"/>
        <v>80.600659424318337</v>
      </c>
      <c r="R97" s="1">
        <f t="shared" si="29"/>
        <v>10.423563771185515</v>
      </c>
      <c r="S97" s="23">
        <f t="shared" si="32"/>
        <v>1.0010704534747141</v>
      </c>
      <c r="T97" s="23">
        <f t="shared" si="34"/>
        <v>3.6778822003299445</v>
      </c>
      <c r="U97" s="23">
        <f t="shared" si="30"/>
        <v>1.8163265306122416</v>
      </c>
    </row>
    <row r="98" spans="1:21" x14ac:dyDescent="0.2">
      <c r="A98" s="6">
        <f t="shared" si="28"/>
        <v>4.499999999999992</v>
      </c>
      <c r="B98">
        <v>0.21070800000000001</v>
      </c>
      <c r="C98">
        <v>0.48092699999999999</v>
      </c>
      <c r="D98">
        <v>0.89927699999999999</v>
      </c>
      <c r="F98" s="1">
        <f t="shared" si="19"/>
        <v>-1.5572819902169432</v>
      </c>
      <c r="G98" s="1">
        <f t="shared" si="20"/>
        <v>-0.73203978754594257</v>
      </c>
      <c r="H98" s="1">
        <f t="shared" si="21"/>
        <v>-0.10616417183629495</v>
      </c>
      <c r="I98" s="1" t="e">
        <f t="shared" si="22"/>
        <v>#NUM!</v>
      </c>
      <c r="J98" s="1">
        <f t="shared" si="23"/>
        <v>-2201.4665057990155</v>
      </c>
      <c r="K98" s="1">
        <f t="shared" si="24"/>
        <v>18.304093262465916</v>
      </c>
      <c r="L98" s="23">
        <f t="shared" si="31"/>
        <v>-0.81408306109850348</v>
      </c>
      <c r="M98" s="23">
        <f t="shared" si="33"/>
        <v>0.98255824327787133</v>
      </c>
      <c r="N98" s="1">
        <f t="shared" si="25"/>
        <v>2.1709823716258545</v>
      </c>
      <c r="O98" s="1">
        <f t="shared" si="35"/>
        <v>0.98612767353766484</v>
      </c>
      <c r="P98" s="1">
        <f t="shared" si="26"/>
        <v>9.7005521625404452</v>
      </c>
      <c r="Q98" s="1">
        <f t="shared" si="27"/>
        <v>80.655240955442537</v>
      </c>
      <c r="R98" s="1">
        <f t="shared" si="29"/>
        <v>10.37000817181127</v>
      </c>
      <c r="S98" s="23">
        <f t="shared" si="32"/>
        <v>1.1757739053125291</v>
      </c>
      <c r="T98" s="23">
        <f t="shared" si="34"/>
        <v>3.3301410866798395</v>
      </c>
      <c r="U98" s="23">
        <f t="shared" si="30"/>
        <v>1.8367346938775477</v>
      </c>
    </row>
    <row r="99" spans="1:21" x14ac:dyDescent="0.2">
      <c r="A99" s="6">
        <f t="shared" si="28"/>
        <v>4.5499999999999918</v>
      </c>
      <c r="B99">
        <v>0.21750800000000001</v>
      </c>
      <c r="C99">
        <v>0.49574099999999999</v>
      </c>
      <c r="D99">
        <v>0.92531300000000005</v>
      </c>
      <c r="F99" s="1">
        <f t="shared" si="19"/>
        <v>-1.5255196475206296</v>
      </c>
      <c r="G99" s="1">
        <f t="shared" si="20"/>
        <v>-0.70170166605867224</v>
      </c>
      <c r="H99" s="1">
        <f t="shared" si="21"/>
        <v>-7.7623220328385409E-2</v>
      </c>
      <c r="I99" s="1" t="e">
        <f t="shared" si="22"/>
        <v>#NUM!</v>
      </c>
      <c r="J99" s="1">
        <f t="shared" si="23"/>
        <v>-2196.7198855659758</v>
      </c>
      <c r="K99" s="1">
        <f t="shared" si="24"/>
        <v>18.264627488538306</v>
      </c>
      <c r="L99" s="23">
        <f t="shared" si="31"/>
        <v>-0.76704421766145281</v>
      </c>
      <c r="M99" s="23">
        <f t="shared" si="33"/>
        <v>0.91163761525195441</v>
      </c>
      <c r="N99" s="1">
        <f t="shared" si="25"/>
        <v>2.1603164277925249</v>
      </c>
      <c r="O99" s="1">
        <f t="shared" si="35"/>
        <v>0.98620316438443922</v>
      </c>
      <c r="P99" s="1">
        <f t="shared" si="26"/>
        <v>9.7081287888447392</v>
      </c>
      <c r="Q99" s="1">
        <f t="shared" si="27"/>
        <v>80.71823681484959</v>
      </c>
      <c r="R99" s="1">
        <f t="shared" si="29"/>
        <v>10.319060763781939</v>
      </c>
      <c r="S99" s="23">
        <f t="shared" si="32"/>
        <v>1.3340845621426969</v>
      </c>
      <c r="T99" s="23">
        <f t="shared" si="34"/>
        <v>3.0565278221942767</v>
      </c>
      <c r="U99" s="23">
        <f t="shared" si="30"/>
        <v>1.8571428571428537</v>
      </c>
    </row>
    <row r="100" spans="1:21" x14ac:dyDescent="0.2">
      <c r="A100" s="6">
        <f t="shared" si="28"/>
        <v>4.5999999999999917</v>
      </c>
      <c r="B100">
        <v>0.22442100000000001</v>
      </c>
      <c r="C100">
        <v>0.51081299999999996</v>
      </c>
      <c r="D100">
        <v>0.95182299999999997</v>
      </c>
      <c r="F100" s="1">
        <f t="shared" si="19"/>
        <v>-1.4942315268245006</v>
      </c>
      <c r="G100" s="1">
        <f t="shared" si="20"/>
        <v>-0.67175170487352576</v>
      </c>
      <c r="H100" s="1">
        <f t="shared" si="21"/>
        <v>-4.9376185846597934E-2</v>
      </c>
      <c r="I100" s="1" t="e">
        <f t="shared" si="22"/>
        <v>#NUM!</v>
      </c>
      <c r="J100" s="1">
        <f t="shared" si="23"/>
        <v>-2192.2411258283441</v>
      </c>
      <c r="K100" s="1">
        <f t="shared" si="24"/>
        <v>18.227388840699771</v>
      </c>
      <c r="L100" s="23">
        <f t="shared" si="31"/>
        <v>-0.72291929957330836</v>
      </c>
      <c r="M100" s="23">
        <f t="shared" si="33"/>
        <v>0.85477324563677037</v>
      </c>
      <c r="N100" s="1">
        <f t="shared" si="25"/>
        <v>2.1501564750618449</v>
      </c>
      <c r="O100" s="1">
        <f t="shared" si="35"/>
        <v>0.98627572037771083</v>
      </c>
      <c r="P100" s="1">
        <f t="shared" si="26"/>
        <v>9.7165974396123396</v>
      </c>
      <c r="Q100" s="1">
        <f t="shared" si="27"/>
        <v>80.788649411656806</v>
      </c>
      <c r="R100" s="1">
        <f t="shared" si="29"/>
        <v>10.27053029470979</v>
      </c>
      <c r="S100" s="23">
        <f t="shared" si="32"/>
        <v>1.4814266875319557</v>
      </c>
      <c r="T100" s="23">
        <f t="shared" si="34"/>
        <v>2.8438756298285952</v>
      </c>
      <c r="U100" s="23">
        <f t="shared" si="30"/>
        <v>1.8775510204081598</v>
      </c>
    </row>
    <row r="101" spans="1:21" x14ac:dyDescent="0.2">
      <c r="A101" s="6">
        <f t="shared" si="28"/>
        <v>4.6499999999999915</v>
      </c>
      <c r="B101">
        <v>0.23144700000000001</v>
      </c>
      <c r="C101">
        <v>0.526146</v>
      </c>
      <c r="D101">
        <v>0.97881399999999996</v>
      </c>
      <c r="F101" s="1">
        <f t="shared" si="19"/>
        <v>-1.4634043733516615</v>
      </c>
      <c r="G101" s="1">
        <f t="shared" si="20"/>
        <v>-0.64217653821896858</v>
      </c>
      <c r="H101" s="1">
        <f t="shared" si="21"/>
        <v>-2.1413644287467698E-2</v>
      </c>
      <c r="I101" s="1" t="e">
        <f t="shared" si="22"/>
        <v>#NUM!</v>
      </c>
      <c r="J101" s="1">
        <f t="shared" si="23"/>
        <v>-2188.0252039907359</v>
      </c>
      <c r="K101" s="1">
        <f t="shared" si="24"/>
        <v>18.192335558580975</v>
      </c>
      <c r="L101" s="23">
        <f t="shared" si="31"/>
        <v>-0.68156689309777607</v>
      </c>
      <c r="M101" s="23">
        <f t="shared" si="33"/>
        <v>0.78217290377651738</v>
      </c>
      <c r="N101" s="1">
        <f t="shared" si="25"/>
        <v>2.140463956157761</v>
      </c>
      <c r="O101" s="1">
        <f t="shared" si="35"/>
        <v>0.98634574226435978</v>
      </c>
      <c r="P101" s="1">
        <f t="shared" si="26"/>
        <v>9.7259461763909769</v>
      </c>
      <c r="Q101" s="1">
        <f t="shared" si="27"/>
        <v>80.866379483602785</v>
      </c>
      <c r="R101" s="1">
        <f t="shared" si="29"/>
        <v>10.224232590244547</v>
      </c>
      <c r="S101" s="23">
        <f t="shared" si="32"/>
        <v>1.6184721251255554</v>
      </c>
      <c r="T101" s="23">
        <f t="shared" si="34"/>
        <v>2.5554348990297804</v>
      </c>
      <c r="U101" s="23">
        <f t="shared" si="30"/>
        <v>1.8979591836734657</v>
      </c>
    </row>
    <row r="102" spans="1:21" x14ac:dyDescent="0.2">
      <c r="A102" s="6">
        <f t="shared" si="28"/>
        <v>4.6999999999999913</v>
      </c>
      <c r="B102">
        <v>0.238591</v>
      </c>
      <c r="C102">
        <v>0.54174699999999998</v>
      </c>
      <c r="D102">
        <v>1.0063</v>
      </c>
      <c r="F102" s="1">
        <f t="shared" si="19"/>
        <v>-1.4330044900632686</v>
      </c>
      <c r="G102" s="1">
        <f t="shared" si="20"/>
        <v>-0.61295617619059983</v>
      </c>
      <c r="H102" s="1">
        <f t="shared" si="21"/>
        <v>6.2802379571504563E-3</v>
      </c>
      <c r="I102" s="1" t="e">
        <f t="shared" si="22"/>
        <v>#NUM!</v>
      </c>
      <c r="J102" s="1">
        <f t="shared" si="23"/>
        <v>-2184.0437971483543</v>
      </c>
      <c r="K102" s="1">
        <f t="shared" si="24"/>
        <v>18.159232151389993</v>
      </c>
      <c r="L102" s="23">
        <f t="shared" si="31"/>
        <v>-0.6447020091956569</v>
      </c>
      <c r="M102" s="23">
        <f t="shared" si="33"/>
        <v>0.715108166296479</v>
      </c>
      <c r="N102" s="1">
        <f t="shared" si="25"/>
        <v>2.1312630213166783</v>
      </c>
      <c r="O102" s="1">
        <f t="shared" si="35"/>
        <v>0.98641255715763787</v>
      </c>
      <c r="P102" s="1">
        <f t="shared" si="26"/>
        <v>9.7360630975006739</v>
      </c>
      <c r="Q102" s="1">
        <f t="shared" si="27"/>
        <v>80.950496624169361</v>
      </c>
      <c r="R102" s="1">
        <f t="shared" si="29"/>
        <v>10.180283007448596</v>
      </c>
      <c r="S102" s="23">
        <f t="shared" si="32"/>
        <v>1.7369701774349329</v>
      </c>
      <c r="T102" s="23">
        <f t="shared" si="34"/>
        <v>2.2875672865481702</v>
      </c>
      <c r="U102" s="23">
        <f t="shared" si="30"/>
        <v>1.9183673469387719</v>
      </c>
    </row>
    <row r="103" spans="1:21" x14ac:dyDescent="0.2">
      <c r="A103" s="6">
        <f t="shared" si="28"/>
        <v>4.7499999999999911</v>
      </c>
      <c r="B103">
        <v>0.24585499999999999</v>
      </c>
      <c r="C103">
        <v>0.55762100000000003</v>
      </c>
      <c r="D103">
        <v>1.0342800000000001</v>
      </c>
      <c r="F103" s="1">
        <f t="shared" si="19"/>
        <v>-1.4030133477267648</v>
      </c>
      <c r="G103" s="1">
        <f t="shared" si="20"/>
        <v>-0.58407575883897001</v>
      </c>
      <c r="H103" s="1">
        <f t="shared" si="21"/>
        <v>3.3705532465171217E-2</v>
      </c>
      <c r="I103" s="1" t="e">
        <f t="shared" si="22"/>
        <v>#NUM!</v>
      </c>
      <c r="J103" s="1">
        <f t="shared" si="23"/>
        <v>-2180.2712559578335</v>
      </c>
      <c r="K103" s="1">
        <f t="shared" si="24"/>
        <v>18.12786535766141</v>
      </c>
      <c r="L103" s="23">
        <f t="shared" si="31"/>
        <v>-0.61005607646812843</v>
      </c>
      <c r="M103" s="23">
        <f t="shared" si="33"/>
        <v>0.67805583918457168</v>
      </c>
      <c r="N103" s="1">
        <f t="shared" si="25"/>
        <v>2.1224281647528032</v>
      </c>
      <c r="O103" s="1">
        <f t="shared" si="35"/>
        <v>0.98647741213649154</v>
      </c>
      <c r="P103" s="1">
        <f t="shared" si="26"/>
        <v>9.7468370318535413</v>
      </c>
      <c r="Q103" s="1">
        <f t="shared" si="27"/>
        <v>81.040076501346277</v>
      </c>
      <c r="R103" s="1">
        <f t="shared" si="29"/>
        <v>10.138082049964286</v>
      </c>
      <c r="S103" s="23">
        <f t="shared" si="32"/>
        <v>1.8472288537803716</v>
      </c>
      <c r="T103" s="23">
        <f t="shared" si="34"/>
        <v>2.1648150537316866</v>
      </c>
      <c r="U103" s="23">
        <f t="shared" si="30"/>
        <v>1.9387755102040778</v>
      </c>
    </row>
    <row r="104" spans="1:21" x14ac:dyDescent="0.2">
      <c r="A104" s="6">
        <f t="shared" si="28"/>
        <v>4.7999999999999909</v>
      </c>
      <c r="B104">
        <v>0.25324099999999999</v>
      </c>
      <c r="C104">
        <v>0.57377500000000003</v>
      </c>
      <c r="D104">
        <v>1.06277</v>
      </c>
      <c r="F104" s="1">
        <f t="shared" si="19"/>
        <v>-1.3734136744907572</v>
      </c>
      <c r="G104" s="1">
        <f t="shared" si="20"/>
        <v>-0.55551794557190759</v>
      </c>
      <c r="H104" s="1">
        <f t="shared" si="21"/>
        <v>6.0878707181073292E-2</v>
      </c>
      <c r="I104" s="1" t="e">
        <f t="shared" si="22"/>
        <v>#NUM!</v>
      </c>
      <c r="J104" s="1">
        <f t="shared" si="23"/>
        <v>-2176.7065420341787</v>
      </c>
      <c r="K104" s="1">
        <f t="shared" si="24"/>
        <v>18.098226543743181</v>
      </c>
      <c r="L104" s="23">
        <f t="shared" si="31"/>
        <v>-0.57689642527719998</v>
      </c>
      <c r="M104" s="23">
        <f t="shared" si="33"/>
        <v>0.63844851281907311</v>
      </c>
      <c r="N104" s="1">
        <f t="shared" si="25"/>
        <v>2.1139506431976867</v>
      </c>
      <c r="O104" s="1">
        <f t="shared" si="35"/>
        <v>0.986540388771173</v>
      </c>
      <c r="P104" s="1">
        <f t="shared" si="26"/>
        <v>9.75828005406788</v>
      </c>
      <c r="Q104" s="1">
        <f t="shared" si="27"/>
        <v>81.135219509547397</v>
      </c>
      <c r="R104" s="1">
        <f t="shared" si="29"/>
        <v>10.097587954317884</v>
      </c>
      <c r="S104" s="23">
        <f t="shared" si="32"/>
        <v>1.9534516828081008</v>
      </c>
      <c r="T104" s="23">
        <f t="shared" si="34"/>
        <v>2.0296872004380022</v>
      </c>
      <c r="U104" s="23">
        <f t="shared" si="30"/>
        <v>1.9591836734693839</v>
      </c>
    </row>
    <row r="105" spans="1:21" x14ac:dyDescent="0.2">
      <c r="A105" s="6">
        <f t="shared" si="28"/>
        <v>4.8499999999999908</v>
      </c>
      <c r="B105">
        <v>0.26075399999999999</v>
      </c>
      <c r="C105">
        <v>0.59021400000000002</v>
      </c>
      <c r="D105">
        <v>1.09179</v>
      </c>
      <c r="F105" s="1">
        <f t="shared" si="19"/>
        <v>-1.3441778448545838</v>
      </c>
      <c r="G105" s="1">
        <f t="shared" si="20"/>
        <v>-0.52727009598201158</v>
      </c>
      <c r="H105" s="1">
        <f t="shared" si="21"/>
        <v>8.7818551136910381E-2</v>
      </c>
      <c r="I105" s="1" t="e">
        <f t="shared" si="22"/>
        <v>#NUM!</v>
      </c>
      <c r="J105" s="1">
        <f t="shared" si="23"/>
        <v>-2173.3328179846881</v>
      </c>
      <c r="K105" s="1">
        <f t="shared" si="24"/>
        <v>18.07017571513369</v>
      </c>
      <c r="L105" s="23">
        <f t="shared" si="31"/>
        <v>-0.54621122518622134</v>
      </c>
      <c r="M105" s="23">
        <f t="shared" si="33"/>
        <v>0.59699887355755588</v>
      </c>
      <c r="N105" s="1">
        <f t="shared" si="25"/>
        <v>2.1059600399657477</v>
      </c>
      <c r="O105" s="1">
        <f t="shared" si="35"/>
        <v>0.98659964036264391</v>
      </c>
      <c r="P105" s="1">
        <f t="shared" si="26"/>
        <v>9.7703315496574756</v>
      </c>
      <c r="Q105" s="1">
        <f t="shared" si="27"/>
        <v>81.235421669627087</v>
      </c>
      <c r="R105" s="1">
        <f t="shared" si="29"/>
        <v>10.059419693766394</v>
      </c>
      <c r="S105" s="23">
        <f t="shared" si="32"/>
        <v>2.0501975738241711</v>
      </c>
      <c r="T105" s="23">
        <f t="shared" si="34"/>
        <v>1.8764828884755635</v>
      </c>
      <c r="U105" s="23">
        <f t="shared" si="30"/>
        <v>1.9795918367346899</v>
      </c>
    </row>
    <row r="106" spans="1:21" x14ac:dyDescent="0.2">
      <c r="A106" s="6">
        <f t="shared" si="28"/>
        <v>4.8999999999999906</v>
      </c>
      <c r="B106">
        <v>0.26839499999999999</v>
      </c>
      <c r="C106">
        <v>0.60694499999999996</v>
      </c>
      <c r="D106">
        <v>1.12134</v>
      </c>
      <c r="F106" s="1">
        <f t="shared" si="19"/>
        <v>-1.3152955029702023</v>
      </c>
      <c r="G106" s="1">
        <f t="shared" si="20"/>
        <v>-0.49931710158312204</v>
      </c>
      <c r="H106" s="1">
        <f t="shared" si="21"/>
        <v>0.11452439872812915</v>
      </c>
      <c r="I106" s="1" t="e">
        <f t="shared" si="22"/>
        <v>#NUM!</v>
      </c>
      <c r="J106" s="1">
        <f t="shared" si="23"/>
        <v>-2170.1371605297441</v>
      </c>
      <c r="K106" s="1">
        <f t="shared" si="24"/>
        <v>18.043605421224559</v>
      </c>
      <c r="L106" s="23">
        <f t="shared" si="31"/>
        <v>-0.5171965379214446</v>
      </c>
      <c r="M106" s="23">
        <f t="shared" si="33"/>
        <v>0.55947163459464744</v>
      </c>
      <c r="N106" s="1">
        <f t="shared" si="25"/>
        <v>2.0982818555947516</v>
      </c>
      <c r="O106" s="1">
        <f t="shared" si="35"/>
        <v>0.98665719027446719</v>
      </c>
      <c r="P106" s="1">
        <f t="shared" si="26"/>
        <v>9.7829381522556744</v>
      </c>
      <c r="Q106" s="1">
        <f t="shared" si="27"/>
        <v>81.340239266929814</v>
      </c>
      <c r="R106" s="1">
        <f t="shared" si="29"/>
        <v>10.022743746641003</v>
      </c>
      <c r="S106" s="23">
        <f t="shared" si="32"/>
        <v>2.1410999716556565</v>
      </c>
      <c r="T106" s="23">
        <f t="shared" si="34"/>
        <v>1.7439740997133564</v>
      </c>
      <c r="U106" s="23">
        <f t="shared" si="30"/>
        <v>1.999999999999996</v>
      </c>
    </row>
    <row r="107" spans="1:21" x14ac:dyDescent="0.2">
      <c r="A107" s="6">
        <f t="shared" si="28"/>
        <v>4.9499999999999904</v>
      </c>
      <c r="B107">
        <v>0.27616800000000002</v>
      </c>
      <c r="C107">
        <v>0.62397499999999995</v>
      </c>
      <c r="D107">
        <v>1.15144</v>
      </c>
      <c r="F107" s="1">
        <f t="shared" si="19"/>
        <v>-1.2867459027928698</v>
      </c>
      <c r="G107" s="1">
        <f t="shared" si="20"/>
        <v>-0.47164497551786116</v>
      </c>
      <c r="H107" s="1">
        <f t="shared" si="21"/>
        <v>0.14101333297227825</v>
      </c>
      <c r="I107" s="1" t="e">
        <f t="shared" si="22"/>
        <v>#NUM!</v>
      </c>
      <c r="J107" s="1">
        <f t="shared" si="23"/>
        <v>-2167.1124013881226</v>
      </c>
      <c r="K107" s="1">
        <f t="shared" si="24"/>
        <v>18.018456061341546</v>
      </c>
      <c r="L107" s="23">
        <f t="shared" si="31"/>
        <v>-0.49026406172675679</v>
      </c>
      <c r="M107" s="23">
        <f t="shared" si="33"/>
        <v>41.572886715258193</v>
      </c>
      <c r="N107" s="1">
        <f t="shared" si="25"/>
        <v>2.0909776546228782</v>
      </c>
      <c r="O107" s="1">
        <f t="shared" si="35"/>
        <v>0.98671216834417497</v>
      </c>
      <c r="P107" s="1">
        <f t="shared" si="26"/>
        <v>9.7960829474764139</v>
      </c>
      <c r="Q107" s="1">
        <f t="shared" si="27"/>
        <v>81.449531666792652</v>
      </c>
      <c r="R107" s="1">
        <f t="shared" si="29"/>
        <v>9.9878541847740632</v>
      </c>
      <c r="S107" s="23">
        <f t="shared" si="32"/>
        <v>2.2245949837955061</v>
      </c>
      <c r="T107" s="23">
        <f t="shared" si="34"/>
        <v>143.13350870120721</v>
      </c>
      <c r="U107" s="23">
        <f t="shared" si="30"/>
        <v>2.0204081632653019</v>
      </c>
    </row>
    <row r="108" spans="1:21" x14ac:dyDescent="0.2">
      <c r="A108" s="6">
        <f t="shared" si="28"/>
        <v>4.9999999999999902</v>
      </c>
      <c r="B108">
        <v>0.28407700000000002</v>
      </c>
      <c r="C108">
        <v>0.64131099999999996</v>
      </c>
      <c r="D108">
        <v>1.1820999999999999</v>
      </c>
      <c r="F108" s="1">
        <f t="shared" si="19"/>
        <v>-1.2585099508085855</v>
      </c>
      <c r="G108" s="1">
        <f t="shared" si="20"/>
        <v>-0.44424076031576293</v>
      </c>
      <c r="H108" s="1">
        <f t="shared" si="21"/>
        <v>0.16729251777419415</v>
      </c>
      <c r="I108" s="1" t="e">
        <f t="shared" si="22"/>
        <v>#NUM!</v>
      </c>
      <c r="J108" s="1">
        <f t="shared" si="23"/>
        <v>-2164.2406657107322</v>
      </c>
      <c r="K108" s="1">
        <f t="shared" si="24"/>
        <v>17.994579015051883</v>
      </c>
      <c r="L108" s="23">
        <f t="shared" si="31"/>
        <v>3.6400921336043597</v>
      </c>
      <c r="M108" s="23">
        <f t="shared" si="33"/>
        <v>-9.9043244793284399E-2</v>
      </c>
      <c r="N108" s="1">
        <f t="shared" si="25"/>
        <v>2.0840202948247857</v>
      </c>
      <c r="O108" s="1">
        <f t="shared" si="35"/>
        <v>0.98676469033153069</v>
      </c>
      <c r="P108" s="1">
        <f t="shared" si="26"/>
        <v>9.8096937597341221</v>
      </c>
      <c r="Q108" s="1">
        <f t="shared" si="27"/>
        <v>81.562698765309364</v>
      </c>
      <c r="R108" s="1">
        <f t="shared" si="29"/>
        <v>9.9546213594395958</v>
      </c>
      <c r="S108" s="23">
        <f t="shared" si="32"/>
        <v>16.454450841776325</v>
      </c>
      <c r="T108" s="23">
        <f t="shared" si="34"/>
        <v>0.44941312803949707</v>
      </c>
      <c r="U108" s="23">
        <f t="shared" si="30"/>
        <v>2.0408163265306083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8A0A-7DC4-5C4E-B2CC-778BC9BB2C6D}">
  <sheetPr>
    <tabColor theme="8" tint="0.39997558519241921"/>
  </sheetPr>
  <dimension ref="A1:AA108"/>
  <sheetViews>
    <sheetView showRuler="0" zoomScale="75" zoomScaleNormal="93" workbookViewId="0">
      <selection activeCell="U15" sqref="U15"/>
    </sheetView>
  </sheetViews>
  <sheetFormatPr baseColWidth="10" defaultRowHeight="16" x14ac:dyDescent="0.2"/>
  <cols>
    <col min="2" max="3" width="12.83203125" bestFit="1" customWidth="1"/>
    <col min="12" max="13" width="10.83203125" style="27"/>
    <col min="19" max="19" width="12.1640625" customWidth="1"/>
  </cols>
  <sheetData>
    <row r="1" spans="1:27" x14ac:dyDescent="0.2">
      <c r="A1" s="1"/>
      <c r="B1" s="2" t="s">
        <v>2</v>
      </c>
      <c r="C1" s="8"/>
      <c r="D1" s="8" t="s">
        <v>3</v>
      </c>
      <c r="E1" s="8" t="s">
        <v>4</v>
      </c>
      <c r="F1" s="8" t="s">
        <v>5</v>
      </c>
      <c r="G1" s="8" t="s">
        <v>21</v>
      </c>
      <c r="H1" s="1"/>
      <c r="I1" s="1"/>
      <c r="J1" s="1"/>
      <c r="K1" s="1"/>
      <c r="L1" s="23"/>
      <c r="M1" s="23"/>
      <c r="N1" s="1"/>
      <c r="O1" s="1"/>
      <c r="P1" s="1"/>
      <c r="Q1" s="1"/>
      <c r="R1" s="3"/>
      <c r="S1" s="3"/>
      <c r="T1" s="1"/>
      <c r="U1" s="3"/>
      <c r="V1" s="3"/>
      <c r="W1" s="1"/>
      <c r="X1" s="1"/>
      <c r="Y1" s="1"/>
      <c r="Z1" s="1"/>
      <c r="AA1" s="1"/>
    </row>
    <row r="2" spans="1:27" x14ac:dyDescent="0.2">
      <c r="A2" s="4" t="s">
        <v>6</v>
      </c>
      <c r="B2" s="1">
        <v>195</v>
      </c>
      <c r="C2" s="1"/>
      <c r="D2" s="1">
        <f>1/B2</f>
        <v>5.1282051282051282E-3</v>
      </c>
      <c r="E2" s="1">
        <f>1/B3</f>
        <v>4.6948356807511738E-3</v>
      </c>
      <c r="F2" s="1">
        <f>1/B4</f>
        <v>4.4843049327354259E-3</v>
      </c>
      <c r="G2" s="1"/>
      <c r="H2" s="1"/>
      <c r="I2" s="1"/>
      <c r="J2" s="1"/>
      <c r="K2" s="1"/>
      <c r="L2" s="23"/>
      <c r="M2" s="23"/>
      <c r="N2" s="1" t="s">
        <v>7</v>
      </c>
      <c r="O2" s="1">
        <v>0.05</v>
      </c>
      <c r="P2" s="1"/>
      <c r="Q2" s="4"/>
      <c r="R2" s="1"/>
      <c r="S2" s="48" t="s">
        <v>38</v>
      </c>
      <c r="T2" s="1">
        <v>35.5</v>
      </c>
      <c r="U2" s="1"/>
      <c r="V2" s="1"/>
      <c r="W2" s="1"/>
      <c r="X2" s="1"/>
      <c r="Y2" s="1"/>
      <c r="Z2" s="1"/>
      <c r="AA2" s="1"/>
    </row>
    <row r="3" spans="1:27" x14ac:dyDescent="0.2">
      <c r="A3" s="5" t="s">
        <v>8</v>
      </c>
      <c r="B3">
        <v>213</v>
      </c>
      <c r="C3" s="1"/>
      <c r="D3" s="1"/>
      <c r="E3" s="1"/>
      <c r="F3" s="1"/>
      <c r="G3" s="1"/>
      <c r="H3" s="1"/>
      <c r="I3" s="1"/>
      <c r="J3" s="1"/>
      <c r="K3" s="1"/>
      <c r="L3" s="23"/>
      <c r="M3" s="23"/>
      <c r="N3" s="1" t="s">
        <v>9</v>
      </c>
      <c r="O3" s="1">
        <v>0.05</v>
      </c>
      <c r="P3" s="1"/>
      <c r="Q3" s="4"/>
      <c r="R3" s="1"/>
      <c r="S3" s="48" t="s">
        <v>39</v>
      </c>
      <c r="T3" s="15">
        <v>108.3</v>
      </c>
      <c r="U3" s="1"/>
      <c r="V3" s="1"/>
      <c r="W3" s="1"/>
      <c r="X3" s="1"/>
      <c r="Y3" s="1"/>
      <c r="Z3" s="1"/>
      <c r="AA3" s="1"/>
    </row>
    <row r="4" spans="1:27" x14ac:dyDescent="0.2">
      <c r="A4" s="5" t="s">
        <v>10</v>
      </c>
      <c r="B4">
        <v>223</v>
      </c>
      <c r="C4" s="1"/>
      <c r="D4" s="1"/>
      <c r="E4" s="1"/>
      <c r="F4" s="1"/>
      <c r="G4" s="1"/>
      <c r="H4" s="1"/>
      <c r="I4" s="1"/>
      <c r="J4" s="1"/>
      <c r="K4" s="1"/>
      <c r="L4" s="23"/>
      <c r="M4" s="23"/>
      <c r="N4" s="1"/>
      <c r="O4" s="1"/>
      <c r="P4" s="1"/>
      <c r="Q4" s="4"/>
      <c r="R4" s="1"/>
      <c r="S4" s="48" t="s">
        <v>40</v>
      </c>
      <c r="T4" s="1">
        <v>109.5</v>
      </c>
      <c r="U4" s="1"/>
      <c r="V4" s="1"/>
      <c r="W4" s="1"/>
      <c r="X4" s="1"/>
      <c r="Y4" s="1"/>
      <c r="Z4" s="1"/>
      <c r="AA4" s="1"/>
    </row>
    <row r="5" spans="1:27" x14ac:dyDescent="0.2">
      <c r="A5" s="5" t="s">
        <v>20</v>
      </c>
      <c r="C5" s="1"/>
      <c r="D5" s="1"/>
      <c r="E5" s="1"/>
      <c r="F5" s="1"/>
      <c r="G5" s="1"/>
      <c r="H5" s="1"/>
      <c r="I5" s="1"/>
      <c r="J5" s="1"/>
      <c r="K5" s="1"/>
      <c r="L5" s="23"/>
      <c r="M5" s="23"/>
      <c r="N5" s="1"/>
      <c r="O5" s="1"/>
      <c r="P5" s="1"/>
      <c r="Q5" s="4"/>
      <c r="R5" s="1"/>
      <c r="S5" s="4" t="s">
        <v>34</v>
      </c>
      <c r="T5" s="30">
        <v>2.1</v>
      </c>
      <c r="U5" s="15" t="s">
        <v>1</v>
      </c>
      <c r="V5" s="1"/>
      <c r="W5" s="1"/>
      <c r="X5" s="1"/>
      <c r="Y5" s="1"/>
      <c r="Z5" s="1"/>
      <c r="AA5" s="1"/>
    </row>
    <row r="6" spans="1:27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23"/>
      <c r="M6" s="23"/>
      <c r="N6" s="1"/>
      <c r="O6" s="1"/>
      <c r="P6" s="1"/>
      <c r="Q6" s="1"/>
      <c r="R6" s="1"/>
      <c r="S6" s="4" t="s">
        <v>35</v>
      </c>
      <c r="T6" s="14">
        <v>1.6</v>
      </c>
      <c r="U6" s="15" t="s">
        <v>1</v>
      </c>
      <c r="V6" s="1"/>
      <c r="W6" s="1"/>
      <c r="X6" s="1"/>
      <c r="Y6" s="1"/>
      <c r="Z6" s="1"/>
      <c r="AA6" s="1"/>
    </row>
    <row r="7" spans="1:27" ht="17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3"/>
      <c r="M7" s="2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5" thickBot="1" x14ac:dyDescent="0.25">
      <c r="A8" s="36" t="s">
        <v>0</v>
      </c>
      <c r="B8" s="37" t="s">
        <v>11</v>
      </c>
      <c r="C8" s="37" t="s">
        <v>12</v>
      </c>
      <c r="D8" s="37" t="s">
        <v>13</v>
      </c>
      <c r="E8" s="38" t="s">
        <v>22</v>
      </c>
      <c r="F8" s="37" t="s">
        <v>14</v>
      </c>
      <c r="G8" s="37" t="s">
        <v>15</v>
      </c>
      <c r="H8" s="37" t="s">
        <v>16</v>
      </c>
      <c r="I8" s="38" t="s">
        <v>23</v>
      </c>
      <c r="J8" s="37" t="s">
        <v>17</v>
      </c>
      <c r="K8" s="32" t="s">
        <v>36</v>
      </c>
      <c r="L8" s="19" t="s">
        <v>33</v>
      </c>
      <c r="M8" s="50" t="s">
        <v>31</v>
      </c>
      <c r="N8" s="37" t="s">
        <v>18</v>
      </c>
      <c r="O8" s="37" t="s">
        <v>19</v>
      </c>
      <c r="P8" s="39" t="s">
        <v>24</v>
      </c>
      <c r="Q8" s="40" t="s">
        <v>25</v>
      </c>
      <c r="R8" s="52" t="s">
        <v>26</v>
      </c>
      <c r="S8" s="19" t="s">
        <v>33</v>
      </c>
      <c r="T8" s="19" t="s">
        <v>31</v>
      </c>
      <c r="U8" s="22" t="s">
        <v>28</v>
      </c>
      <c r="V8" s="1"/>
      <c r="W8" s="1"/>
      <c r="X8" s="1"/>
      <c r="Y8" s="1"/>
      <c r="Z8" s="1"/>
      <c r="AA8" s="1"/>
    </row>
    <row r="9" spans="1:27" x14ac:dyDescent="0.2">
      <c r="A9" s="1">
        <v>0.05</v>
      </c>
      <c r="B9" s="51">
        <f>2.00134*10^-7</f>
        <v>2.0013399999999998E-7</v>
      </c>
      <c r="C9" s="7">
        <f>2.21747*10^-6</f>
        <v>2.21747E-6</v>
      </c>
      <c r="D9" s="7">
        <f>7.16897*10^-6</f>
        <v>7.1689699999999999E-6</v>
      </c>
      <c r="E9" s="1"/>
      <c r="F9" s="1">
        <f>LN(B9)</f>
        <v>-15.424278694748171</v>
      </c>
      <c r="G9" s="1">
        <f>LN(C9)</f>
        <v>-13.019143651602782</v>
      </c>
      <c r="H9" s="1">
        <f>LN(D9)</f>
        <v>-11.845748567786352</v>
      </c>
      <c r="I9" s="1" t="e">
        <f>LN(E9)</f>
        <v>#NUM!</v>
      </c>
      <c r="J9" s="1">
        <f>SLOPE(F9:H9,$D$2:$F$2)</f>
        <v>-5556.4299516522015</v>
      </c>
      <c r="K9" s="1">
        <f>-J9*0.0083145</f>
        <v>46.198936833012233</v>
      </c>
      <c r="L9" s="23"/>
      <c r="M9" s="23"/>
      <c r="N9" s="1">
        <f>INDEX(LINEST(F9:H9,$D$2:$F$2,,TRUE),2,1)*0.0083145</f>
        <v>4.8068369660877443E-2</v>
      </c>
      <c r="O9" s="1">
        <f>INDEX(LINEST(F9:H9,$D$2:$F$2,,TRUE),3,1)</f>
        <v>0.99999891743407787</v>
      </c>
      <c r="P9" s="1">
        <f>INTERCEPT(F9:H9,$D$2:$F$2)</f>
        <v>13.069531164547401</v>
      </c>
      <c r="Q9" s="1">
        <f>P9*8.3145</f>
        <v>108.66661686762937</v>
      </c>
      <c r="R9" s="1">
        <f>INDEX(LINEST(F9:H9,$D$2:$F$2,,TRUE),2,2)*8.3145</f>
        <v>0.22960545083359613</v>
      </c>
      <c r="S9" s="23"/>
      <c r="T9" s="23"/>
      <c r="U9" s="23">
        <f>A9/$T$5</f>
        <v>2.3809523809523808E-2</v>
      </c>
      <c r="V9" s="1"/>
      <c r="W9" s="1"/>
      <c r="X9" s="1"/>
      <c r="Y9" s="1"/>
      <c r="Z9" s="1"/>
      <c r="AA9" s="1"/>
    </row>
    <row r="10" spans="1:27" x14ac:dyDescent="0.2">
      <c r="A10" s="6">
        <f t="shared" ref="A10:A49" si="0">A9+$O$3</f>
        <v>0.1</v>
      </c>
      <c r="B10" s="7">
        <f>5.20921*10^-7</f>
        <v>5.209209999999999E-7</v>
      </c>
      <c r="C10" s="1">
        <f>5.68152*10^-6</f>
        <v>5.6815199999999994E-6</v>
      </c>
      <c r="D10" s="1">
        <v>1.81759E-5</v>
      </c>
      <c r="E10" s="1"/>
      <c r="F10" s="1">
        <f t="shared" ref="F10:F73" si="1">LN(B10)</f>
        <v>-14.467667438168187</v>
      </c>
      <c r="G10" s="1">
        <f t="shared" ref="G10:G73" si="2">LN(C10)</f>
        <v>-12.078291755397412</v>
      </c>
      <c r="H10" s="1">
        <f t="shared" ref="H10:H73" si="3">LN(D10)</f>
        <v>-10.915414017201231</v>
      </c>
      <c r="I10" s="1" t="e">
        <f t="shared" ref="I10:I25" si="4">LN(E10)</f>
        <v>#NUM!</v>
      </c>
      <c r="J10" s="1">
        <f t="shared" ref="J10:J73" si="5">SLOPE(F10:H10,$D$2:$F$2)</f>
        <v>-5516.2848598375576</v>
      </c>
      <c r="K10" s="1">
        <f t="shared" ref="K10:K73" si="6">-J10*0.0083145</f>
        <v>45.865150467119378</v>
      </c>
      <c r="L10" s="23">
        <f>(K11-K9)/(A11-A9)</f>
        <v>-10.302562240186857</v>
      </c>
      <c r="M10" s="23"/>
      <c r="N10" s="1">
        <f t="shared" ref="N10:N73" si="7">INDEX(LINEST(F10:H10,$D$2:$F$2,,TRUE),2,1)*0.0083145</f>
        <v>2.0455462239242075E-2</v>
      </c>
      <c r="O10" s="1">
        <f t="shared" ref="O10:O73" si="8">INDEX(LINEST(F10:H10,$D$2:$F$2,,TRUE),3,1)</f>
        <v>0.99999980109171904</v>
      </c>
      <c r="P10" s="1">
        <f t="shared" ref="P10:P73" si="9">INTERCEPT(F10:H10,$D$2:$F$2)</f>
        <v>13.820673829529536</v>
      </c>
      <c r="Q10" s="1">
        <f t="shared" ref="Q10:Q73" si="10">P10*8.3145</f>
        <v>114.91199255562334</v>
      </c>
      <c r="R10" s="1">
        <f t="shared" ref="R10:R73" si="11">INDEX(LINEST(F10:H10,$D$2:$F$2,,TRUE),2,2)*8.3145</f>
        <v>9.7708444504898254E-2</v>
      </c>
      <c r="S10" s="23">
        <f>(Q11-Q9)/(A11-A9)</f>
        <v>89.076584219171323</v>
      </c>
      <c r="T10" s="23"/>
      <c r="U10" s="23">
        <f t="shared" ref="U10:U73" si="12">A10/$T$5</f>
        <v>4.7619047619047616E-2</v>
      </c>
      <c r="V10" s="1"/>
      <c r="W10" s="1"/>
      <c r="X10" s="1"/>
      <c r="Y10" s="1"/>
      <c r="Z10" s="1"/>
      <c r="AA10" s="1"/>
    </row>
    <row r="11" spans="1:27" x14ac:dyDescent="0.2">
      <c r="A11" s="6">
        <f t="shared" si="0"/>
        <v>0.15000000000000002</v>
      </c>
      <c r="B11" s="1">
        <f>1.10189*10^-6</f>
        <v>1.1018899999999999E-6</v>
      </c>
      <c r="C11" s="1">
        <v>1.1616900000000001E-5</v>
      </c>
      <c r="D11" s="1">
        <v>3.6405800000000003E-5</v>
      </c>
      <c r="E11" s="1"/>
      <c r="F11" s="1">
        <f t="shared" si="1"/>
        <v>-13.718483670727547</v>
      </c>
      <c r="G11" s="1">
        <f t="shared" si="2"/>
        <v>-11.363049623544359</v>
      </c>
      <c r="H11" s="1">
        <f t="shared" si="3"/>
        <v>-10.220782455355613</v>
      </c>
      <c r="I11" s="1" t="e">
        <f t="shared" si="4"/>
        <v>#NUM!</v>
      </c>
      <c r="J11" s="1">
        <f t="shared" si="5"/>
        <v>-5432.5191663952783</v>
      </c>
      <c r="K11" s="1">
        <f t="shared" si="6"/>
        <v>45.168680608993547</v>
      </c>
      <c r="L11" s="23">
        <f t="shared" ref="L11:L74" si="13">(K12-K10)/(A12-A10)</f>
        <v>-22.333818153741873</v>
      </c>
      <c r="M11" s="23">
        <f>(L12-L10)/(A12-A10)</f>
        <v>-324.93323223153897</v>
      </c>
      <c r="N11" s="1">
        <f t="shared" si="7"/>
        <v>1.931910175900917E-2</v>
      </c>
      <c r="O11" s="1">
        <f t="shared" si="8"/>
        <v>0.99999981706408758</v>
      </c>
      <c r="P11" s="1">
        <f t="shared" si="9"/>
        <v>14.140871404118888</v>
      </c>
      <c r="Q11" s="1">
        <f t="shared" si="10"/>
        <v>117.57427528954651</v>
      </c>
      <c r="R11" s="1">
        <f t="shared" si="11"/>
        <v>9.2280455949968837E-2</v>
      </c>
      <c r="S11" s="23">
        <f t="shared" ref="S11:S74" si="14">(Q12-Q10)/(A12-A10)</f>
        <v>10.566300851878339</v>
      </c>
      <c r="T11" s="23">
        <f>(S12-S10)/(A12-A10)</f>
        <v>-1780.2991335461072</v>
      </c>
      <c r="U11" s="23">
        <f t="shared" si="12"/>
        <v>7.1428571428571438E-2</v>
      </c>
      <c r="V11" s="1"/>
      <c r="W11" s="1"/>
      <c r="X11" s="1"/>
      <c r="Y11" s="1"/>
      <c r="Z11" s="1"/>
      <c r="AA11" s="1"/>
    </row>
    <row r="12" spans="1:27" x14ac:dyDescent="0.2">
      <c r="A12" s="6">
        <f t="shared" si="0"/>
        <v>0.2</v>
      </c>
      <c r="B12" s="1">
        <f>2.34334*10^-6</f>
        <v>2.3433399999999999E-6</v>
      </c>
      <c r="C12" s="1">
        <v>2.2828199999999999E-5</v>
      </c>
      <c r="D12" s="1">
        <v>6.8715199999999996E-5</v>
      </c>
      <c r="E12" s="1"/>
      <c r="F12" s="1">
        <f t="shared" si="1"/>
        <v>-12.963933295863644</v>
      </c>
      <c r="G12" s="1">
        <f t="shared" si="2"/>
        <v>-10.687513944157699</v>
      </c>
      <c r="H12" s="1">
        <f t="shared" si="3"/>
        <v>-9.58554013138904</v>
      </c>
      <c r="I12" s="1" t="e">
        <f t="shared" si="4"/>
        <v>#NUM!</v>
      </c>
      <c r="J12" s="1">
        <f t="shared" si="5"/>
        <v>-5247.6719768771645</v>
      </c>
      <c r="K12" s="1">
        <f t="shared" si="6"/>
        <v>43.63176865174519</v>
      </c>
      <c r="L12" s="23">
        <f t="shared" si="13"/>
        <v>-42.79588546334076</v>
      </c>
      <c r="M12" s="23">
        <f t="shared" ref="M12:M75" si="15">(L13-L11)/(A13-A11)</f>
        <v>-303.54390392332198</v>
      </c>
      <c r="N12" s="1">
        <f t="shared" si="7"/>
        <v>3.7731611124844515E-2</v>
      </c>
      <c r="O12" s="1">
        <f t="shared" si="8"/>
        <v>0.99999925216680452</v>
      </c>
      <c r="P12" s="1">
        <f t="shared" si="9"/>
        <v>13.947756646919379</v>
      </c>
      <c r="Q12" s="1">
        <f t="shared" si="10"/>
        <v>115.96862264081118</v>
      </c>
      <c r="R12" s="1">
        <f t="shared" si="11"/>
        <v>0.18023044351447873</v>
      </c>
      <c r="S12" s="23">
        <f t="shared" si="14"/>
        <v>-88.953329135439404</v>
      </c>
      <c r="T12" s="23">
        <f t="shared" ref="T12:T75" si="16">(S13-S11)/(A13-A11)</f>
        <v>-1521.6880526066609</v>
      </c>
      <c r="U12" s="23">
        <f t="shared" si="12"/>
        <v>9.5238095238095233E-2</v>
      </c>
      <c r="V12" s="1"/>
      <c r="W12" s="1"/>
      <c r="X12" s="1"/>
      <c r="Y12" s="1"/>
      <c r="Z12" s="1"/>
      <c r="AA12" s="1"/>
    </row>
    <row r="13" spans="1:27" x14ac:dyDescent="0.2">
      <c r="A13" s="6">
        <f t="shared" si="0"/>
        <v>0.25</v>
      </c>
      <c r="B13" s="1">
        <f>5.30102*10^-6</f>
        <v>5.3010200000000003E-6</v>
      </c>
      <c r="C13" s="1">
        <v>4.45012E-5</v>
      </c>
      <c r="D13" s="1">
        <v>1.2589099999999999E-4</v>
      </c>
      <c r="E13" s="1"/>
      <c r="F13" s="1">
        <f t="shared" si="1"/>
        <v>-12.147611303092679</v>
      </c>
      <c r="G13" s="1">
        <f t="shared" si="2"/>
        <v>-10.019994402863528</v>
      </c>
      <c r="H13" s="1">
        <f t="shared" si="3"/>
        <v>-8.9800941047749667</v>
      </c>
      <c r="I13" s="1" t="e">
        <f t="shared" si="4"/>
        <v>#NUM!</v>
      </c>
      <c r="J13" s="1">
        <f t="shared" si="5"/>
        <v>-4917.8052874688155</v>
      </c>
      <c r="K13" s="1">
        <f t="shared" si="6"/>
        <v>40.889092062659472</v>
      </c>
      <c r="L13" s="23">
        <f t="shared" si="13"/>
        <v>-52.688208546074065</v>
      </c>
      <c r="M13" s="23">
        <f t="shared" si="15"/>
        <v>44.905769060402186</v>
      </c>
      <c r="N13" s="1">
        <f t="shared" si="7"/>
        <v>6.0839562207218964E-2</v>
      </c>
      <c r="O13" s="1">
        <f t="shared" si="8"/>
        <v>0.9999977861088476</v>
      </c>
      <c r="P13" s="1">
        <f t="shared" si="9"/>
        <v>13.071013575801619</v>
      </c>
      <c r="Q13" s="1">
        <f t="shared" si="10"/>
        <v>108.67894237600257</v>
      </c>
      <c r="R13" s="1">
        <f t="shared" si="11"/>
        <v>0.29060888080164055</v>
      </c>
      <c r="S13" s="31">
        <f t="shared" si="14"/>
        <v>-141.60250440878772</v>
      </c>
      <c r="T13" s="31">
        <f t="shared" si="16"/>
        <v>-10.995767822845439</v>
      </c>
      <c r="U13" s="23">
        <f t="shared" si="12"/>
        <v>0.11904761904761904</v>
      </c>
      <c r="V13" s="1"/>
      <c r="W13" s="1"/>
      <c r="X13" s="1"/>
      <c r="Y13" s="1"/>
      <c r="Z13" s="1"/>
      <c r="AA13" s="1"/>
    </row>
    <row r="14" spans="1:27" x14ac:dyDescent="0.2">
      <c r="A14" s="6">
        <f t="shared" si="0"/>
        <v>0.3</v>
      </c>
      <c r="B14" s="1">
        <v>1.10342E-5</v>
      </c>
      <c r="C14" s="1">
        <v>8.0754199999999993E-5</v>
      </c>
      <c r="D14" s="1">
        <v>2.1579499999999999E-4</v>
      </c>
      <c r="E14" s="1"/>
      <c r="F14" s="1">
        <f t="shared" si="1"/>
        <v>-11.414511017485301</v>
      </c>
      <c r="G14" s="1">
        <f t="shared" si="2"/>
        <v>-9.4241005848302049</v>
      </c>
      <c r="H14" s="1">
        <f t="shared" si="3"/>
        <v>-8.4411816750101423</v>
      </c>
      <c r="I14" s="1" t="e">
        <f t="shared" si="4"/>
        <v>#NUM!</v>
      </c>
      <c r="J14" s="1">
        <f t="shared" si="5"/>
        <v>-4613.9813334701767</v>
      </c>
      <c r="K14" s="1">
        <f t="shared" si="6"/>
        <v>38.362947797137785</v>
      </c>
      <c r="L14" s="23">
        <f t="shared" si="13"/>
        <v>-38.305308557300542</v>
      </c>
      <c r="M14" s="23">
        <f t="shared" si="15"/>
        <v>335.37933431483344</v>
      </c>
      <c r="N14" s="1">
        <f t="shared" si="7"/>
        <v>0.1541881858870458</v>
      </c>
      <c r="O14" s="1">
        <f t="shared" si="8"/>
        <v>0.99998384632874338</v>
      </c>
      <c r="P14" s="1">
        <f t="shared" si="9"/>
        <v>12.244677635448001</v>
      </c>
      <c r="Q14" s="1">
        <f t="shared" si="10"/>
        <v>101.80837219993241</v>
      </c>
      <c r="R14" s="1">
        <f t="shared" si="11"/>
        <v>0.73650194886104725</v>
      </c>
      <c r="S14" s="31">
        <f t="shared" si="14"/>
        <v>-90.052905917723947</v>
      </c>
      <c r="T14" s="31">
        <f t="shared" si="16"/>
        <v>1234.5786937944699</v>
      </c>
      <c r="U14" s="23">
        <f t="shared" si="12"/>
        <v>0.14285714285714285</v>
      </c>
      <c r="V14" s="1"/>
      <c r="W14" s="1"/>
      <c r="X14" s="1"/>
      <c r="Y14" s="1"/>
      <c r="Z14" s="1"/>
      <c r="AA14" s="1"/>
    </row>
    <row r="15" spans="1:27" x14ac:dyDescent="0.2">
      <c r="A15" s="6">
        <f t="shared" si="0"/>
        <v>0.35</v>
      </c>
      <c r="B15" s="1">
        <v>1.9080400000000001E-5</v>
      </c>
      <c r="C15" s="1">
        <v>1.3051999999999999E-4</v>
      </c>
      <c r="D15" s="1">
        <v>3.3726200000000001E-4</v>
      </c>
      <c r="E15" s="1"/>
      <c r="F15" s="1">
        <f t="shared" si="1"/>
        <v>-10.866848927803296</v>
      </c>
      <c r="G15" s="1">
        <f t="shared" si="2"/>
        <v>-8.9439840862391549</v>
      </c>
      <c r="H15" s="1">
        <f t="shared" si="3"/>
        <v>-7.9946504815969019</v>
      </c>
      <c r="I15" s="1" t="e">
        <f t="shared" si="4"/>
        <v>#NUM!</v>
      </c>
      <c r="J15" s="1">
        <f t="shared" si="5"/>
        <v>-4457.10039171681</v>
      </c>
      <c r="K15" s="1">
        <f t="shared" si="6"/>
        <v>37.058561206929419</v>
      </c>
      <c r="L15" s="23">
        <f t="shared" si="13"/>
        <v>-19.15027511459073</v>
      </c>
      <c r="M15" s="23">
        <f t="shared" si="15"/>
        <v>289.51873201414827</v>
      </c>
      <c r="N15" s="1">
        <f t="shared" si="7"/>
        <v>0.14674153163682452</v>
      </c>
      <c r="O15" s="1">
        <f t="shared" si="8"/>
        <v>0.99998432086215239</v>
      </c>
      <c r="P15" s="1">
        <f t="shared" si="9"/>
        <v>11.987930938027562</v>
      </c>
      <c r="Q15" s="1">
        <f t="shared" si="10"/>
        <v>99.673651784230174</v>
      </c>
      <c r="R15" s="1">
        <f t="shared" si="11"/>
        <v>0.7009319385114855</v>
      </c>
      <c r="S15" s="31">
        <f t="shared" si="14"/>
        <v>-18.144635029340751</v>
      </c>
      <c r="T15" s="31">
        <f t="shared" si="16"/>
        <v>1045.4896884279851</v>
      </c>
      <c r="U15" s="23">
        <f t="shared" si="12"/>
        <v>0.16666666666666666</v>
      </c>
      <c r="V15" s="1"/>
      <c r="W15" s="1"/>
      <c r="X15" s="1"/>
      <c r="Y15" s="1"/>
      <c r="Z15" s="1"/>
      <c r="AA15" s="1"/>
    </row>
    <row r="16" spans="1:27" x14ac:dyDescent="0.2">
      <c r="A16" s="6">
        <f t="shared" si="0"/>
        <v>0.39999999999999997</v>
      </c>
      <c r="B16" s="1">
        <v>2.8887400000000001E-5</v>
      </c>
      <c r="C16" s="1">
        <v>1.9172899999999999E-4</v>
      </c>
      <c r="D16" s="1">
        <v>4.86816E-4</v>
      </c>
      <c r="E16" s="1"/>
      <c r="F16" s="1">
        <f t="shared" si="1"/>
        <v>-10.452105044074656</v>
      </c>
      <c r="G16" s="1">
        <f t="shared" si="2"/>
        <v>-8.5594276413154411</v>
      </c>
      <c r="H16" s="1">
        <f t="shared" si="3"/>
        <v>-7.627624329683556</v>
      </c>
      <c r="I16" s="1" t="e">
        <f t="shared" si="4"/>
        <v>#NUM!</v>
      </c>
      <c r="J16" s="1">
        <f t="shared" si="5"/>
        <v>-4383.6575002319696</v>
      </c>
      <c r="K16" s="1">
        <f t="shared" si="6"/>
        <v>36.447920285678713</v>
      </c>
      <c r="L16" s="23">
        <f t="shared" si="13"/>
        <v>-9.3534353558857237</v>
      </c>
      <c r="M16" s="23">
        <f t="shared" si="15"/>
        <v>138.51201810489121</v>
      </c>
      <c r="N16" s="1">
        <f t="shared" si="7"/>
        <v>0.11909203926776109</v>
      </c>
      <c r="O16" s="1">
        <f t="shared" si="8"/>
        <v>0.99998932383389494</v>
      </c>
      <c r="P16" s="1">
        <f t="shared" si="9"/>
        <v>12.026448817968408</v>
      </c>
      <c r="Q16" s="1">
        <f t="shared" si="10"/>
        <v>99.993908696998332</v>
      </c>
      <c r="R16" s="1">
        <f t="shared" si="11"/>
        <v>0.5688601789426172</v>
      </c>
      <c r="S16" s="31">
        <f t="shared" si="14"/>
        <v>14.496062925074543</v>
      </c>
      <c r="T16" s="31">
        <f t="shared" si="16"/>
        <v>428.46015378206226</v>
      </c>
      <c r="U16" s="23">
        <f t="shared" si="12"/>
        <v>0.19047619047619047</v>
      </c>
      <c r="V16" s="1"/>
      <c r="W16" s="1"/>
      <c r="X16" s="1"/>
      <c r="Y16" s="1"/>
      <c r="Z16" s="1"/>
      <c r="AA16" s="1"/>
    </row>
    <row r="17" spans="1:27" x14ac:dyDescent="0.2">
      <c r="A17" s="6">
        <f t="shared" si="0"/>
        <v>0.44999999999999996</v>
      </c>
      <c r="B17" s="1">
        <v>4.0414100000000003E-5</v>
      </c>
      <c r="C17" s="1">
        <v>2.6407999999999998E-4</v>
      </c>
      <c r="D17" s="1">
        <v>6.63925E-4</v>
      </c>
      <c r="E17" s="1"/>
      <c r="F17" s="1">
        <f t="shared" si="1"/>
        <v>-10.116331823985968</v>
      </c>
      <c r="G17" s="1">
        <f t="shared" si="2"/>
        <v>-8.2392584704193368</v>
      </c>
      <c r="H17" s="1">
        <f t="shared" si="3"/>
        <v>-7.3173413666746052</v>
      </c>
      <c r="I17" s="1" t="e">
        <f t="shared" si="4"/>
        <v>#NUM!</v>
      </c>
      <c r="J17" s="1">
        <f t="shared" si="5"/>
        <v>-4344.6049276974973</v>
      </c>
      <c r="K17" s="1">
        <f t="shared" si="6"/>
        <v>36.123217671340846</v>
      </c>
      <c r="L17" s="23">
        <f t="shared" si="13"/>
        <v>-5.2990733041016123</v>
      </c>
      <c r="M17" s="23">
        <f t="shared" si="15"/>
        <v>57.601784836516877</v>
      </c>
      <c r="N17" s="1">
        <f t="shared" si="7"/>
        <v>9.6841494997078462E-2</v>
      </c>
      <c r="O17" s="1">
        <f t="shared" si="8"/>
        <v>0.99999281301078624</v>
      </c>
      <c r="P17" s="1">
        <f t="shared" si="9"/>
        <v>12.162277716848592</v>
      </c>
      <c r="Q17" s="1">
        <f t="shared" si="10"/>
        <v>101.12325807673763</v>
      </c>
      <c r="R17" s="1">
        <f t="shared" si="11"/>
        <v>0.46257726806783817</v>
      </c>
      <c r="S17" s="31">
        <f t="shared" si="14"/>
        <v>24.701380348865463</v>
      </c>
      <c r="T17" s="31">
        <f t="shared" si="16"/>
        <v>123.86252371120185</v>
      </c>
      <c r="U17" s="23">
        <f t="shared" si="12"/>
        <v>0.21428571428571425</v>
      </c>
      <c r="V17" s="1"/>
      <c r="W17" s="1"/>
      <c r="X17" s="1"/>
      <c r="Y17" s="1"/>
      <c r="Z17" s="1"/>
      <c r="AA17" s="1"/>
    </row>
    <row r="18" spans="1:27" x14ac:dyDescent="0.2">
      <c r="A18" s="6">
        <f t="shared" si="0"/>
        <v>0.49999999999999994</v>
      </c>
      <c r="B18" s="1">
        <v>5.38803E-5</v>
      </c>
      <c r="C18" s="1">
        <v>3.4866500000000001E-4</v>
      </c>
      <c r="D18" s="1">
        <v>8.7097300000000004E-4</v>
      </c>
      <c r="E18" s="1"/>
      <c r="F18" s="1">
        <f t="shared" si="1"/>
        <v>-9.8287456385088809</v>
      </c>
      <c r="G18" s="1">
        <f t="shared" si="2"/>
        <v>-7.9613989821336633</v>
      </c>
      <c r="H18" s="1">
        <f t="shared" si="3"/>
        <v>-7.0458995804441402</v>
      </c>
      <c r="I18" s="1" t="e">
        <f t="shared" si="4"/>
        <v>#NUM!</v>
      </c>
      <c r="J18" s="1">
        <f t="shared" si="5"/>
        <v>-4319.9245841925012</v>
      </c>
      <c r="K18" s="1">
        <f t="shared" si="6"/>
        <v>35.918012955268551</v>
      </c>
      <c r="L18" s="23">
        <f t="shared" si="13"/>
        <v>-3.5932568722340372</v>
      </c>
      <c r="M18" s="23">
        <f t="shared" si="15"/>
        <v>24.060175866873859</v>
      </c>
      <c r="N18" s="1">
        <f t="shared" si="7"/>
        <v>8.0509174532481895E-2</v>
      </c>
      <c r="O18" s="1">
        <f t="shared" si="8"/>
        <v>0.99999497583423225</v>
      </c>
      <c r="P18" s="1">
        <f t="shared" si="9"/>
        <v>12.323536800996436</v>
      </c>
      <c r="Q18" s="1">
        <f t="shared" si="10"/>
        <v>102.46404673188488</v>
      </c>
      <c r="R18" s="1">
        <f t="shared" si="11"/>
        <v>0.38456360066266798</v>
      </c>
      <c r="S18" s="31">
        <f t="shared" si="14"/>
        <v>26.882315296194726</v>
      </c>
      <c r="T18" s="31">
        <f t="shared" si="16"/>
        <v>15.613872487730735</v>
      </c>
      <c r="U18" s="23">
        <f t="shared" si="12"/>
        <v>0.23809523809523805</v>
      </c>
      <c r="V18" s="1"/>
      <c r="W18" s="1"/>
      <c r="X18" s="1"/>
      <c r="Y18" s="1"/>
      <c r="Z18" s="1"/>
      <c r="AA18" s="1"/>
    </row>
    <row r="19" spans="1:27" x14ac:dyDescent="0.2">
      <c r="A19" s="6">
        <f t="shared" si="0"/>
        <v>0.54999999999999993</v>
      </c>
      <c r="B19" s="1">
        <v>6.9664899999999998E-5</v>
      </c>
      <c r="C19" s="1">
        <v>4.4754000000000001E-4</v>
      </c>
      <c r="D19" s="1">
        <v>1.1125499999999999E-3</v>
      </c>
      <c r="E19" s="1"/>
      <c r="F19" s="1">
        <f t="shared" si="1"/>
        <v>-9.5718139538407883</v>
      </c>
      <c r="G19" s="1">
        <f t="shared" si="2"/>
        <v>-7.7117446387691473</v>
      </c>
      <c r="H19" s="1">
        <f t="shared" si="3"/>
        <v>-6.801100601113597</v>
      </c>
      <c r="I19" s="1" t="e">
        <f t="shared" si="4"/>
        <v>#NUM!</v>
      </c>
      <c r="J19" s="1">
        <f t="shared" si="5"/>
        <v>-4301.38817537043</v>
      </c>
      <c r="K19" s="1">
        <f t="shared" si="6"/>
        <v>35.763891984117443</v>
      </c>
      <c r="L19" s="23">
        <f t="shared" si="13"/>
        <v>-2.8930557174142271</v>
      </c>
      <c r="M19" s="23">
        <f t="shared" si="15"/>
        <v>9.0311938412597499</v>
      </c>
      <c r="N19" s="1">
        <f t="shared" si="7"/>
        <v>6.77709011983815E-2</v>
      </c>
      <c r="O19" s="1">
        <f t="shared" si="8"/>
        <v>0.99999640916530219</v>
      </c>
      <c r="P19" s="1">
        <f t="shared" si="9"/>
        <v>12.485596200175246</v>
      </c>
      <c r="Q19" s="1">
        <f t="shared" si="10"/>
        <v>103.8114896063571</v>
      </c>
      <c r="R19" s="1">
        <f t="shared" si="11"/>
        <v>0.32371741402575871</v>
      </c>
      <c r="S19" s="31">
        <f t="shared" si="14"/>
        <v>26.262767597638536</v>
      </c>
      <c r="T19" s="31">
        <f t="shared" si="16"/>
        <v>-23.005986751799689</v>
      </c>
      <c r="U19" s="23">
        <f t="shared" si="12"/>
        <v>0.26190476190476186</v>
      </c>
      <c r="V19" s="1"/>
      <c r="W19" s="1"/>
      <c r="X19" s="1"/>
      <c r="Y19" s="1"/>
      <c r="Z19" s="1"/>
      <c r="AA19" s="1"/>
    </row>
    <row r="20" spans="1:27" x14ac:dyDescent="0.2">
      <c r="A20" s="6">
        <f t="shared" si="0"/>
        <v>0.6</v>
      </c>
      <c r="B20" s="1">
        <v>8.8298600000000002E-5</v>
      </c>
      <c r="C20" s="1">
        <v>5.6362700000000003E-4</v>
      </c>
      <c r="D20" s="1">
        <v>1.39521E-3</v>
      </c>
      <c r="E20" s="1"/>
      <c r="F20" s="1">
        <f t="shared" si="1"/>
        <v>-9.3347863055196907</v>
      </c>
      <c r="G20" s="1">
        <f t="shared" si="2"/>
        <v>-7.4811178727706835</v>
      </c>
      <c r="H20" s="1">
        <f t="shared" si="3"/>
        <v>-6.5747103374040519</v>
      </c>
      <c r="I20" s="1" t="e">
        <f t="shared" si="4"/>
        <v>#NUM!</v>
      </c>
      <c r="J20" s="1">
        <f t="shared" si="5"/>
        <v>-4285.1292781919692</v>
      </c>
      <c r="K20" s="1">
        <f t="shared" si="6"/>
        <v>35.628707383527129</v>
      </c>
      <c r="L20" s="23">
        <f t="shared" si="13"/>
        <v>-2.690137488108062</v>
      </c>
      <c r="M20" s="23">
        <f t="shared" si="15"/>
        <v>1.0866450808016905</v>
      </c>
      <c r="N20" s="1">
        <f t="shared" si="7"/>
        <v>5.689582508943334E-2</v>
      </c>
      <c r="O20" s="1">
        <f t="shared" si="8"/>
        <v>0.99999744988621164</v>
      </c>
      <c r="P20" s="1">
        <f t="shared" si="9"/>
        <v>12.639403871747998</v>
      </c>
      <c r="Q20" s="1">
        <f t="shared" si="10"/>
        <v>105.09032349164873</v>
      </c>
      <c r="R20" s="1">
        <f t="shared" si="11"/>
        <v>0.27177105573524679</v>
      </c>
      <c r="S20" s="31">
        <f t="shared" si="14"/>
        <v>24.581716621014756</v>
      </c>
      <c r="T20" s="31">
        <f t="shared" si="16"/>
        <v>-38.740932975113758</v>
      </c>
      <c r="U20" s="23">
        <f t="shared" si="12"/>
        <v>0.2857142857142857</v>
      </c>
      <c r="V20" s="1"/>
      <c r="W20" s="1"/>
      <c r="X20" s="1"/>
      <c r="Y20" s="1"/>
      <c r="Z20" s="1"/>
      <c r="AA20" s="1"/>
    </row>
    <row r="21" spans="1:27" x14ac:dyDescent="0.2">
      <c r="A21" s="6">
        <f t="shared" si="0"/>
        <v>0.65</v>
      </c>
      <c r="B21" s="1">
        <v>1.10494E-4</v>
      </c>
      <c r="C21" s="1">
        <v>7.0082E-4</v>
      </c>
      <c r="D21" s="1">
        <v>1.7276500000000001E-3</v>
      </c>
      <c r="E21" s="1"/>
      <c r="F21" s="1">
        <f t="shared" si="1"/>
        <v>-9.110549337123226</v>
      </c>
      <c r="G21" s="1">
        <f t="shared" si="2"/>
        <v>-7.2632594799365311</v>
      </c>
      <c r="H21" s="1">
        <f t="shared" si="3"/>
        <v>-6.3609931754118412</v>
      </c>
      <c r="I21" s="1" t="e">
        <f t="shared" si="4"/>
        <v>#NUM!</v>
      </c>
      <c r="J21" s="1">
        <f t="shared" si="5"/>
        <v>-4269.0334037292241</v>
      </c>
      <c r="K21" s="1">
        <f t="shared" si="6"/>
        <v>35.494878235306636</v>
      </c>
      <c r="L21" s="23">
        <f t="shared" si="13"/>
        <v>-2.7843912093340579</v>
      </c>
      <c r="M21" s="23">
        <f t="shared" si="15"/>
        <v>-4.0397617623796043</v>
      </c>
      <c r="N21" s="1">
        <f t="shared" si="7"/>
        <v>4.6835541702733671E-2</v>
      </c>
      <c r="O21" s="1">
        <f t="shared" si="8"/>
        <v>0.99999825891907346</v>
      </c>
      <c r="P21" s="1">
        <f t="shared" si="9"/>
        <v>12.781244965837821</v>
      </c>
      <c r="Q21" s="1">
        <f t="shared" si="10"/>
        <v>106.26966126845858</v>
      </c>
      <c r="R21" s="1">
        <f t="shared" si="11"/>
        <v>0.22371667155676855</v>
      </c>
      <c r="S21" s="31">
        <f t="shared" si="14"/>
        <v>22.388674300127157</v>
      </c>
      <c r="T21" s="31">
        <f t="shared" si="16"/>
        <v>-47.631524006808867</v>
      </c>
      <c r="U21" s="23">
        <f t="shared" si="12"/>
        <v>0.30952380952380953</v>
      </c>
      <c r="V21" s="1"/>
      <c r="W21" s="1"/>
      <c r="X21" s="1"/>
      <c r="Y21" s="1"/>
      <c r="Z21" s="1"/>
      <c r="AA21" s="1"/>
    </row>
    <row r="22" spans="1:27" x14ac:dyDescent="0.2">
      <c r="A22" s="6">
        <f t="shared" si="0"/>
        <v>0.70000000000000007</v>
      </c>
      <c r="B22" s="1">
        <v>1.372E-4</v>
      </c>
      <c r="C22" s="1">
        <v>8.64181E-4</v>
      </c>
      <c r="D22" s="1">
        <v>2.1210000000000001E-3</v>
      </c>
      <c r="E22" s="1"/>
      <c r="F22" s="1">
        <f t="shared" si="1"/>
        <v>-8.8940708426724893</v>
      </c>
      <c r="G22" s="1">
        <f t="shared" si="2"/>
        <v>-7.0537283203595988</v>
      </c>
      <c r="H22" s="1">
        <f t="shared" si="3"/>
        <v>-6.1558676033995914</v>
      </c>
      <c r="I22" s="1" t="e">
        <f t="shared" si="4"/>
        <v>#NUM!</v>
      </c>
      <c r="J22" s="1">
        <f t="shared" si="5"/>
        <v>-4251.6408999451223</v>
      </c>
      <c r="K22" s="1">
        <f t="shared" si="6"/>
        <v>35.350268262593723</v>
      </c>
      <c r="L22" s="23">
        <f t="shared" si="13"/>
        <v>-3.0941136643460228</v>
      </c>
      <c r="M22" s="23">
        <f t="shared" si="15"/>
        <v>-7.9571934221895786</v>
      </c>
      <c r="N22" s="1">
        <f t="shared" si="7"/>
        <v>3.6890540411726278E-2</v>
      </c>
      <c r="O22" s="1">
        <f t="shared" si="8"/>
        <v>0.99999891095924187</v>
      </c>
      <c r="P22" s="1">
        <f t="shared" si="9"/>
        <v>12.908676519533518</v>
      </c>
      <c r="Q22" s="1">
        <f t="shared" si="10"/>
        <v>107.32919092166145</v>
      </c>
      <c r="R22" s="1">
        <f t="shared" si="11"/>
        <v>0.17621294881617983</v>
      </c>
      <c r="S22" s="31">
        <f t="shared" si="14"/>
        <v>19.818564220333865</v>
      </c>
      <c r="T22" s="31">
        <f t="shared" si="16"/>
        <v>-55.047492344763661</v>
      </c>
      <c r="U22" s="23">
        <f t="shared" si="12"/>
        <v>0.33333333333333337</v>
      </c>
      <c r="V22" s="1"/>
      <c r="W22" s="1"/>
      <c r="X22" s="1"/>
      <c r="Y22" s="1"/>
      <c r="Z22" s="1"/>
      <c r="AA22" s="1"/>
    </row>
    <row r="23" spans="1:27" x14ac:dyDescent="0.2">
      <c r="A23" s="6">
        <f t="shared" si="0"/>
        <v>0.75000000000000011</v>
      </c>
      <c r="B23" s="1">
        <v>1.69672E-4</v>
      </c>
      <c r="C23" s="1">
        <v>1.06021E-3</v>
      </c>
      <c r="D23" s="1">
        <v>2.58932E-3</v>
      </c>
      <c r="E23" s="1"/>
      <c r="F23" s="1">
        <f t="shared" si="1"/>
        <v>-8.6816433963912285</v>
      </c>
      <c r="G23" s="1">
        <f t="shared" si="2"/>
        <v>-6.8492882772724437</v>
      </c>
      <c r="H23" s="1">
        <f t="shared" si="3"/>
        <v>-5.9563599860050678</v>
      </c>
      <c r="I23" s="1" t="e">
        <f t="shared" si="4"/>
        <v>#NUM!</v>
      </c>
      <c r="J23" s="1">
        <f t="shared" si="5"/>
        <v>-4231.8199373229936</v>
      </c>
      <c r="K23" s="1">
        <f t="shared" si="6"/>
        <v>35.185466868872034</v>
      </c>
      <c r="L23" s="23">
        <f t="shared" si="13"/>
        <v>-3.5801105515530165</v>
      </c>
      <c r="M23" s="23">
        <f t="shared" si="15"/>
        <v>-11.276890112408447</v>
      </c>
      <c r="N23" s="1">
        <f t="shared" si="7"/>
        <v>2.6737358133208228E-2</v>
      </c>
      <c r="O23" s="1">
        <f t="shared" si="8"/>
        <v>0.99999942255569874</v>
      </c>
      <c r="P23" s="1">
        <f t="shared" si="9"/>
        <v>13.019606433398515</v>
      </c>
      <c r="Q23" s="1">
        <f t="shared" si="10"/>
        <v>108.25151769049197</v>
      </c>
      <c r="R23" s="1">
        <f t="shared" si="11"/>
        <v>0.12771481977827767</v>
      </c>
      <c r="S23" s="31">
        <f t="shared" si="14"/>
        <v>16.883925065650786</v>
      </c>
      <c r="T23" s="31">
        <f t="shared" si="16"/>
        <v>-62.726603895008175</v>
      </c>
      <c r="U23" s="23">
        <f t="shared" si="12"/>
        <v>0.35714285714285721</v>
      </c>
      <c r="V23" s="1"/>
      <c r="W23" s="1"/>
      <c r="X23" s="1"/>
      <c r="Y23" s="1"/>
      <c r="Z23" s="1"/>
      <c r="AA23" s="1"/>
    </row>
    <row r="24" spans="1:27" x14ac:dyDescent="0.2">
      <c r="A24" s="6">
        <f t="shared" si="0"/>
        <v>0.80000000000000016</v>
      </c>
      <c r="B24" s="1">
        <v>2.0956100000000001E-4</v>
      </c>
      <c r="C24" s="1">
        <v>1.2971599999999999E-3</v>
      </c>
      <c r="D24" s="1">
        <v>3.1500399999999998E-3</v>
      </c>
      <c r="E24" s="1"/>
      <c r="F24" s="1">
        <f t="shared" si="1"/>
        <v>-8.4704956915326051</v>
      </c>
      <c r="G24" s="1">
        <f t="shared" si="2"/>
        <v>-6.6475780196525465</v>
      </c>
      <c r="H24" s="1">
        <f t="shared" si="3"/>
        <v>-5.7603401278125208</v>
      </c>
      <c r="I24" s="1" t="e">
        <f t="shared" si="4"/>
        <v>#NUM!</v>
      </c>
      <c r="J24" s="1">
        <f t="shared" si="5"/>
        <v>-4208.5822608020226</v>
      </c>
      <c r="K24" s="1">
        <f t="shared" si="6"/>
        <v>34.992257207438421</v>
      </c>
      <c r="L24" s="23">
        <f t="shared" si="13"/>
        <v>-4.2218026755868685</v>
      </c>
      <c r="M24" s="23">
        <f t="shared" si="15"/>
        <v>-14.048219737637853</v>
      </c>
      <c r="N24" s="1">
        <f t="shared" si="7"/>
        <v>1.6067490256063986E-2</v>
      </c>
      <c r="O24" s="1">
        <f t="shared" si="8"/>
        <v>0.99999978916044885</v>
      </c>
      <c r="P24" s="1">
        <f t="shared" si="9"/>
        <v>13.111742549549163</v>
      </c>
      <c r="Q24" s="1">
        <f t="shared" si="10"/>
        <v>109.01758342822653</v>
      </c>
      <c r="R24" s="1">
        <f t="shared" si="11"/>
        <v>7.6748667991762332E-2</v>
      </c>
      <c r="S24" s="31">
        <f t="shared" si="14"/>
        <v>13.545903830833042</v>
      </c>
      <c r="T24" s="31">
        <f t="shared" si="16"/>
        <v>-70.418557777989463</v>
      </c>
      <c r="U24" s="23">
        <f t="shared" si="12"/>
        <v>0.38095238095238099</v>
      </c>
      <c r="V24" s="1"/>
      <c r="W24" s="1"/>
      <c r="X24" s="1"/>
      <c r="Y24" s="1"/>
      <c r="Z24" s="1"/>
      <c r="AA24" s="1"/>
    </row>
    <row r="25" spans="1:27" x14ac:dyDescent="0.2">
      <c r="A25" s="6">
        <f t="shared" si="0"/>
        <v>0.8500000000000002</v>
      </c>
      <c r="B25" s="1">
        <v>2.5900800000000002E-4</v>
      </c>
      <c r="C25" s="1">
        <v>1.58526E-3</v>
      </c>
      <c r="D25" s="1">
        <v>3.8242200000000001E-3</v>
      </c>
      <c r="E25" s="1"/>
      <c r="F25" s="1">
        <f t="shared" si="1"/>
        <v>-8.2586516087108741</v>
      </c>
      <c r="G25" s="1">
        <f t="shared" si="2"/>
        <v>-6.4470068472507416</v>
      </c>
      <c r="H25" s="1">
        <f t="shared" si="3"/>
        <v>-5.5664007540670957</v>
      </c>
      <c r="I25" s="1" t="e">
        <f t="shared" si="4"/>
        <v>#NUM!</v>
      </c>
      <c r="J25" s="1">
        <f t="shared" si="5"/>
        <v>-4181.043550581916</v>
      </c>
      <c r="K25" s="1">
        <f t="shared" si="6"/>
        <v>34.763286601313347</v>
      </c>
      <c r="L25" s="23">
        <f t="shared" si="13"/>
        <v>-4.9849325253168031</v>
      </c>
      <c r="M25" s="23">
        <f t="shared" si="15"/>
        <v>-15.777460273783785</v>
      </c>
      <c r="N25" s="1">
        <f t="shared" si="7"/>
        <v>4.9177128453586523E-3</v>
      </c>
      <c r="O25" s="1">
        <f t="shared" si="8"/>
        <v>0.99999997998826862</v>
      </c>
      <c r="P25" s="1">
        <f t="shared" si="9"/>
        <v>13.182525476405708</v>
      </c>
      <c r="Q25" s="1">
        <f t="shared" si="10"/>
        <v>109.60610807357527</v>
      </c>
      <c r="R25" s="1">
        <f t="shared" si="11"/>
        <v>2.3490159597564536E-2</v>
      </c>
      <c r="S25" s="31">
        <f t="shared" si="14"/>
        <v>9.8420692878518334</v>
      </c>
      <c r="T25" s="31">
        <f t="shared" si="16"/>
        <v>-75.667704064102139</v>
      </c>
      <c r="U25" s="23">
        <f t="shared" si="12"/>
        <v>0.40476190476190482</v>
      </c>
      <c r="V25" s="1"/>
      <c r="W25" s="1"/>
      <c r="X25" s="1"/>
      <c r="Y25" s="1"/>
      <c r="Z25" s="1"/>
      <c r="AA25" s="1"/>
    </row>
    <row r="26" spans="1:27" x14ac:dyDescent="0.2">
      <c r="A26" s="6">
        <f t="shared" si="0"/>
        <v>0.90000000000000024</v>
      </c>
      <c r="B26" s="1">
        <v>3.20704E-4</v>
      </c>
      <c r="C26" s="1">
        <v>1.9367900000000001E-3</v>
      </c>
      <c r="D26" s="1">
        <v>4.6365299999999998E-3</v>
      </c>
      <c r="E26" s="1"/>
      <c r="F26" s="1">
        <f t="shared" si="1"/>
        <v>-8.0449919786270154</v>
      </c>
      <c r="G26" s="1">
        <f t="shared" si="2"/>
        <v>-6.2467233155094757</v>
      </c>
      <c r="H26" s="1">
        <f t="shared" si="3"/>
        <v>-5.373789037346997</v>
      </c>
      <c r="I26" s="1" t="e">
        <f t="shared" ref="I26:I29" si="17">LN(E26)</f>
        <v>#NUM!</v>
      </c>
      <c r="J26" s="1">
        <f t="shared" si="5"/>
        <v>-4148.6275729035706</v>
      </c>
      <c r="K26" s="1">
        <f t="shared" si="6"/>
        <v>34.49376395490674</v>
      </c>
      <c r="L26" s="23">
        <f t="shared" si="13"/>
        <v>-5.7995487029652484</v>
      </c>
      <c r="M26" s="23">
        <f t="shared" si="15"/>
        <v>-15.760411412210166</v>
      </c>
      <c r="N26" s="1">
        <f t="shared" si="7"/>
        <v>6.4085459346406078E-3</v>
      </c>
      <c r="O26" s="1">
        <f t="shared" si="8"/>
        <v>0.99999996548262082</v>
      </c>
      <c r="P26" s="1">
        <f t="shared" si="9"/>
        <v>13.230114902521102</v>
      </c>
      <c r="Q26" s="1">
        <f t="shared" si="10"/>
        <v>110.00179035701171</v>
      </c>
      <c r="R26" s="1">
        <f t="shared" si="11"/>
        <v>3.0611337328308855E-2</v>
      </c>
      <c r="S26" s="31">
        <f t="shared" si="14"/>
        <v>5.9791334244228214</v>
      </c>
      <c r="T26" s="31">
        <f t="shared" si="16"/>
        <v>-75.160522704783105</v>
      </c>
      <c r="U26" s="23">
        <f t="shared" si="12"/>
        <v>0.42857142857142866</v>
      </c>
      <c r="V26" s="1"/>
      <c r="W26" s="1"/>
      <c r="X26" s="1"/>
      <c r="Y26" s="1"/>
      <c r="Z26" s="1"/>
      <c r="AA26" s="1"/>
    </row>
    <row r="27" spans="1:27" x14ac:dyDescent="0.2">
      <c r="A27" s="6">
        <f t="shared" si="0"/>
        <v>0.95000000000000029</v>
      </c>
      <c r="B27" s="1">
        <v>3.9787600000000002E-4</v>
      </c>
      <c r="C27" s="1">
        <v>2.3659000000000002E-3</v>
      </c>
      <c r="D27" s="1">
        <v>5.61459E-3</v>
      </c>
      <c r="E27" s="1"/>
      <c r="F27" s="1">
        <f t="shared" si="1"/>
        <v>-7.829370159012992</v>
      </c>
      <c r="G27" s="1">
        <f t="shared" si="2"/>
        <v>-6.0465967797460314</v>
      </c>
      <c r="H27" s="1">
        <f t="shared" si="3"/>
        <v>-5.1823867121576361</v>
      </c>
      <c r="I27" s="1" t="e">
        <f t="shared" si="17"/>
        <v>#NUM!</v>
      </c>
      <c r="J27" s="1">
        <f t="shared" si="5"/>
        <v>-4111.291326119047</v>
      </c>
      <c r="K27" s="1">
        <f t="shared" si="6"/>
        <v>34.183331731016821</v>
      </c>
      <c r="L27" s="23">
        <f t="shared" si="13"/>
        <v>-6.5609736665378211</v>
      </c>
      <c r="M27" s="23">
        <f t="shared" si="15"/>
        <v>-13.435108474342247</v>
      </c>
      <c r="N27" s="1">
        <f t="shared" si="7"/>
        <v>1.7955748910904235E-2</v>
      </c>
      <c r="O27" s="1">
        <f t="shared" si="8"/>
        <v>0.99999972408319771</v>
      </c>
      <c r="P27" s="1">
        <f t="shared" si="9"/>
        <v>13.25443759889561</v>
      </c>
      <c r="Q27" s="1">
        <f t="shared" si="10"/>
        <v>110.20402141601755</v>
      </c>
      <c r="R27" s="1">
        <f t="shared" si="11"/>
        <v>8.5768205845734996E-2</v>
      </c>
      <c r="S27" s="23">
        <f t="shared" si="14"/>
        <v>2.3260170173735166</v>
      </c>
      <c r="T27" s="23">
        <f t="shared" si="16"/>
        <v>-66.145661055577378</v>
      </c>
      <c r="U27" s="23">
        <f t="shared" si="12"/>
        <v>0.45238095238095249</v>
      </c>
      <c r="V27" s="1"/>
      <c r="W27" s="1"/>
      <c r="X27" s="1"/>
      <c r="Y27" s="1"/>
      <c r="Z27" s="1"/>
      <c r="AA27" s="1"/>
    </row>
    <row r="28" spans="1:27" x14ac:dyDescent="0.2">
      <c r="A28" s="6">
        <f t="shared" si="0"/>
        <v>1.0000000000000002</v>
      </c>
      <c r="B28" s="1">
        <v>4.9414000000000001E-4</v>
      </c>
      <c r="C28" s="1">
        <v>2.8878799999999998E-3</v>
      </c>
      <c r="D28" s="1">
        <v>6.7875799999999997E-3</v>
      </c>
      <c r="E28" s="1"/>
      <c r="F28" s="1">
        <f t="shared" si="1"/>
        <v>-7.6126916801170585</v>
      </c>
      <c r="G28" s="1">
        <f t="shared" si="2"/>
        <v>-5.8472326100613721</v>
      </c>
      <c r="H28" s="1">
        <f t="shared" si="3"/>
        <v>-4.9926608074195347</v>
      </c>
      <c r="I28" s="1" t="e">
        <f t="shared" si="17"/>
        <v>#NUM!</v>
      </c>
      <c r="J28" s="1">
        <f t="shared" si="5"/>
        <v>-4069.7175522584589</v>
      </c>
      <c r="K28" s="1">
        <f t="shared" si="6"/>
        <v>33.837666588252958</v>
      </c>
      <c r="L28" s="23">
        <f t="shared" si="13"/>
        <v>-7.1430595503994727</v>
      </c>
      <c r="M28" s="23">
        <f t="shared" si="15"/>
        <v>-8.7997045112387369</v>
      </c>
      <c r="N28" s="1">
        <f t="shared" si="7"/>
        <v>2.9796044292426396E-2</v>
      </c>
      <c r="O28" s="1">
        <f t="shared" si="8"/>
        <v>0.99999922461736268</v>
      </c>
      <c r="P28" s="1">
        <f t="shared" si="9"/>
        <v>13.258090331198396</v>
      </c>
      <c r="Q28" s="1">
        <f t="shared" si="10"/>
        <v>110.23439205874907</v>
      </c>
      <c r="R28" s="1">
        <f t="shared" si="11"/>
        <v>0.14232507220623464</v>
      </c>
      <c r="S28" s="23">
        <f t="shared" si="14"/>
        <v>-0.63543268113491547</v>
      </c>
      <c r="T28" s="23">
        <f t="shared" si="16"/>
        <v>-48.131404598802867</v>
      </c>
      <c r="U28" s="23">
        <f t="shared" si="12"/>
        <v>0.47619047619047628</v>
      </c>
      <c r="V28" s="1"/>
      <c r="W28" s="1"/>
      <c r="X28" s="1"/>
      <c r="Y28" s="1"/>
      <c r="Z28" s="1"/>
      <c r="AA28" s="1"/>
    </row>
    <row r="29" spans="1:27" x14ac:dyDescent="0.2">
      <c r="A29" s="6">
        <f t="shared" si="0"/>
        <v>1.0500000000000003</v>
      </c>
      <c r="B29" s="1">
        <v>6.1321100000000001E-4</v>
      </c>
      <c r="C29" s="1">
        <v>3.51819E-3</v>
      </c>
      <c r="D29" s="1">
        <v>8.1844900000000009E-3</v>
      </c>
      <c r="E29" s="1"/>
      <c r="F29" s="1">
        <f t="shared" si="1"/>
        <v>-7.3968014724451887</v>
      </c>
      <c r="G29" s="1">
        <f t="shared" si="2"/>
        <v>-5.64980862616608</v>
      </c>
      <c r="H29" s="1">
        <f t="shared" si="3"/>
        <v>-4.8055143792023474</v>
      </c>
      <c r="I29" s="1" t="e">
        <f t="shared" si="17"/>
        <v>#NUM!</v>
      </c>
      <c r="J29" s="1">
        <f t="shared" si="5"/>
        <v>-4025.3804529408712</v>
      </c>
      <c r="K29" s="1">
        <f t="shared" si="6"/>
        <v>33.469025775976874</v>
      </c>
      <c r="L29" s="23">
        <f t="shared" si="13"/>
        <v>-7.4409441176616946</v>
      </c>
      <c r="M29" s="23">
        <f t="shared" si="15"/>
        <v>-2.8267132442215965</v>
      </c>
      <c r="N29" s="1">
        <f t="shared" si="7"/>
        <v>4.2405354439616828E-2</v>
      </c>
      <c r="O29" s="1">
        <f t="shared" si="8"/>
        <v>0.99999839470609808</v>
      </c>
      <c r="P29" s="1">
        <f t="shared" si="9"/>
        <v>13.246795134753029</v>
      </c>
      <c r="Q29" s="1">
        <f t="shared" si="10"/>
        <v>110.14047814790406</v>
      </c>
      <c r="R29" s="1">
        <f t="shared" si="11"/>
        <v>0.20255524771398972</v>
      </c>
      <c r="S29" s="23">
        <f t="shared" si="14"/>
        <v>-2.487123442506769</v>
      </c>
      <c r="T29" s="23">
        <f t="shared" si="16"/>
        <v>-24.787628686250635</v>
      </c>
      <c r="U29" s="23">
        <f t="shared" si="12"/>
        <v>0.50000000000000011</v>
      </c>
      <c r="V29" s="1"/>
      <c r="W29" s="1"/>
      <c r="X29" s="1"/>
      <c r="Y29" s="1"/>
      <c r="Z29" s="1"/>
      <c r="AA29" s="1"/>
    </row>
    <row r="30" spans="1:27" x14ac:dyDescent="0.2">
      <c r="A30" s="6">
        <f t="shared" si="0"/>
        <v>1.1000000000000003</v>
      </c>
      <c r="B30" s="1">
        <v>7.5858499999999999E-4</v>
      </c>
      <c r="C30" s="1">
        <v>4.2715100000000001E-3</v>
      </c>
      <c r="D30" s="1">
        <v>9.8324699999999994E-3</v>
      </c>
      <c r="E30" s="1"/>
      <c r="F30" s="1">
        <f t="shared" si="1"/>
        <v>-7.1840557021715128</v>
      </c>
      <c r="G30" s="1">
        <f t="shared" si="2"/>
        <v>-5.4557878842773659</v>
      </c>
      <c r="H30" s="1">
        <f t="shared" si="3"/>
        <v>-4.62206510476899</v>
      </c>
      <c r="I30" s="1" t="e">
        <f t="shared" ref="I30:I45" si="18">LN(E30)</f>
        <v>#NUM!</v>
      </c>
      <c r="J30" s="1">
        <f t="shared" si="5"/>
        <v>-3980.2239673446134</v>
      </c>
      <c r="K30" s="1">
        <f t="shared" si="6"/>
        <v>33.093572176486788</v>
      </c>
      <c r="L30" s="23">
        <f t="shared" si="13"/>
        <v>-7.4257308748216326</v>
      </c>
      <c r="M30" s="23">
        <f t="shared" si="15"/>
        <v>2.8443890391926603</v>
      </c>
      <c r="N30" s="1">
        <f t="shared" si="7"/>
        <v>5.6637639006897049E-2</v>
      </c>
      <c r="O30" s="1">
        <f t="shared" si="8"/>
        <v>0.99999707098420432</v>
      </c>
      <c r="P30" s="1">
        <f t="shared" si="9"/>
        <v>13.228177246316481</v>
      </c>
      <c r="Q30" s="1">
        <f t="shared" si="10"/>
        <v>109.98567971449839</v>
      </c>
      <c r="R30" s="1">
        <f t="shared" si="11"/>
        <v>0.27053779294106572</v>
      </c>
      <c r="S30" s="23">
        <f t="shared" si="14"/>
        <v>-3.1141955497599811</v>
      </c>
      <c r="T30" s="23">
        <f t="shared" si="16"/>
        <v>-2.7072107360652287</v>
      </c>
      <c r="U30" s="23">
        <f t="shared" si="12"/>
        <v>0.52380952380952395</v>
      </c>
      <c r="V30" s="1"/>
      <c r="W30" s="1"/>
      <c r="X30" s="1"/>
      <c r="Y30" s="1"/>
      <c r="Z30" s="1"/>
      <c r="AA30" s="1"/>
    </row>
    <row r="31" spans="1:27" x14ac:dyDescent="0.2">
      <c r="A31" s="6">
        <f t="shared" si="0"/>
        <v>1.1500000000000004</v>
      </c>
      <c r="B31" s="1">
        <v>9.3337499999999996E-4</v>
      </c>
      <c r="C31" s="1">
        <v>5.1611900000000004E-3</v>
      </c>
      <c r="D31" s="1">
        <v>1.17559E-2</v>
      </c>
      <c r="E31" s="1"/>
      <c r="F31" s="1">
        <f t="shared" si="1"/>
        <v>-6.9767035086084084</v>
      </c>
      <c r="G31" s="1">
        <f t="shared" si="2"/>
        <v>-5.2665881059223674</v>
      </c>
      <c r="H31" s="1">
        <f t="shared" si="3"/>
        <v>-4.4434000367563034</v>
      </c>
      <c r="I31" s="1" t="e">
        <f t="shared" si="18"/>
        <v>#NUM!</v>
      </c>
      <c r="J31" s="1">
        <f t="shared" si="5"/>
        <v>-3936.0698404588015</v>
      </c>
      <c r="K31" s="1">
        <f t="shared" si="6"/>
        <v>32.72645268849471</v>
      </c>
      <c r="L31" s="23">
        <f t="shared" si="13"/>
        <v>-7.1565052137424283</v>
      </c>
      <c r="M31" s="23">
        <f t="shared" si="15"/>
        <v>6.7620603139687256</v>
      </c>
      <c r="N31" s="1">
        <f t="shared" si="7"/>
        <v>7.3199599505463508E-2</v>
      </c>
      <c r="O31" s="1">
        <f t="shared" si="8"/>
        <v>0.99999499715128404</v>
      </c>
      <c r="P31" s="1">
        <f t="shared" si="9"/>
        <v>13.209340139867468</v>
      </c>
      <c r="Q31" s="1">
        <f t="shared" si="10"/>
        <v>109.82905859292806</v>
      </c>
      <c r="R31" s="1">
        <f t="shared" si="11"/>
        <v>0.34964836885178918</v>
      </c>
      <c r="S31" s="23">
        <f t="shared" si="14"/>
        <v>-2.7578445161132921</v>
      </c>
      <c r="T31" s="23">
        <f t="shared" si="16"/>
        <v>12.24878498273794</v>
      </c>
      <c r="U31" s="23">
        <f t="shared" si="12"/>
        <v>0.54761904761904778</v>
      </c>
      <c r="V31" s="1"/>
      <c r="W31" s="1"/>
      <c r="X31" s="1"/>
      <c r="Y31" s="1"/>
      <c r="Z31" s="1"/>
      <c r="AA31" s="1"/>
    </row>
    <row r="32" spans="1:27" x14ac:dyDescent="0.2">
      <c r="A32" s="6">
        <f t="shared" si="0"/>
        <v>1.2000000000000004</v>
      </c>
      <c r="B32" s="1">
        <v>1.14043E-3</v>
      </c>
      <c r="C32" s="1">
        <v>6.1996600000000001E-3</v>
      </c>
      <c r="D32" s="1">
        <v>1.3977099999999999E-2</v>
      </c>
      <c r="E32" s="1"/>
      <c r="F32" s="1">
        <f t="shared" si="1"/>
        <v>-6.7763498947126664</v>
      </c>
      <c r="G32" s="1">
        <f t="shared" si="2"/>
        <v>-5.0832608271444659</v>
      </c>
      <c r="H32" s="1">
        <f t="shared" si="3"/>
        <v>-4.2703350028938152</v>
      </c>
      <c r="I32" s="1" t="e">
        <f t="shared" si="18"/>
        <v>#NUM!</v>
      </c>
      <c r="J32" s="1">
        <f t="shared" si="5"/>
        <v>-3894.1513807339638</v>
      </c>
      <c r="K32" s="1">
        <f t="shared" si="6"/>
        <v>32.377921655112544</v>
      </c>
      <c r="L32" s="23">
        <f t="shared" si="13"/>
        <v>-6.7495248434247594</v>
      </c>
      <c r="M32" s="23">
        <f t="shared" si="15"/>
        <v>8.2311563391165361</v>
      </c>
      <c r="N32" s="1">
        <f t="shared" si="7"/>
        <v>9.2411284067437177E-2</v>
      </c>
      <c r="O32" s="1">
        <f t="shared" si="8"/>
        <v>0.99999185392252565</v>
      </c>
      <c r="P32" s="1">
        <f t="shared" si="9"/>
        <v>13.195008149965368</v>
      </c>
      <c r="Q32" s="1">
        <f t="shared" si="10"/>
        <v>109.70989526288706</v>
      </c>
      <c r="R32" s="1">
        <f t="shared" si="11"/>
        <v>0.4414157311785164</v>
      </c>
      <c r="S32" s="23">
        <f t="shared" si="14"/>
        <v>-1.8893170514861861</v>
      </c>
      <c r="T32" s="23">
        <f t="shared" si="16"/>
        <v>17.304904736697292</v>
      </c>
      <c r="U32" s="23">
        <f t="shared" si="12"/>
        <v>0.57142857142857162</v>
      </c>
      <c r="V32" s="1"/>
      <c r="W32" s="1"/>
      <c r="X32" s="1"/>
      <c r="Y32" s="1"/>
      <c r="Z32" s="1"/>
      <c r="AA32" s="1"/>
    </row>
    <row r="33" spans="1:27" x14ac:dyDescent="0.2">
      <c r="A33" s="6">
        <f t="shared" si="0"/>
        <v>1.2500000000000004</v>
      </c>
      <c r="B33" s="1">
        <v>1.3826800000000001E-3</v>
      </c>
      <c r="C33" s="1">
        <v>7.3994000000000004E-3</v>
      </c>
      <c r="D33" s="1">
        <v>1.6517500000000001E-2</v>
      </c>
      <c r="E33" s="1"/>
      <c r="F33" s="1">
        <f t="shared" si="1"/>
        <v>-6.5837316341279184</v>
      </c>
      <c r="G33" s="1">
        <f t="shared" si="2"/>
        <v>-4.9063563631403424</v>
      </c>
      <c r="H33" s="1">
        <f t="shared" si="3"/>
        <v>-4.1033348540602335</v>
      </c>
      <c r="I33" s="1" t="e">
        <f t="shared" si="18"/>
        <v>#NUM!</v>
      </c>
      <c r="J33" s="1">
        <f t="shared" si="5"/>
        <v>-3854.8920806004248</v>
      </c>
      <c r="K33" s="1">
        <f t="shared" si="6"/>
        <v>32.051500204152234</v>
      </c>
      <c r="L33" s="23">
        <f t="shared" si="13"/>
        <v>-6.333389579830774</v>
      </c>
      <c r="M33" s="23">
        <f t="shared" si="15"/>
        <v>7.4544826160472715</v>
      </c>
      <c r="N33" s="1">
        <f t="shared" si="7"/>
        <v>0.11432207288705304</v>
      </c>
      <c r="O33" s="1">
        <f t="shared" si="8"/>
        <v>0.99998727792557462</v>
      </c>
      <c r="P33" s="1">
        <f t="shared" si="9"/>
        <v>13.18661698091039</v>
      </c>
      <c r="Q33" s="1">
        <f t="shared" si="10"/>
        <v>109.64012688777945</v>
      </c>
      <c r="R33" s="1">
        <f t="shared" si="11"/>
        <v>0.54607575149000598</v>
      </c>
      <c r="S33" s="23">
        <f t="shared" si="14"/>
        <v>-1.0273540424435614</v>
      </c>
      <c r="T33" s="23">
        <f t="shared" si="16"/>
        <v>13.41884410761762</v>
      </c>
      <c r="U33" s="23">
        <f t="shared" si="12"/>
        <v>0.59523809523809545</v>
      </c>
      <c r="V33" s="1"/>
      <c r="W33" s="1"/>
      <c r="X33" s="1"/>
      <c r="Y33" s="1"/>
      <c r="Z33" s="1"/>
      <c r="AA33" s="1"/>
    </row>
    <row r="34" spans="1:27" x14ac:dyDescent="0.2">
      <c r="A34" s="6">
        <f t="shared" si="0"/>
        <v>1.3000000000000005</v>
      </c>
      <c r="B34" s="1">
        <v>1.6636299999999999E-3</v>
      </c>
      <c r="C34" s="1">
        <v>8.7743100000000004E-3</v>
      </c>
      <c r="D34" s="1">
        <v>1.9399599999999999E-2</v>
      </c>
      <c r="E34" s="1"/>
      <c r="F34" s="1">
        <f t="shared" si="1"/>
        <v>-6.3987533170770599</v>
      </c>
      <c r="G34" s="1">
        <f t="shared" si="2"/>
        <v>-4.7359271452005354</v>
      </c>
      <c r="H34" s="1">
        <f t="shared" si="3"/>
        <v>-3.9425028316821211</v>
      </c>
      <c r="I34" s="1" t="e">
        <f t="shared" si="18"/>
        <v>#NUM!</v>
      </c>
      <c r="J34" s="1">
        <f t="shared" si="5"/>
        <v>-3817.9785551902655</v>
      </c>
      <c r="K34" s="1">
        <f t="shared" si="6"/>
        <v>31.744582697129466</v>
      </c>
      <c r="L34" s="23">
        <f t="shared" si="13"/>
        <v>-6.0040765818200317</v>
      </c>
      <c r="M34" s="23">
        <f t="shared" si="15"/>
        <v>5.1641685400660675</v>
      </c>
      <c r="N34" s="1">
        <f t="shared" si="7"/>
        <v>0.13872921055521839</v>
      </c>
      <c r="O34" s="1">
        <f t="shared" si="8"/>
        <v>0.99998090198232936</v>
      </c>
      <c r="P34" s="1">
        <f t="shared" si="9"/>
        <v>13.182651976504022</v>
      </c>
      <c r="Q34" s="1">
        <f t="shared" si="10"/>
        <v>109.6071598586427</v>
      </c>
      <c r="R34" s="1">
        <f t="shared" si="11"/>
        <v>0.66265993954117308</v>
      </c>
      <c r="S34" s="23">
        <f t="shared" si="14"/>
        <v>-0.54743264072442299</v>
      </c>
      <c r="T34" s="23">
        <f t="shared" si="16"/>
        <v>3.7128678697044326</v>
      </c>
      <c r="U34" s="23">
        <f t="shared" si="12"/>
        <v>0.61904761904761929</v>
      </c>
      <c r="V34" s="1"/>
      <c r="W34" s="1"/>
      <c r="X34" s="1"/>
      <c r="Y34" s="1"/>
      <c r="Z34" s="1"/>
      <c r="AA34" s="1"/>
    </row>
    <row r="35" spans="1:27" x14ac:dyDescent="0.2">
      <c r="A35" s="6">
        <f t="shared" si="0"/>
        <v>1.3500000000000005</v>
      </c>
      <c r="B35" s="1">
        <v>1.9877699999999998E-3</v>
      </c>
      <c r="C35" s="1">
        <v>1.0340999999999999E-2</v>
      </c>
      <c r="D35" s="1">
        <v>2.2649200000000001E-2</v>
      </c>
      <c r="E35" s="1"/>
      <c r="F35" s="1">
        <f t="shared" si="1"/>
        <v>-6.2207418716058314</v>
      </c>
      <c r="G35" s="1">
        <f t="shared" si="2"/>
        <v>-4.5716387027792988</v>
      </c>
      <c r="H35" s="1">
        <f t="shared" si="3"/>
        <v>-3.7876307477651632</v>
      </c>
      <c r="I35" s="1" t="e">
        <f t="shared" si="18"/>
        <v>#NUM!</v>
      </c>
      <c r="J35" s="1">
        <f t="shared" si="5"/>
        <v>-3782.6799622310696</v>
      </c>
      <c r="K35" s="1">
        <f t="shared" si="6"/>
        <v>31.45109254597023</v>
      </c>
      <c r="L35" s="23">
        <f t="shared" si="13"/>
        <v>-5.8169727258241668</v>
      </c>
      <c r="M35" s="23">
        <f t="shared" si="15"/>
        <v>2.012414131310079</v>
      </c>
      <c r="N35" s="1">
        <f t="shared" si="7"/>
        <v>0.16526397295559583</v>
      </c>
      <c r="O35" s="1">
        <f t="shared" si="8"/>
        <v>0.9999723895863124</v>
      </c>
      <c r="P35" s="1">
        <f t="shared" si="9"/>
        <v>13.180032909219676</v>
      </c>
      <c r="Q35" s="1">
        <f t="shared" si="10"/>
        <v>109.585383623707</v>
      </c>
      <c r="R35" s="1">
        <f t="shared" si="11"/>
        <v>0.78940703179089589</v>
      </c>
      <c r="S35" s="31">
        <f t="shared" si="14"/>
        <v>-0.65606725547311784</v>
      </c>
      <c r="T35" s="31">
        <f t="shared" si="16"/>
        <v>-9.1737128830132342</v>
      </c>
      <c r="U35" s="31">
        <f t="shared" si="12"/>
        <v>0.64285714285714313</v>
      </c>
      <c r="V35" s="1"/>
      <c r="W35" s="1"/>
      <c r="X35" s="1"/>
      <c r="Y35" s="1"/>
      <c r="Z35" s="1"/>
      <c r="AA35" s="1"/>
    </row>
    <row r="36" spans="1:27" x14ac:dyDescent="0.2">
      <c r="A36" s="6">
        <f t="shared" si="0"/>
        <v>1.4000000000000006</v>
      </c>
      <c r="B36" s="1">
        <v>2.3609999999999998E-3</v>
      </c>
      <c r="C36" s="1">
        <v>1.2120000000000001E-2</v>
      </c>
      <c r="D36" s="1">
        <v>2.62965E-2</v>
      </c>
      <c r="E36" s="1"/>
      <c r="F36" s="1">
        <f t="shared" si="1"/>
        <v>-6.0486700208787614</v>
      </c>
      <c r="G36" s="1">
        <f t="shared" si="2"/>
        <v>-4.412898298340969</v>
      </c>
      <c r="H36" s="1">
        <f t="shared" si="3"/>
        <v>-3.6383194285022356</v>
      </c>
      <c r="I36" s="1" t="e">
        <f t="shared" si="18"/>
        <v>#NUM!</v>
      </c>
      <c r="J36" s="1">
        <f t="shared" si="5"/>
        <v>-3748.0167688432311</v>
      </c>
      <c r="K36" s="1">
        <f t="shared" si="6"/>
        <v>31.162885424547049</v>
      </c>
      <c r="L36" s="23">
        <f t="shared" si="13"/>
        <v>-5.8028351686890236</v>
      </c>
      <c r="M36" s="23">
        <f t="shared" si="15"/>
        <v>-1.5998063009071459</v>
      </c>
      <c r="N36" s="1">
        <f t="shared" si="7"/>
        <v>0.19375714482329554</v>
      </c>
      <c r="O36" s="1">
        <f t="shared" si="8"/>
        <v>0.99996134342809917</v>
      </c>
      <c r="P36" s="1">
        <f t="shared" si="9"/>
        <v>13.174761336592145</v>
      </c>
      <c r="Q36" s="1">
        <f t="shared" si="10"/>
        <v>109.54155313309539</v>
      </c>
      <c r="R36" s="1">
        <f t="shared" si="11"/>
        <v>0.9255087472956548</v>
      </c>
      <c r="S36" s="31">
        <f t="shared" si="14"/>
        <v>-1.4648039290257473</v>
      </c>
      <c r="T36" s="31">
        <f t="shared" si="16"/>
        <v>-23.740653981708661</v>
      </c>
      <c r="U36" s="31">
        <f t="shared" si="12"/>
        <v>0.66666666666666696</v>
      </c>
      <c r="V36" s="1"/>
      <c r="W36" s="1"/>
      <c r="X36" s="1"/>
      <c r="Y36" s="1"/>
      <c r="Z36" s="1"/>
      <c r="AA36" s="1"/>
    </row>
    <row r="37" spans="1:27" x14ac:dyDescent="0.2">
      <c r="A37" s="6">
        <f t="shared" si="0"/>
        <v>1.4500000000000006</v>
      </c>
      <c r="B37" s="1">
        <v>2.7911199999999998E-3</v>
      </c>
      <c r="C37" s="1">
        <v>1.4136900000000001E-2</v>
      </c>
      <c r="D37" s="1">
        <v>3.0377600000000001E-2</v>
      </c>
      <c r="E37" s="1"/>
      <c r="F37" s="1">
        <f t="shared" si="1"/>
        <v>-5.8813123300100543</v>
      </c>
      <c r="G37" s="1">
        <f t="shared" si="2"/>
        <v>-4.258966878758816</v>
      </c>
      <c r="H37" s="1">
        <f t="shared" si="3"/>
        <v>-3.4940497842767946</v>
      </c>
      <c r="I37" s="1" t="e">
        <f t="shared" si="18"/>
        <v>#NUM!</v>
      </c>
      <c r="J37" s="1">
        <f t="shared" si="5"/>
        <v>-3712.8882108486769</v>
      </c>
      <c r="K37" s="1">
        <f t="shared" si="6"/>
        <v>30.870809029101327</v>
      </c>
      <c r="L37" s="23">
        <f t="shared" si="13"/>
        <v>-5.9769533559148815</v>
      </c>
      <c r="M37" s="23">
        <f t="shared" si="15"/>
        <v>-5.4454749573764571</v>
      </c>
      <c r="N37" s="1">
        <f t="shared" si="7"/>
        <v>0.22405123299349713</v>
      </c>
      <c r="O37" s="1">
        <f t="shared" si="8"/>
        <v>0.99994732848882961</v>
      </c>
      <c r="P37" s="1">
        <f t="shared" si="9"/>
        <v>13.162415446605859</v>
      </c>
      <c r="Q37" s="1">
        <f t="shared" si="10"/>
        <v>109.43890323080443</v>
      </c>
      <c r="R37" s="1">
        <f t="shared" si="11"/>
        <v>1.0702127974014575</v>
      </c>
      <c r="S37" s="31">
        <f t="shared" si="14"/>
        <v>-3.0301326536439861</v>
      </c>
      <c r="T37" s="31">
        <f t="shared" si="16"/>
        <v>-39.21394987217888</v>
      </c>
      <c r="U37" s="31">
        <f t="shared" si="12"/>
        <v>0.69047619047619069</v>
      </c>
      <c r="V37" s="1"/>
      <c r="W37" s="1"/>
      <c r="X37" s="1"/>
      <c r="Y37" s="1"/>
      <c r="Z37" s="1"/>
      <c r="AA37" s="1"/>
    </row>
    <row r="38" spans="1:27" x14ac:dyDescent="0.2">
      <c r="A38" s="6">
        <f t="shared" si="0"/>
        <v>1.5000000000000007</v>
      </c>
      <c r="B38" s="1">
        <v>3.2883399999999998E-3</v>
      </c>
      <c r="C38" s="1">
        <v>1.6422800000000001E-2</v>
      </c>
      <c r="D38" s="1">
        <v>3.4935000000000001E-2</v>
      </c>
      <c r="E38" s="1"/>
      <c r="F38" s="1">
        <f t="shared" si="1"/>
        <v>-5.7173724008082347</v>
      </c>
      <c r="G38" s="1">
        <f t="shared" si="2"/>
        <v>-4.1090846657438549</v>
      </c>
      <c r="H38" s="1">
        <f t="shared" si="3"/>
        <v>-3.3542660869777232</v>
      </c>
      <c r="I38" s="1" t="e">
        <f t="shared" si="18"/>
        <v>#NUM!</v>
      </c>
      <c r="J38" s="1">
        <f t="shared" si="5"/>
        <v>-3676.1308664328053</v>
      </c>
      <c r="K38" s="1">
        <f t="shared" si="6"/>
        <v>30.565190088955561</v>
      </c>
      <c r="L38" s="23">
        <f t="shared" si="13"/>
        <v>-6.3473826644266698</v>
      </c>
      <c r="M38" s="23">
        <f t="shared" si="15"/>
        <v>-9.4807261199811244</v>
      </c>
      <c r="N38" s="1">
        <f t="shared" si="7"/>
        <v>0.25559966749528268</v>
      </c>
      <c r="O38" s="1">
        <f t="shared" si="8"/>
        <v>0.99993007443284432</v>
      </c>
      <c r="P38" s="1">
        <f t="shared" si="9"/>
        <v>13.138317381409705</v>
      </c>
      <c r="Q38" s="1">
        <f t="shared" si="10"/>
        <v>109.23853986773099</v>
      </c>
      <c r="R38" s="1">
        <f t="shared" si="11"/>
        <v>1.2209084123761473</v>
      </c>
      <c r="S38" s="31">
        <f t="shared" si="14"/>
        <v>-5.3861989162436386</v>
      </c>
      <c r="T38" s="31">
        <f t="shared" si="16"/>
        <v>-55.568358181802942</v>
      </c>
      <c r="U38" s="31">
        <f t="shared" si="12"/>
        <v>0.71428571428571452</v>
      </c>
      <c r="V38" s="1"/>
      <c r="W38" s="1"/>
      <c r="X38" s="1"/>
      <c r="Y38" s="1"/>
      <c r="Z38" s="1"/>
      <c r="AA38" s="1"/>
    </row>
    <row r="39" spans="1:27" x14ac:dyDescent="0.2">
      <c r="A39" s="6">
        <f t="shared" si="0"/>
        <v>1.5500000000000007</v>
      </c>
      <c r="B39" s="1">
        <v>3.8659800000000002E-3</v>
      </c>
      <c r="C39" s="1">
        <v>1.90162E-2</v>
      </c>
      <c r="D39" s="1">
        <v>4.0017900000000002E-2</v>
      </c>
      <c r="E39" s="1"/>
      <c r="F39" s="1">
        <f t="shared" si="1"/>
        <v>-5.5555400715151215</v>
      </c>
      <c r="G39" s="1">
        <f t="shared" si="2"/>
        <v>-3.9624640315205704</v>
      </c>
      <c r="H39" s="1">
        <f t="shared" si="3"/>
        <v>-3.2184284249664641</v>
      </c>
      <c r="I39" s="1" t="e">
        <f t="shared" si="18"/>
        <v>#NUM!</v>
      </c>
      <c r="J39" s="1">
        <f t="shared" si="5"/>
        <v>-3636.5470879377781</v>
      </c>
      <c r="K39" s="1">
        <f t="shared" si="6"/>
        <v>30.23607076265866</v>
      </c>
      <c r="L39" s="23">
        <f t="shared" si="13"/>
        <v>-6.9250259679129949</v>
      </c>
      <c r="M39" s="23">
        <f t="shared" si="15"/>
        <v>-13.793315767846762</v>
      </c>
      <c r="N39" s="1">
        <f t="shared" si="7"/>
        <v>0.28834328716863089</v>
      </c>
      <c r="O39" s="1">
        <f t="shared" si="8"/>
        <v>0.99990906533106161</v>
      </c>
      <c r="P39" s="1">
        <f t="shared" si="9"/>
        <v>13.097634655021956</v>
      </c>
      <c r="Q39" s="1">
        <f t="shared" si="10"/>
        <v>108.90028333918006</v>
      </c>
      <c r="R39" s="45">
        <f t="shared" si="11"/>
        <v>1.3773130004673024</v>
      </c>
      <c r="S39" s="31">
        <f t="shared" si="14"/>
        <v>-8.5869684718242851</v>
      </c>
      <c r="T39" s="31">
        <f t="shared" si="16"/>
        <v>-73.330972676519806</v>
      </c>
      <c r="U39" s="31">
        <f t="shared" si="12"/>
        <v>0.73809523809523836</v>
      </c>
      <c r="V39" s="45"/>
      <c r="W39" s="45"/>
      <c r="X39" s="1"/>
      <c r="Y39" s="1"/>
      <c r="Z39" s="1"/>
      <c r="AA39" s="1"/>
    </row>
    <row r="40" spans="1:27" x14ac:dyDescent="0.2">
      <c r="A40" s="13">
        <f t="shared" si="0"/>
        <v>1.6000000000000008</v>
      </c>
      <c r="B40" s="14">
        <v>4.5415300000000002E-3</v>
      </c>
      <c r="C40" s="14">
        <v>2.1963099999999999E-2</v>
      </c>
      <c r="D40" s="14">
        <v>4.5682800000000003E-2</v>
      </c>
      <c r="E40" s="14"/>
      <c r="F40" s="14">
        <f t="shared" si="1"/>
        <v>-5.394491319296824</v>
      </c>
      <c r="G40" s="14">
        <f t="shared" si="2"/>
        <v>-3.8183915065478349</v>
      </c>
      <c r="H40" s="14">
        <f t="shared" si="3"/>
        <v>-3.0860334195409247</v>
      </c>
      <c r="I40" s="14" t="e">
        <f t="shared" si="18"/>
        <v>#NUM!</v>
      </c>
      <c r="J40" s="14">
        <f t="shared" si="5"/>
        <v>-3592.8423227090334</v>
      </c>
      <c r="K40" s="14">
        <f t="shared" si="6"/>
        <v>29.87268749216426</v>
      </c>
      <c r="L40" s="28">
        <f t="shared" si="13"/>
        <v>-7.7267142412113472</v>
      </c>
      <c r="M40" s="28">
        <f t="shared" si="15"/>
        <v>-18.489214971903653</v>
      </c>
      <c r="N40" s="14">
        <f t="shared" si="7"/>
        <v>0.32144721831733064</v>
      </c>
      <c r="O40" s="14">
        <f t="shared" si="8"/>
        <v>0.99988422348609862</v>
      </c>
      <c r="P40" s="14">
        <f t="shared" si="9"/>
        <v>13.03504035366511</v>
      </c>
      <c r="Q40" s="14">
        <f t="shared" si="10"/>
        <v>108.37984302054856</v>
      </c>
      <c r="R40" s="14">
        <f t="shared" si="11"/>
        <v>1.5354386679152627</v>
      </c>
      <c r="S40" s="28">
        <f t="shared" si="14"/>
        <v>-12.719296183895626</v>
      </c>
      <c r="T40" s="28">
        <f t="shared" si="16"/>
        <v>-93.071442840604689</v>
      </c>
      <c r="U40" s="28">
        <f t="shared" si="12"/>
        <v>0.7619047619047622</v>
      </c>
      <c r="V40" s="45"/>
      <c r="W40" s="45"/>
      <c r="X40" s="1"/>
      <c r="Y40" s="1"/>
      <c r="Z40" s="1"/>
      <c r="AA40" s="1"/>
    </row>
    <row r="41" spans="1:27" x14ac:dyDescent="0.2">
      <c r="A41" s="6">
        <f t="shared" si="0"/>
        <v>1.6500000000000008</v>
      </c>
      <c r="B41" s="1">
        <v>5.3379899999999999E-3</v>
      </c>
      <c r="C41" s="1">
        <v>2.5318400000000001E-2</v>
      </c>
      <c r="D41" s="1">
        <v>5.19931E-2</v>
      </c>
      <c r="E41" s="1"/>
      <c r="F41" s="1">
        <f t="shared" si="1"/>
        <v>-5.232906101362369</v>
      </c>
      <c r="G41" s="1">
        <f t="shared" si="2"/>
        <v>-3.6762238748560452</v>
      </c>
      <c r="H41" s="1">
        <f t="shared" si="3"/>
        <v>-2.956644261512805</v>
      </c>
      <c r="I41" s="1" t="e">
        <f t="shared" si="18"/>
        <v>#NUM!</v>
      </c>
      <c r="J41" s="1">
        <f t="shared" si="5"/>
        <v>-3543.6164939007181</v>
      </c>
      <c r="K41" s="1">
        <f t="shared" si="6"/>
        <v>29.463399338537524</v>
      </c>
      <c r="L41" s="23">
        <f t="shared" si="13"/>
        <v>-8.7739474651033618</v>
      </c>
      <c r="M41" s="23">
        <f t="shared" si="15"/>
        <v>-23.658505813996161</v>
      </c>
      <c r="N41" s="1">
        <f t="shared" si="7"/>
        <v>0.35373034940261705</v>
      </c>
      <c r="O41" s="1">
        <f t="shared" si="8"/>
        <v>0.99985588262337799</v>
      </c>
      <c r="P41" s="1">
        <f t="shared" si="9"/>
        <v>12.944657372155932</v>
      </c>
      <c r="Q41" s="1">
        <f t="shared" si="10"/>
        <v>107.6283537207905</v>
      </c>
      <c r="R41" s="45">
        <f t="shared" si="11"/>
        <v>1.6896436663258947</v>
      </c>
      <c r="S41" s="31">
        <f t="shared" si="14"/>
        <v>-17.894112755884763</v>
      </c>
      <c r="T41" s="31">
        <f t="shared" si="16"/>
        <v>-115.25685953953918</v>
      </c>
      <c r="U41" s="31">
        <f t="shared" si="12"/>
        <v>0.78571428571428603</v>
      </c>
      <c r="V41" s="45"/>
      <c r="W41" s="45"/>
      <c r="X41" s="1"/>
      <c r="Y41" s="1"/>
      <c r="Z41" s="1"/>
      <c r="AA41" s="1"/>
    </row>
    <row r="42" spans="1:27" x14ac:dyDescent="0.2">
      <c r="A42" s="6">
        <f t="shared" si="0"/>
        <v>1.7000000000000008</v>
      </c>
      <c r="B42" s="1">
        <v>6.28584E-3</v>
      </c>
      <c r="C42" s="1">
        <v>2.91469E-2</v>
      </c>
      <c r="D42" s="1">
        <v>5.9018399999999999E-2</v>
      </c>
      <c r="E42" s="1"/>
      <c r="F42" s="1">
        <f t="shared" si="1"/>
        <v>-5.0694557943191869</v>
      </c>
      <c r="G42" s="1">
        <f t="shared" si="2"/>
        <v>-3.5354067183245288</v>
      </c>
      <c r="H42" s="1">
        <f t="shared" si="3"/>
        <v>-2.829906019289234</v>
      </c>
      <c r="I42" s="1" t="e">
        <f t="shared" si="18"/>
        <v>#NUM!</v>
      </c>
      <c r="J42" s="1">
        <f t="shared" si="5"/>
        <v>-3487.3164646886671</v>
      </c>
      <c r="K42" s="1">
        <f t="shared" si="6"/>
        <v>28.995292745653924</v>
      </c>
      <c r="L42" s="23">
        <f t="shared" si="13"/>
        <v>-10.092564822610965</v>
      </c>
      <c r="M42" s="23">
        <f t="shared" si="15"/>
        <v>-29.325169460181694</v>
      </c>
      <c r="N42" s="1">
        <f t="shared" si="7"/>
        <v>0.38348828363782983</v>
      </c>
      <c r="O42" s="1">
        <f t="shared" si="8"/>
        <v>0.99982510667189473</v>
      </c>
      <c r="P42" s="1">
        <f t="shared" si="9"/>
        <v>12.819824613020636</v>
      </c>
      <c r="Q42" s="1">
        <f t="shared" si="10"/>
        <v>106.59043174496009</v>
      </c>
      <c r="R42" s="45">
        <f t="shared" si="11"/>
        <v>1.8317867003866803</v>
      </c>
      <c r="S42" s="31">
        <f t="shared" si="14"/>
        <v>-24.244982137849554</v>
      </c>
      <c r="T42" s="31">
        <f t="shared" si="16"/>
        <v>-140.04232798957733</v>
      </c>
      <c r="U42" s="31">
        <f t="shared" si="12"/>
        <v>0.80952380952380987</v>
      </c>
      <c r="V42" s="45"/>
      <c r="W42" s="45"/>
      <c r="X42" s="1"/>
      <c r="Y42" s="1"/>
      <c r="Z42" s="1"/>
      <c r="AA42" s="1"/>
    </row>
    <row r="43" spans="1:27" x14ac:dyDescent="0.2">
      <c r="A43" s="6">
        <f t="shared" si="0"/>
        <v>1.7500000000000009</v>
      </c>
      <c r="B43" s="1">
        <v>7.4256799999999996E-3</v>
      </c>
      <c r="C43" s="1">
        <v>3.3523400000000002E-2</v>
      </c>
      <c r="D43" s="1">
        <v>6.6833600000000007E-2</v>
      </c>
      <c r="E43" s="1"/>
      <c r="F43" s="1">
        <f t="shared" si="1"/>
        <v>-4.9028110159952121</v>
      </c>
      <c r="G43" s="1">
        <f t="shared" si="2"/>
        <v>-3.3955115765312232</v>
      </c>
      <c r="H43" s="1">
        <f t="shared" si="3"/>
        <v>-2.7055493308866452</v>
      </c>
      <c r="I43" s="1" t="e">
        <f t="shared" si="18"/>
        <v>#NUM!</v>
      </c>
      <c r="J43" s="1">
        <f t="shared" si="5"/>
        <v>-3422.2313856848186</v>
      </c>
      <c r="K43" s="1">
        <f t="shared" si="6"/>
        <v>28.454142856276427</v>
      </c>
      <c r="L43" s="23">
        <f t="shared" si="13"/>
        <v>-11.706464411121534</v>
      </c>
      <c r="M43" s="23">
        <f t="shared" si="15"/>
        <v>-35.358376553963502</v>
      </c>
      <c r="N43" s="1">
        <f t="shared" si="7"/>
        <v>0.4080328405759418</v>
      </c>
      <c r="O43" s="1">
        <f t="shared" si="8"/>
        <v>0.99979440624203897</v>
      </c>
      <c r="P43" s="1">
        <f t="shared" si="9"/>
        <v>12.653058573216132</v>
      </c>
      <c r="Q43" s="1">
        <f t="shared" si="10"/>
        <v>105.20385550700554</v>
      </c>
      <c r="R43" s="45">
        <f t="shared" si="11"/>
        <v>1.9490272912584949</v>
      </c>
      <c r="S43" s="31">
        <f t="shared" si="14"/>
        <v>-31.898345554842507</v>
      </c>
      <c r="T43" s="31">
        <f t="shared" si="16"/>
        <v>-166.86417441218964</v>
      </c>
      <c r="U43" s="31">
        <f t="shared" si="12"/>
        <v>0.8333333333333337</v>
      </c>
      <c r="V43" s="45"/>
      <c r="W43" s="45"/>
      <c r="X43" s="1"/>
      <c r="Y43" s="1"/>
      <c r="Z43" s="1"/>
      <c r="AA43" s="1"/>
    </row>
    <row r="44" spans="1:27" x14ac:dyDescent="0.2">
      <c r="A44" s="6">
        <f t="shared" si="0"/>
        <v>1.8000000000000009</v>
      </c>
      <c r="B44" s="1">
        <v>8.8118199999999997E-3</v>
      </c>
      <c r="C44" s="1">
        <v>3.8532900000000002E-2</v>
      </c>
      <c r="D44" s="1">
        <v>7.5517399999999998E-2</v>
      </c>
      <c r="E44" s="1"/>
      <c r="F44" s="1">
        <f t="shared" si="1"/>
        <v>-4.7316612769415443</v>
      </c>
      <c r="G44" s="1">
        <f t="shared" si="2"/>
        <v>-3.2562428571499433</v>
      </c>
      <c r="H44" s="1">
        <f t="shared" si="3"/>
        <v>-2.5833921857036497</v>
      </c>
      <c r="I44" s="1" t="e">
        <f t="shared" si="18"/>
        <v>#NUM!</v>
      </c>
      <c r="J44" s="1">
        <f t="shared" si="5"/>
        <v>-3346.520693311897</v>
      </c>
      <c r="K44" s="1">
        <f t="shared" si="6"/>
        <v>27.824646304541769</v>
      </c>
      <c r="L44" s="23">
        <f t="shared" si="13"/>
        <v>-13.628402478007319</v>
      </c>
      <c r="M44" s="23">
        <f t="shared" si="15"/>
        <v>43.730274504607806</v>
      </c>
      <c r="N44" s="1">
        <f t="shared" si="7"/>
        <v>0.42370229472474985</v>
      </c>
      <c r="O44" s="1">
        <f t="shared" si="8"/>
        <v>0.99976817427056752</v>
      </c>
      <c r="P44" s="1">
        <f t="shared" si="9"/>
        <v>12.436177423714694</v>
      </c>
      <c r="Q44" s="1">
        <f t="shared" si="10"/>
        <v>103.40059718947583</v>
      </c>
      <c r="R44" s="45">
        <f t="shared" si="11"/>
        <v>2.0238746827871834</v>
      </c>
      <c r="S44" s="31">
        <f t="shared" si="14"/>
        <v>-40.931399579068533</v>
      </c>
      <c r="T44" s="31">
        <f t="shared" si="16"/>
        <v>89.995291510710572</v>
      </c>
      <c r="U44" s="31">
        <f t="shared" si="12"/>
        <v>0.85714285714285754</v>
      </c>
      <c r="V44" s="45"/>
      <c r="W44" s="45"/>
      <c r="X44" s="1"/>
      <c r="Y44" s="1"/>
      <c r="Z44" s="1"/>
      <c r="AA44" s="1"/>
    </row>
    <row r="45" spans="1:27" x14ac:dyDescent="0.2">
      <c r="A45" s="6">
        <f t="shared" si="0"/>
        <v>1.850000000000001</v>
      </c>
      <c r="B45" s="1">
        <v>1.05167E-2</v>
      </c>
      <c r="C45" s="1">
        <v>4.4269200000000002E-2</v>
      </c>
      <c r="D45" s="1">
        <v>8.51494E-2</v>
      </c>
      <c r="E45" s="1"/>
      <c r="F45" s="1">
        <f t="shared" si="1"/>
        <v>-4.5547908090959401</v>
      </c>
      <c r="G45" s="1">
        <f t="shared" si="2"/>
        <v>-3.1174661033297624</v>
      </c>
      <c r="H45" s="1">
        <f t="shared" si="3"/>
        <v>-2.4633479182869915</v>
      </c>
      <c r="I45" s="1" t="e">
        <f t="shared" si="18"/>
        <v>#NUM!</v>
      </c>
      <c r="J45" s="1">
        <f t="shared" si="5"/>
        <v>-3258.3201164803286</v>
      </c>
      <c r="K45" s="1">
        <f t="shared" si="6"/>
        <v>27.091302608475694</v>
      </c>
      <c r="L45" s="23">
        <f t="shared" si="13"/>
        <v>-7.333436960660749</v>
      </c>
      <c r="M45" s="23">
        <f t="shared" si="15"/>
        <v>-46.392128891604308</v>
      </c>
      <c r="N45" s="1">
        <f t="shared" si="7"/>
        <v>0.42588870079976188</v>
      </c>
      <c r="O45" s="1">
        <f t="shared" si="8"/>
        <v>0.99975292708128527</v>
      </c>
      <c r="P45" s="1">
        <f t="shared" si="9"/>
        <v>12.160769204293544</v>
      </c>
      <c r="Q45" s="1">
        <f t="shared" si="10"/>
        <v>101.11071554909869</v>
      </c>
      <c r="R45" s="45">
        <f t="shared" si="11"/>
        <v>2.0343183644868152</v>
      </c>
      <c r="S45" s="31">
        <f t="shared" si="14"/>
        <v>-22.898816403771441</v>
      </c>
      <c r="T45" s="31">
        <f t="shared" si="16"/>
        <v>-216.99463704535975</v>
      </c>
      <c r="U45" s="31">
        <f t="shared" si="12"/>
        <v>0.88095238095238138</v>
      </c>
      <c r="V45" s="45"/>
      <c r="W45" s="45"/>
      <c r="X45" s="1"/>
      <c r="Y45" s="1"/>
      <c r="Z45" s="1"/>
      <c r="AA45" s="1"/>
    </row>
    <row r="46" spans="1:27" x14ac:dyDescent="0.2">
      <c r="A46" s="6">
        <f t="shared" si="0"/>
        <v>1.900000000000001</v>
      </c>
      <c r="B46" s="6">
        <f t="shared" ref="B46:D46" si="19">B45+$M$3</f>
        <v>1.05167E-2</v>
      </c>
      <c r="C46" s="6">
        <f t="shared" si="19"/>
        <v>4.4269200000000002E-2</v>
      </c>
      <c r="D46" s="6">
        <f t="shared" si="19"/>
        <v>8.51494E-2</v>
      </c>
      <c r="E46" s="6"/>
      <c r="F46" s="1">
        <f t="shared" si="1"/>
        <v>-4.5547908090959401</v>
      </c>
      <c r="G46" s="1">
        <f t="shared" si="2"/>
        <v>-3.1174661033297624</v>
      </c>
      <c r="H46" s="1">
        <f t="shared" si="3"/>
        <v>-2.4633479182869915</v>
      </c>
      <c r="I46" s="6" t="e">
        <f>I45+$O$3</f>
        <v>#NUM!</v>
      </c>
      <c r="J46" s="1">
        <f t="shared" si="5"/>
        <v>-3258.3201164803286</v>
      </c>
      <c r="K46" s="1">
        <f t="shared" si="6"/>
        <v>27.091302608475694</v>
      </c>
      <c r="L46" s="23">
        <f t="shared" si="13"/>
        <v>-18.267615367167753</v>
      </c>
      <c r="M46" s="23">
        <f t="shared" si="15"/>
        <v>-219.15190716969013</v>
      </c>
      <c r="N46" s="1">
        <f t="shared" si="7"/>
        <v>0.42588870079976188</v>
      </c>
      <c r="O46" s="1">
        <f t="shared" si="8"/>
        <v>0.99975292708128527</v>
      </c>
      <c r="P46" s="1">
        <f>INTERCEPT(F46:H46,$D$2:$F$2)</f>
        <v>12.160769204293544</v>
      </c>
      <c r="Q46" s="1">
        <f>P46*8.3145</f>
        <v>101.11071554909869</v>
      </c>
      <c r="R46" s="45">
        <f t="shared" si="11"/>
        <v>2.0343183644868152</v>
      </c>
      <c r="S46" s="31">
        <f t="shared" si="14"/>
        <v>-62.630863283604526</v>
      </c>
      <c r="T46" s="31">
        <f t="shared" si="16"/>
        <v>-797.12042427623931</v>
      </c>
      <c r="U46" s="31">
        <f t="shared" si="12"/>
        <v>0.90476190476190521</v>
      </c>
      <c r="V46" s="45"/>
      <c r="W46" s="45"/>
      <c r="X46" s="1"/>
      <c r="Y46" s="1"/>
      <c r="Z46" s="1"/>
      <c r="AA46" s="1"/>
    </row>
    <row r="47" spans="1:27" x14ac:dyDescent="0.2">
      <c r="A47" s="6">
        <f t="shared" si="0"/>
        <v>1.9500000000000011</v>
      </c>
      <c r="B47" s="1">
        <v>1.52905E-2</v>
      </c>
      <c r="C47" s="1">
        <v>5.8320999999999998E-2</v>
      </c>
      <c r="D47" s="1">
        <v>0.10756400000000001</v>
      </c>
      <c r="E47" s="1"/>
      <c r="F47" s="1">
        <f t="shared" si="1"/>
        <v>-4.1805235584639977</v>
      </c>
      <c r="G47" s="1">
        <f t="shared" si="2"/>
        <v>-2.8417930446523325</v>
      </c>
      <c r="H47" s="1">
        <f t="shared" si="3"/>
        <v>-2.229669259727022</v>
      </c>
      <c r="I47" s="1" t="e">
        <f t="shared" ref="I47:I48" si="20">LN(E47)</f>
        <v>#NUM!</v>
      </c>
      <c r="J47" s="1">
        <f t="shared" si="5"/>
        <v>-3038.6121921653635</v>
      </c>
      <c r="K47" s="1">
        <f t="shared" si="6"/>
        <v>25.264541071758917</v>
      </c>
      <c r="L47" s="23">
        <f t="shared" si="13"/>
        <v>-29.248627677629781</v>
      </c>
      <c r="M47" s="23">
        <f t="shared" si="15"/>
        <v>72.866030567057535</v>
      </c>
      <c r="N47" s="1">
        <f t="shared" si="7"/>
        <v>0.36892856875537577</v>
      </c>
      <c r="O47" s="1">
        <f t="shared" si="8"/>
        <v>0.9997868088614229</v>
      </c>
      <c r="P47" s="1">
        <f t="shared" si="9"/>
        <v>11.40749644846211</v>
      </c>
      <c r="Q47" s="1">
        <f t="shared" si="10"/>
        <v>94.847629220738227</v>
      </c>
      <c r="R47" s="45">
        <f t="shared" si="11"/>
        <v>1.7622401373728045</v>
      </c>
      <c r="S47" s="31">
        <f t="shared" si="14"/>
        <v>-102.61085883139543</v>
      </c>
      <c r="T47" s="31">
        <f t="shared" si="16"/>
        <v>226.50867735813708</v>
      </c>
      <c r="U47" s="31">
        <f t="shared" si="12"/>
        <v>0.92857142857142905</v>
      </c>
      <c r="V47" s="45"/>
      <c r="W47" s="45"/>
      <c r="X47" s="1"/>
      <c r="Y47" s="1"/>
      <c r="Z47" s="1"/>
      <c r="AA47" s="1"/>
    </row>
    <row r="48" spans="1:27" x14ac:dyDescent="0.2">
      <c r="A48" s="6">
        <f t="shared" si="0"/>
        <v>2.0000000000000009</v>
      </c>
      <c r="B48" s="1">
        <v>1.8627700000000001E-2</v>
      </c>
      <c r="C48" s="1">
        <v>6.6831199999999993E-2</v>
      </c>
      <c r="D48" s="1">
        <v>0.12048200000000001</v>
      </c>
      <c r="E48" s="1"/>
      <c r="F48" s="1">
        <f t="shared" si="1"/>
        <v>-3.98310555878018</v>
      </c>
      <c r="G48" s="1">
        <f t="shared" si="2"/>
        <v>-2.7055852416125847</v>
      </c>
      <c r="H48" s="1">
        <f t="shared" si="3"/>
        <v>-2.1162549148027323</v>
      </c>
      <c r="I48" s="1" t="e">
        <f t="shared" si="20"/>
        <v>#NUM!</v>
      </c>
      <c r="J48" s="1">
        <f t="shared" si="5"/>
        <v>-2906.5415648220237</v>
      </c>
      <c r="K48" s="1">
        <f t="shared" si="6"/>
        <v>24.166439840712719</v>
      </c>
      <c r="L48" s="23">
        <f t="shared" si="13"/>
        <v>-10.98101231046201</v>
      </c>
      <c r="M48" s="23">
        <f t="shared" si="15"/>
        <v>210.4712363843779</v>
      </c>
      <c r="N48" s="1">
        <f t="shared" si="7"/>
        <v>0.30193432869007575</v>
      </c>
      <c r="O48" s="1">
        <f t="shared" si="8"/>
        <v>0.99984392553751611</v>
      </c>
      <c r="P48" s="1">
        <f t="shared" si="9"/>
        <v>10.926649788436965</v>
      </c>
      <c r="Q48" s="1">
        <f t="shared" si="10"/>
        <v>90.849629665959156</v>
      </c>
      <c r="R48" s="45">
        <f t="shared" si="11"/>
        <v>1.4422325564631717</v>
      </c>
      <c r="S48" s="31">
        <f t="shared" si="14"/>
        <v>-39.97999554779085</v>
      </c>
      <c r="T48" s="31">
        <f t="shared" si="16"/>
        <v>742.08996811492534</v>
      </c>
      <c r="U48" s="31">
        <f t="shared" si="12"/>
        <v>0.95238095238095277</v>
      </c>
      <c r="V48" s="45"/>
      <c r="W48" s="45"/>
      <c r="X48" s="1"/>
      <c r="Y48" s="1"/>
      <c r="Z48" s="1"/>
      <c r="AA48" s="1"/>
    </row>
    <row r="49" spans="1:27" x14ac:dyDescent="0.2">
      <c r="A49" s="6">
        <f t="shared" si="0"/>
        <v>2.0500000000000007</v>
      </c>
      <c r="B49" s="6">
        <f t="shared" ref="B49:D49" si="21">B48+$M$3</f>
        <v>1.8627700000000001E-2</v>
      </c>
      <c r="C49" s="6">
        <f t="shared" si="21"/>
        <v>6.6831199999999993E-2</v>
      </c>
      <c r="D49" s="6">
        <f t="shared" si="21"/>
        <v>0.12048200000000001</v>
      </c>
      <c r="E49" s="6"/>
      <c r="F49" s="1">
        <f t="shared" si="1"/>
        <v>-3.98310555878018</v>
      </c>
      <c r="G49" s="1">
        <f t="shared" si="2"/>
        <v>-2.7055852416125847</v>
      </c>
      <c r="H49" s="1">
        <f t="shared" si="3"/>
        <v>-2.1162549148027323</v>
      </c>
      <c r="I49" s="6" t="e">
        <f>I48+$O$3</f>
        <v>#NUM!</v>
      </c>
      <c r="J49" s="1">
        <f t="shared" si="5"/>
        <v>-2906.5415648220237</v>
      </c>
      <c r="K49" s="1">
        <f t="shared" si="6"/>
        <v>24.166439840712719</v>
      </c>
      <c r="L49" s="23">
        <f t="shared" si="13"/>
        <v>-8.2015040391920664</v>
      </c>
      <c r="M49" s="23">
        <f t="shared" si="15"/>
        <v>-35.903505557392883</v>
      </c>
      <c r="N49" s="1">
        <f t="shared" si="7"/>
        <v>0.30193432869007575</v>
      </c>
      <c r="O49" s="1">
        <f t="shared" si="8"/>
        <v>0.99984392553751611</v>
      </c>
      <c r="P49" s="1">
        <f t="shared" si="9"/>
        <v>10.926649788436965</v>
      </c>
      <c r="Q49" s="1">
        <f t="shared" si="10"/>
        <v>90.849629665959156</v>
      </c>
      <c r="R49" s="45">
        <f t="shared" si="11"/>
        <v>1.4422325564631717</v>
      </c>
      <c r="S49" s="31">
        <f t="shared" si="14"/>
        <v>-28.401862019903163</v>
      </c>
      <c r="T49" s="31">
        <f t="shared" si="16"/>
        <v>-93.526727230312872</v>
      </c>
      <c r="U49" s="31">
        <f t="shared" si="12"/>
        <v>0.9761904761904765</v>
      </c>
      <c r="V49" s="45"/>
      <c r="W49" s="45"/>
      <c r="X49" s="1"/>
      <c r="Y49" s="1"/>
      <c r="Z49" s="1"/>
      <c r="AA49" s="1"/>
    </row>
    <row r="50" spans="1:27" x14ac:dyDescent="0.2">
      <c r="A50" s="35">
        <f t="shared" ref="A50" si="22">A49+$O$3</f>
        <v>2.1000000000000005</v>
      </c>
      <c r="B50" s="30">
        <v>2.1964899999999999E-2</v>
      </c>
      <c r="C50" s="30">
        <v>7.5341400000000003E-2</v>
      </c>
      <c r="D50" s="30">
        <v>0.13339999999999999</v>
      </c>
      <c r="E50" s="30"/>
      <c r="F50" s="30">
        <f t="shared" si="1"/>
        <v>-3.818309554262231</v>
      </c>
      <c r="G50" s="30">
        <f t="shared" si="2"/>
        <v>-2.5857254944645591</v>
      </c>
      <c r="H50" s="30">
        <f t="shared" si="3"/>
        <v>-2.0144031455006139</v>
      </c>
      <c r="I50" s="30" t="e">
        <f t="shared" ref="I50:I51" si="23">LN(E50)</f>
        <v>#NUM!</v>
      </c>
      <c r="J50" s="30">
        <f t="shared" si="5"/>
        <v>-2807.900587743522</v>
      </c>
      <c r="K50" s="30">
        <f t="shared" si="6"/>
        <v>23.346289436793516</v>
      </c>
      <c r="L50" s="29">
        <f t="shared" si="13"/>
        <v>-14.571362866201286</v>
      </c>
      <c r="M50" s="29">
        <f t="shared" si="15"/>
        <v>18.316452121828547</v>
      </c>
      <c r="N50" s="30">
        <f t="shared" si="7"/>
        <v>0.26505177117874584</v>
      </c>
      <c r="O50" s="30">
        <f t="shared" si="8"/>
        <v>0.99987112469172779</v>
      </c>
      <c r="P50" s="30">
        <f t="shared" si="9"/>
        <v>10.585055440972861</v>
      </c>
      <c r="Q50" s="30">
        <f t="shared" si="10"/>
        <v>88.00944346396885</v>
      </c>
      <c r="R50" s="30">
        <f t="shared" si="11"/>
        <v>1.2660577391138463</v>
      </c>
      <c r="S50" s="29">
        <f t="shared" si="14"/>
        <v>-49.332668270822104</v>
      </c>
      <c r="T50" s="29">
        <f t="shared" si="16"/>
        <v>74.710557689842517</v>
      </c>
      <c r="U50" s="29">
        <f t="shared" si="12"/>
        <v>1.0000000000000002</v>
      </c>
      <c r="V50" s="45"/>
      <c r="W50" s="45"/>
      <c r="X50" s="1"/>
      <c r="Y50" s="1"/>
      <c r="Z50" s="1"/>
      <c r="AA50" s="1"/>
    </row>
    <row r="51" spans="1:27" x14ac:dyDescent="0.2">
      <c r="A51" s="6">
        <f t="shared" ref="A51" si="24">A50+$O$3</f>
        <v>2.1500000000000004</v>
      </c>
      <c r="B51" s="1">
        <v>2.5302100000000001E-2</v>
      </c>
      <c r="C51" s="1">
        <v>8.3851599999999998E-2</v>
      </c>
      <c r="D51" s="1">
        <v>0.146318</v>
      </c>
      <c r="E51" s="1"/>
      <c r="F51" s="1">
        <f t="shared" si="1"/>
        <v>-3.6768678827407308</v>
      </c>
      <c r="G51" s="1">
        <f t="shared" si="2"/>
        <v>-2.4787067092014721</v>
      </c>
      <c r="H51" s="1">
        <f t="shared" si="3"/>
        <v>-1.9219729436643491</v>
      </c>
      <c r="I51" s="1" t="e">
        <f t="shared" si="23"/>
        <v>#NUM!</v>
      </c>
      <c r="J51" s="1">
        <f t="shared" si="5"/>
        <v>-2731.2891399473924</v>
      </c>
      <c r="K51" s="1">
        <f t="shared" si="6"/>
        <v>22.709303554092596</v>
      </c>
      <c r="L51" s="23">
        <f t="shared" si="13"/>
        <v>-6.3698588270092182</v>
      </c>
      <c r="M51" s="23">
        <f t="shared" si="15"/>
        <v>94.757777230410724</v>
      </c>
      <c r="N51" s="1">
        <f t="shared" si="7"/>
        <v>0.2444583279458577</v>
      </c>
      <c r="O51" s="1">
        <f t="shared" si="8"/>
        <v>0.99988413514554952</v>
      </c>
      <c r="P51" s="1">
        <f t="shared" si="9"/>
        <v>10.333316836716213</v>
      </c>
      <c r="Q51" s="1">
        <f t="shared" si="10"/>
        <v>85.916362838876964</v>
      </c>
      <c r="R51" s="45">
        <f t="shared" si="11"/>
        <v>1.1676902086346144</v>
      </c>
      <c r="S51" s="31">
        <f t="shared" si="14"/>
        <v>-20.930806250918938</v>
      </c>
      <c r="T51" s="31">
        <f t="shared" si="16"/>
        <v>334.88812796755764</v>
      </c>
      <c r="U51" s="31">
        <f t="shared" si="12"/>
        <v>1.0238095238095239</v>
      </c>
      <c r="V51" s="45"/>
      <c r="W51" s="45"/>
      <c r="X51" s="1"/>
      <c r="Y51" s="1"/>
      <c r="Z51" s="1"/>
      <c r="AA51" s="1"/>
    </row>
    <row r="52" spans="1:27" x14ac:dyDescent="0.2">
      <c r="A52" s="6">
        <f>A51+$O$3</f>
        <v>2.2000000000000002</v>
      </c>
      <c r="B52" s="6">
        <f t="shared" ref="B52:D52" si="25">B51+$M$3</f>
        <v>2.5302100000000001E-2</v>
      </c>
      <c r="C52" s="6">
        <f t="shared" si="25"/>
        <v>8.3851599999999998E-2</v>
      </c>
      <c r="D52" s="6">
        <f t="shared" si="25"/>
        <v>0.146318</v>
      </c>
      <c r="E52" s="6"/>
      <c r="F52" s="1">
        <f t="shared" si="1"/>
        <v>-3.6768678827407308</v>
      </c>
      <c r="G52" s="1">
        <f t="shared" si="2"/>
        <v>-2.4787067092014721</v>
      </c>
      <c r="H52" s="1">
        <f t="shared" si="3"/>
        <v>-1.9219729436643491</v>
      </c>
      <c r="I52" s="6" t="e">
        <f>I51+$O$3</f>
        <v>#NUM!</v>
      </c>
      <c r="J52" s="1">
        <f t="shared" si="5"/>
        <v>-2731.2891399473924</v>
      </c>
      <c r="K52" s="1">
        <f t="shared" si="6"/>
        <v>22.709303554092596</v>
      </c>
      <c r="L52" s="23">
        <f t="shared" si="13"/>
        <v>-5.0955851431602461</v>
      </c>
      <c r="M52" s="23">
        <f t="shared" si="15"/>
        <v>-28.975052551129327</v>
      </c>
      <c r="N52" s="1">
        <f t="shared" si="7"/>
        <v>0.2444583279458577</v>
      </c>
      <c r="O52" s="1">
        <f t="shared" si="8"/>
        <v>0.99988413514554952</v>
      </c>
      <c r="P52" s="1">
        <f t="shared" si="9"/>
        <v>10.333316836716213</v>
      </c>
      <c r="Q52" s="1">
        <f t="shared" si="10"/>
        <v>85.916362838876964</v>
      </c>
      <c r="R52" s="45">
        <f t="shared" si="11"/>
        <v>1.1676902086346144</v>
      </c>
      <c r="S52" s="31">
        <f t="shared" si="14"/>
        <v>-15.843855474066459</v>
      </c>
      <c r="T52" s="31">
        <f t="shared" si="16"/>
        <v>-71.493621465881105</v>
      </c>
      <c r="U52" s="31">
        <f t="shared" si="12"/>
        <v>1.0476190476190477</v>
      </c>
      <c r="V52" s="45"/>
      <c r="W52" s="45"/>
      <c r="X52" s="1"/>
      <c r="Y52" s="1"/>
      <c r="Z52" s="1"/>
      <c r="AA52" s="1"/>
    </row>
    <row r="53" spans="1:27" x14ac:dyDescent="0.2">
      <c r="A53" s="6">
        <f t="shared" ref="A53" si="26">A52+$O$3</f>
        <v>2.25</v>
      </c>
      <c r="B53" s="1">
        <v>2.8639299999999999E-2</v>
      </c>
      <c r="C53" s="1">
        <v>9.2361799999999994E-2</v>
      </c>
      <c r="D53" s="1">
        <v>0.15923599999999999</v>
      </c>
      <c r="E53" s="1"/>
      <c r="F53" s="1">
        <f t="shared" si="1"/>
        <v>-3.5529753785291689</v>
      </c>
      <c r="G53" s="1">
        <f t="shared" si="2"/>
        <v>-2.3820418057294916</v>
      </c>
      <c r="H53" s="1">
        <f t="shared" si="3"/>
        <v>-1.8373679004822705</v>
      </c>
      <c r="I53" s="1" t="e">
        <f t="shared" ref="I53:I54" si="27">LN(E53)</f>
        <v>#NUM!</v>
      </c>
      <c r="J53" s="1">
        <f t="shared" si="5"/>
        <v>-2670.0036129384293</v>
      </c>
      <c r="K53" s="1">
        <f t="shared" si="6"/>
        <v>22.199745039776573</v>
      </c>
      <c r="L53" s="23">
        <f t="shared" si="13"/>
        <v>-9.2673640821221408</v>
      </c>
      <c r="M53" s="23">
        <f t="shared" si="15"/>
        <v>9.2380620419835555</v>
      </c>
      <c r="N53" s="1">
        <f t="shared" si="7"/>
        <v>0.23319392961235577</v>
      </c>
      <c r="O53" s="1">
        <f t="shared" si="8"/>
        <v>0.99988967076918422</v>
      </c>
      <c r="P53" s="1">
        <f t="shared" si="9"/>
        <v>10.142759912378413</v>
      </c>
      <c r="Q53" s="1">
        <f t="shared" si="10"/>
        <v>84.331977291470324</v>
      </c>
      <c r="R53" s="45">
        <f t="shared" si="11"/>
        <v>1.1138841969895397</v>
      </c>
      <c r="S53" s="31">
        <f t="shared" si="14"/>
        <v>-28.080168397507023</v>
      </c>
      <c r="T53" s="31">
        <f t="shared" si="16"/>
        <v>36.075425506259066</v>
      </c>
      <c r="U53" s="31">
        <f t="shared" si="12"/>
        <v>1.0714285714285714</v>
      </c>
      <c r="V53" s="45"/>
      <c r="W53" s="45"/>
      <c r="X53" s="1"/>
      <c r="Y53" s="1"/>
      <c r="Z53" s="1"/>
      <c r="AA53" s="1"/>
    </row>
    <row r="54" spans="1:27" x14ac:dyDescent="0.2">
      <c r="A54" s="6">
        <f t="shared" ref="A54" si="28">A53+$O$3</f>
        <v>2.2999999999999998</v>
      </c>
      <c r="B54" s="1">
        <v>3.1976499999999998E-2</v>
      </c>
      <c r="C54" s="1">
        <v>0.100872</v>
      </c>
      <c r="D54" s="1">
        <v>0.172154</v>
      </c>
      <c r="E54" s="1"/>
      <c r="F54" s="1">
        <f t="shared" si="1"/>
        <v>-3.4427540209678216</v>
      </c>
      <c r="G54" s="1">
        <f t="shared" si="2"/>
        <v>-2.2939028926112117</v>
      </c>
      <c r="H54" s="1">
        <f t="shared" si="3"/>
        <v>-1.7593658539171535</v>
      </c>
      <c r="I54" s="1" t="e">
        <f t="shared" si="27"/>
        <v>#NUM!</v>
      </c>
      <c r="J54" s="1">
        <f t="shared" si="5"/>
        <v>-2619.8288707535489</v>
      </c>
      <c r="K54" s="1">
        <f t="shared" si="6"/>
        <v>21.782567145880385</v>
      </c>
      <c r="L54" s="23">
        <f t="shared" si="13"/>
        <v>-4.1717789389618938</v>
      </c>
      <c r="M54" s="23">
        <f t="shared" si="15"/>
        <v>57.874338816093449</v>
      </c>
      <c r="N54" s="1">
        <f t="shared" si="7"/>
        <v>0.22749294214541479</v>
      </c>
      <c r="O54" s="1">
        <f t="shared" si="8"/>
        <v>0.99989093877669788</v>
      </c>
      <c r="P54" s="1">
        <f t="shared" si="9"/>
        <v>9.9955915568135509</v>
      </c>
      <c r="Q54" s="1">
        <f t="shared" si="10"/>
        <v>83.108345999126271</v>
      </c>
      <c r="R54" s="45">
        <f t="shared" si="11"/>
        <v>1.0866526140010069</v>
      </c>
      <c r="S54" s="31">
        <f t="shared" si="14"/>
        <v>-12.236312923440565</v>
      </c>
      <c r="T54" s="31">
        <f t="shared" si="16"/>
        <v>184.85372087997251</v>
      </c>
      <c r="U54" s="31">
        <f t="shared" si="12"/>
        <v>1.0952380952380951</v>
      </c>
      <c r="V54" s="45"/>
      <c r="W54" s="45"/>
      <c r="X54" s="1"/>
      <c r="Y54" s="1"/>
      <c r="Z54" s="1"/>
      <c r="AA54" s="1"/>
    </row>
    <row r="55" spans="1:27" x14ac:dyDescent="0.2">
      <c r="A55" s="6">
        <f>A54+$O$3</f>
        <v>2.3499999999999996</v>
      </c>
      <c r="B55" s="6">
        <f t="shared" ref="B55:D55" si="29">B54+$M$3</f>
        <v>3.1976499999999998E-2</v>
      </c>
      <c r="C55" s="6">
        <f t="shared" si="29"/>
        <v>0.100872</v>
      </c>
      <c r="D55" s="6">
        <f t="shared" si="29"/>
        <v>0.172154</v>
      </c>
      <c r="E55" s="6"/>
      <c r="F55" s="1">
        <f t="shared" si="1"/>
        <v>-3.4427540209678216</v>
      </c>
      <c r="G55" s="1">
        <f t="shared" si="2"/>
        <v>-2.2939028926112117</v>
      </c>
      <c r="H55" s="1">
        <f t="shared" si="3"/>
        <v>-1.7593658539171535</v>
      </c>
      <c r="I55" s="6" t="e">
        <f>I54+$O$3</f>
        <v>#NUM!</v>
      </c>
      <c r="J55" s="1">
        <f t="shared" si="5"/>
        <v>-2619.8288707535489</v>
      </c>
      <c r="K55" s="1">
        <f t="shared" si="6"/>
        <v>21.782567145880385</v>
      </c>
      <c r="L55" s="23">
        <f t="shared" si="13"/>
        <v>-3.4799302005128165</v>
      </c>
      <c r="M55" s="23">
        <f t="shared" si="15"/>
        <v>-22.561181246097366</v>
      </c>
      <c r="N55" s="1">
        <f t="shared" si="7"/>
        <v>0.22749294214541479</v>
      </c>
      <c r="O55" s="1">
        <f t="shared" si="8"/>
        <v>0.99989093877669788</v>
      </c>
      <c r="P55" s="1">
        <f t="shared" si="9"/>
        <v>9.9955915568135509</v>
      </c>
      <c r="Q55" s="1">
        <f t="shared" si="10"/>
        <v>83.108345999126271</v>
      </c>
      <c r="R55" s="45">
        <f t="shared" si="11"/>
        <v>1.0866526140010069</v>
      </c>
      <c r="S55" s="31">
        <f t="shared" si="14"/>
        <v>-9.594796309509837</v>
      </c>
      <c r="T55" s="31">
        <f t="shared" si="16"/>
        <v>-49.685399202163083</v>
      </c>
      <c r="U55" s="31">
        <f t="shared" si="12"/>
        <v>1.1190476190476188</v>
      </c>
      <c r="V55" s="45"/>
      <c r="W55" s="45"/>
      <c r="X55" s="1"/>
      <c r="Y55" s="1"/>
      <c r="Z55" s="1"/>
      <c r="AA55" s="1"/>
    </row>
    <row r="56" spans="1:27" x14ac:dyDescent="0.2">
      <c r="A56" s="6">
        <f t="shared" ref="A56" si="30">A55+$O$3</f>
        <v>2.3999999999999995</v>
      </c>
      <c r="B56" s="1">
        <v>3.5313700000000003E-2</v>
      </c>
      <c r="C56" s="1">
        <v>0.1093822</v>
      </c>
      <c r="D56" s="1">
        <v>0.18507199999999999</v>
      </c>
      <c r="E56" s="1"/>
      <c r="F56" s="1">
        <f t="shared" si="1"/>
        <v>-3.3434842883519775</v>
      </c>
      <c r="G56" s="1">
        <f t="shared" si="2"/>
        <v>-2.2129071078995355</v>
      </c>
      <c r="H56" s="1">
        <f t="shared" si="3"/>
        <v>-1.6870103404290915</v>
      </c>
      <c r="I56" s="1" t="e">
        <f t="shared" ref="I56:I57" si="31">LN(E56)</f>
        <v>#NUM!</v>
      </c>
      <c r="J56" s="1">
        <f t="shared" si="5"/>
        <v>-2577.9751188681344</v>
      </c>
      <c r="K56" s="1">
        <f t="shared" si="6"/>
        <v>21.434574125829105</v>
      </c>
      <c r="L56" s="23">
        <f t="shared" si="13"/>
        <v>-6.4278970635716224</v>
      </c>
      <c r="M56" s="23">
        <f t="shared" si="15"/>
        <v>5.3196333745401256</v>
      </c>
      <c r="N56" s="1">
        <f t="shared" si="7"/>
        <v>0.22520390211747945</v>
      </c>
      <c r="O56" s="1">
        <f t="shared" si="8"/>
        <v>0.99988962412332616</v>
      </c>
      <c r="P56" s="1">
        <f t="shared" si="9"/>
        <v>9.8801932008148761</v>
      </c>
      <c r="Q56" s="1">
        <f t="shared" si="10"/>
        <v>82.148866368175291</v>
      </c>
      <c r="R56" s="45">
        <f t="shared" si="11"/>
        <v>1.0757186865285713</v>
      </c>
      <c r="S56" s="31">
        <f t="shared" si="14"/>
        <v>-17.204852843656855</v>
      </c>
      <c r="T56" s="31">
        <f t="shared" si="16"/>
        <v>19.847397753628258</v>
      </c>
      <c r="U56" s="31">
        <f t="shared" si="12"/>
        <v>1.1428571428571426</v>
      </c>
      <c r="V56" s="45"/>
      <c r="W56" s="45"/>
      <c r="X56" s="1"/>
      <c r="Y56" s="1"/>
      <c r="Z56" s="1"/>
      <c r="AA56" s="1"/>
    </row>
    <row r="57" spans="1:27" x14ac:dyDescent="0.2">
      <c r="A57" s="6">
        <f t="shared" ref="A57" si="32">A56+$O$3</f>
        <v>2.4499999999999993</v>
      </c>
      <c r="B57" s="1">
        <v>3.8650900000000002E-2</v>
      </c>
      <c r="C57" s="1">
        <v>0.11789239999999999</v>
      </c>
      <c r="D57" s="1">
        <v>0.19799</v>
      </c>
      <c r="E57" s="1"/>
      <c r="F57" s="1">
        <f t="shared" si="1"/>
        <v>-3.2531852183207239</v>
      </c>
      <c r="G57" s="1">
        <f t="shared" si="2"/>
        <v>-2.1379829349245107</v>
      </c>
      <c r="H57" s="1">
        <f t="shared" si="3"/>
        <v>-1.6195387546135298</v>
      </c>
      <c r="I57" s="1" t="e">
        <f t="shared" si="31"/>
        <v>#NUM!</v>
      </c>
      <c r="J57" s="1">
        <f t="shared" si="5"/>
        <v>-2542.5193865564042</v>
      </c>
      <c r="K57" s="1">
        <f t="shared" si="6"/>
        <v>21.139777439523225</v>
      </c>
      <c r="L57" s="23">
        <f t="shared" si="13"/>
        <v>-2.9479668630588058</v>
      </c>
      <c r="M57" s="23">
        <f t="shared" si="15"/>
        <v>38.979813689369458</v>
      </c>
      <c r="N57" s="1">
        <f t="shared" si="7"/>
        <v>0.22504435707097376</v>
      </c>
      <c r="O57" s="1">
        <f t="shared" si="8"/>
        <v>0.99988668530895841</v>
      </c>
      <c r="P57" s="1">
        <f t="shared" si="9"/>
        <v>9.7886656701858907</v>
      </c>
      <c r="Q57" s="1">
        <f t="shared" si="10"/>
        <v>81.387860714760592</v>
      </c>
      <c r="R57" s="45">
        <f t="shared" si="11"/>
        <v>1.07495659676789</v>
      </c>
      <c r="S57" s="31">
        <f t="shared" si="14"/>
        <v>-7.6100565341470183</v>
      </c>
      <c r="T57" s="31">
        <f t="shared" si="16"/>
        <v>111.18111550700512</v>
      </c>
      <c r="U57" s="31">
        <f t="shared" si="12"/>
        <v>1.1666666666666663</v>
      </c>
      <c r="V57" s="45"/>
      <c r="W57" s="45"/>
      <c r="X57" s="1"/>
      <c r="Y57" s="1"/>
      <c r="Z57" s="1"/>
      <c r="AA57" s="1"/>
    </row>
    <row r="58" spans="1:27" x14ac:dyDescent="0.2">
      <c r="A58" s="6">
        <f>A57+$O$3</f>
        <v>2.4999999999999991</v>
      </c>
      <c r="B58" s="6">
        <f t="shared" ref="B58:D58" si="33">B57+$M$3</f>
        <v>3.8650900000000002E-2</v>
      </c>
      <c r="C58" s="6">
        <f t="shared" si="33"/>
        <v>0.11789239999999999</v>
      </c>
      <c r="D58" s="6">
        <f t="shared" si="33"/>
        <v>0.19799</v>
      </c>
      <c r="E58" s="6"/>
      <c r="F58" s="1">
        <f t="shared" si="1"/>
        <v>-3.2531852183207239</v>
      </c>
      <c r="G58" s="1">
        <f t="shared" si="2"/>
        <v>-2.1379829349245107</v>
      </c>
      <c r="H58" s="1">
        <f t="shared" si="3"/>
        <v>-1.6195387546135298</v>
      </c>
      <c r="I58" s="6" t="e">
        <f>I57+$O$3</f>
        <v>#NUM!</v>
      </c>
      <c r="J58" s="1">
        <f t="shared" si="5"/>
        <v>-2542.5193865564042</v>
      </c>
      <c r="K58" s="1">
        <f t="shared" si="6"/>
        <v>21.139777439523225</v>
      </c>
      <c r="L58" s="23">
        <f t="shared" si="13"/>
        <v>-2.5299156946346901</v>
      </c>
      <c r="M58" s="23">
        <f t="shared" si="15"/>
        <v>-17.772335954877629</v>
      </c>
      <c r="N58" s="1">
        <f t="shared" si="7"/>
        <v>0.22504435707097376</v>
      </c>
      <c r="O58" s="1">
        <f t="shared" si="8"/>
        <v>0.99988668530895841</v>
      </c>
      <c r="P58" s="1">
        <f t="shared" si="9"/>
        <v>9.7886656701858907</v>
      </c>
      <c r="Q58" s="1">
        <f t="shared" si="10"/>
        <v>81.387860714760592</v>
      </c>
      <c r="R58" s="45">
        <f t="shared" si="11"/>
        <v>1.07495659676789</v>
      </c>
      <c r="S58" s="31">
        <f t="shared" si="14"/>
        <v>-6.0867412929563827</v>
      </c>
      <c r="T58" s="31">
        <f t="shared" si="16"/>
        <v>-33.732446486267762</v>
      </c>
      <c r="U58" s="31">
        <f t="shared" si="12"/>
        <v>1.19047619047619</v>
      </c>
      <c r="V58" s="45"/>
      <c r="W58" s="45"/>
      <c r="X58" s="1"/>
      <c r="Y58" s="1"/>
      <c r="Z58" s="1"/>
      <c r="AA58" s="1"/>
    </row>
    <row r="59" spans="1:27" x14ac:dyDescent="0.2">
      <c r="A59" s="6">
        <f t="shared" ref="A59" si="34">A58+$O$3</f>
        <v>2.5499999999999989</v>
      </c>
      <c r="B59" s="1">
        <v>4.19881E-2</v>
      </c>
      <c r="C59" s="1">
        <v>0.1264026</v>
      </c>
      <c r="D59" s="1">
        <v>0.21090800000000001</v>
      </c>
      <c r="E59" s="1"/>
      <c r="F59" s="1">
        <f t="shared" si="1"/>
        <v>-3.1703690341785742</v>
      </c>
      <c r="G59" s="1">
        <f t="shared" si="2"/>
        <v>-2.0682832278606784</v>
      </c>
      <c r="H59" s="1">
        <f t="shared" si="3"/>
        <v>-1.556333259547322</v>
      </c>
      <c r="I59" s="1" t="e">
        <f t="shared" ref="I59:I60" si="35">LN(E59)</f>
        <v>#NUM!</v>
      </c>
      <c r="J59" s="1">
        <f t="shared" si="5"/>
        <v>-2512.0916314943479</v>
      </c>
      <c r="K59" s="1">
        <f t="shared" si="6"/>
        <v>20.886785870059757</v>
      </c>
      <c r="L59" s="23">
        <f t="shared" si="13"/>
        <v>-4.7252004585465626</v>
      </c>
      <c r="M59" s="23">
        <f t="shared" si="15"/>
        <v>3.3463093072281889</v>
      </c>
      <c r="N59" s="1">
        <f t="shared" si="7"/>
        <v>0.22622388474269148</v>
      </c>
      <c r="O59" s="1">
        <f t="shared" si="8"/>
        <v>0.99988270412509472</v>
      </c>
      <c r="P59" s="1">
        <f t="shared" si="9"/>
        <v>9.7154593283378379</v>
      </c>
      <c r="Q59" s="1">
        <f t="shared" si="10"/>
        <v>80.779186585464956</v>
      </c>
      <c r="R59" s="45">
        <f t="shared" si="11"/>
        <v>1.0805907795942711</v>
      </c>
      <c r="S59" s="31">
        <f t="shared" si="14"/>
        <v>-10.983301182773783</v>
      </c>
      <c r="T59" s="31">
        <f t="shared" si="16"/>
        <v>11.901814031389868</v>
      </c>
      <c r="U59" s="31">
        <f t="shared" si="12"/>
        <v>1.2142857142857137</v>
      </c>
      <c r="V59" s="45"/>
      <c r="W59" s="45"/>
      <c r="X59" s="1"/>
      <c r="Y59" s="1"/>
      <c r="Z59" s="1"/>
      <c r="AA59" s="1"/>
    </row>
    <row r="60" spans="1:27" x14ac:dyDescent="0.2">
      <c r="A60" s="6">
        <f t="shared" ref="A60" si="36">A59+$O$3</f>
        <v>2.5999999999999988</v>
      </c>
      <c r="B60" s="1">
        <v>4.5325299999999999E-2</v>
      </c>
      <c r="C60" s="1">
        <v>0.1349128</v>
      </c>
      <c r="D60" s="1">
        <v>0.223826</v>
      </c>
      <c r="E60" s="1"/>
      <c r="F60" s="1">
        <f t="shared" si="1"/>
        <v>-3.093889903499365</v>
      </c>
      <c r="G60" s="1">
        <f t="shared" si="2"/>
        <v>-2.0031266351696591</v>
      </c>
      <c r="H60" s="1">
        <f t="shared" si="3"/>
        <v>-1.4968863146957334</v>
      </c>
      <c r="I60" s="1" t="e">
        <f t="shared" si="35"/>
        <v>#NUM!</v>
      </c>
      <c r="J60" s="1">
        <f t="shared" si="5"/>
        <v>-2485.6885433481953</v>
      </c>
      <c r="K60" s="1">
        <f t="shared" si="6"/>
        <v>20.667257393668571</v>
      </c>
      <c r="L60" s="23">
        <f t="shared" si="13"/>
        <v>-2.1952847639118724</v>
      </c>
      <c r="M60" s="23">
        <f t="shared" si="15"/>
        <v>28.020193245164492</v>
      </c>
      <c r="N60" s="1">
        <f t="shared" si="7"/>
        <v>0.22824229226660744</v>
      </c>
      <c r="O60" s="1">
        <f t="shared" si="8"/>
        <v>0.99987805230955107</v>
      </c>
      <c r="P60" s="1">
        <f t="shared" si="9"/>
        <v>9.6565675141599865</v>
      </c>
      <c r="Q60" s="1">
        <f t="shared" si="10"/>
        <v>80.289530596483218</v>
      </c>
      <c r="R60" s="45">
        <f t="shared" si="11"/>
        <v>1.0902319921580463</v>
      </c>
      <c r="S60" s="31">
        <f t="shared" si="14"/>
        <v>-4.8965598898174001</v>
      </c>
      <c r="T60" s="31">
        <f t="shared" si="16"/>
        <v>70.308124019981264</v>
      </c>
      <c r="U60" s="31">
        <f t="shared" si="12"/>
        <v>1.2380952380952375</v>
      </c>
      <c r="V60" s="45"/>
      <c r="W60" s="45"/>
      <c r="X60" s="1"/>
      <c r="Y60" s="1"/>
      <c r="Z60" s="1"/>
      <c r="AA60" s="1"/>
    </row>
    <row r="61" spans="1:27" x14ac:dyDescent="0.2">
      <c r="A61" s="6">
        <f>A60+$O$3</f>
        <v>2.6499999999999986</v>
      </c>
      <c r="B61" s="6">
        <f t="shared" ref="B61:D61" si="37">B60+$M$3</f>
        <v>4.5325299999999999E-2</v>
      </c>
      <c r="C61" s="6">
        <f t="shared" si="37"/>
        <v>0.1349128</v>
      </c>
      <c r="D61" s="6">
        <f t="shared" si="37"/>
        <v>0.223826</v>
      </c>
      <c r="E61" s="6"/>
      <c r="F61" s="1">
        <f t="shared" si="1"/>
        <v>-3.093889903499365</v>
      </c>
      <c r="G61" s="1">
        <f t="shared" si="2"/>
        <v>-2.0031266351696591</v>
      </c>
      <c r="H61" s="1">
        <f t="shared" si="3"/>
        <v>-1.4968863146957334</v>
      </c>
      <c r="I61" s="6" t="e">
        <f>I60+$O$3</f>
        <v>#NUM!</v>
      </c>
      <c r="J61" s="1">
        <f t="shared" si="5"/>
        <v>-2485.6885433481953</v>
      </c>
      <c r="K61" s="1">
        <f t="shared" si="6"/>
        <v>20.667257393668571</v>
      </c>
      <c r="L61" s="23">
        <f t="shared" si="13"/>
        <v>-1.9231811340301233</v>
      </c>
      <c r="M61" s="23">
        <f t="shared" si="15"/>
        <v>-14.26784729136844</v>
      </c>
      <c r="N61" s="1">
        <f t="shared" si="7"/>
        <v>0.22824229226660744</v>
      </c>
      <c r="O61" s="1">
        <f t="shared" si="8"/>
        <v>0.99987805230955107</v>
      </c>
      <c r="P61" s="1">
        <f t="shared" si="9"/>
        <v>9.6565675141599865</v>
      </c>
      <c r="Q61" s="1">
        <f t="shared" si="10"/>
        <v>80.289530596483218</v>
      </c>
      <c r="R61" s="45">
        <f t="shared" si="11"/>
        <v>1.0902319921580463</v>
      </c>
      <c r="S61" s="31">
        <f t="shared" si="14"/>
        <v>-3.9524887807756812</v>
      </c>
      <c r="T61" s="31">
        <f t="shared" si="16"/>
        <v>-22.497830297501924</v>
      </c>
      <c r="U61" s="31">
        <f t="shared" si="12"/>
        <v>1.2619047619047612</v>
      </c>
      <c r="V61" s="11"/>
      <c r="W61" s="11"/>
    </row>
    <row r="62" spans="1:27" x14ac:dyDescent="0.2">
      <c r="A62" s="6">
        <f t="shared" ref="A62" si="38">A61+$O$3</f>
        <v>2.6999999999999984</v>
      </c>
      <c r="B62" s="1">
        <v>4.8662499999999997E-2</v>
      </c>
      <c r="C62" s="1">
        <v>0.14342299999999999</v>
      </c>
      <c r="D62" s="1">
        <v>0.23674400000000001</v>
      </c>
      <c r="E62" s="1"/>
      <c r="F62" s="1">
        <f t="shared" si="1"/>
        <v>-3.0228465660455628</v>
      </c>
      <c r="G62" s="1">
        <f t="shared" si="2"/>
        <v>-1.9419569731617616</v>
      </c>
      <c r="H62" s="1">
        <f t="shared" si="3"/>
        <v>-1.4407758904261114</v>
      </c>
      <c r="I62" s="1" t="e">
        <f t="shared" ref="I62:I63" si="39">LN(E62)</f>
        <v>#NUM!</v>
      </c>
      <c r="J62" s="1">
        <f t="shared" si="5"/>
        <v>-2462.5580949264004</v>
      </c>
      <c r="K62" s="1">
        <f t="shared" si="6"/>
        <v>20.474939280265559</v>
      </c>
      <c r="L62" s="23">
        <f t="shared" si="13"/>
        <v>-3.6220694930487114</v>
      </c>
      <c r="M62" s="23">
        <f t="shared" si="15"/>
        <v>2.2429277501153591</v>
      </c>
      <c r="N62" s="1">
        <f t="shared" si="7"/>
        <v>0.23077646012595945</v>
      </c>
      <c r="O62" s="1">
        <f t="shared" si="8"/>
        <v>0.99987297693116617</v>
      </c>
      <c r="P62" s="1">
        <f t="shared" si="9"/>
        <v>9.6090302144934316</v>
      </c>
      <c r="Q62" s="1">
        <f t="shared" si="10"/>
        <v>79.894281718405651</v>
      </c>
      <c r="R62" s="45">
        <f t="shared" si="11"/>
        <v>1.1023368078183142</v>
      </c>
      <c r="S62" s="31">
        <f t="shared" si="14"/>
        <v>-7.1463429195675845</v>
      </c>
      <c r="T62" s="31">
        <f t="shared" si="16"/>
        <v>7.5863464198378061</v>
      </c>
      <c r="U62" s="31">
        <f t="shared" si="12"/>
        <v>1.2857142857142849</v>
      </c>
      <c r="V62" s="11"/>
      <c r="W62" s="11"/>
    </row>
    <row r="63" spans="1:27" x14ac:dyDescent="0.2">
      <c r="A63" s="6">
        <f t="shared" ref="A63" si="40">A62+$O$3</f>
        <v>2.7499999999999982</v>
      </c>
      <c r="B63" s="1">
        <v>5.1999700000000003E-2</v>
      </c>
      <c r="C63" s="1">
        <v>0.15193319999999999</v>
      </c>
      <c r="D63" s="1">
        <v>0.249662</v>
      </c>
      <c r="E63" s="1"/>
      <c r="F63" s="1">
        <f t="shared" si="1"/>
        <v>-2.9565173296481211</v>
      </c>
      <c r="G63" s="1">
        <f t="shared" si="2"/>
        <v>-1.884314328416933</v>
      </c>
      <c r="H63" s="1">
        <f t="shared" si="3"/>
        <v>-1.3876472758965022</v>
      </c>
      <c r="I63" s="1" t="e">
        <f t="shared" si="39"/>
        <v>#NUM!</v>
      </c>
      <c r="J63" s="1">
        <f t="shared" si="5"/>
        <v>-2442.1252564031151</v>
      </c>
      <c r="K63" s="1">
        <f t="shared" si="6"/>
        <v>20.305050444363701</v>
      </c>
      <c r="L63" s="23">
        <f t="shared" si="13"/>
        <v>-1.6988883590185881</v>
      </c>
      <c r="M63" s="23">
        <f t="shared" si="15"/>
        <v>21.10277924786012</v>
      </c>
      <c r="N63" s="1">
        <f t="shared" si="7"/>
        <v>0.23361438391273345</v>
      </c>
      <c r="O63" s="1">
        <f t="shared" si="8"/>
        <v>0.9998676470794311</v>
      </c>
      <c r="P63" s="1">
        <f t="shared" si="9"/>
        <v>9.5706171513051235</v>
      </c>
      <c r="Q63" s="1">
        <f t="shared" si="10"/>
        <v>79.574896304526462</v>
      </c>
      <c r="R63" s="45">
        <f t="shared" si="11"/>
        <v>1.1158925571622318</v>
      </c>
      <c r="S63" s="31">
        <f t="shared" si="14"/>
        <v>-3.1938541387919033</v>
      </c>
      <c r="T63" s="31">
        <f t="shared" si="16"/>
        <v>45.689992334391469</v>
      </c>
      <c r="U63" s="31">
        <f t="shared" si="12"/>
        <v>1.3095238095238086</v>
      </c>
      <c r="V63" s="11"/>
      <c r="W63" s="11"/>
    </row>
    <row r="64" spans="1:27" x14ac:dyDescent="0.2">
      <c r="A64" s="6">
        <f>A63+$O$3</f>
        <v>2.799999999999998</v>
      </c>
      <c r="B64" s="6">
        <f t="shared" ref="B64:D64" si="41">B63+$M$3</f>
        <v>5.1999700000000003E-2</v>
      </c>
      <c r="C64" s="6">
        <f t="shared" si="41"/>
        <v>0.15193319999999999</v>
      </c>
      <c r="D64" s="6">
        <f t="shared" si="41"/>
        <v>0.249662</v>
      </c>
      <c r="E64" s="6"/>
      <c r="F64" s="1">
        <f t="shared" si="1"/>
        <v>-2.9565173296481211</v>
      </c>
      <c r="G64" s="1">
        <f t="shared" si="2"/>
        <v>-1.884314328416933</v>
      </c>
      <c r="H64" s="1">
        <f t="shared" si="3"/>
        <v>-1.3876472758965022</v>
      </c>
      <c r="I64" s="6" t="e">
        <f>I63+$O$3</f>
        <v>#NUM!</v>
      </c>
      <c r="J64" s="1">
        <f t="shared" si="5"/>
        <v>-2442.1252564031151</v>
      </c>
      <c r="K64" s="1">
        <f t="shared" si="6"/>
        <v>20.305050444363701</v>
      </c>
      <c r="L64" s="23">
        <f t="shared" si="13"/>
        <v>-1.5117915682627068</v>
      </c>
      <c r="M64" s="23">
        <f t="shared" si="15"/>
        <v>-11.669778402411252</v>
      </c>
      <c r="N64" s="1">
        <f t="shared" si="7"/>
        <v>0.23361438391273345</v>
      </c>
      <c r="O64" s="1">
        <f t="shared" si="8"/>
        <v>0.9998676470794311</v>
      </c>
      <c r="P64" s="1">
        <f t="shared" si="9"/>
        <v>9.5706171513051235</v>
      </c>
      <c r="Q64" s="1">
        <f t="shared" si="10"/>
        <v>79.574896304526462</v>
      </c>
      <c r="R64" s="45">
        <f t="shared" si="11"/>
        <v>1.1158925571622318</v>
      </c>
      <c r="S64" s="31">
        <f t="shared" si="14"/>
        <v>-2.5773436861284531</v>
      </c>
      <c r="T64" s="31">
        <f t="shared" si="16"/>
        <v>-14.548878870069009</v>
      </c>
      <c r="U64" s="31">
        <f t="shared" si="12"/>
        <v>1.3333333333333324</v>
      </c>
      <c r="V64" s="11"/>
      <c r="W64" s="11"/>
    </row>
    <row r="65" spans="1:23" x14ac:dyDescent="0.2">
      <c r="A65" s="6">
        <f t="shared" ref="A65" si="42">A64+$O$3</f>
        <v>2.8499999999999979</v>
      </c>
      <c r="B65" s="1">
        <v>5.5336900000000001E-2</v>
      </c>
      <c r="C65" s="1">
        <v>0.16044340000000001</v>
      </c>
      <c r="D65" s="1">
        <v>0.26257999999999998</v>
      </c>
      <c r="E65" s="1"/>
      <c r="F65" s="1">
        <f t="shared" si="1"/>
        <v>-2.8943153235396948</v>
      </c>
      <c r="G65" s="1">
        <f t="shared" si="2"/>
        <v>-1.8298140465820638</v>
      </c>
      <c r="H65" s="1">
        <f t="shared" si="3"/>
        <v>-1.3371994814761727</v>
      </c>
      <c r="I65" s="1" t="e">
        <f t="shared" ref="I65:I66" si="43">LN(E65)</f>
        <v>#NUM!</v>
      </c>
      <c r="J65" s="1">
        <f t="shared" si="5"/>
        <v>-2423.9426649272268</v>
      </c>
      <c r="K65" s="1">
        <f t="shared" si="6"/>
        <v>20.153871287537431</v>
      </c>
      <c r="L65" s="23">
        <f t="shared" si="13"/>
        <v>-2.8658661992597092</v>
      </c>
      <c r="M65" s="23">
        <f t="shared" si="15"/>
        <v>1.577169372657049</v>
      </c>
      <c r="N65" s="1">
        <f t="shared" si="7"/>
        <v>0.23661544488150205</v>
      </c>
      <c r="O65" s="1">
        <f t="shared" si="8"/>
        <v>0.9998621809158883</v>
      </c>
      <c r="P65" s="1">
        <f t="shared" si="9"/>
        <v>9.5396189711845096</v>
      </c>
      <c r="Q65" s="1">
        <f t="shared" si="10"/>
        <v>79.317161935913617</v>
      </c>
      <c r="R65" s="45">
        <f t="shared" si="11"/>
        <v>1.1302275546163694</v>
      </c>
      <c r="S65" s="31">
        <f t="shared" si="14"/>
        <v>-4.648742025798799</v>
      </c>
      <c r="T65" s="31">
        <f t="shared" si="16"/>
        <v>5.0594534645810896</v>
      </c>
      <c r="U65" s="31">
        <f t="shared" si="12"/>
        <v>1.3571428571428561</v>
      </c>
      <c r="V65" s="11"/>
      <c r="W65" s="11"/>
    </row>
    <row r="66" spans="1:23" x14ac:dyDescent="0.2">
      <c r="A66" s="6">
        <f t="shared" ref="A66" si="44">A65+$O$3</f>
        <v>2.8999999999999977</v>
      </c>
      <c r="B66" s="1">
        <v>5.86741E-2</v>
      </c>
      <c r="C66" s="1">
        <v>0.16895360000000001</v>
      </c>
      <c r="D66" s="1">
        <v>0.27549800000000002</v>
      </c>
      <c r="E66" s="1"/>
      <c r="F66" s="1">
        <f t="shared" si="1"/>
        <v>-2.8357568760929834</v>
      </c>
      <c r="G66" s="1">
        <f t="shared" si="2"/>
        <v>-1.7781311579695385</v>
      </c>
      <c r="H66" s="1">
        <f t="shared" si="3"/>
        <v>-1.2891749099436489</v>
      </c>
      <c r="I66" s="1" t="e">
        <f t="shared" si="43"/>
        <v>#NUM!</v>
      </c>
      <c r="J66" s="1">
        <f t="shared" si="5"/>
        <v>-2407.6569636704226</v>
      </c>
      <c r="K66" s="1">
        <f t="shared" si="6"/>
        <v>20.018463824437731</v>
      </c>
      <c r="L66" s="23">
        <f t="shared" si="13"/>
        <v>-1.3540746309970024</v>
      </c>
      <c r="M66" s="23">
        <f t="shared" si="15"/>
        <v>16.459892613020816</v>
      </c>
      <c r="N66" s="1">
        <f t="shared" si="7"/>
        <v>0.23968579824573802</v>
      </c>
      <c r="O66" s="1">
        <f t="shared" si="8"/>
        <v>0.99985666216057256</v>
      </c>
      <c r="P66" s="1">
        <f t="shared" si="9"/>
        <v>9.5147058875394279</v>
      </c>
      <c r="Q66" s="1">
        <f t="shared" si="10"/>
        <v>79.110022101946583</v>
      </c>
      <c r="R66" s="45">
        <f t="shared" si="11"/>
        <v>1.1448935371197788</v>
      </c>
      <c r="S66" s="31">
        <f t="shared" si="14"/>
        <v>-2.0713983396703459</v>
      </c>
      <c r="T66" s="31">
        <f t="shared" si="16"/>
        <v>29.961365979640892</v>
      </c>
      <c r="U66" s="31">
        <f t="shared" si="12"/>
        <v>1.3809523809523798</v>
      </c>
      <c r="V66" s="11"/>
      <c r="W66" s="11"/>
    </row>
    <row r="67" spans="1:23" x14ac:dyDescent="0.2">
      <c r="A67" s="6">
        <f>A66+$O$3</f>
        <v>2.9499999999999975</v>
      </c>
      <c r="B67" s="6">
        <f t="shared" ref="B67:D67" si="45">B66+$M$3</f>
        <v>5.86741E-2</v>
      </c>
      <c r="C67" s="6">
        <f t="shared" si="45"/>
        <v>0.16895360000000001</v>
      </c>
      <c r="D67" s="6">
        <f t="shared" si="45"/>
        <v>0.27549800000000002</v>
      </c>
      <c r="E67" s="6"/>
      <c r="F67" s="1">
        <f t="shared" si="1"/>
        <v>-2.8357568760929834</v>
      </c>
      <c r="G67" s="1">
        <f t="shared" si="2"/>
        <v>-1.7781311579695385</v>
      </c>
      <c r="H67" s="1">
        <f t="shared" si="3"/>
        <v>-1.2891749099436489</v>
      </c>
      <c r="I67" s="6" t="e">
        <f>I66+$O$3</f>
        <v>#NUM!</v>
      </c>
      <c r="J67" s="1">
        <f t="shared" si="5"/>
        <v>-2407.6569636704226</v>
      </c>
      <c r="K67" s="1">
        <f t="shared" si="6"/>
        <v>20.018463824437731</v>
      </c>
      <c r="L67" s="23">
        <f t="shared" si="13"/>
        <v>-1.2198769379576335</v>
      </c>
      <c r="M67" s="23">
        <f t="shared" si="15"/>
        <v>-9.7053532272675351</v>
      </c>
      <c r="N67" s="1">
        <f t="shared" si="7"/>
        <v>0.23968579824573802</v>
      </c>
      <c r="O67" s="1">
        <f t="shared" si="8"/>
        <v>0.99985666216057256</v>
      </c>
      <c r="P67" s="1">
        <f t="shared" si="9"/>
        <v>9.5147058875394279</v>
      </c>
      <c r="Q67" s="1">
        <f t="shared" si="10"/>
        <v>79.110022101946583</v>
      </c>
      <c r="R67" s="1">
        <f t="shared" si="11"/>
        <v>1.1448935371197788</v>
      </c>
      <c r="S67" s="23">
        <f t="shared" si="14"/>
        <v>-1.6526054278347204</v>
      </c>
      <c r="T67" s="23">
        <f t="shared" si="16"/>
        <v>-8.8452420906819551</v>
      </c>
      <c r="U67" s="23">
        <f t="shared" si="12"/>
        <v>1.4047619047619035</v>
      </c>
    </row>
    <row r="68" spans="1:23" x14ac:dyDescent="0.2">
      <c r="A68" s="6">
        <f t="shared" ref="A68" si="46">A67+$O$3</f>
        <v>2.9999999999999973</v>
      </c>
      <c r="B68" s="1">
        <v>6.2011299999999998E-2</v>
      </c>
      <c r="C68" s="1">
        <v>0.1774638</v>
      </c>
      <c r="D68" s="1">
        <v>0.28841600000000001</v>
      </c>
      <c r="E68" s="1"/>
      <c r="F68" s="1">
        <f t="shared" si="1"/>
        <v>-2.7804386524795128</v>
      </c>
      <c r="G68" s="1">
        <f t="shared" si="2"/>
        <v>-1.728988634527975</v>
      </c>
      <c r="H68" s="1">
        <f t="shared" si="3"/>
        <v>-1.2433513966081378</v>
      </c>
      <c r="I68" s="1" t="e">
        <f t="shared" ref="I68:I69" si="47">LN(E68)</f>
        <v>#NUM!</v>
      </c>
      <c r="J68" s="1">
        <f t="shared" si="5"/>
        <v>-2392.9852824152945</v>
      </c>
      <c r="K68" s="1">
        <f t="shared" si="6"/>
        <v>19.896476130641968</v>
      </c>
      <c r="L68" s="23">
        <f t="shared" si="13"/>
        <v>-2.3246099537237526</v>
      </c>
      <c r="M68" s="23">
        <f t="shared" si="15"/>
        <v>1.1514392219151488</v>
      </c>
      <c r="N68" s="1">
        <f t="shared" si="7"/>
        <v>0.242762753677944</v>
      </c>
      <c r="O68" s="1">
        <f t="shared" si="8"/>
        <v>0.99985115058558993</v>
      </c>
      <c r="P68" s="1">
        <f t="shared" si="9"/>
        <v>9.4948297022266051</v>
      </c>
      <c r="Q68" s="1">
        <f t="shared" si="10"/>
        <v>78.944761559163112</v>
      </c>
      <c r="R68" s="1">
        <f t="shared" si="11"/>
        <v>1.1595910553462301</v>
      </c>
      <c r="S68" s="23">
        <f t="shared" si="14"/>
        <v>-2.9559225487385383</v>
      </c>
      <c r="T68" s="23">
        <f t="shared" si="16"/>
        <v>3.4928830693090398</v>
      </c>
      <c r="U68" s="23">
        <f t="shared" si="12"/>
        <v>1.4285714285714273</v>
      </c>
    </row>
    <row r="69" spans="1:23" x14ac:dyDescent="0.2">
      <c r="A69" s="6">
        <f t="shared" ref="A69" si="48">A68+$O$3</f>
        <v>3.0499999999999972</v>
      </c>
      <c r="B69" s="1">
        <v>6.5348500000000004E-2</v>
      </c>
      <c r="C69" s="1">
        <v>0.185974</v>
      </c>
      <c r="D69" s="1">
        <v>0.30133399999999999</v>
      </c>
      <c r="E69" s="1"/>
      <c r="F69" s="1">
        <f t="shared" si="1"/>
        <v>-2.7280207925035702</v>
      </c>
      <c r="G69" s="1">
        <f t="shared" si="2"/>
        <v>-1.6821483999859985</v>
      </c>
      <c r="H69" s="1">
        <f t="shared" si="3"/>
        <v>-1.199535994871137</v>
      </c>
      <c r="I69" s="1" t="e">
        <f t="shared" si="47"/>
        <v>#NUM!</v>
      </c>
      <c r="J69" s="1">
        <f t="shared" si="5"/>
        <v>-2379.6984580029293</v>
      </c>
      <c r="K69" s="1">
        <f t="shared" si="6"/>
        <v>19.786002829065357</v>
      </c>
      <c r="L69" s="23">
        <f t="shared" si="13"/>
        <v>-1.104733015766119</v>
      </c>
      <c r="M69" s="23">
        <f t="shared" si="15"/>
        <v>13.194186420423033</v>
      </c>
      <c r="N69" s="1">
        <f t="shared" si="7"/>
        <v>0.24580465300411208</v>
      </c>
      <c r="O69" s="1">
        <f t="shared" si="8"/>
        <v>0.99984568894371784</v>
      </c>
      <c r="P69" s="1">
        <f t="shared" si="9"/>
        <v>9.4791544707526274</v>
      </c>
      <c r="Q69" s="1">
        <f t="shared" si="10"/>
        <v>78.814429847072731</v>
      </c>
      <c r="R69" s="1">
        <f t="shared" si="11"/>
        <v>1.1741211230623332</v>
      </c>
      <c r="S69" s="23">
        <f t="shared" si="14"/>
        <v>-1.3033171209038177</v>
      </c>
      <c r="T69" s="23">
        <f t="shared" si="16"/>
        <v>19.458816796614681</v>
      </c>
      <c r="U69" s="23">
        <f t="shared" si="12"/>
        <v>1.452380952380951</v>
      </c>
    </row>
    <row r="70" spans="1:23" x14ac:dyDescent="0.2">
      <c r="A70" s="6">
        <f>A69+$O$3</f>
        <v>3.099999999999997</v>
      </c>
      <c r="B70" s="6">
        <f t="shared" ref="B70:D70" si="49">B69+$M$3</f>
        <v>6.5348500000000004E-2</v>
      </c>
      <c r="C70" s="6">
        <f t="shared" si="49"/>
        <v>0.185974</v>
      </c>
      <c r="D70" s="6">
        <f t="shared" si="49"/>
        <v>0.30133399999999999</v>
      </c>
      <c r="E70" s="6"/>
      <c r="F70" s="1">
        <f t="shared" si="1"/>
        <v>-2.7280207925035702</v>
      </c>
      <c r="G70" s="1">
        <f t="shared" si="2"/>
        <v>-1.6821483999859985</v>
      </c>
      <c r="H70" s="1">
        <f t="shared" si="3"/>
        <v>-1.199535994871137</v>
      </c>
      <c r="I70" s="6" t="e">
        <f>I69+$O$3</f>
        <v>#NUM!</v>
      </c>
      <c r="J70" s="1">
        <f t="shared" si="5"/>
        <v>-2379.6984580029293</v>
      </c>
      <c r="K70" s="1">
        <f t="shared" si="6"/>
        <v>19.786002829065357</v>
      </c>
      <c r="L70" s="23">
        <f t="shared" si="13"/>
        <v>-1.0051913116814539</v>
      </c>
      <c r="M70" s="23">
        <f t="shared" si="15"/>
        <v>-8.1900772297772182</v>
      </c>
      <c r="N70" s="1">
        <f t="shared" si="7"/>
        <v>0.24580465300411208</v>
      </c>
      <c r="O70" s="1">
        <f t="shared" si="8"/>
        <v>0.99984568894371784</v>
      </c>
      <c r="P70" s="1">
        <f t="shared" si="9"/>
        <v>9.4791544707526274</v>
      </c>
      <c r="Q70" s="1">
        <f t="shared" si="10"/>
        <v>78.814429847072731</v>
      </c>
      <c r="R70" s="1">
        <f t="shared" si="11"/>
        <v>1.1741211230623332</v>
      </c>
      <c r="S70" s="23">
        <f t="shared" si="14"/>
        <v>-1.010040869077077</v>
      </c>
      <c r="T70" s="23">
        <f t="shared" si="16"/>
        <v>-4.6905262542339052</v>
      </c>
      <c r="U70" s="23">
        <f t="shared" si="12"/>
        <v>1.4761904761904747</v>
      </c>
    </row>
    <row r="71" spans="1:23" x14ac:dyDescent="0.2">
      <c r="A71" s="6">
        <f t="shared" ref="A71" si="50">A70+$O$3</f>
        <v>3.1499999999999968</v>
      </c>
      <c r="B71" s="1">
        <v>6.8685700000000002E-2</v>
      </c>
      <c r="C71" s="1">
        <v>0.1944842</v>
      </c>
      <c r="D71" s="1">
        <v>0.31425199999999998</v>
      </c>
      <c r="E71" s="1"/>
      <c r="F71" s="1">
        <f t="shared" si="1"/>
        <v>-2.6782142528031629</v>
      </c>
      <c r="G71" s="1">
        <f t="shared" si="2"/>
        <v>-1.6374043531564526</v>
      </c>
      <c r="H71" s="1">
        <f t="shared" si="3"/>
        <v>-1.1575600671724464</v>
      </c>
      <c r="I71" s="1" t="e">
        <f t="shared" ref="I71:I72" si="51">LN(E71)</f>
        <v>#NUM!</v>
      </c>
      <c r="J71" s="1">
        <f t="shared" si="5"/>
        <v>-2367.6088397254448</v>
      </c>
      <c r="K71" s="1">
        <f t="shared" si="6"/>
        <v>19.685483697897212</v>
      </c>
      <c r="L71" s="23">
        <f t="shared" si="13"/>
        <v>-1.9237407387438379</v>
      </c>
      <c r="M71" s="23">
        <f t="shared" si="15"/>
        <v>0.86641884619070386</v>
      </c>
      <c r="N71" s="1">
        <f t="shared" si="7"/>
        <v>0.24878419014964054</v>
      </c>
      <c r="O71" s="1">
        <f t="shared" si="8"/>
        <v>0.99984030768512477</v>
      </c>
      <c r="P71" s="1">
        <f t="shared" si="9"/>
        <v>9.4670065259684915</v>
      </c>
      <c r="Q71" s="1">
        <f t="shared" si="10"/>
        <v>78.713425760165023</v>
      </c>
      <c r="R71" s="1">
        <f t="shared" si="11"/>
        <v>1.1883533088926612</v>
      </c>
      <c r="S71" s="23">
        <f t="shared" si="14"/>
        <v>-1.7723697463272066</v>
      </c>
      <c r="T71" s="23">
        <f t="shared" si="16"/>
        <v>2.4771199182694836</v>
      </c>
      <c r="U71" s="23">
        <f t="shared" si="12"/>
        <v>1.4999999999999984</v>
      </c>
    </row>
    <row r="72" spans="1:23" x14ac:dyDescent="0.2">
      <c r="A72" s="6">
        <f t="shared" ref="A72" si="52">A71+$O$3</f>
        <v>3.1999999999999966</v>
      </c>
      <c r="B72" s="1">
        <v>7.2022900000000001E-2</v>
      </c>
      <c r="C72" s="1">
        <v>0.20299439999999999</v>
      </c>
      <c r="D72" s="1">
        <v>0.32717000000000002</v>
      </c>
      <c r="E72" s="1"/>
      <c r="F72" s="1">
        <f t="shared" si="1"/>
        <v>-2.6307711549794721</v>
      </c>
      <c r="G72" s="1">
        <f t="shared" si="2"/>
        <v>-1.5945768865277528</v>
      </c>
      <c r="H72" s="1">
        <f t="shared" si="3"/>
        <v>-1.1172753654986236</v>
      </c>
      <c r="I72" s="1" t="e">
        <f t="shared" si="51"/>
        <v>#NUM!</v>
      </c>
      <c r="J72" s="1">
        <f t="shared" si="5"/>
        <v>-2356.5612791137137</v>
      </c>
      <c r="K72" s="1">
        <f t="shared" si="6"/>
        <v>19.593628755190974</v>
      </c>
      <c r="L72" s="23">
        <f t="shared" si="13"/>
        <v>-0.91854942706238385</v>
      </c>
      <c r="M72" s="23">
        <f t="shared" si="15"/>
        <v>10.810739571078265</v>
      </c>
      <c r="N72" s="1">
        <f t="shared" si="7"/>
        <v>0.25168393266968891</v>
      </c>
      <c r="O72" s="1">
        <f t="shared" si="8"/>
        <v>0.99983502825041548</v>
      </c>
      <c r="P72" s="1">
        <f t="shared" si="9"/>
        <v>9.4578378582524518</v>
      </c>
      <c r="Q72" s="1">
        <f t="shared" si="10"/>
        <v>78.637192872440011</v>
      </c>
      <c r="R72" s="1">
        <f t="shared" si="11"/>
        <v>1.2022043442681953</v>
      </c>
      <c r="S72" s="23">
        <f t="shared" si="14"/>
        <v>-0.76232887725012954</v>
      </c>
      <c r="T72" s="23">
        <f t="shared" si="16"/>
        <v>12.203721579503309</v>
      </c>
      <c r="U72" s="23">
        <f t="shared" si="12"/>
        <v>1.5238095238095222</v>
      </c>
    </row>
    <row r="73" spans="1:23" x14ac:dyDescent="0.2">
      <c r="A73" s="6">
        <f>A72+$O$3</f>
        <v>3.2499999999999964</v>
      </c>
      <c r="B73" s="6">
        <f t="shared" ref="B73:D73" si="53">B72+$M$3</f>
        <v>7.2022900000000001E-2</v>
      </c>
      <c r="C73" s="6">
        <f t="shared" si="53"/>
        <v>0.20299439999999999</v>
      </c>
      <c r="D73" s="6">
        <f t="shared" si="53"/>
        <v>0.32717000000000002</v>
      </c>
      <c r="E73" s="6"/>
      <c r="F73" s="1">
        <f t="shared" si="1"/>
        <v>-2.6307711549794721</v>
      </c>
      <c r="G73" s="1">
        <f t="shared" si="2"/>
        <v>-1.5945768865277528</v>
      </c>
      <c r="H73" s="1">
        <f t="shared" si="3"/>
        <v>-1.1172753654986236</v>
      </c>
      <c r="I73" s="6" t="e">
        <f>I72+$O$3</f>
        <v>#NUM!</v>
      </c>
      <c r="J73" s="1">
        <f t="shared" si="5"/>
        <v>-2356.5612791137137</v>
      </c>
      <c r="K73" s="1">
        <f t="shared" si="6"/>
        <v>19.593628755190974</v>
      </c>
      <c r="L73" s="23">
        <f t="shared" si="13"/>
        <v>-0.84266678163601527</v>
      </c>
      <c r="M73" s="23">
        <f t="shared" si="15"/>
        <v>-6.9994718290079811</v>
      </c>
      <c r="N73" s="1">
        <f t="shared" si="7"/>
        <v>0.25168393266968891</v>
      </c>
      <c r="O73" s="1">
        <f t="shared" si="8"/>
        <v>0.99983502825041548</v>
      </c>
      <c r="P73" s="1">
        <f t="shared" si="9"/>
        <v>9.4578378582524518</v>
      </c>
      <c r="Q73" s="1">
        <f t="shared" si="10"/>
        <v>78.637192872440011</v>
      </c>
      <c r="R73" s="1">
        <f t="shared" si="11"/>
        <v>1.2022043442681953</v>
      </c>
      <c r="S73" s="23">
        <f t="shared" si="14"/>
        <v>-0.55199758837687996</v>
      </c>
      <c r="T73" s="23">
        <f t="shared" si="16"/>
        <v>-1.622386062743443</v>
      </c>
      <c r="U73" s="23">
        <f t="shared" si="12"/>
        <v>1.5476190476190459</v>
      </c>
    </row>
    <row r="74" spans="1:23" x14ac:dyDescent="0.2">
      <c r="A74" s="6">
        <f t="shared" ref="A74" si="54">A73+$O$3</f>
        <v>3.2999999999999963</v>
      </c>
      <c r="B74" s="1">
        <v>7.5360099999999999E-2</v>
      </c>
      <c r="C74" s="1">
        <v>0.21150459999999999</v>
      </c>
      <c r="D74" s="1">
        <v>0.340088</v>
      </c>
      <c r="E74" s="1"/>
      <c r="F74" s="1">
        <f t="shared" ref="F74:F87" si="55">LN(B74)</f>
        <v>-2.5854773217510032</v>
      </c>
      <c r="G74" s="1">
        <f t="shared" ref="G74:G87" si="56">LN(C74)</f>
        <v>-1.5535085313233359</v>
      </c>
      <c r="H74" s="1">
        <f t="shared" ref="H74:H87" si="57">LN(D74)</f>
        <v>-1.0785508713315495</v>
      </c>
      <c r="I74" s="1" t="e">
        <f t="shared" ref="I74:I75" si="58">LN(E74)</f>
        <v>#NUM!</v>
      </c>
      <c r="J74" s="1">
        <f t="shared" ref="J74:J87" si="59">SLOPE(F74:H74,$D$2:$F$2)</f>
        <v>-2346.4263728459164</v>
      </c>
      <c r="K74" s="1">
        <f t="shared" ref="K74:K87" si="60">-J74*0.0083145</f>
        <v>19.509362077027372</v>
      </c>
      <c r="L74" s="23">
        <f t="shared" si="13"/>
        <v>-1.6184966099631795</v>
      </c>
      <c r="M74" s="23">
        <f t="shared" si="15"/>
        <v>0.66836953308851321</v>
      </c>
      <c r="N74" s="1">
        <f t="shared" ref="N74:N87" si="61">INDEX(LINEST(F74:H74,$D$2:$F$2,,TRUE),2,1)*0.0083145</f>
        <v>0.25449327799598959</v>
      </c>
      <c r="O74" s="1">
        <f t="shared" ref="O74:O87" si="62">INDEX(LINEST(F74:H74,$D$2:$F$2,,TRUE),3,1)</f>
        <v>0.99982986541789254</v>
      </c>
      <c r="P74" s="1">
        <f t="shared" ref="P74:P87" si="63">INTERCEPT(F74:H74,$D$2:$F$2)</f>
        <v>9.451198883108102</v>
      </c>
      <c r="Q74" s="1">
        <f t="shared" ref="Q74:Q87" si="64">P74*8.3145</f>
        <v>78.581993113602323</v>
      </c>
      <c r="R74" s="1">
        <f t="shared" ref="R74:R87" si="65">INDEX(LINEST(F74:H74,$D$2:$F$2,,TRUE),2,2)*8.3145</f>
        <v>1.2156235845033703</v>
      </c>
      <c r="S74" s="23">
        <f t="shared" si="14"/>
        <v>-0.92456748352447327</v>
      </c>
      <c r="T74" s="23">
        <f t="shared" si="16"/>
        <v>1.7942769322928729</v>
      </c>
      <c r="U74" s="23">
        <f t="shared" ref="U74:U87" si="66">A74/$T$5</f>
        <v>1.5714285714285696</v>
      </c>
    </row>
    <row r="75" spans="1:23" x14ac:dyDescent="0.2">
      <c r="A75" s="6">
        <f t="shared" ref="A75" si="67">A74+$O$3</f>
        <v>3.3499999999999961</v>
      </c>
      <c r="B75" s="1">
        <v>7.8697299999999998E-2</v>
      </c>
      <c r="C75" s="1">
        <v>0.22001480000000001</v>
      </c>
      <c r="D75" s="1">
        <v>0.35300599999999999</v>
      </c>
      <c r="E75" s="1"/>
      <c r="F75" s="1">
        <f t="shared" si="55"/>
        <v>-2.5421464316441185</v>
      </c>
      <c r="G75" s="1">
        <f t="shared" si="56"/>
        <v>-1.5140604621652112</v>
      </c>
      <c r="H75" s="1">
        <f t="shared" si="57"/>
        <v>-1.0412702250261516</v>
      </c>
      <c r="I75" s="1" t="e">
        <f t="shared" si="58"/>
        <v>#NUM!</v>
      </c>
      <c r="J75" s="1">
        <f t="shared" si="59"/>
        <v>-2337.0953267417949</v>
      </c>
      <c r="K75" s="1">
        <f t="shared" si="60"/>
        <v>19.431779094194656</v>
      </c>
      <c r="L75" s="23">
        <f t="shared" ref="L75:L87" si="68">(K76-K74)/(A76-A74)</f>
        <v>-0.77582982832716418</v>
      </c>
      <c r="M75" s="23">
        <f t="shared" si="15"/>
        <v>9.018430128143315</v>
      </c>
      <c r="N75" s="1">
        <f t="shared" si="61"/>
        <v>0.25720636034106048</v>
      </c>
      <c r="O75" s="1">
        <f t="shared" si="62"/>
        <v>0.99982482900535341</v>
      </c>
      <c r="P75" s="1">
        <f t="shared" si="63"/>
        <v>9.4467179173837934</v>
      </c>
      <c r="Q75" s="1">
        <f t="shared" si="64"/>
        <v>78.544736124087564</v>
      </c>
      <c r="R75" s="1">
        <f t="shared" si="65"/>
        <v>1.2285830108243276</v>
      </c>
      <c r="S75" s="23">
        <f t="shared" ref="S75:S87" si="69">(Q76-Q74)/(A76-A74)</f>
        <v>-0.37256989514759331</v>
      </c>
      <c r="T75" s="23">
        <f t="shared" si="16"/>
        <v>7.0569701838693328</v>
      </c>
      <c r="U75" s="23">
        <f t="shared" si="66"/>
        <v>1.5952380952380933</v>
      </c>
    </row>
    <row r="76" spans="1:23" x14ac:dyDescent="0.2">
      <c r="A76" s="6">
        <f>A75+$O$3</f>
        <v>3.3999999999999959</v>
      </c>
      <c r="B76" s="6">
        <f t="shared" ref="B76:D76" si="70">B75+$M$3</f>
        <v>7.8697299999999998E-2</v>
      </c>
      <c r="C76" s="6">
        <f t="shared" si="70"/>
        <v>0.22001480000000001</v>
      </c>
      <c r="D76" s="6">
        <f t="shared" si="70"/>
        <v>0.35300599999999999</v>
      </c>
      <c r="E76" s="6"/>
      <c r="F76" s="1">
        <f t="shared" si="55"/>
        <v>-2.5421464316441185</v>
      </c>
      <c r="G76" s="1">
        <f t="shared" si="56"/>
        <v>-1.5140604621652112</v>
      </c>
      <c r="H76" s="1">
        <f t="shared" si="57"/>
        <v>-1.0412702250261516</v>
      </c>
      <c r="I76" s="6" t="e">
        <f>I75+$O$3</f>
        <v>#NUM!</v>
      </c>
      <c r="J76" s="1">
        <f t="shared" si="59"/>
        <v>-2337.0953267417949</v>
      </c>
      <c r="K76" s="1">
        <f t="shared" si="60"/>
        <v>19.431779094194656</v>
      </c>
      <c r="L76" s="23">
        <f t="shared" si="68"/>
        <v>-0.71665359714885113</v>
      </c>
      <c r="M76" s="23">
        <f t="shared" ref="M76:M87" si="71">(L77-L75)/(A77-A75)</f>
        <v>-6.0483254656212608</v>
      </c>
      <c r="N76" s="1">
        <f t="shared" si="61"/>
        <v>0.25720636034106048</v>
      </c>
      <c r="O76" s="1">
        <f t="shared" si="62"/>
        <v>0.99982482900535341</v>
      </c>
      <c r="P76" s="1">
        <f t="shared" si="63"/>
        <v>9.4467179173837934</v>
      </c>
      <c r="Q76" s="1">
        <f t="shared" si="64"/>
        <v>78.544736124087564</v>
      </c>
      <c r="R76" s="1">
        <f t="shared" si="65"/>
        <v>1.2285830108243276</v>
      </c>
      <c r="S76" s="23">
        <f t="shared" si="69"/>
        <v>-0.21887046513754249</v>
      </c>
      <c r="T76" s="23">
        <f t="shared" ref="T76:T87" si="72">(S77-S75)/(A77-A75)</f>
        <v>0.66971336909773982</v>
      </c>
      <c r="U76" s="23">
        <f t="shared" si="66"/>
        <v>1.6190476190476171</v>
      </c>
    </row>
    <row r="77" spans="1:23" x14ac:dyDescent="0.2">
      <c r="A77" s="6">
        <f t="shared" ref="A77" si="73">A76+$O$3</f>
        <v>3.4499999999999957</v>
      </c>
      <c r="B77" s="1">
        <v>8.2034499999999996E-2</v>
      </c>
      <c r="C77" s="1">
        <v>0.22852500000000001</v>
      </c>
      <c r="D77" s="1">
        <v>0.36592400000000003</v>
      </c>
      <c r="E77" s="1"/>
      <c r="F77" s="1">
        <f t="shared" si="55"/>
        <v>-2.5006153884933342</v>
      </c>
      <c r="G77" s="1">
        <f t="shared" si="56"/>
        <v>-1.4761096654422545</v>
      </c>
      <c r="H77" s="1">
        <f t="shared" si="57"/>
        <v>-1.0053296174162978</v>
      </c>
      <c r="I77" s="1" t="e">
        <f t="shared" ref="I77:I78" si="74">LN(E77)</f>
        <v>#NUM!</v>
      </c>
      <c r="J77" s="1">
        <f t="shared" si="59"/>
        <v>-2328.4760039064008</v>
      </c>
      <c r="K77" s="1">
        <f t="shared" si="60"/>
        <v>19.360113734479771</v>
      </c>
      <c r="L77" s="23">
        <f t="shared" si="68"/>
        <v>-1.3806623748892881</v>
      </c>
      <c r="M77" s="23">
        <f t="shared" si="71"/>
        <v>0.52644819408414334</v>
      </c>
      <c r="N77" s="1">
        <f t="shared" si="61"/>
        <v>0.25982059691306814</v>
      </c>
      <c r="O77" s="1">
        <f t="shared" si="62"/>
        <v>0.99981992512119255</v>
      </c>
      <c r="P77" s="1">
        <f t="shared" si="63"/>
        <v>9.4440855225899103</v>
      </c>
      <c r="Q77" s="1">
        <f t="shared" si="64"/>
        <v>78.522849077573809</v>
      </c>
      <c r="R77" s="1">
        <f t="shared" si="65"/>
        <v>1.2410702861560314</v>
      </c>
      <c r="S77" s="23">
        <f t="shared" si="69"/>
        <v>-0.30559855823781956</v>
      </c>
      <c r="T77" s="23">
        <f t="shared" si="72"/>
        <v>1.3214237203726591</v>
      </c>
      <c r="U77" s="23">
        <f t="shared" si="66"/>
        <v>1.6428571428571408</v>
      </c>
    </row>
    <row r="78" spans="1:23" x14ac:dyDescent="0.2">
      <c r="A78" s="6">
        <f t="shared" ref="A78" si="75">A77+$O$3</f>
        <v>3.4999999999999956</v>
      </c>
      <c r="B78" s="1">
        <v>8.5371699999999995E-2</v>
      </c>
      <c r="C78" s="1">
        <v>0.2370352</v>
      </c>
      <c r="D78" s="1">
        <v>0.37884200000000001</v>
      </c>
      <c r="E78" s="1"/>
      <c r="F78" s="1">
        <f t="shared" si="55"/>
        <v>-2.4607406148396938</v>
      </c>
      <c r="G78" s="1">
        <f t="shared" si="56"/>
        <v>-1.4395466256687344</v>
      </c>
      <c r="H78" s="1">
        <f t="shared" si="57"/>
        <v>-0.97063604736459974</v>
      </c>
      <c r="I78" s="1" t="e">
        <f t="shared" si="74"/>
        <v>#NUM!</v>
      </c>
      <c r="J78" s="1">
        <f t="shared" si="59"/>
        <v>-2320.4898498653829</v>
      </c>
      <c r="K78" s="1">
        <f t="shared" si="60"/>
        <v>19.293712856705728</v>
      </c>
      <c r="L78" s="23">
        <f t="shared" si="68"/>
        <v>-0.66400877774043698</v>
      </c>
      <c r="M78" s="23">
        <f t="shared" si="71"/>
        <v>7.6369534394910774</v>
      </c>
      <c r="N78" s="1">
        <f t="shared" si="61"/>
        <v>0.26233566976449796</v>
      </c>
      <c r="O78" s="1">
        <f t="shared" si="62"/>
        <v>0.99981515709468494</v>
      </c>
      <c r="P78" s="1">
        <f t="shared" si="63"/>
        <v>9.4430424280791119</v>
      </c>
      <c r="Q78" s="1">
        <f t="shared" si="64"/>
        <v>78.514176268263782</v>
      </c>
      <c r="R78" s="1">
        <f t="shared" si="65"/>
        <v>1.2530838917766498</v>
      </c>
      <c r="S78" s="23">
        <f t="shared" si="69"/>
        <v>-8.6728093100277043E-2</v>
      </c>
      <c r="T78" s="23">
        <f t="shared" si="72"/>
        <v>3.3284454705338602</v>
      </c>
      <c r="U78" s="23">
        <f t="shared" si="66"/>
        <v>1.6666666666666645</v>
      </c>
    </row>
    <row r="79" spans="1:23" x14ac:dyDescent="0.2">
      <c r="A79" s="6">
        <f>A78+$O$3</f>
        <v>3.5499999999999954</v>
      </c>
      <c r="B79" s="6">
        <f t="shared" ref="B79:D79" si="76">B78+$M$3</f>
        <v>8.5371699999999995E-2</v>
      </c>
      <c r="C79" s="6">
        <f t="shared" si="76"/>
        <v>0.2370352</v>
      </c>
      <c r="D79" s="6">
        <f t="shared" si="76"/>
        <v>0.37884200000000001</v>
      </c>
      <c r="E79" s="6"/>
      <c r="F79" s="1">
        <f t="shared" si="55"/>
        <v>-2.4607406148396938</v>
      </c>
      <c r="G79" s="1">
        <f t="shared" si="56"/>
        <v>-1.4395466256687344</v>
      </c>
      <c r="H79" s="1">
        <f t="shared" si="57"/>
        <v>-0.97063604736459974</v>
      </c>
      <c r="I79" s="6" t="e">
        <f>I78+$O$3</f>
        <v>#NUM!</v>
      </c>
      <c r="J79" s="1">
        <f t="shared" si="59"/>
        <v>-2320.4898498653829</v>
      </c>
      <c r="K79" s="1">
        <f t="shared" si="60"/>
        <v>19.293712856705728</v>
      </c>
      <c r="L79" s="23">
        <f t="shared" si="68"/>
        <v>-0.61696703094018313</v>
      </c>
      <c r="M79" s="23">
        <f t="shared" si="71"/>
        <v>-5.2771774798387501</v>
      </c>
      <c r="N79" s="1">
        <f t="shared" si="61"/>
        <v>0.26233566976449796</v>
      </c>
      <c r="O79" s="1">
        <f t="shared" si="62"/>
        <v>0.99981515709468494</v>
      </c>
      <c r="P79" s="1">
        <f t="shared" si="63"/>
        <v>9.4430424280791119</v>
      </c>
      <c r="Q79" s="1">
        <f t="shared" si="64"/>
        <v>78.514176268263782</v>
      </c>
      <c r="R79" s="1">
        <f t="shared" si="65"/>
        <v>1.2530838917766498</v>
      </c>
      <c r="S79" s="23">
        <f t="shared" si="69"/>
        <v>2.7245988815565267E-2</v>
      </c>
      <c r="T79" s="23">
        <f t="shared" si="72"/>
        <v>2.3979922010454575</v>
      </c>
      <c r="U79" s="23">
        <f t="shared" si="66"/>
        <v>1.6904761904761882</v>
      </c>
    </row>
    <row r="80" spans="1:23" x14ac:dyDescent="0.2">
      <c r="A80" s="6">
        <f t="shared" ref="A80" si="77">A79+$O$3</f>
        <v>3.5999999999999952</v>
      </c>
      <c r="B80" s="1">
        <v>8.8708899999999993E-2</v>
      </c>
      <c r="C80" s="1">
        <v>0.2455454</v>
      </c>
      <c r="D80" s="1">
        <v>0.39176</v>
      </c>
      <c r="E80" s="1"/>
      <c r="F80" s="1">
        <f t="shared" si="55"/>
        <v>-2.4223950564814309</v>
      </c>
      <c r="G80" s="1">
        <f t="shared" si="56"/>
        <v>-1.4042734201278648</v>
      </c>
      <c r="H80" s="1">
        <f t="shared" si="57"/>
        <v>-0.93710587158807512</v>
      </c>
      <c r="I80" s="1" t="e">
        <f t="shared" ref="I80:I81" si="78">LN(E80)</f>
        <v>#NUM!</v>
      </c>
      <c r="J80" s="1">
        <f t="shared" si="59"/>
        <v>-2313.0694754479173</v>
      </c>
      <c r="K80" s="1">
        <f t="shared" si="60"/>
        <v>19.23201615361171</v>
      </c>
      <c r="L80" s="23">
        <f t="shared" si="68"/>
        <v>-1.1917265257243101</v>
      </c>
      <c r="M80" s="23">
        <f t="shared" si="71"/>
        <v>0.42207536156056252</v>
      </c>
      <c r="N80" s="1">
        <f t="shared" si="61"/>
        <v>0.26475280798284395</v>
      </c>
      <c r="O80" s="1">
        <f t="shared" si="62"/>
        <v>0.99981052617414712</v>
      </c>
      <c r="P80" s="1">
        <f t="shared" si="63"/>
        <v>9.4433701205298366</v>
      </c>
      <c r="Q80" s="1">
        <f t="shared" si="64"/>
        <v>78.516900867145338</v>
      </c>
      <c r="R80" s="1">
        <f t="shared" si="65"/>
        <v>1.264629698598597</v>
      </c>
      <c r="S80" s="23">
        <f t="shared" si="69"/>
        <v>0.15307112700426784</v>
      </c>
      <c r="T80" s="23">
        <f t="shared" si="72"/>
        <v>0.98579149373137642</v>
      </c>
      <c r="U80" s="23">
        <f t="shared" si="66"/>
        <v>1.714285714285712</v>
      </c>
    </row>
    <row r="81" spans="1:21" x14ac:dyDescent="0.2">
      <c r="A81" s="6">
        <f t="shared" ref="A81" si="79">A80+$O$3</f>
        <v>3.649999999999995</v>
      </c>
      <c r="B81" s="1">
        <v>9.2046100000000006E-2</v>
      </c>
      <c r="C81" s="1">
        <v>0.25405559999999999</v>
      </c>
      <c r="D81" s="1">
        <v>0.40467799999999998</v>
      </c>
      <c r="E81" s="1"/>
      <c r="F81" s="1">
        <f t="shared" si="55"/>
        <v>-2.3854657404787205</v>
      </c>
      <c r="G81" s="1">
        <f t="shared" si="56"/>
        <v>-1.3702021382803975</v>
      </c>
      <c r="H81" s="1">
        <f t="shared" si="57"/>
        <v>-0.90466358983319461</v>
      </c>
      <c r="I81" s="1" t="e">
        <f t="shared" si="78"/>
        <v>#NUM!</v>
      </c>
      <c r="J81" s="1">
        <f t="shared" si="59"/>
        <v>-2306.156738725515</v>
      </c>
      <c r="K81" s="1">
        <f t="shared" si="60"/>
        <v>19.174540204133297</v>
      </c>
      <c r="L81" s="23">
        <f t="shared" si="68"/>
        <v>-0.57475949478412702</v>
      </c>
      <c r="M81" s="23">
        <f t="shared" si="71"/>
        <v>6.5498156164711681</v>
      </c>
      <c r="N81" s="1">
        <f t="shared" si="61"/>
        <v>0.26707427910615833</v>
      </c>
      <c r="O81" s="1">
        <f t="shared" si="62"/>
        <v>0.99980603205482077</v>
      </c>
      <c r="P81" s="1">
        <f t="shared" si="63"/>
        <v>9.444883442295291</v>
      </c>
      <c r="Q81" s="1">
        <f t="shared" si="64"/>
        <v>78.529483380964209</v>
      </c>
      <c r="R81" s="1">
        <f t="shared" si="65"/>
        <v>1.2757185378420797</v>
      </c>
      <c r="S81" s="23">
        <f t="shared" si="69"/>
        <v>0.12582513818870256</v>
      </c>
      <c r="T81" s="23">
        <f t="shared" si="72"/>
        <v>0.58223359083485038</v>
      </c>
      <c r="U81" s="23">
        <f t="shared" si="66"/>
        <v>1.7380952380952357</v>
      </c>
    </row>
    <row r="82" spans="1:21" x14ac:dyDescent="0.2">
      <c r="A82" s="6">
        <f>A81+$O$3</f>
        <v>3.6999999999999948</v>
      </c>
      <c r="B82" s="6">
        <f t="shared" ref="B82:D82" si="80">B81+$M$3</f>
        <v>9.2046100000000006E-2</v>
      </c>
      <c r="C82" s="6">
        <f t="shared" si="80"/>
        <v>0.25405559999999999</v>
      </c>
      <c r="D82" s="6">
        <f t="shared" si="80"/>
        <v>0.40467799999999998</v>
      </c>
      <c r="E82" s="6"/>
      <c r="F82" s="1">
        <f t="shared" si="55"/>
        <v>-2.3854657404787205</v>
      </c>
      <c r="G82" s="1">
        <f t="shared" si="56"/>
        <v>-1.3702021382803975</v>
      </c>
      <c r="H82" s="1">
        <f t="shared" si="57"/>
        <v>-0.90466358983319461</v>
      </c>
      <c r="I82" s="6" t="e">
        <f>I81+$O$3</f>
        <v>#NUM!</v>
      </c>
      <c r="J82" s="1">
        <f t="shared" si="59"/>
        <v>-2306.156738725515</v>
      </c>
      <c r="K82" s="1">
        <f t="shared" si="60"/>
        <v>19.174540204133297</v>
      </c>
      <c r="L82" s="23">
        <f t="shared" si="68"/>
        <v>-0.53674496407719563</v>
      </c>
      <c r="M82" s="23">
        <f t="shared" si="71"/>
        <v>-4.6437071587640224</v>
      </c>
      <c r="N82" s="1">
        <f t="shared" si="61"/>
        <v>0.26707427910615833</v>
      </c>
      <c r="O82" s="1">
        <f t="shared" si="62"/>
        <v>0.99980603205482077</v>
      </c>
      <c r="P82" s="1">
        <f t="shared" si="63"/>
        <v>9.444883442295291</v>
      </c>
      <c r="Q82" s="1">
        <f t="shared" si="64"/>
        <v>78.529483380964209</v>
      </c>
      <c r="R82" s="1">
        <f t="shared" si="65"/>
        <v>1.2757185378420797</v>
      </c>
      <c r="S82" s="23">
        <f t="shared" si="69"/>
        <v>0.21129448608775267</v>
      </c>
      <c r="T82" s="23">
        <f t="shared" si="72"/>
        <v>3.7101808301088379</v>
      </c>
      <c r="U82" s="23">
        <f t="shared" si="66"/>
        <v>1.7619047619047594</v>
      </c>
    </row>
    <row r="83" spans="1:21" x14ac:dyDescent="0.2">
      <c r="A83" s="6">
        <f t="shared" ref="A83" si="81">A82+$O$3</f>
        <v>3.7499999999999947</v>
      </c>
      <c r="B83" s="1">
        <v>9.5383300000000004E-2</v>
      </c>
      <c r="C83" s="1">
        <v>0.26256580000000002</v>
      </c>
      <c r="D83" s="1">
        <v>0.41759600000000002</v>
      </c>
      <c r="E83" s="1"/>
      <c r="F83" s="1">
        <f t="shared" si="55"/>
        <v>-2.3498517682622593</v>
      </c>
      <c r="G83" s="1">
        <f t="shared" si="56"/>
        <v>-1.3372535616954317</v>
      </c>
      <c r="H83" s="1">
        <f t="shared" si="57"/>
        <v>-0.87324082100364386</v>
      </c>
      <c r="I83" s="1" t="e">
        <f t="shared" ref="I83:I84" si="82">LN(E83)</f>
        <v>#NUM!</v>
      </c>
      <c r="J83" s="1">
        <f t="shared" si="59"/>
        <v>-2299.7012096609028</v>
      </c>
      <c r="K83" s="1">
        <f t="shared" si="60"/>
        <v>19.120865707725578</v>
      </c>
      <c r="L83" s="23">
        <f t="shared" si="68"/>
        <v>-1.0391302106605276</v>
      </c>
      <c r="M83" s="23">
        <f t="shared" si="71"/>
        <v>0.34359717493863917</v>
      </c>
      <c r="N83" s="1">
        <f t="shared" si="61"/>
        <v>0.26930302762508795</v>
      </c>
      <c r="O83" s="1">
        <f t="shared" si="62"/>
        <v>0.99980167328037972</v>
      </c>
      <c r="P83" s="1">
        <f t="shared" si="63"/>
        <v>9.4474247194146344</v>
      </c>
      <c r="Q83" s="1">
        <f t="shared" si="64"/>
        <v>78.550612829572984</v>
      </c>
      <c r="R83" s="1">
        <f t="shared" si="65"/>
        <v>1.2863644742883089</v>
      </c>
      <c r="S83" s="23">
        <f t="shared" si="69"/>
        <v>0.49684322119958502</v>
      </c>
      <c r="T83" s="23">
        <f t="shared" si="72"/>
        <v>0.7425424902407991</v>
      </c>
      <c r="U83" s="23">
        <f t="shared" si="66"/>
        <v>1.7857142857142831</v>
      </c>
    </row>
    <row r="84" spans="1:21" x14ac:dyDescent="0.2">
      <c r="A84" s="6">
        <f t="shared" ref="A84" si="83">A83+$O$3</f>
        <v>3.7999999999999945</v>
      </c>
      <c r="B84" s="1">
        <v>9.8720500000000003E-2</v>
      </c>
      <c r="C84" s="1">
        <v>0.27107599999999998</v>
      </c>
      <c r="D84" s="1">
        <v>0.43051400000000001</v>
      </c>
      <c r="E84" s="1"/>
      <c r="F84" s="1">
        <f t="shared" si="55"/>
        <v>-2.3154626540080638</v>
      </c>
      <c r="G84" s="1">
        <f t="shared" si="56"/>
        <v>-1.3053560546147409</v>
      </c>
      <c r="H84" s="1">
        <f t="shared" si="57"/>
        <v>-0.84277543531792265</v>
      </c>
      <c r="I84" s="1" t="e">
        <f t="shared" si="82"/>
        <v>#NUM!</v>
      </c>
      <c r="J84" s="1">
        <f t="shared" si="59"/>
        <v>-2293.658931152474</v>
      </c>
      <c r="K84" s="1">
        <f t="shared" si="60"/>
        <v>19.070627183067245</v>
      </c>
      <c r="L84" s="23">
        <f t="shared" si="68"/>
        <v>-0.50238524658333183</v>
      </c>
      <c r="M84" s="23">
        <f t="shared" si="71"/>
        <v>5.6790430867842598</v>
      </c>
      <c r="N84" s="1">
        <f t="shared" si="61"/>
        <v>0.27144241771269623</v>
      </c>
      <c r="O84" s="1">
        <f t="shared" si="62"/>
        <v>0.99979744754970634</v>
      </c>
      <c r="P84" s="1">
        <f t="shared" si="63"/>
        <v>9.4508590658589409</v>
      </c>
      <c r="Q84" s="1">
        <f t="shared" si="64"/>
        <v>78.579167703084167</v>
      </c>
      <c r="R84" s="1">
        <f t="shared" si="65"/>
        <v>1.2965835773916543</v>
      </c>
      <c r="S84" s="23">
        <f t="shared" si="69"/>
        <v>0.28554873511183232</v>
      </c>
      <c r="T84" s="23">
        <f t="shared" si="72"/>
        <v>-1.4667517406451331</v>
      </c>
      <c r="U84" s="23">
        <f t="shared" si="66"/>
        <v>1.8095238095238069</v>
      </c>
    </row>
    <row r="85" spans="1:21" x14ac:dyDescent="0.2">
      <c r="A85" s="6">
        <f>A84+$O$3</f>
        <v>3.8499999999999943</v>
      </c>
      <c r="B85" s="6">
        <f t="shared" ref="B85:D85" si="84">B84+$M$3</f>
        <v>9.8720500000000003E-2</v>
      </c>
      <c r="C85" s="6">
        <f t="shared" si="84"/>
        <v>0.27107599999999998</v>
      </c>
      <c r="D85" s="6">
        <f t="shared" si="84"/>
        <v>0.43051400000000001</v>
      </c>
      <c r="E85" s="6"/>
      <c r="F85" s="1">
        <f t="shared" si="55"/>
        <v>-2.3154626540080638</v>
      </c>
      <c r="G85" s="1">
        <f t="shared" si="56"/>
        <v>-1.3053560546147409</v>
      </c>
      <c r="H85" s="1">
        <f t="shared" si="57"/>
        <v>-0.84277543531792265</v>
      </c>
      <c r="I85" s="6" t="e">
        <f>I84+$O$3</f>
        <v>#NUM!</v>
      </c>
      <c r="J85" s="1">
        <f t="shared" si="59"/>
        <v>-2293.658931152474</v>
      </c>
      <c r="K85" s="1">
        <f t="shared" si="60"/>
        <v>19.070627183067245</v>
      </c>
      <c r="L85" s="23">
        <f t="shared" si="68"/>
        <v>-0.47122590198210357</v>
      </c>
      <c r="M85" s="23">
        <f t="shared" si="71"/>
        <v>-4.1172171474603241</v>
      </c>
      <c r="N85" s="1">
        <f t="shared" si="61"/>
        <v>0.27144241771269623</v>
      </c>
      <c r="O85" s="1">
        <f t="shared" si="62"/>
        <v>0.99979744754970634</v>
      </c>
      <c r="P85" s="1">
        <f t="shared" si="63"/>
        <v>9.4508590658589409</v>
      </c>
      <c r="Q85" s="1">
        <f t="shared" si="64"/>
        <v>78.579167703084167</v>
      </c>
      <c r="R85" s="1">
        <f t="shared" si="65"/>
        <v>1.2965835773916543</v>
      </c>
      <c r="S85" s="23">
        <f t="shared" si="69"/>
        <v>0.35016804713507221</v>
      </c>
      <c r="T85" s="23">
        <f t="shared" si="72"/>
        <v>4.7109674051938892</v>
      </c>
      <c r="U85" s="23">
        <f t="shared" si="66"/>
        <v>1.8333333333333306</v>
      </c>
    </row>
    <row r="86" spans="1:21" x14ac:dyDescent="0.2">
      <c r="A86" s="6">
        <f t="shared" ref="A86" si="85">A85+$O$3</f>
        <v>3.8999999999999941</v>
      </c>
      <c r="B86" s="1">
        <v>0.1020577</v>
      </c>
      <c r="C86" s="1">
        <v>0.27958620000000001</v>
      </c>
      <c r="D86" s="1">
        <v>0.44343199999999999</v>
      </c>
      <c r="E86" s="1"/>
      <c r="F86" s="1">
        <f t="shared" si="55"/>
        <v>-2.2822169393635221</v>
      </c>
      <c r="G86" s="1">
        <f t="shared" si="56"/>
        <v>-1.2744446260637163</v>
      </c>
      <c r="H86" s="1">
        <f t="shared" si="57"/>
        <v>-0.81321081480546953</v>
      </c>
      <c r="I86" s="1" t="e">
        <f t="shared" ref="I86:I87" si="86">LN(E86)</f>
        <v>#NUM!</v>
      </c>
      <c r="J86" s="1">
        <f t="shared" si="59"/>
        <v>-2287.9914117348048</v>
      </c>
      <c r="K86" s="1">
        <f t="shared" si="60"/>
        <v>19.023504592869035</v>
      </c>
      <c r="L86" s="23">
        <f t="shared" si="68"/>
        <v>-0.91410696132936275</v>
      </c>
      <c r="M86" s="23">
        <f t="shared" si="71"/>
        <v>53.490475924613698</v>
      </c>
      <c r="N86" s="1">
        <f t="shared" si="61"/>
        <v>0.27349605031653801</v>
      </c>
      <c r="O86" s="1">
        <f t="shared" si="62"/>
        <v>0.9997933519520571</v>
      </c>
      <c r="P86" s="1">
        <f t="shared" si="63"/>
        <v>9.4550706004928333</v>
      </c>
      <c r="Q86" s="1">
        <f t="shared" si="64"/>
        <v>78.614184507797674</v>
      </c>
      <c r="R86" s="1">
        <f t="shared" si="65"/>
        <v>1.3063930475937493</v>
      </c>
      <c r="S86" s="23">
        <f t="shared" si="69"/>
        <v>0.75664547563121953</v>
      </c>
      <c r="T86" s="23">
        <f t="shared" si="72"/>
        <v>198.0731515999264</v>
      </c>
      <c r="U86" s="23">
        <f t="shared" si="66"/>
        <v>1.8571428571428543</v>
      </c>
    </row>
    <row r="87" spans="1:21" x14ac:dyDescent="0.2">
      <c r="A87" s="6">
        <f t="shared" ref="A87" si="87">A86+$O$3</f>
        <v>3.949999999999994</v>
      </c>
      <c r="B87" s="1">
        <v>0.1053949</v>
      </c>
      <c r="C87" s="1">
        <v>0.28809639999999997</v>
      </c>
      <c r="D87" s="1">
        <v>0.45634999999999998</v>
      </c>
      <c r="E87" s="1"/>
      <c r="F87" s="1">
        <f t="shared" si="55"/>
        <v>-2.2500410311423424</v>
      </c>
      <c r="G87" s="1">
        <f t="shared" si="56"/>
        <v>-1.2444601326309546</v>
      </c>
      <c r="H87" s="1">
        <f t="shared" si="57"/>
        <v>-0.78449522001925076</v>
      </c>
      <c r="I87" s="1" t="e">
        <f t="shared" si="86"/>
        <v>#NUM!</v>
      </c>
      <c r="J87" s="1">
        <f t="shared" si="59"/>
        <v>-2282.6648008821103</v>
      </c>
      <c r="K87" s="1">
        <f t="shared" si="60"/>
        <v>18.979216486934309</v>
      </c>
      <c r="L87" s="23">
        <f t="shared" si="68"/>
        <v>4.8778216904792471</v>
      </c>
      <c r="M87" s="23">
        <f t="shared" si="71"/>
        <v>-0.23438640034086261</v>
      </c>
      <c r="N87" s="1">
        <f t="shared" si="61"/>
        <v>0.27546763360789112</v>
      </c>
      <c r="O87" s="1">
        <f t="shared" si="62"/>
        <v>0.99978938314769905</v>
      </c>
      <c r="P87" s="1">
        <f t="shared" si="63"/>
        <v>9.4599593782725702</v>
      </c>
      <c r="Q87" s="1">
        <f t="shared" si="64"/>
        <v>78.654832250647289</v>
      </c>
      <c r="R87" s="1">
        <f t="shared" si="65"/>
        <v>1.3158105975056937</v>
      </c>
      <c r="S87" s="23">
        <f t="shared" si="69"/>
        <v>20.15748320712764</v>
      </c>
      <c r="T87" s="23">
        <f t="shared" si="72"/>
        <v>0.19401166041826171</v>
      </c>
      <c r="U87" s="23">
        <f t="shared" si="66"/>
        <v>1.880952380952378</v>
      </c>
    </row>
    <row r="88" spans="1:21" x14ac:dyDescent="0.2">
      <c r="A88" s="6"/>
      <c r="B88" s="6">
        <f t="shared" ref="B88:D88" si="88">B87+$M$3</f>
        <v>0.1053949</v>
      </c>
      <c r="C88" s="6">
        <f t="shared" si="88"/>
        <v>0.28809639999999997</v>
      </c>
      <c r="D88" s="6">
        <f t="shared" si="88"/>
        <v>0.45634999999999998</v>
      </c>
      <c r="E88" s="6"/>
      <c r="F88" s="1"/>
      <c r="G88" s="1"/>
      <c r="H88" s="1"/>
      <c r="I88" s="6"/>
      <c r="J88" s="1"/>
      <c r="K88" s="1"/>
      <c r="L88" s="23"/>
      <c r="M88" s="23"/>
      <c r="N88" s="1"/>
      <c r="O88" s="1"/>
      <c r="P88" s="1"/>
      <c r="Q88" s="1"/>
      <c r="R88" s="1"/>
      <c r="S88" s="23"/>
      <c r="T88" s="23"/>
      <c r="U88" s="23"/>
    </row>
    <row r="89" spans="1:21" x14ac:dyDescent="0.2">
      <c r="A89" s="6"/>
      <c r="B89" s="1">
        <v>0.1087321</v>
      </c>
      <c r="C89" s="1">
        <v>0.2966066</v>
      </c>
      <c r="D89" s="1">
        <v>0.46926800000000002</v>
      </c>
      <c r="E89" s="1"/>
      <c r="F89" s="1"/>
      <c r="G89" s="1"/>
      <c r="H89" s="1"/>
      <c r="I89" s="1"/>
      <c r="J89" s="1"/>
      <c r="K89" s="1"/>
      <c r="L89" s="23"/>
      <c r="M89" s="23"/>
      <c r="N89" s="1"/>
      <c r="O89" s="1"/>
      <c r="P89" s="1"/>
      <c r="Q89" s="1"/>
      <c r="R89" s="1"/>
      <c r="S89" s="23"/>
      <c r="T89" s="23"/>
      <c r="U89" s="23"/>
    </row>
    <row r="90" spans="1:21" x14ac:dyDescent="0.2">
      <c r="A90" s="6"/>
      <c r="B90" s="1">
        <v>0.1120693</v>
      </c>
      <c r="C90" s="1">
        <v>0.30511680000000002</v>
      </c>
      <c r="D90" s="1">
        <v>0.482186</v>
      </c>
      <c r="E90" s="1"/>
      <c r="F90" s="1"/>
      <c r="G90" s="1"/>
      <c r="H90" s="1"/>
      <c r="I90" s="1"/>
      <c r="J90" s="1"/>
      <c r="K90" s="1"/>
      <c r="L90" s="23"/>
      <c r="M90" s="23"/>
      <c r="N90" s="1"/>
      <c r="O90" s="1"/>
      <c r="P90" s="1"/>
      <c r="Q90" s="1"/>
      <c r="R90" s="1"/>
      <c r="S90" s="23"/>
      <c r="T90" s="23"/>
      <c r="U90" s="23"/>
    </row>
    <row r="91" spans="1:21" x14ac:dyDescent="0.2">
      <c r="A91" s="6"/>
      <c r="B91" s="6">
        <f t="shared" ref="B91:D91" si="89">B90+$M$3</f>
        <v>0.1120693</v>
      </c>
      <c r="C91" s="6">
        <f t="shared" si="89"/>
        <v>0.30511680000000002</v>
      </c>
      <c r="D91" s="6">
        <f t="shared" si="89"/>
        <v>0.482186</v>
      </c>
      <c r="E91" s="6"/>
      <c r="F91" s="1"/>
      <c r="G91" s="1"/>
      <c r="H91" s="1"/>
      <c r="I91" s="6"/>
      <c r="J91" s="1"/>
      <c r="K91" s="1"/>
      <c r="L91" s="23"/>
      <c r="M91" s="23"/>
      <c r="N91" s="1"/>
      <c r="O91" s="1"/>
      <c r="P91" s="1"/>
      <c r="Q91" s="1"/>
      <c r="R91" s="1"/>
      <c r="S91" s="23"/>
      <c r="T91" s="23"/>
      <c r="U91" s="23"/>
    </row>
    <row r="92" spans="1:21" x14ac:dyDescent="0.2">
      <c r="A92" s="6"/>
      <c r="B92" s="1">
        <v>0.1154065</v>
      </c>
      <c r="C92" s="1">
        <v>0.31362699999999999</v>
      </c>
      <c r="D92" s="1">
        <v>0.49510399999999999</v>
      </c>
      <c r="E92" s="1"/>
      <c r="F92" s="1"/>
      <c r="G92" s="1"/>
      <c r="H92" s="1"/>
      <c r="I92" s="1"/>
      <c r="J92" s="1"/>
      <c r="K92" s="1"/>
      <c r="L92" s="23"/>
      <c r="M92" s="23"/>
      <c r="N92" s="1"/>
      <c r="O92" s="1"/>
      <c r="P92" s="1"/>
      <c r="Q92" s="1"/>
      <c r="R92" s="1"/>
      <c r="S92" s="23"/>
      <c r="T92" s="23"/>
      <c r="U92" s="23"/>
    </row>
    <row r="93" spans="1:21" x14ac:dyDescent="0.2">
      <c r="A93" s="6"/>
      <c r="B93" s="1">
        <v>0.11874369999999999</v>
      </c>
      <c r="C93" s="1">
        <v>0.32213720000000001</v>
      </c>
      <c r="D93" s="1">
        <v>0.50802199999999997</v>
      </c>
      <c r="E93" s="1"/>
      <c r="F93" s="1"/>
      <c r="G93" s="1"/>
      <c r="H93" s="1"/>
      <c r="I93" s="1"/>
      <c r="J93" s="1"/>
      <c r="K93" s="1"/>
      <c r="L93" s="23"/>
      <c r="M93" s="23"/>
      <c r="N93" s="1"/>
      <c r="O93" s="1"/>
      <c r="P93" s="1"/>
      <c r="Q93" s="1"/>
      <c r="R93" s="1"/>
      <c r="S93" s="23"/>
      <c r="T93" s="23"/>
      <c r="U93" s="23"/>
    </row>
    <row r="94" spans="1:21" x14ac:dyDescent="0.2">
      <c r="A94" s="6"/>
      <c r="B94" s="6">
        <f t="shared" ref="B94:D94" si="90">B93+$M$3</f>
        <v>0.11874369999999999</v>
      </c>
      <c r="C94" s="6">
        <f t="shared" si="90"/>
        <v>0.32213720000000001</v>
      </c>
      <c r="D94" s="6">
        <f t="shared" si="90"/>
        <v>0.50802199999999997</v>
      </c>
      <c r="E94" s="6"/>
      <c r="F94" s="1"/>
      <c r="G94" s="1"/>
      <c r="H94" s="1"/>
      <c r="I94" s="6"/>
      <c r="J94" s="1"/>
      <c r="K94" s="1"/>
      <c r="L94" s="23"/>
      <c r="M94" s="23"/>
      <c r="N94" s="1"/>
      <c r="O94" s="1"/>
      <c r="P94" s="1"/>
      <c r="Q94" s="1"/>
      <c r="R94" s="1"/>
      <c r="S94" s="23"/>
      <c r="T94" s="23"/>
      <c r="U94" s="23"/>
    </row>
    <row r="95" spans="1:21" x14ac:dyDescent="0.2">
      <c r="A95" s="6"/>
      <c r="B95" s="1">
        <v>0.12208090000000001</v>
      </c>
      <c r="C95" s="1">
        <v>0.33064739999999998</v>
      </c>
      <c r="D95" s="1">
        <v>0.52093999999999996</v>
      </c>
      <c r="E95" s="1"/>
      <c r="F95" s="1"/>
      <c r="G95" s="1"/>
      <c r="H95" s="1"/>
      <c r="I95" s="1"/>
      <c r="J95" s="1"/>
      <c r="K95" s="1"/>
      <c r="L95" s="23"/>
      <c r="M95" s="23"/>
      <c r="N95" s="1"/>
      <c r="O95" s="1"/>
      <c r="P95" s="1"/>
      <c r="Q95" s="1"/>
      <c r="R95" s="1"/>
      <c r="S95" s="23"/>
      <c r="T95" s="23"/>
      <c r="U95" s="23"/>
    </row>
    <row r="96" spans="1:21" x14ac:dyDescent="0.2">
      <c r="A96" s="6"/>
      <c r="B96" s="1">
        <v>0.1254181</v>
      </c>
      <c r="C96" s="1">
        <v>0.3391576</v>
      </c>
      <c r="D96" s="1">
        <v>0.53385800000000005</v>
      </c>
      <c r="E96" s="1"/>
      <c r="F96" s="1"/>
      <c r="G96" s="1"/>
      <c r="H96" s="1"/>
      <c r="I96" s="1"/>
      <c r="J96" s="1"/>
      <c r="K96" s="1"/>
      <c r="L96" s="23"/>
      <c r="M96" s="23"/>
      <c r="N96" s="1"/>
      <c r="O96" s="1"/>
      <c r="P96" s="1"/>
      <c r="Q96" s="1"/>
      <c r="R96" s="1"/>
      <c r="S96" s="23"/>
      <c r="T96" s="23"/>
      <c r="U96" s="23"/>
    </row>
    <row r="97" spans="1:21" x14ac:dyDescent="0.2">
      <c r="A97" s="6"/>
      <c r="B97" s="6">
        <f t="shared" ref="B97:D97" si="91">B96+$M$3</f>
        <v>0.1254181</v>
      </c>
      <c r="C97" s="6">
        <f t="shared" si="91"/>
        <v>0.3391576</v>
      </c>
      <c r="D97" s="6">
        <f t="shared" si="91"/>
        <v>0.53385800000000005</v>
      </c>
      <c r="E97" s="6"/>
      <c r="F97" s="1"/>
      <c r="G97" s="1"/>
      <c r="H97" s="1"/>
      <c r="I97" s="6"/>
      <c r="J97" s="1"/>
      <c r="K97" s="1"/>
      <c r="L97" s="23"/>
      <c r="M97" s="23"/>
      <c r="N97" s="1"/>
      <c r="O97" s="1"/>
      <c r="P97" s="1"/>
      <c r="Q97" s="1"/>
      <c r="R97" s="1"/>
      <c r="S97" s="23"/>
      <c r="T97" s="23"/>
      <c r="U97" s="23"/>
    </row>
    <row r="98" spans="1:21" x14ac:dyDescent="0.2">
      <c r="A98" s="6"/>
      <c r="B98" s="1">
        <v>0.12875529999999999</v>
      </c>
      <c r="C98" s="1">
        <v>0.34766780000000003</v>
      </c>
      <c r="D98" s="1">
        <v>0.54677600000000004</v>
      </c>
      <c r="E98" s="1"/>
      <c r="F98" s="1"/>
      <c r="G98" s="1"/>
      <c r="H98" s="1"/>
      <c r="I98" s="1"/>
      <c r="J98" s="1"/>
      <c r="K98" s="1"/>
      <c r="L98" s="23"/>
      <c r="M98" s="23"/>
      <c r="N98" s="1"/>
      <c r="O98" s="1"/>
      <c r="P98" s="1"/>
      <c r="Q98" s="1"/>
      <c r="R98" s="1"/>
      <c r="S98" s="23"/>
      <c r="T98" s="23"/>
      <c r="U98" s="23"/>
    </row>
    <row r="99" spans="1:21" x14ac:dyDescent="0.2">
      <c r="A99" s="6"/>
      <c r="B99" s="1">
        <v>0.1320925</v>
      </c>
      <c r="C99" s="1">
        <v>0.35617799999999999</v>
      </c>
      <c r="D99" s="1">
        <v>0.55969400000000002</v>
      </c>
      <c r="E99" s="1"/>
      <c r="F99" s="1"/>
      <c r="G99" s="1"/>
      <c r="H99" s="1"/>
      <c r="I99" s="1"/>
      <c r="J99" s="1"/>
      <c r="K99" s="1"/>
      <c r="L99" s="23"/>
      <c r="M99" s="23"/>
      <c r="N99" s="1"/>
      <c r="O99" s="1"/>
      <c r="P99" s="1"/>
      <c r="Q99" s="1"/>
      <c r="R99" s="1"/>
      <c r="S99" s="23"/>
      <c r="T99" s="23"/>
      <c r="U99" s="23"/>
    </row>
    <row r="100" spans="1:21" x14ac:dyDescent="0.2">
      <c r="A100" s="6"/>
      <c r="B100" s="6">
        <f t="shared" ref="B100:D100" si="92">B99+$M$3</f>
        <v>0.1320925</v>
      </c>
      <c r="C100" s="6">
        <f t="shared" si="92"/>
        <v>0.35617799999999999</v>
      </c>
      <c r="D100" s="6">
        <f t="shared" si="92"/>
        <v>0.55969400000000002</v>
      </c>
      <c r="E100" s="6"/>
      <c r="F100" s="1"/>
      <c r="G100" s="1"/>
      <c r="H100" s="1"/>
      <c r="I100" s="6"/>
      <c r="J100" s="1"/>
      <c r="K100" s="1"/>
      <c r="L100" s="23"/>
      <c r="M100" s="23"/>
      <c r="N100" s="1"/>
      <c r="O100" s="1"/>
      <c r="P100" s="1"/>
      <c r="Q100" s="1"/>
      <c r="R100" s="1"/>
      <c r="S100" s="23"/>
      <c r="T100" s="23"/>
      <c r="U100" s="23"/>
    </row>
    <row r="101" spans="1:21" x14ac:dyDescent="0.2">
      <c r="A101" s="6"/>
      <c r="B101" s="1">
        <v>0.13542969999999999</v>
      </c>
      <c r="C101" s="1">
        <v>0.36468820000000002</v>
      </c>
      <c r="D101" s="1">
        <v>0.57261200000000001</v>
      </c>
      <c r="E101" s="1"/>
      <c r="F101" s="1"/>
      <c r="G101" s="1"/>
      <c r="H101" s="1"/>
      <c r="I101" s="1"/>
      <c r="J101" s="1"/>
      <c r="K101" s="1"/>
      <c r="L101" s="23"/>
      <c r="M101" s="23"/>
      <c r="N101" s="1"/>
      <c r="O101" s="1"/>
      <c r="P101" s="1"/>
      <c r="Q101" s="1"/>
      <c r="R101" s="1"/>
      <c r="S101" s="23"/>
      <c r="T101" s="23"/>
      <c r="U101" s="23"/>
    </row>
    <row r="102" spans="1:21" x14ac:dyDescent="0.2">
      <c r="A102" s="6"/>
      <c r="B102" s="1">
        <v>0.1387669</v>
      </c>
      <c r="C102" s="1">
        <v>0.37319839999999999</v>
      </c>
      <c r="D102" s="1">
        <v>0.58552999999999999</v>
      </c>
      <c r="E102" s="1"/>
      <c r="F102" s="1"/>
      <c r="G102" s="1"/>
      <c r="H102" s="1"/>
      <c r="I102" s="1"/>
      <c r="J102" s="1"/>
      <c r="K102" s="1"/>
      <c r="L102" s="23"/>
      <c r="M102" s="23"/>
      <c r="N102" s="1"/>
      <c r="O102" s="1"/>
      <c r="P102" s="1"/>
      <c r="Q102" s="1"/>
      <c r="R102" s="1"/>
      <c r="S102" s="23"/>
      <c r="T102" s="23"/>
      <c r="U102" s="23"/>
    </row>
    <row r="103" spans="1:21" x14ac:dyDescent="0.2">
      <c r="A103" s="6"/>
      <c r="B103" s="6">
        <f t="shared" ref="B103:D103" si="93">B102+$M$3</f>
        <v>0.1387669</v>
      </c>
      <c r="C103" s="6">
        <f t="shared" si="93"/>
        <v>0.37319839999999999</v>
      </c>
      <c r="D103" s="6">
        <f t="shared" si="93"/>
        <v>0.58552999999999999</v>
      </c>
      <c r="E103" s="6"/>
      <c r="F103" s="1"/>
      <c r="G103" s="1"/>
      <c r="H103" s="1"/>
      <c r="I103" s="6"/>
      <c r="J103" s="1"/>
      <c r="K103" s="1"/>
      <c r="L103" s="23"/>
      <c r="M103" s="23"/>
      <c r="N103" s="1"/>
      <c r="O103" s="1"/>
      <c r="P103" s="1"/>
      <c r="Q103" s="1"/>
      <c r="R103" s="1"/>
      <c r="S103" s="23"/>
      <c r="T103" s="23"/>
      <c r="U103" s="23"/>
    </row>
    <row r="104" spans="1:21" x14ac:dyDescent="0.2">
      <c r="A104" s="6"/>
      <c r="B104" s="1">
        <v>0.14210410000000001</v>
      </c>
      <c r="C104" s="1">
        <v>0.38170860000000001</v>
      </c>
      <c r="D104" s="1">
        <v>0.59844799999999998</v>
      </c>
      <c r="E104" s="1"/>
      <c r="F104" s="1"/>
      <c r="G104" s="1"/>
      <c r="H104" s="1"/>
      <c r="I104" s="1"/>
      <c r="J104" s="1"/>
      <c r="K104" s="1"/>
      <c r="L104" s="23"/>
      <c r="M104" s="23"/>
      <c r="N104" s="1"/>
      <c r="O104" s="1"/>
      <c r="P104" s="1"/>
      <c r="Q104" s="1"/>
      <c r="R104" s="1"/>
      <c r="S104" s="23"/>
      <c r="T104" s="23"/>
      <c r="U104" s="23"/>
    </row>
    <row r="105" spans="1:21" x14ac:dyDescent="0.2">
      <c r="A105" s="6"/>
      <c r="B105" s="1">
        <v>0.1454413</v>
      </c>
      <c r="C105" s="1">
        <v>0.39021879999999998</v>
      </c>
      <c r="D105" s="1">
        <v>0.61136599999999997</v>
      </c>
      <c r="E105" s="1"/>
      <c r="F105" s="1"/>
      <c r="G105" s="1"/>
      <c r="H105" s="1"/>
      <c r="I105" s="1"/>
      <c r="J105" s="1"/>
      <c r="K105" s="1"/>
      <c r="L105" s="23"/>
      <c r="M105" s="23"/>
      <c r="N105" s="1"/>
      <c r="O105" s="1"/>
      <c r="P105" s="1"/>
      <c r="Q105" s="1"/>
      <c r="R105" s="1"/>
      <c r="S105" s="23"/>
      <c r="T105" s="23"/>
      <c r="U105" s="23"/>
    </row>
    <row r="106" spans="1:21" x14ac:dyDescent="0.2">
      <c r="A106" s="6"/>
      <c r="B106" s="6">
        <f t="shared" ref="B106:D106" si="94">B105+$M$3</f>
        <v>0.1454413</v>
      </c>
      <c r="C106" s="6">
        <f t="shared" si="94"/>
        <v>0.39021879999999998</v>
      </c>
      <c r="D106" s="6">
        <f t="shared" si="94"/>
        <v>0.61136599999999997</v>
      </c>
      <c r="E106" s="6"/>
      <c r="F106" s="1"/>
      <c r="G106" s="1"/>
      <c r="H106" s="1"/>
      <c r="I106" s="6"/>
      <c r="J106" s="1"/>
      <c r="K106" s="1"/>
      <c r="L106" s="23"/>
      <c r="M106" s="23"/>
      <c r="N106" s="1"/>
      <c r="O106" s="1"/>
      <c r="P106" s="1"/>
      <c r="Q106" s="1"/>
      <c r="R106" s="1"/>
      <c r="S106" s="23"/>
      <c r="T106" s="23"/>
      <c r="U106" s="23"/>
    </row>
    <row r="107" spans="1:21" x14ac:dyDescent="0.2">
      <c r="A107" s="6"/>
      <c r="B107" s="1">
        <v>0.14877850000000001</v>
      </c>
      <c r="C107" s="1">
        <v>0.398729</v>
      </c>
      <c r="D107" s="1">
        <v>0.62428399999999995</v>
      </c>
      <c r="E107" s="1"/>
      <c r="F107" s="1"/>
      <c r="G107" s="1"/>
      <c r="H107" s="1"/>
      <c r="I107" s="1"/>
      <c r="J107" s="1"/>
      <c r="K107" s="1"/>
      <c r="L107" s="23"/>
      <c r="M107" s="23"/>
      <c r="N107" s="1"/>
      <c r="O107" s="1"/>
      <c r="P107" s="1"/>
      <c r="Q107" s="1"/>
      <c r="R107" s="1"/>
      <c r="S107" s="23"/>
      <c r="T107" s="23"/>
      <c r="U107" s="23"/>
    </row>
    <row r="108" spans="1:21" x14ac:dyDescent="0.2">
      <c r="A108" s="6"/>
      <c r="B108" s="1">
        <v>0.15211569999999999</v>
      </c>
      <c r="C108" s="1">
        <v>0.40723920000000002</v>
      </c>
      <c r="D108" s="1">
        <v>0.63720200000000005</v>
      </c>
      <c r="E108" s="1"/>
      <c r="F108" s="1"/>
      <c r="G108" s="1"/>
      <c r="H108" s="1"/>
      <c r="I108" s="1"/>
      <c r="J108" s="1"/>
      <c r="K108" s="1"/>
      <c r="L108" s="23"/>
      <c r="M108" s="23"/>
      <c r="N108" s="1"/>
      <c r="O108" s="1"/>
      <c r="P108" s="1"/>
      <c r="Q108" s="1"/>
      <c r="R108" s="1"/>
      <c r="S108" s="23"/>
      <c r="T108" s="23"/>
      <c r="U108" s="23"/>
    </row>
  </sheetData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0CA9-6DE0-DE47-BB60-E57840CD4B3A}">
  <sheetPr>
    <tabColor rgb="FF00B0F0"/>
  </sheetPr>
  <dimension ref="A1:X108"/>
  <sheetViews>
    <sheetView showRuler="0" topLeftCell="A7" zoomScale="86" zoomScaleNormal="130" workbookViewId="0">
      <selection activeCell="U41" sqref="U41"/>
    </sheetView>
  </sheetViews>
  <sheetFormatPr baseColWidth="10" defaultRowHeight="16" x14ac:dyDescent="0.2"/>
  <cols>
    <col min="19" max="19" width="12.1640625" customWidth="1"/>
  </cols>
  <sheetData>
    <row r="1" spans="1:24" x14ac:dyDescent="0.2">
      <c r="A1" s="1"/>
      <c r="B1" s="2" t="s">
        <v>2</v>
      </c>
      <c r="C1" s="8"/>
      <c r="D1" s="8" t="s">
        <v>3</v>
      </c>
      <c r="E1" s="8" t="s">
        <v>4</v>
      </c>
      <c r="F1" s="8" t="s">
        <v>5</v>
      </c>
      <c r="G1" s="8" t="s">
        <v>21</v>
      </c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1"/>
      <c r="U1" s="3"/>
      <c r="V1" s="1"/>
      <c r="W1" s="1"/>
      <c r="X1" s="1"/>
    </row>
    <row r="2" spans="1:24" x14ac:dyDescent="0.2">
      <c r="A2" s="4" t="s">
        <v>6</v>
      </c>
      <c r="B2" s="1">
        <v>195</v>
      </c>
      <c r="C2" s="1"/>
      <c r="D2" s="1">
        <f>1/B2</f>
        <v>5.1282051282051282E-3</v>
      </c>
      <c r="E2" s="1">
        <f>1/B3</f>
        <v>4.6948356807511738E-3</v>
      </c>
      <c r="F2" s="1">
        <f>1/B4</f>
        <v>4.4843049327354259E-3</v>
      </c>
      <c r="G2" s="1"/>
      <c r="H2" s="1"/>
      <c r="I2" s="1"/>
      <c r="J2" s="1"/>
      <c r="K2" s="1"/>
      <c r="L2" s="1"/>
      <c r="M2" s="1"/>
      <c r="N2" s="1" t="s">
        <v>7</v>
      </c>
      <c r="O2" s="1">
        <v>0.05</v>
      </c>
      <c r="P2" s="1"/>
      <c r="Q2" s="4"/>
      <c r="R2" s="1"/>
      <c r="S2" s="48" t="s">
        <v>38</v>
      </c>
      <c r="T2" s="1">
        <v>33.1</v>
      </c>
      <c r="U2" s="1"/>
      <c r="V2" s="1"/>
      <c r="W2" s="1"/>
      <c r="X2" s="1"/>
    </row>
    <row r="3" spans="1:24" x14ac:dyDescent="0.2">
      <c r="A3" s="5" t="s">
        <v>8</v>
      </c>
      <c r="B3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9</v>
      </c>
      <c r="O3" s="1">
        <v>0.05</v>
      </c>
      <c r="P3" s="1"/>
      <c r="Q3" s="4"/>
      <c r="R3" s="1"/>
      <c r="S3" s="48" t="s">
        <v>39</v>
      </c>
      <c r="T3" s="15">
        <v>117.5</v>
      </c>
      <c r="U3" s="1"/>
      <c r="V3" s="1"/>
      <c r="W3" s="1"/>
      <c r="X3" s="1"/>
    </row>
    <row r="4" spans="1:24" x14ac:dyDescent="0.2">
      <c r="A4" s="5" t="s">
        <v>10</v>
      </c>
      <c r="B4">
        <v>223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48" t="s">
        <v>40</v>
      </c>
      <c r="T4" s="1">
        <v>123.1</v>
      </c>
      <c r="U4" s="1"/>
      <c r="V4" s="1"/>
      <c r="W4" s="1"/>
      <c r="X4" s="1"/>
    </row>
    <row r="5" spans="1:24" x14ac:dyDescent="0.2">
      <c r="A5" s="5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1"/>
      <c r="S5" s="4" t="s">
        <v>34</v>
      </c>
      <c r="T5" s="30">
        <v>2.8</v>
      </c>
      <c r="U5" s="15" t="s">
        <v>1</v>
      </c>
      <c r="V5" s="1"/>
      <c r="W5" s="1"/>
      <c r="X5" s="1"/>
    </row>
    <row r="6" spans="1:24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4" t="s">
        <v>35</v>
      </c>
      <c r="T6" s="14">
        <v>1.8</v>
      </c>
      <c r="U6" s="15" t="s">
        <v>1</v>
      </c>
      <c r="V6" s="1"/>
      <c r="W6" s="1"/>
      <c r="X6" s="1"/>
    </row>
    <row r="7" spans="1:24" ht="17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" thickBot="1" x14ac:dyDescent="0.25">
      <c r="A8" s="36" t="s">
        <v>0</v>
      </c>
      <c r="B8" s="37" t="s">
        <v>11</v>
      </c>
      <c r="C8" s="37" t="s">
        <v>12</v>
      </c>
      <c r="D8" s="37" t="s">
        <v>13</v>
      </c>
      <c r="E8" s="38" t="s">
        <v>22</v>
      </c>
      <c r="F8" s="37" t="s">
        <v>14</v>
      </c>
      <c r="G8" s="37" t="s">
        <v>15</v>
      </c>
      <c r="H8" s="37" t="s">
        <v>16</v>
      </c>
      <c r="I8" s="38" t="s">
        <v>23</v>
      </c>
      <c r="J8" s="37" t="s">
        <v>17</v>
      </c>
      <c r="K8" s="32" t="s">
        <v>36</v>
      </c>
      <c r="L8" s="19" t="s">
        <v>33</v>
      </c>
      <c r="M8" s="50" t="s">
        <v>31</v>
      </c>
      <c r="N8" s="37" t="s">
        <v>18</v>
      </c>
      <c r="O8" s="37" t="s">
        <v>19</v>
      </c>
      <c r="P8" s="39" t="s">
        <v>24</v>
      </c>
      <c r="Q8" s="40" t="s">
        <v>25</v>
      </c>
      <c r="R8" s="52" t="s">
        <v>26</v>
      </c>
      <c r="S8" s="19" t="s">
        <v>33</v>
      </c>
      <c r="T8" s="19" t="s">
        <v>31</v>
      </c>
      <c r="U8" s="22" t="s">
        <v>28</v>
      </c>
      <c r="V8" s="1"/>
      <c r="W8" s="1"/>
      <c r="X8" s="1"/>
    </row>
    <row r="9" spans="1:24" x14ac:dyDescent="0.2">
      <c r="A9" s="1">
        <v>0.05</v>
      </c>
      <c r="B9" s="9">
        <v>8.37118E-5</v>
      </c>
      <c r="C9" s="7">
        <v>4.9101600000000004E-4</v>
      </c>
      <c r="D9" s="7">
        <v>1.1508E-3</v>
      </c>
      <c r="E9" s="1"/>
      <c r="F9" s="1">
        <f>LN(B9)</f>
        <v>-9.3881306107161802</v>
      </c>
      <c r="G9" s="1">
        <f>LN(C9)</f>
        <v>-7.6190338441426393</v>
      </c>
      <c r="H9" s="1">
        <f>LN(D9)</f>
        <v>-6.7672979262868811</v>
      </c>
      <c r="I9" s="1" t="e">
        <f>LN(E9)</f>
        <v>#NUM!</v>
      </c>
      <c r="J9" s="1">
        <f>SLOPE(F9:H9,$D$2:$F$2)</f>
        <v>-4072.0302481285275</v>
      </c>
      <c r="K9" s="1">
        <f>-J9*0.0083145</f>
        <v>33.856895498064645</v>
      </c>
      <c r="L9" s="1"/>
      <c r="M9" s="1"/>
      <c r="N9" s="1">
        <f>INDEX(LINEST(F9:H9,$D$2:$F$2,,TRUE),2,1)*0.0083145</f>
        <v>7.421554974082728E-2</v>
      </c>
      <c r="O9" s="1">
        <f>INDEX(LINEST(F9:H9,$D$2:$F$2,,TRUE),3,1)</f>
        <v>0.99999519499919609</v>
      </c>
      <c r="P9" s="1">
        <f>INTERCEPT(F9:H9,D2:F2)</f>
        <v>11.495160749818634</v>
      </c>
      <c r="Q9" s="1">
        <f>P9*8.3145</f>
        <v>95.576514054367038</v>
      </c>
      <c r="R9" s="1">
        <f>INDEX(LINEST(F9:H9,$D$2:$F$2,,TRUE),2,2)*8.3145</f>
        <v>0.35450120062996054</v>
      </c>
      <c r="S9" s="23"/>
      <c r="T9" s="23"/>
      <c r="U9" s="25">
        <f>A9/$T$5</f>
        <v>1.785714285714286E-2</v>
      </c>
      <c r="V9" s="1"/>
      <c r="W9" s="1"/>
      <c r="X9" s="1"/>
    </row>
    <row r="10" spans="1:24" x14ac:dyDescent="0.2">
      <c r="A10" s="6">
        <f t="shared" ref="A10:A73" si="0">A9+$O$3</f>
        <v>0.1</v>
      </c>
      <c r="B10" s="7">
        <v>1.7051600000000001E-4</v>
      </c>
      <c r="C10" s="1">
        <v>9.9953499999999996E-4</v>
      </c>
      <c r="D10" s="1">
        <v>2.34066E-3</v>
      </c>
      <c r="E10" s="1"/>
      <c r="F10" s="1">
        <f>LN(B10)</f>
        <v>-8.676681424001325</v>
      </c>
      <c r="G10" s="1">
        <f t="shared" ref="G10:I25" si="1">LN(C10)</f>
        <v>-6.9082203871281633</v>
      </c>
      <c r="H10" s="1">
        <f t="shared" si="1"/>
        <v>-6.0573223380994605</v>
      </c>
      <c r="I10" s="1" t="e">
        <f t="shared" si="1"/>
        <v>#NUM!</v>
      </c>
      <c r="J10" s="1">
        <f>SLOPE(F10:H10,$D$2:$F$2)</f>
        <v>-4069.8643794139639</v>
      </c>
      <c r="K10" s="1">
        <f>-J10*0.0083145</f>
        <v>33.838887382637402</v>
      </c>
      <c r="L10" s="1">
        <f>(K11-K9)/(A11-A9)</f>
        <v>-0.36813470256937814</v>
      </c>
      <c r="M10" s="1"/>
      <c r="N10" s="1">
        <f t="shared" ref="N10:N48" si="2">INDEX(LINEST(F10:H10,$D$2:$F$2,,TRUE),2,1)*0.0083145</f>
        <v>7.9320682800770398E-2</v>
      </c>
      <c r="O10" s="1">
        <f t="shared" ref="O10:O73" si="3">INDEX(LINEST(F10:H10,$D$2:$F$2,,TRUE),3,1)</f>
        <v>0.99999450537128343</v>
      </c>
      <c r="P10" s="1">
        <f>INTERCEPT(F10:H10,$D$2:$F$2)</f>
        <v>12.195577549614093</v>
      </c>
      <c r="Q10" s="1">
        <f>P10*8.3145</f>
        <v>101.40012953626639</v>
      </c>
      <c r="R10" s="1">
        <f t="shared" ref="R10:R73" si="4">INDEX(LINEST(F10:H10,$D$2:$F$2,,TRUE),2,2)*8.3145</f>
        <v>0.37888659972011846</v>
      </c>
      <c r="S10" s="23">
        <f>(Q11-Q9)/(A11-A9)</f>
        <v>92.540049520188305</v>
      </c>
      <c r="T10" s="23"/>
      <c r="U10" s="25">
        <f t="shared" ref="U10:U73" si="5">A10/$T$5</f>
        <v>3.5714285714285719E-2</v>
      </c>
      <c r="V10" s="1"/>
      <c r="W10" s="1"/>
      <c r="X10" s="1"/>
    </row>
    <row r="11" spans="1:24" x14ac:dyDescent="0.2">
      <c r="A11" s="6">
        <f t="shared" si="0"/>
        <v>0.15000000000000002</v>
      </c>
      <c r="B11" s="1">
        <v>2.6058500000000003E-4</v>
      </c>
      <c r="C11" s="1">
        <v>1.5264899999999999E-3</v>
      </c>
      <c r="D11" s="1">
        <v>3.5715299999999998E-3</v>
      </c>
      <c r="E11" s="1"/>
      <c r="F11" s="1">
        <f>LN(B11)</f>
        <v>-8.2525814544082667</v>
      </c>
      <c r="G11" s="1">
        <f t="shared" si="1"/>
        <v>-6.4847842967443068</v>
      </c>
      <c r="H11" s="1">
        <f t="shared" si="1"/>
        <v>-5.6347612035725216</v>
      </c>
      <c r="I11" s="1" t="e">
        <f t="shared" si="1"/>
        <v>#NUM!</v>
      </c>
      <c r="J11" s="1">
        <f t="shared" ref="J11:J48" si="6">SLOPE(F11:H11,$D$2:$F$2)</f>
        <v>-4067.6026252700344</v>
      </c>
      <c r="K11" s="1">
        <f t="shared" ref="K11:K48" si="7">-J11*0.0083145</f>
        <v>33.820082027807707</v>
      </c>
      <c r="L11" s="1">
        <f t="shared" ref="L11:L74" si="8">(K12-K10)/(A12-A10)</f>
        <v>-0.38714524701703112</v>
      </c>
      <c r="M11" s="1">
        <f>(L12-L10)/(A12-A10)</f>
        <v>-0.40777233140403435</v>
      </c>
      <c r="N11" s="1">
        <f t="shared" si="2"/>
        <v>8.4651740789397717E-2</v>
      </c>
      <c r="O11" s="1">
        <f t="shared" si="3"/>
        <v>0.99999373501907873</v>
      </c>
      <c r="P11" s="1">
        <f>INTERCEPT(F11:H11,$D$2:$F$2)</f>
        <v>12.608156714942073</v>
      </c>
      <c r="Q11" s="1">
        <f t="shared" ref="Q11:Q48" si="9">P11*8.3145</f>
        <v>104.83051900638587</v>
      </c>
      <c r="R11" s="1">
        <f t="shared" si="4"/>
        <v>0.40435116158344836</v>
      </c>
      <c r="S11" s="23">
        <f t="shared" ref="S11:S74" si="10">(Q12-Q10)/(C12-C10)</f>
        <v>5477.1127623253642</v>
      </c>
      <c r="T11" s="23">
        <f>(S12-S10)/(C12-C10)</f>
        <v>3560746.9195694425</v>
      </c>
      <c r="U11" s="25">
        <f t="shared" si="5"/>
        <v>5.3571428571428582E-2</v>
      </c>
      <c r="V11" s="1"/>
      <c r="W11" s="1"/>
      <c r="X11" s="1"/>
    </row>
    <row r="12" spans="1:24" x14ac:dyDescent="0.2">
      <c r="A12" s="6">
        <f t="shared" si="0"/>
        <v>0.2</v>
      </c>
      <c r="B12" s="1">
        <v>3.5410699999999999E-4</v>
      </c>
      <c r="C12" s="1">
        <v>2.0728700000000001E-3</v>
      </c>
      <c r="D12" s="1">
        <v>4.8454300000000004E-3</v>
      </c>
      <c r="E12" s="1"/>
      <c r="F12" s="1">
        <f>LN(B12)</f>
        <v>-7.9459114306148111</v>
      </c>
      <c r="G12" s="1">
        <f t="shared" si="1"/>
        <v>-6.1788211585417061</v>
      </c>
      <c r="H12" s="1">
        <f t="shared" si="1"/>
        <v>-5.3297192862875802</v>
      </c>
      <c r="I12" s="1" t="e">
        <f t="shared" si="1"/>
        <v>#NUM!</v>
      </c>
      <c r="J12" s="1">
        <f t="shared" si="6"/>
        <v>-4065.208113288315</v>
      </c>
      <c r="K12" s="1">
        <f t="shared" si="7"/>
        <v>33.800172857935699</v>
      </c>
      <c r="L12" s="1">
        <f t="shared" si="8"/>
        <v>-0.40891193570978157</v>
      </c>
      <c r="M12" s="1">
        <f t="shared" ref="M12:M75" si="11">(L13-L11)/(A13-A11)</f>
        <v>-0.44161080622800009</v>
      </c>
      <c r="N12" s="1">
        <f t="shared" si="2"/>
        <v>9.0227643094881543E-2</v>
      </c>
      <c r="O12" s="1">
        <f t="shared" si="3"/>
        <v>0.99999287412354343</v>
      </c>
      <c r="P12" s="1">
        <f t="shared" ref="P12:P48" si="12">INTERCEPT(F12:H12,$D$2:$F$2)</f>
        <v>12.902628704434047</v>
      </c>
      <c r="Q12" s="1">
        <f t="shared" si="9"/>
        <v>107.27890636301689</v>
      </c>
      <c r="R12" s="1">
        <f t="shared" si="4"/>
        <v>0.43098525738671623</v>
      </c>
      <c r="S12" s="23">
        <f t="shared" si="10"/>
        <v>3914.4143444362567</v>
      </c>
      <c r="T12" s="23">
        <f t="shared" ref="T12:T75" si="13">(S13-S11)/(C13-C11)</f>
        <v>-2217121.4612822998</v>
      </c>
      <c r="U12" s="25">
        <f t="shared" si="5"/>
        <v>7.1428571428571438E-2</v>
      </c>
      <c r="V12" s="1"/>
      <c r="W12" s="1"/>
      <c r="X12" s="1"/>
    </row>
    <row r="13" spans="1:24" x14ac:dyDescent="0.2">
      <c r="A13" s="6">
        <f t="shared" si="0"/>
        <v>0.25</v>
      </c>
      <c r="B13" s="1">
        <v>4.5128300000000002E-4</v>
      </c>
      <c r="C13" s="1">
        <v>2.6397399999999998E-3</v>
      </c>
      <c r="D13" s="1">
        <v>6.1645600000000004E-3</v>
      </c>
      <c r="E13" s="1"/>
      <c r="F13" s="1">
        <f>LN(B13)</f>
        <v>-7.70341592079716</v>
      </c>
      <c r="G13" s="1">
        <f t="shared" si="1"/>
        <v>-5.9370748515223486</v>
      </c>
      <c r="H13" s="1">
        <f t="shared" si="1"/>
        <v>-5.088938515553548</v>
      </c>
      <c r="I13" s="1" t="e">
        <f t="shared" si="1"/>
        <v>#NUM!</v>
      </c>
      <c r="J13" s="1">
        <f t="shared" si="6"/>
        <v>-4062.6845672303475</v>
      </c>
      <c r="K13" s="1">
        <f t="shared" si="7"/>
        <v>33.779190834236729</v>
      </c>
      <c r="L13" s="1">
        <f t="shared" si="8"/>
        <v>-0.43130632763983112</v>
      </c>
      <c r="M13" s="1">
        <f t="shared" si="11"/>
        <v>-0.46238435634151653</v>
      </c>
      <c r="N13" s="1">
        <f t="shared" si="2"/>
        <v>9.6032806069800636E-2</v>
      </c>
      <c r="O13" s="1">
        <f t="shared" si="3"/>
        <v>0.99999191765761719</v>
      </c>
      <c r="P13" s="1">
        <f t="shared" si="12"/>
        <v>13.132267818308922</v>
      </c>
      <c r="Q13" s="1">
        <f t="shared" si="9"/>
        <v>109.18824077532953</v>
      </c>
      <c r="R13" s="1">
        <f t="shared" si="4"/>
        <v>0.45871444960651458</v>
      </c>
      <c r="S13" s="31">
        <f t="shared" si="10"/>
        <v>3008.902295552844</v>
      </c>
      <c r="T13" s="31">
        <f t="shared" si="13"/>
        <v>-1298268.9030568099</v>
      </c>
      <c r="U13" s="25">
        <f t="shared" si="5"/>
        <v>8.9285714285714288E-2</v>
      </c>
      <c r="V13" s="1"/>
      <c r="W13" s="1"/>
      <c r="X13" s="1"/>
    </row>
    <row r="14" spans="1:24" x14ac:dyDescent="0.2">
      <c r="A14" s="6">
        <f t="shared" si="0"/>
        <v>0.3</v>
      </c>
      <c r="B14" s="1">
        <v>5.5232999999999997E-4</v>
      </c>
      <c r="C14" s="1">
        <v>3.2282600000000002E-3</v>
      </c>
      <c r="D14" s="1">
        <v>7.5312199999999999E-3</v>
      </c>
      <c r="E14" s="1"/>
      <c r="F14" s="1">
        <f t="shared" ref="F14:I29" si="14">LN(B14)</f>
        <v>-7.5013648642270487</v>
      </c>
      <c r="G14" s="1">
        <f t="shared" si="1"/>
        <v>-5.7358119865887831</v>
      </c>
      <c r="H14" s="1">
        <f t="shared" si="1"/>
        <v>-4.8886982317016319</v>
      </c>
      <c r="I14" s="1" t="e">
        <f t="shared" si="1"/>
        <v>#NUM!</v>
      </c>
      <c r="J14" s="1">
        <f t="shared" si="6"/>
        <v>-4060.0207138338706</v>
      </c>
      <c r="K14" s="1">
        <f t="shared" si="7"/>
        <v>33.757042225171716</v>
      </c>
      <c r="L14" s="1">
        <f t="shared" si="8"/>
        <v>-0.45515037134393321</v>
      </c>
      <c r="M14" s="1">
        <f t="shared" si="11"/>
        <v>-0.49620787281412515</v>
      </c>
      <c r="N14" s="1">
        <f t="shared" si="2"/>
        <v>0.10220567141131301</v>
      </c>
      <c r="O14" s="1">
        <f t="shared" si="3"/>
        <v>0.99999083321097593</v>
      </c>
      <c r="P14" s="1">
        <f t="shared" si="12"/>
        <v>13.320748329577928</v>
      </c>
      <c r="Q14" s="1">
        <f t="shared" si="9"/>
        <v>110.75536198627569</v>
      </c>
      <c r="R14" s="1">
        <f t="shared" si="4"/>
        <v>0.48820002483347258</v>
      </c>
      <c r="S14" s="31">
        <f t="shared" si="10"/>
        <v>2414.4074365334491</v>
      </c>
      <c r="T14" s="31">
        <f t="shared" si="13"/>
        <v>-846846.24991095962</v>
      </c>
      <c r="U14" s="25">
        <f t="shared" si="5"/>
        <v>0.10714285714285715</v>
      </c>
      <c r="V14" s="1"/>
      <c r="W14" s="1"/>
      <c r="X14" s="1"/>
    </row>
    <row r="15" spans="1:24" x14ac:dyDescent="0.2">
      <c r="A15" s="6">
        <f t="shared" si="0"/>
        <v>0.35</v>
      </c>
      <c r="B15" s="1">
        <v>6.5748100000000002E-4</v>
      </c>
      <c r="C15" s="1">
        <v>3.8396400000000001E-3</v>
      </c>
      <c r="D15" s="1">
        <v>8.94789E-3</v>
      </c>
      <c r="E15" s="1"/>
      <c r="F15" s="1">
        <f t="shared" si="14"/>
        <v>-7.327094691668294</v>
      </c>
      <c r="G15" s="1">
        <f t="shared" si="1"/>
        <v>-5.5623766667773076</v>
      </c>
      <c r="H15" s="1">
        <f t="shared" si="1"/>
        <v>-4.7163375286797047</v>
      </c>
      <c r="I15" s="1" t="e">
        <f t="shared" si="1"/>
        <v>#NUM!</v>
      </c>
      <c r="J15" s="1">
        <f t="shared" si="6"/>
        <v>-4057.2103911362478</v>
      </c>
      <c r="K15" s="1">
        <f t="shared" si="7"/>
        <v>33.733675797102336</v>
      </c>
      <c r="L15" s="1">
        <f t="shared" si="8"/>
        <v>-0.48092711492124363</v>
      </c>
      <c r="M15" s="1">
        <f t="shared" si="11"/>
        <v>-0.53377272404233633</v>
      </c>
      <c r="N15" s="1">
        <f t="shared" si="2"/>
        <v>0.10866193440498401</v>
      </c>
      <c r="O15" s="1">
        <f t="shared" si="3"/>
        <v>0.99998962416577275</v>
      </c>
      <c r="P15" s="1">
        <f t="shared" si="12"/>
        <v>13.480700975215107</v>
      </c>
      <c r="Q15" s="1">
        <f t="shared" si="9"/>
        <v>112.08528825842602</v>
      </c>
      <c r="R15" s="1">
        <f t="shared" si="4"/>
        <v>0.51903928952708267</v>
      </c>
      <c r="S15" s="31">
        <f t="shared" si="10"/>
        <v>1992.7714802846833</v>
      </c>
      <c r="T15" s="31">
        <f t="shared" si="13"/>
        <v>-590923.52408098022</v>
      </c>
      <c r="U15" s="25">
        <f t="shared" si="5"/>
        <v>0.125</v>
      </c>
      <c r="V15" s="1"/>
      <c r="W15" s="1"/>
      <c r="X15" s="1"/>
    </row>
    <row r="16" spans="1:24" x14ac:dyDescent="0.2">
      <c r="A16" s="6">
        <f t="shared" si="0"/>
        <v>0.39999999999999997</v>
      </c>
      <c r="B16" s="1">
        <v>7.6699199999999998E-4</v>
      </c>
      <c r="C16" s="1">
        <v>4.4752100000000003E-3</v>
      </c>
      <c r="D16" s="1">
        <v>1.04172E-2</v>
      </c>
      <c r="E16" s="1"/>
      <c r="F16" s="1">
        <f t="shared" si="14"/>
        <v>-7.1730341868991321</v>
      </c>
      <c r="G16" s="1">
        <f t="shared" si="1"/>
        <v>-5.4092020009820718</v>
      </c>
      <c r="H16" s="1">
        <f t="shared" si="1"/>
        <v>-4.5642969927785115</v>
      </c>
      <c r="I16" s="1" t="e">
        <f t="shared" si="1"/>
        <v>#NUM!</v>
      </c>
      <c r="J16" s="1">
        <f t="shared" si="6"/>
        <v>-4054.2365161680909</v>
      </c>
      <c r="K16" s="1">
        <f t="shared" si="7"/>
        <v>33.708949513679592</v>
      </c>
      <c r="L16" s="1">
        <f t="shared" si="8"/>
        <v>-0.50852764374816684</v>
      </c>
      <c r="M16" s="1">
        <f t="shared" si="11"/>
        <v>-0.56952822878173504</v>
      </c>
      <c r="N16" s="1">
        <f t="shared" si="2"/>
        <v>0.11545347571141244</v>
      </c>
      <c r="O16" s="1">
        <f t="shared" si="3"/>
        <v>0.99998826944684305</v>
      </c>
      <c r="P16" s="1">
        <f t="shared" si="12"/>
        <v>13.61961012491631</v>
      </c>
      <c r="Q16" s="1">
        <f t="shared" si="9"/>
        <v>113.24024838361667</v>
      </c>
      <c r="R16" s="1">
        <f t="shared" si="4"/>
        <v>0.55148005909174413</v>
      </c>
      <c r="S16" s="31">
        <f t="shared" si="10"/>
        <v>1677.5553481806708</v>
      </c>
      <c r="T16" s="31">
        <f t="shared" si="13"/>
        <v>-431946.03563892108</v>
      </c>
      <c r="U16" s="25">
        <f t="shared" si="5"/>
        <v>0.14285714285714285</v>
      </c>
      <c r="V16" s="1"/>
      <c r="W16" s="1"/>
      <c r="X16" s="1"/>
    </row>
    <row r="17" spans="1:24" x14ac:dyDescent="0.2">
      <c r="A17" s="6">
        <f t="shared" si="0"/>
        <v>0.44999999999999996</v>
      </c>
      <c r="B17" s="1">
        <v>8.8113700000000004E-4</v>
      </c>
      <c r="C17" s="1">
        <v>5.1363900000000002E-3</v>
      </c>
      <c r="D17" s="1">
        <v>1.1941999999999999E-2</v>
      </c>
      <c r="E17" s="1"/>
      <c r="F17" s="1">
        <f t="shared" si="14"/>
        <v>-7.0342974390099284</v>
      </c>
      <c r="G17" s="1">
        <f t="shared" si="1"/>
        <v>-5.2714047808979219</v>
      </c>
      <c r="H17" s="1">
        <f t="shared" si="1"/>
        <v>-4.4276936808573364</v>
      </c>
      <c r="I17" s="1" t="e">
        <f t="shared" si="1"/>
        <v>#NUM!</v>
      </c>
      <c r="J17" s="1">
        <f t="shared" si="6"/>
        <v>-4051.0942369027021</v>
      </c>
      <c r="K17" s="1">
        <f t="shared" si="7"/>
        <v>33.682823032727519</v>
      </c>
      <c r="L17" s="1">
        <f t="shared" si="8"/>
        <v>-0.53787993779941712</v>
      </c>
      <c r="M17" s="1">
        <f t="shared" si="11"/>
        <v>-0.63135078146174817</v>
      </c>
      <c r="N17" s="1">
        <f t="shared" si="2"/>
        <v>0.12257018448848636</v>
      </c>
      <c r="O17" s="1">
        <f t="shared" si="3"/>
        <v>0.99998675820190708</v>
      </c>
      <c r="P17" s="1">
        <f t="shared" si="12"/>
        <v>13.742336659592194</v>
      </c>
      <c r="Q17" s="1">
        <f t="shared" si="9"/>
        <v>114.2606581561793</v>
      </c>
      <c r="R17" s="1">
        <f t="shared" si="4"/>
        <v>0.58547403764228778</v>
      </c>
      <c r="S17" s="31">
        <f t="shared" si="10"/>
        <v>1432.6454585699123</v>
      </c>
      <c r="T17" s="31">
        <f t="shared" si="13"/>
        <v>-327343.08598396991</v>
      </c>
      <c r="U17" s="25">
        <f t="shared" si="5"/>
        <v>0.1607142857142857</v>
      </c>
      <c r="V17" s="1"/>
      <c r="W17" s="1"/>
      <c r="X17" s="1"/>
    </row>
    <row r="18" spans="1:24" x14ac:dyDescent="0.2">
      <c r="A18" s="6">
        <f t="shared" si="0"/>
        <v>0.49999999999999994</v>
      </c>
      <c r="B18" s="1">
        <v>1.0002100000000001E-3</v>
      </c>
      <c r="C18" s="1">
        <v>5.8247100000000003E-3</v>
      </c>
      <c r="D18" s="1">
        <v>1.3525199999999999E-2</v>
      </c>
      <c r="E18" s="1"/>
      <c r="F18" s="1">
        <f t="shared" si="14"/>
        <v>-6.9075453010290504</v>
      </c>
      <c r="G18" s="1">
        <f t="shared" si="1"/>
        <v>-5.1456460661774326</v>
      </c>
      <c r="H18" s="1">
        <f t="shared" si="1"/>
        <v>-4.303200666928241</v>
      </c>
      <c r="I18" s="1" t="e">
        <f t="shared" si="1"/>
        <v>#NUM!</v>
      </c>
      <c r="J18" s="1">
        <f t="shared" si="6"/>
        <v>-4047.7673365686023</v>
      </c>
      <c r="K18" s="1">
        <f t="shared" si="7"/>
        <v>33.65516151989965</v>
      </c>
      <c r="L18" s="1">
        <f t="shared" si="8"/>
        <v>-0.57166272189434164</v>
      </c>
      <c r="M18" s="1">
        <f t="shared" si="11"/>
        <v>-0.68063199352863213</v>
      </c>
      <c r="N18" s="1">
        <f t="shared" si="2"/>
        <v>0.13012703018049393</v>
      </c>
      <c r="O18" s="1">
        <f t="shared" si="3"/>
        <v>0.9999850505510125</v>
      </c>
      <c r="P18" s="1">
        <f t="shared" si="12"/>
        <v>13.85213824402631</v>
      </c>
      <c r="Q18" s="1">
        <f t="shared" si="9"/>
        <v>115.17360342995677</v>
      </c>
      <c r="R18" s="1">
        <f t="shared" si="4"/>
        <v>0.62157039319240126</v>
      </c>
      <c r="S18" s="31">
        <f t="shared" si="10"/>
        <v>1235.8058536453034</v>
      </c>
      <c r="T18" s="31">
        <f t="shared" si="13"/>
        <v>-254483.35067151542</v>
      </c>
      <c r="U18" s="25">
        <f t="shared" si="5"/>
        <v>0.17857142857142858</v>
      </c>
      <c r="V18" s="1"/>
      <c r="W18" s="1"/>
      <c r="X18" s="1"/>
    </row>
    <row r="19" spans="1:24" x14ac:dyDescent="0.2">
      <c r="A19" s="6">
        <f t="shared" si="0"/>
        <v>0.54999999999999993</v>
      </c>
      <c r="B19" s="1">
        <v>1.12455E-3</v>
      </c>
      <c r="C19" s="1">
        <v>6.5418200000000003E-3</v>
      </c>
      <c r="D19" s="1">
        <v>1.5169999999999999E-2</v>
      </c>
      <c r="E19" s="1"/>
      <c r="F19" s="1">
        <f t="shared" si="14"/>
        <v>-6.7903723233470936</v>
      </c>
      <c r="G19" s="1">
        <f t="shared" si="1"/>
        <v>-5.0295398647660292</v>
      </c>
      <c r="H19" s="1">
        <f t="shared" si="1"/>
        <v>-4.1884354856216959</v>
      </c>
      <c r="I19" s="1" t="e">
        <f t="shared" si="1"/>
        <v>#NUM!</v>
      </c>
      <c r="J19" s="1">
        <f t="shared" si="6"/>
        <v>-4044.2187456296933</v>
      </c>
      <c r="K19" s="1">
        <f t="shared" si="7"/>
        <v>33.625656760538085</v>
      </c>
      <c r="L19" s="1">
        <f t="shared" si="8"/>
        <v>-0.60594313715228032</v>
      </c>
      <c r="M19" s="1">
        <f t="shared" si="11"/>
        <v>-0.71062571590231749</v>
      </c>
      <c r="N19" s="1">
        <f t="shared" si="2"/>
        <v>0.13806682915834595</v>
      </c>
      <c r="O19" s="1">
        <f t="shared" si="3"/>
        <v>0.99998314107692388</v>
      </c>
      <c r="P19" s="1">
        <f t="shared" si="12"/>
        <v>13.951229391673344</v>
      </c>
      <c r="Q19" s="1">
        <f t="shared" si="9"/>
        <v>115.99749677706802</v>
      </c>
      <c r="R19" s="1">
        <f t="shared" si="4"/>
        <v>0.65949597994933218</v>
      </c>
      <c r="S19" s="31">
        <f t="shared" si="10"/>
        <v>1074.9869230356444</v>
      </c>
      <c r="T19" s="31">
        <f t="shared" si="13"/>
        <v>-201546.91233933944</v>
      </c>
      <c r="U19" s="25">
        <f t="shared" si="5"/>
        <v>0.19642857142857142</v>
      </c>
      <c r="V19" s="1"/>
      <c r="W19" s="1"/>
      <c r="X19" s="1"/>
    </row>
    <row r="20" spans="1:24" x14ac:dyDescent="0.2">
      <c r="A20" s="6">
        <f t="shared" si="0"/>
        <v>0.6</v>
      </c>
      <c r="B20" s="1">
        <v>1.25449E-3</v>
      </c>
      <c r="C20" s="1">
        <v>7.2895E-3</v>
      </c>
      <c r="D20" s="1">
        <v>1.6879999999999999E-2</v>
      </c>
      <c r="E20" s="1"/>
      <c r="F20" s="1">
        <f t="shared" si="14"/>
        <v>-6.6810261634928763</v>
      </c>
      <c r="G20" s="1">
        <f t="shared" si="1"/>
        <v>-4.9213203224193975</v>
      </c>
      <c r="H20" s="1">
        <f t="shared" si="1"/>
        <v>-4.0816257898143258</v>
      </c>
      <c r="I20" s="1" t="e">
        <f t="shared" si="1"/>
        <v>#NUM!</v>
      </c>
      <c r="J20" s="1">
        <f t="shared" si="6"/>
        <v>-4040.4795485217892</v>
      </c>
      <c r="K20" s="1">
        <f t="shared" si="7"/>
        <v>33.594567206184422</v>
      </c>
      <c r="L20" s="1">
        <f t="shared" si="8"/>
        <v>-0.64272529348457341</v>
      </c>
      <c r="M20" s="1">
        <f t="shared" si="11"/>
        <v>-0.77824854614973615</v>
      </c>
      <c r="N20" s="1">
        <f t="shared" si="2"/>
        <v>0.14639026788433954</v>
      </c>
      <c r="O20" s="1">
        <f t="shared" si="3"/>
        <v>0.9999810120506939</v>
      </c>
      <c r="P20" s="1">
        <f t="shared" si="12"/>
        <v>14.041521862403048</v>
      </c>
      <c r="Q20" s="1">
        <f t="shared" si="9"/>
        <v>116.74823352495015</v>
      </c>
      <c r="R20" s="1">
        <f t="shared" si="4"/>
        <v>0.69925407689854091</v>
      </c>
      <c r="S20" s="31">
        <f t="shared" si="10"/>
        <v>940.58195191976245</v>
      </c>
      <c r="T20" s="31">
        <f t="shared" si="13"/>
        <v>-162972.27836082911</v>
      </c>
      <c r="U20" s="25">
        <f t="shared" si="5"/>
        <v>0.2142857142857143</v>
      </c>
      <c r="V20" s="1"/>
      <c r="W20" s="1"/>
      <c r="X20" s="1"/>
    </row>
    <row r="21" spans="1:24" x14ac:dyDescent="0.2">
      <c r="A21" s="6">
        <f t="shared" si="0"/>
        <v>0.65</v>
      </c>
      <c r="B21" s="1">
        <v>1.39043E-3</v>
      </c>
      <c r="C21" s="1">
        <v>8.0696699999999993E-3</v>
      </c>
      <c r="D21" s="1">
        <v>1.8658600000000001E-2</v>
      </c>
      <c r="E21" s="1"/>
      <c r="F21" s="1">
        <f t="shared" si="14"/>
        <v>-6.5781422271611749</v>
      </c>
      <c r="G21" s="1">
        <f t="shared" si="1"/>
        <v>-4.8196426897296964</v>
      </c>
      <c r="H21" s="1">
        <f t="shared" si="1"/>
        <v>-3.9814481131728741</v>
      </c>
      <c r="I21" s="1" t="e">
        <f t="shared" si="1"/>
        <v>#NUM!</v>
      </c>
      <c r="J21" s="1">
        <f t="shared" si="6"/>
        <v>-4036.488571915284</v>
      </c>
      <c r="K21" s="1">
        <f t="shared" si="7"/>
        <v>33.561384231189628</v>
      </c>
      <c r="L21" s="1">
        <f t="shared" si="8"/>
        <v>-0.683767991767254</v>
      </c>
      <c r="M21" s="1">
        <f t="shared" si="11"/>
        <v>-0.84787343408549798</v>
      </c>
      <c r="N21" s="1">
        <f t="shared" si="2"/>
        <v>0.15520969533552703</v>
      </c>
      <c r="O21" s="1">
        <f t="shared" si="3"/>
        <v>0.9999786130588334</v>
      </c>
      <c r="P21" s="1">
        <f t="shared" si="12"/>
        <v>14.124068183571907</v>
      </c>
      <c r="Q21" s="1">
        <f t="shared" si="9"/>
        <v>117.43456491230863</v>
      </c>
      <c r="R21" s="1">
        <f t="shared" si="4"/>
        <v>0.74138133501672543</v>
      </c>
      <c r="S21" s="31">
        <f t="shared" si="10"/>
        <v>825.98972754205181</v>
      </c>
      <c r="T21" s="31">
        <f t="shared" si="13"/>
        <v>-133642.90101357643</v>
      </c>
      <c r="U21" s="25">
        <f t="shared" si="5"/>
        <v>0.23214285714285718</v>
      </c>
      <c r="V21" s="1"/>
      <c r="W21" s="1"/>
      <c r="X21" s="1"/>
    </row>
    <row r="22" spans="1:24" x14ac:dyDescent="0.2">
      <c r="A22" s="6">
        <f t="shared" si="0"/>
        <v>0.70000000000000007</v>
      </c>
      <c r="B22" s="1">
        <v>1.5327800000000001E-3</v>
      </c>
      <c r="C22" s="1">
        <v>8.8844300000000005E-3</v>
      </c>
      <c r="D22" s="1">
        <v>2.0509900000000001E-2</v>
      </c>
      <c r="E22" s="1"/>
      <c r="F22" s="1">
        <f t="shared" si="14"/>
        <v>-6.480672198849506</v>
      </c>
      <c r="G22" s="1">
        <f t="shared" si="1"/>
        <v>-4.7234549725003854</v>
      </c>
      <c r="H22" s="1">
        <f t="shared" si="1"/>
        <v>-3.8868475825801387</v>
      </c>
      <c r="I22" s="1" t="e">
        <f t="shared" si="1"/>
        <v>#NUM!</v>
      </c>
      <c r="J22" s="1">
        <f t="shared" si="6"/>
        <v>-4032.2557468287564</v>
      </c>
      <c r="K22" s="1">
        <f t="shared" si="7"/>
        <v>33.526190407007697</v>
      </c>
      <c r="L22" s="1">
        <f t="shared" si="8"/>
        <v>-0.72751263689312329</v>
      </c>
      <c r="M22" s="1">
        <f t="shared" si="11"/>
        <v>-0.91352082339426299</v>
      </c>
      <c r="N22" s="1">
        <f t="shared" si="2"/>
        <v>0.16451457556802782</v>
      </c>
      <c r="O22" s="1">
        <f t="shared" si="3"/>
        <v>0.99997592147435632</v>
      </c>
      <c r="P22" s="1">
        <f t="shared" si="12"/>
        <v>14.199967444957458</v>
      </c>
      <c r="Q22" s="1">
        <f t="shared" si="9"/>
        <v>118.0656293210988</v>
      </c>
      <c r="R22" s="1">
        <f t="shared" si="4"/>
        <v>0.7858274278592462</v>
      </c>
      <c r="S22" s="31">
        <f t="shared" si="10"/>
        <v>727.43087980617895</v>
      </c>
      <c r="T22" s="31">
        <f t="shared" si="13"/>
        <v>-110759.04451660588</v>
      </c>
      <c r="U22" s="25">
        <f t="shared" si="5"/>
        <v>0.25000000000000006</v>
      </c>
      <c r="V22" s="1"/>
      <c r="W22" s="1"/>
      <c r="X22" s="1"/>
    </row>
    <row r="23" spans="1:24" x14ac:dyDescent="0.2">
      <c r="A23" s="6">
        <f t="shared" si="0"/>
        <v>0.75000000000000011</v>
      </c>
      <c r="B23" s="1">
        <v>1.68202E-3</v>
      </c>
      <c r="C23" s="1">
        <v>9.7360399999999996E-3</v>
      </c>
      <c r="D23" s="1">
        <v>2.2438099999999999E-2</v>
      </c>
      <c r="E23" s="1"/>
      <c r="F23" s="1">
        <f t="shared" si="14"/>
        <v>-6.3877598268956524</v>
      </c>
      <c r="G23" s="1">
        <f t="shared" si="1"/>
        <v>-4.6319208148419158</v>
      </c>
      <c r="H23" s="1">
        <f t="shared" si="1"/>
        <v>-3.7969948721440971</v>
      </c>
      <c r="I23" s="1" t="e">
        <f t="shared" si="1"/>
        <v>#NUM!</v>
      </c>
      <c r="J23" s="1">
        <f t="shared" si="6"/>
        <v>-4027.7386454387288</v>
      </c>
      <c r="K23" s="1">
        <f>-J23*0.0083145</f>
        <v>33.488632967500315</v>
      </c>
      <c r="L23" s="1">
        <f t="shared" si="8"/>
        <v>-0.77512007410668038</v>
      </c>
      <c r="M23" s="1">
        <f t="shared" si="11"/>
        <v>-0.9927185892401249</v>
      </c>
      <c r="N23" s="1">
        <f t="shared" si="2"/>
        <v>0.17427947743551994</v>
      </c>
      <c r="O23" s="1">
        <f t="shared" si="3"/>
        <v>0.99997291767802821</v>
      </c>
      <c r="P23" s="1">
        <f t="shared" si="12"/>
        <v>14.269857947861116</v>
      </c>
      <c r="Q23" s="1">
        <f t="shared" si="9"/>
        <v>118.64673390749125</v>
      </c>
      <c r="R23" s="1">
        <f t="shared" si="4"/>
        <v>0.83247087991408397</v>
      </c>
      <c r="S23" s="31">
        <f t="shared" si="10"/>
        <v>641.42417853091524</v>
      </c>
      <c r="T23" s="31">
        <f t="shared" si="13"/>
        <v>-92875.066787957665</v>
      </c>
      <c r="U23" s="25">
        <f t="shared" si="5"/>
        <v>0.2678571428571429</v>
      </c>
      <c r="V23" s="1"/>
      <c r="W23" s="1"/>
      <c r="X23" s="1"/>
    </row>
    <row r="24" spans="1:24" x14ac:dyDescent="0.2">
      <c r="A24" s="6">
        <f t="shared" si="0"/>
        <v>0.80000000000000016</v>
      </c>
      <c r="B24" s="1">
        <v>1.83863E-3</v>
      </c>
      <c r="C24" s="1">
        <v>1.06269E-2</v>
      </c>
      <c r="D24" s="1">
        <v>2.44476E-2</v>
      </c>
      <c r="E24" s="1"/>
      <c r="F24" s="1">
        <f t="shared" si="14"/>
        <v>-6.2987345499049825</v>
      </c>
      <c r="G24" s="1">
        <f t="shared" si="1"/>
        <v>-4.544366756629266</v>
      </c>
      <c r="H24" s="1">
        <f t="shared" si="1"/>
        <v>-3.7112232273884183</v>
      </c>
      <c r="I24" s="1" t="e">
        <f t="shared" si="1"/>
        <v>#NUM!</v>
      </c>
      <c r="J24" s="1">
        <f t="shared" si="6"/>
        <v>-4022.9332370674156</v>
      </c>
      <c r="K24" s="1">
        <f t="shared" si="7"/>
        <v>33.448678399597028</v>
      </c>
      <c r="L24" s="1">
        <f t="shared" si="8"/>
        <v>-0.82678449581713587</v>
      </c>
      <c r="M24" s="1">
        <f t="shared" si="11"/>
        <v>-1.0756416612366573</v>
      </c>
      <c r="N24" s="1">
        <f t="shared" si="2"/>
        <v>0.18458269927561791</v>
      </c>
      <c r="O24" s="1">
        <f t="shared" si="3"/>
        <v>0.99996954834966223</v>
      </c>
      <c r="P24" s="1">
        <f t="shared" si="12"/>
        <v>14.334390728181315</v>
      </c>
      <c r="Q24" s="1">
        <f t="shared" si="9"/>
        <v>119.18329170946356</v>
      </c>
      <c r="R24" s="1">
        <f t="shared" si="4"/>
        <v>0.88168569440278188</v>
      </c>
      <c r="S24" s="31">
        <f t="shared" si="10"/>
        <v>565.59886218016641</v>
      </c>
      <c r="T24" s="31">
        <f t="shared" si="13"/>
        <v>-78518.47081218673</v>
      </c>
      <c r="U24" s="25">
        <f t="shared" si="5"/>
        <v>0.28571428571428581</v>
      </c>
      <c r="V24" s="1"/>
      <c r="W24" s="1"/>
      <c r="X24" s="1"/>
    </row>
    <row r="25" spans="1:24" x14ac:dyDescent="0.2">
      <c r="A25" s="6">
        <f t="shared" si="0"/>
        <v>0.8500000000000002</v>
      </c>
      <c r="B25" s="1">
        <v>2.0031900000000002E-3</v>
      </c>
      <c r="C25" s="1">
        <v>1.15598E-2</v>
      </c>
      <c r="D25" s="1">
        <v>2.6543199999999999E-2</v>
      </c>
      <c r="E25" s="1"/>
      <c r="F25" s="1">
        <f t="shared" si="14"/>
        <v>-6.2130143690837345</v>
      </c>
      <c r="G25" s="1">
        <f t="shared" si="1"/>
        <v>-4.4602217169256324</v>
      </c>
      <c r="H25" s="1">
        <f t="shared" si="1"/>
        <v>-3.6289816846259599</v>
      </c>
      <c r="I25" s="1" t="e">
        <f t="shared" si="1"/>
        <v>#NUM!</v>
      </c>
      <c r="J25" s="1">
        <f t="shared" si="6"/>
        <v>-4017.7947583039991</v>
      </c>
      <c r="K25" s="1">
        <f t="shared" si="7"/>
        <v>33.405954517918602</v>
      </c>
      <c r="L25" s="1">
        <f t="shared" si="8"/>
        <v>-0.8826842402303462</v>
      </c>
      <c r="M25" s="45">
        <f t="shared" si="11"/>
        <v>-1.1671238905563519</v>
      </c>
      <c r="N25" s="45">
        <f t="shared" si="2"/>
        <v>0.19556718939975415</v>
      </c>
      <c r="O25" s="1">
        <f t="shared" si="3"/>
        <v>0.99996572879824897</v>
      </c>
      <c r="P25" s="45">
        <f t="shared" si="12"/>
        <v>14.393920318525581</v>
      </c>
      <c r="Q25" s="45">
        <f t="shared" si="9"/>
        <v>119.67825048838095</v>
      </c>
      <c r="R25" s="45">
        <f t="shared" si="4"/>
        <v>0.93415468440437577</v>
      </c>
      <c r="S25" s="31">
        <f t="shared" si="10"/>
        <v>498.22533220248152</v>
      </c>
      <c r="T25" s="31">
        <f t="shared" si="13"/>
        <v>-66887.812985578988</v>
      </c>
      <c r="U25" s="25">
        <f t="shared" si="5"/>
        <v>0.30357142857142866</v>
      </c>
      <c r="V25" s="1"/>
      <c r="W25" s="1"/>
      <c r="X25" s="1"/>
    </row>
    <row r="26" spans="1:24" x14ac:dyDescent="0.2">
      <c r="A26" s="6">
        <f t="shared" si="0"/>
        <v>0.90000000000000024</v>
      </c>
      <c r="B26" s="1">
        <v>2.17629E-3</v>
      </c>
      <c r="C26" s="1">
        <v>1.25375E-2</v>
      </c>
      <c r="D26" s="1">
        <v>2.8730200000000001E-2</v>
      </c>
      <c r="E26" s="1"/>
      <c r="F26" s="1">
        <f t="shared" si="14"/>
        <v>-6.1301336868095495</v>
      </c>
      <c r="G26" s="1">
        <f t="shared" si="14"/>
        <v>-4.379031125694083</v>
      </c>
      <c r="H26" s="1">
        <f t="shared" si="14"/>
        <v>-3.5498064446507418</v>
      </c>
      <c r="I26" s="1" t="e">
        <f t="shared" si="14"/>
        <v>#NUM!</v>
      </c>
      <c r="J26" s="1">
        <f t="shared" si="6"/>
        <v>-4012.3170335647355</v>
      </c>
      <c r="K26" s="1">
        <f t="shared" si="7"/>
        <v>33.360409975573994</v>
      </c>
      <c r="L26" s="1">
        <f t="shared" si="8"/>
        <v>-0.94349688487277117</v>
      </c>
      <c r="M26" s="45">
        <f t="shared" si="11"/>
        <v>-1.2803032006225212</v>
      </c>
      <c r="N26" s="45">
        <f t="shared" si="2"/>
        <v>0.20709218995308473</v>
      </c>
      <c r="O26" s="1">
        <f t="shared" si="3"/>
        <v>0.99996146565800215</v>
      </c>
      <c r="P26" s="45">
        <f t="shared" si="12"/>
        <v>14.448878589111747</v>
      </c>
      <c r="Q26" s="45">
        <f t="shared" si="9"/>
        <v>120.13520102916962</v>
      </c>
      <c r="R26" s="45">
        <f t="shared" si="4"/>
        <v>0.98920549986938688</v>
      </c>
      <c r="S26" s="31">
        <f t="shared" si="10"/>
        <v>437.80300668991919</v>
      </c>
      <c r="T26" s="31">
        <f t="shared" si="13"/>
        <v>-57511.646914561905</v>
      </c>
      <c r="U26" s="25">
        <f t="shared" si="5"/>
        <v>0.32142857142857156</v>
      </c>
      <c r="V26" s="1"/>
      <c r="W26" s="1"/>
      <c r="X26" s="1"/>
    </row>
    <row r="27" spans="1:24" x14ac:dyDescent="0.2">
      <c r="A27" s="6">
        <f t="shared" si="0"/>
        <v>0.95000000000000029</v>
      </c>
      <c r="B27" s="1">
        <v>2.35863E-3</v>
      </c>
      <c r="C27" s="1">
        <v>1.35633E-2</v>
      </c>
      <c r="D27" s="1">
        <v>3.1014E-2</v>
      </c>
      <c r="E27" s="1"/>
      <c r="F27" s="1">
        <f t="shared" si="14"/>
        <v>-6.0496743369794759</v>
      </c>
      <c r="G27" s="1">
        <f t="shared" si="14"/>
        <v>-4.3003876632459592</v>
      </c>
      <c r="H27" s="1">
        <f t="shared" si="14"/>
        <v>-3.4733165635401799</v>
      </c>
      <c r="I27" s="1" t="e">
        <f t="shared" si="14"/>
        <v>#NUM!</v>
      </c>
      <c r="J27" s="1">
        <f t="shared" si="6"/>
        <v>-4006.447150090964</v>
      </c>
      <c r="K27" s="1">
        <f t="shared" si="7"/>
        <v>33.311604829431325</v>
      </c>
      <c r="L27" s="1">
        <f t="shared" si="8"/>
        <v>-1.0107145602925984</v>
      </c>
      <c r="M27" s="45">
        <f t="shared" si="11"/>
        <v>-1.3960943183036647</v>
      </c>
      <c r="N27" s="45">
        <f t="shared" si="2"/>
        <v>0.21936137859921728</v>
      </c>
      <c r="O27" s="1">
        <f t="shared" si="3"/>
        <v>0.99995663789172529</v>
      </c>
      <c r="P27" s="45">
        <f t="shared" si="12"/>
        <v>14.499415336133765</v>
      </c>
      <c r="Q27" s="45">
        <f t="shared" si="9"/>
        <v>120.55538881228421</v>
      </c>
      <c r="R27" s="45">
        <f t="shared" si="4"/>
        <v>1.0478110363236532</v>
      </c>
      <c r="S27" s="31">
        <f t="shared" si="10"/>
        <v>383.00074760915675</v>
      </c>
      <c r="T27" s="31">
        <f t="shared" si="13"/>
        <v>-49678.873136407194</v>
      </c>
      <c r="U27" s="25">
        <f t="shared" si="5"/>
        <v>0.33928571428571441</v>
      </c>
      <c r="V27" s="1"/>
      <c r="W27" s="1"/>
      <c r="X27" s="1"/>
    </row>
    <row r="28" spans="1:24" x14ac:dyDescent="0.2">
      <c r="A28" s="6">
        <f t="shared" si="0"/>
        <v>1.0000000000000002</v>
      </c>
      <c r="B28" s="1">
        <v>2.5509500000000002E-3</v>
      </c>
      <c r="C28" s="1">
        <v>1.4640500000000001E-2</v>
      </c>
      <c r="D28" s="1">
        <v>3.3400699999999998E-2</v>
      </c>
      <c r="E28" s="1"/>
      <c r="F28" s="1">
        <f t="shared" si="14"/>
        <v>-5.9712894401713497</v>
      </c>
      <c r="G28" s="1">
        <f t="shared" si="14"/>
        <v>-4.2239636180267075</v>
      </c>
      <c r="H28" s="1">
        <f t="shared" si="14"/>
        <v>-3.3991784211352676</v>
      </c>
      <c r="I28" s="1" t="e">
        <f t="shared" si="14"/>
        <v>#NUM!</v>
      </c>
      <c r="J28" s="1">
        <f t="shared" si="6"/>
        <v>-4000.1609861741213</v>
      </c>
      <c r="K28" s="1">
        <f t="shared" si="7"/>
        <v>33.259338519544734</v>
      </c>
      <c r="L28" s="1">
        <f t="shared" si="8"/>
        <v>-1.0831063167031376</v>
      </c>
      <c r="M28" s="45">
        <f t="shared" si="11"/>
        <v>-1.5167284483595593</v>
      </c>
      <c r="N28" s="45">
        <f t="shared" si="2"/>
        <v>0.23222787958185456</v>
      </c>
      <c r="O28" s="1">
        <f t="shared" si="3"/>
        <v>0.99995124935950597</v>
      </c>
      <c r="P28" s="45">
        <f t="shared" si="12"/>
        <v>14.545751590762123</v>
      </c>
      <c r="Q28" s="45">
        <f t="shared" si="9"/>
        <v>120.94065160139168</v>
      </c>
      <c r="R28" s="45">
        <f t="shared" si="4"/>
        <v>1.1092697206853526</v>
      </c>
      <c r="S28" s="31">
        <f t="shared" si="10"/>
        <v>333.32833648405483</v>
      </c>
      <c r="T28" s="31">
        <f t="shared" si="13"/>
        <v>-43078.525416513825</v>
      </c>
      <c r="U28" s="25">
        <f t="shared" si="5"/>
        <v>0.35714285714285726</v>
      </c>
      <c r="V28" s="1"/>
      <c r="W28" s="1"/>
      <c r="X28" s="1"/>
    </row>
    <row r="29" spans="1:24" x14ac:dyDescent="0.2">
      <c r="A29" s="6">
        <f t="shared" si="0"/>
        <v>1.0500000000000003</v>
      </c>
      <c r="B29" s="1">
        <v>2.7540799999999999E-3</v>
      </c>
      <c r="C29" s="1">
        <v>1.5772999999999999E-2</v>
      </c>
      <c r="D29" s="1">
        <v>3.5896600000000001E-2</v>
      </c>
      <c r="E29" s="1"/>
      <c r="F29" s="1">
        <f t="shared" si="14"/>
        <v>-5.8946718304410783</v>
      </c>
      <c r="G29" s="1">
        <f t="shared" si="14"/>
        <v>-4.1494556614768001</v>
      </c>
      <c r="H29" s="1">
        <f t="shared" si="14"/>
        <v>-3.3271126954938355</v>
      </c>
      <c r="I29" s="1" t="e">
        <f t="shared" si="14"/>
        <v>#NUM!</v>
      </c>
      <c r="J29" s="1">
        <f t="shared" si="6"/>
        <v>-3993.4204339119624</v>
      </c>
      <c r="K29" s="1">
        <f t="shared" si="7"/>
        <v>33.203294197761011</v>
      </c>
      <c r="L29" s="1">
        <f t="shared" si="8"/>
        <v>-1.1623874051285543</v>
      </c>
      <c r="M29" s="45">
        <f t="shared" si="11"/>
        <v>-1.6653295838970756</v>
      </c>
      <c r="N29" s="45">
        <f t="shared" si="2"/>
        <v>0.2459053663388745</v>
      </c>
      <c r="O29" s="1">
        <f t="shared" si="3"/>
        <v>0.99994515338293444</v>
      </c>
      <c r="P29" s="45">
        <f t="shared" si="12"/>
        <v>14.588002217501113</v>
      </c>
      <c r="Q29" s="45">
        <f t="shared" si="9"/>
        <v>121.29194443741302</v>
      </c>
      <c r="R29" s="45">
        <f t="shared" si="4"/>
        <v>1.1746021947274683</v>
      </c>
      <c r="S29" s="31">
        <f t="shared" si="10"/>
        <v>287.81012999628621</v>
      </c>
      <c r="T29" s="31">
        <f t="shared" si="13"/>
        <v>-37654.417874496969</v>
      </c>
      <c r="U29" s="25">
        <f t="shared" si="5"/>
        <v>0.37500000000000011</v>
      </c>
      <c r="V29" s="1"/>
      <c r="W29" s="1"/>
      <c r="X29" s="1"/>
    </row>
    <row r="30" spans="1:24" x14ac:dyDescent="0.2">
      <c r="A30" s="6">
        <f t="shared" si="0"/>
        <v>1.1000000000000003</v>
      </c>
      <c r="B30" s="1">
        <v>2.9689400000000002E-3</v>
      </c>
      <c r="C30" s="1">
        <v>1.6964799999999999E-2</v>
      </c>
      <c r="D30" s="1">
        <v>3.8508500000000001E-2</v>
      </c>
      <c r="E30" s="1"/>
      <c r="F30" s="1">
        <f t="shared" ref="F30:I45" si="15">LN(B30)</f>
        <v>-5.819550292229235</v>
      </c>
      <c r="G30" s="1">
        <f t="shared" si="15"/>
        <v>-4.0766146697927406</v>
      </c>
      <c r="H30" s="1">
        <f t="shared" si="15"/>
        <v>-3.2568762828357647</v>
      </c>
      <c r="I30" s="1" t="e">
        <f t="shared" si="15"/>
        <v>#NUM!</v>
      </c>
      <c r="J30" s="1">
        <f t="shared" si="6"/>
        <v>-3986.1807419606562</v>
      </c>
      <c r="K30" s="1">
        <f t="shared" si="7"/>
        <v>33.143099779031878</v>
      </c>
      <c r="L30" s="1">
        <f t="shared" si="8"/>
        <v>-1.2496392750928453</v>
      </c>
      <c r="M30" s="45">
        <f t="shared" si="11"/>
        <v>-1.8312999993000274</v>
      </c>
      <c r="N30" s="45">
        <f t="shared" si="2"/>
        <v>0.26034836685932911</v>
      </c>
      <c r="O30" s="1">
        <f t="shared" si="3"/>
        <v>0.99993829836542258</v>
      </c>
      <c r="P30" s="45">
        <f t="shared" si="12"/>
        <v>14.626208273082209</v>
      </c>
      <c r="Q30" s="45">
        <f t="shared" si="9"/>
        <v>121.60960868654205</v>
      </c>
      <c r="R30" s="45">
        <f t="shared" si="4"/>
        <v>1.2435912548783448</v>
      </c>
      <c r="S30" s="31">
        <f t="shared" si="10"/>
        <v>245.8081730183616</v>
      </c>
      <c r="T30" s="31">
        <f t="shared" si="13"/>
        <v>-33069.414527599838</v>
      </c>
      <c r="U30" s="25">
        <f t="shared" si="5"/>
        <v>0.39285714285714302</v>
      </c>
      <c r="V30" s="1"/>
      <c r="W30" s="1"/>
      <c r="X30" s="1"/>
    </row>
    <row r="31" spans="1:24" x14ac:dyDescent="0.2">
      <c r="A31" s="6">
        <f t="shared" si="0"/>
        <v>1.1500000000000004</v>
      </c>
      <c r="B31" s="1">
        <v>3.1965800000000001E-3</v>
      </c>
      <c r="C31" s="1">
        <v>1.8220500000000001E-2</v>
      </c>
      <c r="D31" s="1">
        <v>4.12439E-2</v>
      </c>
      <c r="E31" s="1"/>
      <c r="F31" s="1">
        <f t="shared" si="15"/>
        <v>-5.7456737906969817</v>
      </c>
      <c r="G31" s="1">
        <f t="shared" si="15"/>
        <v>-4.0052079451558384</v>
      </c>
      <c r="H31" s="1">
        <f t="shared" si="15"/>
        <v>-3.188252055924472</v>
      </c>
      <c r="I31" s="1" t="e">
        <f t="shared" si="15"/>
        <v>#NUM!</v>
      </c>
      <c r="J31" s="1">
        <f t="shared" si="6"/>
        <v>-3978.3907956283269</v>
      </c>
      <c r="K31" s="1">
        <f t="shared" si="7"/>
        <v>33.078330270251726</v>
      </c>
      <c r="L31" s="1">
        <f t="shared" si="8"/>
        <v>-1.3455174050585572</v>
      </c>
      <c r="M31" s="45">
        <f t="shared" si="11"/>
        <v>-2.0038758745634726</v>
      </c>
      <c r="N31" s="45">
        <f t="shared" si="2"/>
        <v>0.27562117364621319</v>
      </c>
      <c r="O31" s="1">
        <f t="shared" si="3"/>
        <v>0.99993057628565463</v>
      </c>
      <c r="P31" s="45">
        <f t="shared" si="12"/>
        <v>14.660359605613742</v>
      </c>
      <c r="Q31" s="45">
        <f t="shared" si="9"/>
        <v>121.89355994087546</v>
      </c>
      <c r="R31" s="45">
        <f t="shared" si="4"/>
        <v>1.3165440034848992</v>
      </c>
      <c r="S31" s="31">
        <f t="shared" si="10"/>
        <v>206.87273793998554</v>
      </c>
      <c r="T31" s="31">
        <f t="shared" si="13"/>
        <v>-29082.770126051288</v>
      </c>
      <c r="U31" s="25">
        <f t="shared" si="5"/>
        <v>0.41071428571428586</v>
      </c>
      <c r="V31" s="1"/>
      <c r="W31" s="1"/>
      <c r="X31" s="1"/>
    </row>
    <row r="32" spans="1:24" x14ac:dyDescent="0.2">
      <c r="A32" s="6">
        <f t="shared" si="0"/>
        <v>1.2000000000000004</v>
      </c>
      <c r="B32" s="1">
        <v>3.4381500000000001E-3</v>
      </c>
      <c r="C32" s="1">
        <v>1.9545099999999999E-2</v>
      </c>
      <c r="D32" s="1">
        <v>4.41106E-2</v>
      </c>
      <c r="E32" s="1"/>
      <c r="F32" s="1">
        <f t="shared" si="15"/>
        <v>-5.6728217429557892</v>
      </c>
      <c r="G32" s="1">
        <f t="shared" si="15"/>
        <v>-3.935030663352252</v>
      </c>
      <c r="H32" s="1">
        <f t="shared" si="15"/>
        <v>-3.121055162600058</v>
      </c>
      <c r="I32" s="1" t="e">
        <f t="shared" si="15"/>
        <v>#NUM!</v>
      </c>
      <c r="J32" s="1">
        <f t="shared" si="6"/>
        <v>-3969.9979600127513</v>
      </c>
      <c r="K32" s="1">
        <f t="shared" si="7"/>
        <v>33.008548038526023</v>
      </c>
      <c r="L32" s="1">
        <f t="shared" si="8"/>
        <v>-1.4500268625491928</v>
      </c>
      <c r="M32" s="45">
        <f t="shared" si="11"/>
        <v>-2.1966103769656757</v>
      </c>
      <c r="N32" s="45">
        <f t="shared" si="2"/>
        <v>0.29184264037799817</v>
      </c>
      <c r="O32" s="1">
        <f t="shared" si="3"/>
        <v>0.99992183529352408</v>
      </c>
      <c r="P32" s="45">
        <f t="shared" si="12"/>
        <v>14.690408612935062</v>
      </c>
      <c r="Q32" s="45">
        <f t="shared" si="9"/>
        <v>122.14340241224859</v>
      </c>
      <c r="R32" s="45">
        <f t="shared" si="4"/>
        <v>1.3940281621615984</v>
      </c>
      <c r="S32" s="31">
        <f t="shared" si="10"/>
        <v>170.76590126211144</v>
      </c>
      <c r="T32" s="31">
        <f t="shared" si="13"/>
        <v>-25664.744646441311</v>
      </c>
      <c r="U32" s="25">
        <f t="shared" si="5"/>
        <v>0.42857142857142871</v>
      </c>
      <c r="V32" s="1"/>
      <c r="W32" s="1"/>
      <c r="X32" s="1"/>
    </row>
    <row r="33" spans="1:24" x14ac:dyDescent="0.2">
      <c r="A33" s="6">
        <f t="shared" si="0"/>
        <v>1.2500000000000004</v>
      </c>
      <c r="B33" s="1">
        <v>3.6949399999999999E-3</v>
      </c>
      <c r="C33" s="1">
        <v>2.0944000000000001E-2</v>
      </c>
      <c r="D33" s="1">
        <v>4.7117300000000001E-2</v>
      </c>
      <c r="E33" s="1"/>
      <c r="F33" s="1">
        <f t="shared" si="15"/>
        <v>-5.6007909628734875</v>
      </c>
      <c r="G33" s="1">
        <f t="shared" si="15"/>
        <v>-3.8659030698145931</v>
      </c>
      <c r="H33" s="1">
        <f t="shared" si="15"/>
        <v>-3.0551150417898807</v>
      </c>
      <c r="I33" s="1" t="e">
        <f t="shared" si="15"/>
        <v>#NUM!</v>
      </c>
      <c r="J33" s="1">
        <f t="shared" si="6"/>
        <v>-3960.9510594740282</v>
      </c>
      <c r="K33" s="1">
        <f t="shared" si="7"/>
        <v>32.933327583996807</v>
      </c>
      <c r="L33" s="1">
        <f t="shared" si="8"/>
        <v>-1.565178442755125</v>
      </c>
      <c r="M33" s="45">
        <f t="shared" si="11"/>
        <v>-2.4254689218992054</v>
      </c>
      <c r="N33" s="45">
        <f t="shared" si="2"/>
        <v>0.30899163796154239</v>
      </c>
      <c r="O33" s="1">
        <f t="shared" si="3"/>
        <v>0.99991197946650701</v>
      </c>
      <c r="P33" s="45">
        <f t="shared" si="12"/>
        <v>14.716295733112371</v>
      </c>
      <c r="Q33" s="45">
        <f t="shared" si="9"/>
        <v>122.35864087296282</v>
      </c>
      <c r="R33" s="45">
        <f t="shared" si="4"/>
        <v>1.475942804769472</v>
      </c>
      <c r="S33" s="31">
        <f t="shared" si="10"/>
        <v>136.97480589540262</v>
      </c>
      <c r="T33" s="31">
        <f t="shared" si="13"/>
        <v>-22798.312047769719</v>
      </c>
      <c r="U33" s="25">
        <f t="shared" si="5"/>
        <v>0.44642857142857162</v>
      </c>
      <c r="V33" s="1"/>
      <c r="W33" s="1"/>
      <c r="X33" s="1"/>
    </row>
    <row r="34" spans="1:24" x14ac:dyDescent="0.2">
      <c r="A34" s="6">
        <f t="shared" si="0"/>
        <v>1.3000000000000005</v>
      </c>
      <c r="B34" s="1">
        <v>3.9684200000000003E-3</v>
      </c>
      <c r="C34" s="1">
        <v>2.2423100000000001E-2</v>
      </c>
      <c r="D34" s="1">
        <v>5.0272999999999998E-2</v>
      </c>
      <c r="E34" s="1"/>
      <c r="F34" s="1">
        <f t="shared" si="15"/>
        <v>-5.5293872483866915</v>
      </c>
      <c r="G34" s="1">
        <f t="shared" si="15"/>
        <v>-3.7976636014941367</v>
      </c>
      <c r="H34" s="1">
        <f t="shared" si="15"/>
        <v>-2.9902871253180958</v>
      </c>
      <c r="I34" s="1" t="e">
        <f t="shared" si="15"/>
        <v>#NUM!</v>
      </c>
      <c r="J34" s="1">
        <f t="shared" si="6"/>
        <v>-3951.1732749113607</v>
      </c>
      <c r="K34" s="1">
        <f t="shared" si="7"/>
        <v>32.85203019425051</v>
      </c>
      <c r="L34" s="1">
        <f t="shared" si="8"/>
        <v>-1.6925737547391135</v>
      </c>
      <c r="M34" s="45">
        <f t="shared" si="11"/>
        <v>-2.6807587955296652</v>
      </c>
      <c r="N34" s="45">
        <f t="shared" si="2"/>
        <v>0.32707915624712458</v>
      </c>
      <c r="O34" s="1">
        <f t="shared" si="3"/>
        <v>0.99990088525596188</v>
      </c>
      <c r="P34" s="45">
        <f t="shared" si="12"/>
        <v>14.737821384763432</v>
      </c>
      <c r="Q34" s="45">
        <f t="shared" si="9"/>
        <v>122.53761590361556</v>
      </c>
      <c r="R34" s="45">
        <f t="shared" si="4"/>
        <v>1.562340425902067</v>
      </c>
      <c r="S34" s="31">
        <f t="shared" si="10"/>
        <v>105.15235918863014</v>
      </c>
      <c r="T34" s="31">
        <f t="shared" si="13"/>
        <v>-20312.768855414073</v>
      </c>
      <c r="U34" s="25">
        <f t="shared" si="5"/>
        <v>0.46428571428571447</v>
      </c>
      <c r="V34" s="1"/>
      <c r="W34" s="1"/>
      <c r="X34" s="1"/>
    </row>
    <row r="35" spans="1:24" x14ac:dyDescent="0.2">
      <c r="A35" s="6">
        <f t="shared" si="0"/>
        <v>1.3500000000000005</v>
      </c>
      <c r="B35" s="1">
        <v>4.2602400000000002E-3</v>
      </c>
      <c r="C35" s="1">
        <v>2.3989099999999999E-2</v>
      </c>
      <c r="D35" s="1">
        <v>5.3587599999999999E-2</v>
      </c>
      <c r="E35" s="1"/>
      <c r="F35" s="1">
        <f t="shared" si="15"/>
        <v>-5.4584297822596159</v>
      </c>
      <c r="G35" s="1">
        <f t="shared" si="15"/>
        <v>-3.7301557184657761</v>
      </c>
      <c r="H35" s="1">
        <f t="shared" si="15"/>
        <v>-2.9264375809529479</v>
      </c>
      <c r="I35" s="1" t="e">
        <f t="shared" si="15"/>
        <v>#NUM!</v>
      </c>
      <c r="J35" s="1">
        <f t="shared" si="6"/>
        <v>-3940.5941678420704</v>
      </c>
      <c r="K35" s="1">
        <f t="shared" si="7"/>
        <v>32.764070208522895</v>
      </c>
      <c r="L35" s="1">
        <f t="shared" si="8"/>
        <v>-1.8332543223080917</v>
      </c>
      <c r="M35" s="45">
        <f t="shared" si="11"/>
        <v>-2.9580115938102787</v>
      </c>
      <c r="N35" s="45">
        <f t="shared" si="2"/>
        <v>0.34621051280430465</v>
      </c>
      <c r="O35" s="1">
        <f t="shared" si="3"/>
        <v>0.99988835576106505</v>
      </c>
      <c r="P35" s="45">
        <f t="shared" si="12"/>
        <v>14.75480670177739</v>
      </c>
      <c r="Q35" s="45">
        <f t="shared" si="9"/>
        <v>122.67884032192812</v>
      </c>
      <c r="R35" s="45">
        <f t="shared" si="4"/>
        <v>1.6537240900113317</v>
      </c>
      <c r="S35" s="31">
        <f t="shared" si="10"/>
        <v>75.120393453781261</v>
      </c>
      <c r="T35" s="31">
        <f t="shared" si="13"/>
        <v>-18108.856124142094</v>
      </c>
      <c r="U35" s="25">
        <f t="shared" si="5"/>
        <v>0.48214285714285737</v>
      </c>
      <c r="V35" s="1"/>
      <c r="W35" s="1"/>
      <c r="X35" s="1"/>
    </row>
    <row r="36" spans="1:24" x14ac:dyDescent="0.2">
      <c r="A36" s="6">
        <f t="shared" si="0"/>
        <v>1.4000000000000006</v>
      </c>
      <c r="B36" s="1">
        <v>4.5722799999999997E-3</v>
      </c>
      <c r="C36" s="1">
        <v>2.56492E-2</v>
      </c>
      <c r="D36" s="1">
        <v>5.70716E-2</v>
      </c>
      <c r="E36" s="1"/>
      <c r="F36" s="1">
        <f t="shared" si="15"/>
        <v>-5.3877432925801019</v>
      </c>
      <c r="G36" s="1">
        <f t="shared" si="15"/>
        <v>-3.6632428969355688</v>
      </c>
      <c r="H36" s="1">
        <f t="shared" si="15"/>
        <v>-2.8634486590809387</v>
      </c>
      <c r="I36" s="1" t="e">
        <f t="shared" si="15"/>
        <v>#NUM!</v>
      </c>
      <c r="J36" s="1">
        <f t="shared" si="6"/>
        <v>-3929.1243925695712</v>
      </c>
      <c r="K36" s="1">
        <f t="shared" si="7"/>
        <v>32.668704762019701</v>
      </c>
      <c r="L36" s="1">
        <f t="shared" si="8"/>
        <v>-1.9883749141201417</v>
      </c>
      <c r="M36" s="45">
        <f t="shared" si="11"/>
        <v>-3.2679563623730647</v>
      </c>
      <c r="N36" s="45">
        <f t="shared" si="2"/>
        <v>0.36638522857238359</v>
      </c>
      <c r="O36" s="1">
        <f t="shared" si="3"/>
        <v>0.99987423567685818</v>
      </c>
      <c r="P36" s="45">
        <f t="shared" si="12"/>
        <v>14.766968766003583</v>
      </c>
      <c r="Q36" s="45">
        <f t="shared" si="9"/>
        <v>122.7799618049368</v>
      </c>
      <c r="R36" s="45">
        <f t="shared" si="4"/>
        <v>1.7500915087952393</v>
      </c>
      <c r="S36" s="31">
        <f t="shared" si="10"/>
        <v>46.731378446535352</v>
      </c>
      <c r="T36" s="31">
        <f t="shared" si="13"/>
        <v>-16177.590076939272</v>
      </c>
      <c r="U36" s="25">
        <f t="shared" si="5"/>
        <v>0.50000000000000022</v>
      </c>
      <c r="V36" s="1"/>
      <c r="W36" s="1"/>
      <c r="X36" s="1"/>
    </row>
    <row r="37" spans="1:24" x14ac:dyDescent="0.2">
      <c r="A37" s="6">
        <f t="shared" si="0"/>
        <v>1.4500000000000006</v>
      </c>
      <c r="B37" s="1">
        <v>4.9066600000000002E-3</v>
      </c>
      <c r="C37" s="1">
        <v>2.7411600000000001E-2</v>
      </c>
      <c r="D37" s="1">
        <v>6.0736499999999999E-2</v>
      </c>
      <c r="E37" s="1"/>
      <c r="F37" s="1">
        <f t="shared" si="15"/>
        <v>-5.3171618130460914</v>
      </c>
      <c r="G37" s="1">
        <f t="shared" si="15"/>
        <v>-3.5967889975144498</v>
      </c>
      <c r="H37" s="1">
        <f t="shared" si="15"/>
        <v>-2.801210443678718</v>
      </c>
      <c r="I37" s="1" t="e">
        <f t="shared" si="15"/>
        <v>#NUM!</v>
      </c>
      <c r="J37" s="1">
        <f t="shared" si="6"/>
        <v>-3916.6796219990229</v>
      </c>
      <c r="K37" s="1">
        <f t="shared" si="7"/>
        <v>32.565232717110881</v>
      </c>
      <c r="L37" s="1">
        <f t="shared" si="8"/>
        <v>-2.1600499585453985</v>
      </c>
      <c r="M37" s="45">
        <f t="shared" si="11"/>
        <v>-3.6261260773272777</v>
      </c>
      <c r="N37" s="45">
        <f t="shared" si="2"/>
        <v>0.38771653097325115</v>
      </c>
      <c r="O37" s="1">
        <f t="shared" si="3"/>
        <v>0.99985827100485625</v>
      </c>
      <c r="P37" s="45">
        <f t="shared" si="12"/>
        <v>14.774042752379744</v>
      </c>
      <c r="Q37" s="45">
        <f t="shared" si="9"/>
        <v>122.83877846466139</v>
      </c>
      <c r="R37" s="45">
        <f t="shared" si="4"/>
        <v>1.8519835292480409</v>
      </c>
      <c r="S37" s="31">
        <f t="shared" si="10"/>
        <v>19.752591415456571</v>
      </c>
      <c r="T37" s="31">
        <f t="shared" si="13"/>
        <v>-14517.832497283087</v>
      </c>
      <c r="U37" s="25">
        <f t="shared" si="5"/>
        <v>0.51785714285714313</v>
      </c>
      <c r="V37" s="1"/>
      <c r="W37" s="1"/>
      <c r="X37" s="1"/>
    </row>
    <row r="38" spans="1:24" x14ac:dyDescent="0.2">
      <c r="A38" s="6">
        <f t="shared" si="0"/>
        <v>1.5000000000000007</v>
      </c>
      <c r="B38" s="1">
        <v>5.26582E-3</v>
      </c>
      <c r="C38" s="1">
        <v>2.9284999999999999E-2</v>
      </c>
      <c r="D38" s="1">
        <v>6.4594299999999993E-2</v>
      </c>
      <c r="E38" s="1"/>
      <c r="F38" s="1">
        <f t="shared" si="15"/>
        <v>-5.2465184000341889</v>
      </c>
      <c r="G38" s="1">
        <f t="shared" si="15"/>
        <v>-3.5306798394403915</v>
      </c>
      <c r="H38" s="1">
        <f t="shared" si="15"/>
        <v>-2.7396291073806611</v>
      </c>
      <c r="I38" s="1" t="e">
        <f t="shared" si="15"/>
        <v>#NUM!</v>
      </c>
      <c r="J38" s="1">
        <f t="shared" si="6"/>
        <v>-3903.1450798202127</v>
      </c>
      <c r="K38" s="1">
        <f t="shared" si="7"/>
        <v>32.452699766165161</v>
      </c>
      <c r="L38" s="1">
        <f t="shared" si="8"/>
        <v>-2.3509875218528697</v>
      </c>
      <c r="M38" s="45">
        <f t="shared" si="11"/>
        <v>-4.0289183787372371</v>
      </c>
      <c r="N38" s="45">
        <f t="shared" si="2"/>
        <v>0.41015347993464207</v>
      </c>
      <c r="O38" s="1">
        <f t="shared" si="3"/>
        <v>0.99984029380145856</v>
      </c>
      <c r="P38" s="45">
        <f t="shared" si="12"/>
        <v>14.775606263371834</v>
      </c>
      <c r="Q38" s="45">
        <f t="shared" si="9"/>
        <v>122.85177827680512</v>
      </c>
      <c r="R38" s="45">
        <f t="shared" si="4"/>
        <v>1.959156828820201</v>
      </c>
      <c r="S38" s="31">
        <f t="shared" si="10"/>
        <v>-6.052556947086468</v>
      </c>
      <c r="T38" s="31">
        <f t="shared" si="13"/>
        <v>-13053.816413638084</v>
      </c>
      <c r="U38" s="25">
        <f t="shared" si="5"/>
        <v>0.53571428571428603</v>
      </c>
      <c r="V38" s="1"/>
      <c r="W38" s="1"/>
      <c r="X38" s="1"/>
    </row>
    <row r="39" spans="1:24" x14ac:dyDescent="0.2">
      <c r="A39" s="6">
        <f t="shared" si="0"/>
        <v>1.5500000000000007</v>
      </c>
      <c r="B39" s="1">
        <v>5.65256E-3</v>
      </c>
      <c r="C39" s="1">
        <v>3.1279399999999999E-2</v>
      </c>
      <c r="D39" s="1">
        <v>6.8658200000000003E-2</v>
      </c>
      <c r="E39" s="1"/>
      <c r="F39" s="1">
        <f t="shared" si="15"/>
        <v>-5.1756467390962611</v>
      </c>
      <c r="G39" s="1">
        <f t="shared" si="15"/>
        <v>-3.4647955450746735</v>
      </c>
      <c r="H39" s="1">
        <f t="shared" si="15"/>
        <v>-2.678614707433729</v>
      </c>
      <c r="I39" s="1" t="e">
        <f t="shared" si="15"/>
        <v>#NUM!</v>
      </c>
      <c r="J39" s="1">
        <f t="shared" si="6"/>
        <v>-3888.4038685339578</v>
      </c>
      <c r="K39" s="1">
        <f t="shared" si="7"/>
        <v>32.330133964925594</v>
      </c>
      <c r="L39" s="1">
        <f t="shared" si="8"/>
        <v>-2.5629417964191226</v>
      </c>
      <c r="M39" s="45">
        <f t="shared" si="11"/>
        <v>-4.4814980880019482</v>
      </c>
      <c r="N39" s="45">
        <f t="shared" si="2"/>
        <v>0.43376725257248006</v>
      </c>
      <c r="O39" s="1">
        <f t="shared" si="3"/>
        <v>0.9998200216175237</v>
      </c>
      <c r="P39" s="45">
        <f t="shared" si="12"/>
        <v>14.771227179614101</v>
      </c>
      <c r="Q39" s="45">
        <f t="shared" si="9"/>
        <v>122.81536838490145</v>
      </c>
      <c r="R39" s="45">
        <f t="shared" si="4"/>
        <v>2.0719513951981336</v>
      </c>
      <c r="S39" s="31">
        <f t="shared" si="10"/>
        <v>-30.736959709212776</v>
      </c>
      <c r="T39" s="31">
        <f t="shared" si="13"/>
        <v>-11754.272420020996</v>
      </c>
      <c r="U39" s="25">
        <f t="shared" si="5"/>
        <v>0.55357142857142883</v>
      </c>
      <c r="V39" s="1"/>
      <c r="W39" s="1"/>
      <c r="X39" s="1"/>
    </row>
    <row r="40" spans="1:24" x14ac:dyDescent="0.2">
      <c r="A40" s="6">
        <f t="shared" si="0"/>
        <v>1.6000000000000008</v>
      </c>
      <c r="B40" s="1">
        <v>6.0700900000000002E-3</v>
      </c>
      <c r="C40" s="1">
        <v>3.3405600000000001E-2</v>
      </c>
      <c r="D40" s="1">
        <v>7.2942099999999996E-2</v>
      </c>
      <c r="E40" s="1"/>
      <c r="F40" s="1">
        <f t="shared" si="15"/>
        <v>-5.1043818470025277</v>
      </c>
      <c r="G40" s="1">
        <f t="shared" si="15"/>
        <v>-3.3990317283829734</v>
      </c>
      <c r="H40" s="1">
        <f t="shared" si="15"/>
        <v>-2.6180893032291017</v>
      </c>
      <c r="I40" s="1" t="e">
        <f t="shared" si="15"/>
        <v>#NUM!</v>
      </c>
      <c r="J40" s="1">
        <f t="shared" si="6"/>
        <v>-3872.3201138400677</v>
      </c>
      <c r="K40" s="1">
        <f t="shared" si="7"/>
        <v>32.196405586523248</v>
      </c>
      <c r="L40" s="1">
        <f t="shared" si="8"/>
        <v>-2.7991373306530649</v>
      </c>
      <c r="M40" s="45">
        <f t="shared" si="11"/>
        <v>-4.9978038610557629</v>
      </c>
      <c r="N40" s="45">
        <f t="shared" si="2"/>
        <v>0.45852896970315615</v>
      </c>
      <c r="O40" s="1">
        <f t="shared" si="3"/>
        <v>0.99979721739246341</v>
      </c>
      <c r="P40" s="45">
        <f t="shared" si="12"/>
        <v>14.76037327086744</v>
      </c>
      <c r="Q40" s="45">
        <f t="shared" si="9"/>
        <v>122.72512356062734</v>
      </c>
      <c r="R40" s="45">
        <f t="shared" si="4"/>
        <v>2.190229282825976</v>
      </c>
      <c r="S40" s="31">
        <f t="shared" si="10"/>
        <v>-54.487211881025004</v>
      </c>
      <c r="T40" s="31">
        <f t="shared" si="13"/>
        <v>-10615.57324968584</v>
      </c>
      <c r="U40" s="25">
        <f t="shared" si="5"/>
        <v>0.57142857142857173</v>
      </c>
      <c r="V40" s="1"/>
      <c r="W40" s="1"/>
      <c r="X40" s="1"/>
    </row>
    <row r="41" spans="1:24" x14ac:dyDescent="0.2">
      <c r="A41" s="6">
        <f t="shared" si="0"/>
        <v>1.6500000000000008</v>
      </c>
      <c r="B41" s="1">
        <v>6.5221400000000001E-3</v>
      </c>
      <c r="C41" s="1">
        <v>3.5675699999999998E-2</v>
      </c>
      <c r="D41" s="1">
        <v>7.7460899999999999E-2</v>
      </c>
      <c r="E41" s="1"/>
      <c r="F41" s="1">
        <f t="shared" si="15"/>
        <v>-5.0325527360373625</v>
      </c>
      <c r="G41" s="1">
        <f t="shared" si="15"/>
        <v>-3.3332854942279955</v>
      </c>
      <c r="H41" s="1">
        <f t="shared" si="15"/>
        <v>-2.5579819860629525</v>
      </c>
      <c r="I41" s="1" t="e">
        <f t="shared" si="15"/>
        <v>#NUM!</v>
      </c>
      <c r="J41" s="1">
        <f t="shared" si="6"/>
        <v>-3854.7381360106183</v>
      </c>
      <c r="K41" s="1">
        <f t="shared" si="7"/>
        <v>32.050220231860287</v>
      </c>
      <c r="L41" s="1">
        <f t="shared" si="8"/>
        <v>-3.0627221825246993</v>
      </c>
      <c r="M41" s="45">
        <f t="shared" si="11"/>
        <v>-5.5808162624213411</v>
      </c>
      <c r="N41" s="45">
        <f t="shared" si="2"/>
        <v>0.48442808468544496</v>
      </c>
      <c r="O41" s="1">
        <f t="shared" si="3"/>
        <v>0.99977159932340198</v>
      </c>
      <c r="P41" s="45">
        <f t="shared" si="12"/>
        <v>14.742417013086643</v>
      </c>
      <c r="Q41" s="45">
        <f t="shared" si="9"/>
        <v>122.5758262553089</v>
      </c>
      <c r="R41" s="45">
        <f t="shared" si="4"/>
        <v>2.31394011416169</v>
      </c>
      <c r="S41" s="31">
        <f t="shared" si="10"/>
        <v>-77.406204386806621</v>
      </c>
      <c r="T41" s="31">
        <f t="shared" si="13"/>
        <v>-9598.7304721725923</v>
      </c>
      <c r="U41" s="25">
        <f t="shared" si="5"/>
        <v>0.58928571428571463</v>
      </c>
      <c r="V41" s="1"/>
      <c r="W41" s="1"/>
      <c r="X41" s="1"/>
    </row>
    <row r="42" spans="1:24" x14ac:dyDescent="0.2">
      <c r="A42" s="6">
        <f t="shared" si="0"/>
        <v>1.7000000000000008</v>
      </c>
      <c r="B42" s="1">
        <v>7.0130399999999999E-3</v>
      </c>
      <c r="C42" s="1">
        <v>3.8102999999999998E-2</v>
      </c>
      <c r="D42" s="1">
        <v>8.2230600000000001E-2</v>
      </c>
      <c r="E42" s="1"/>
      <c r="F42" s="1">
        <f t="shared" si="15"/>
        <v>-4.9599840057504885</v>
      </c>
      <c r="G42" s="1">
        <f t="shared" si="15"/>
        <v>-3.267462259791845</v>
      </c>
      <c r="H42" s="1">
        <f t="shared" si="15"/>
        <v>-2.4982277834188755</v>
      </c>
      <c r="I42" s="1" t="e">
        <f t="shared" si="15"/>
        <v>#NUM!</v>
      </c>
      <c r="J42" s="1">
        <f t="shared" si="6"/>
        <v>-3835.48419848106</v>
      </c>
      <c r="K42" s="1">
        <f>-J42*0.0083145</f>
        <v>31.890133368270778</v>
      </c>
      <c r="L42" s="1">
        <f t="shared" si="8"/>
        <v>-3.3572189568951996</v>
      </c>
      <c r="M42" s="45">
        <f t="shared" si="11"/>
        <v>-6.238334195072416</v>
      </c>
      <c r="N42" s="45">
        <f t="shared" si="2"/>
        <v>0.51137146691236424</v>
      </c>
      <c r="O42" s="1">
        <f t="shared" si="3"/>
        <v>0.99974293162329142</v>
      </c>
      <c r="P42" s="45">
        <f t="shared" si="12"/>
        <v>14.716641488500901</v>
      </c>
      <c r="Q42" s="45">
        <f t="shared" si="9"/>
        <v>122.36151565614075</v>
      </c>
      <c r="R42" s="45">
        <f t="shared" si="4"/>
        <v>2.4426390375251912</v>
      </c>
      <c r="S42" s="31">
        <f t="shared" si="10"/>
        <v>-99.576288401008512</v>
      </c>
      <c r="T42" s="31">
        <f t="shared" si="13"/>
        <v>-8685.6260683241162</v>
      </c>
      <c r="U42" s="25">
        <f t="shared" si="5"/>
        <v>0.60714285714285743</v>
      </c>
      <c r="V42" s="1"/>
      <c r="W42" s="1"/>
      <c r="X42" s="1"/>
    </row>
    <row r="43" spans="1:24" x14ac:dyDescent="0.2">
      <c r="A43" s="6">
        <f t="shared" si="0"/>
        <v>1.7500000000000009</v>
      </c>
      <c r="B43" s="1">
        <v>7.54786E-3</v>
      </c>
      <c r="C43" s="1">
        <v>4.0702500000000003E-2</v>
      </c>
      <c r="D43" s="1">
        <v>8.7268200000000004E-2</v>
      </c>
      <c r="E43" s="1"/>
      <c r="F43" s="1">
        <f t="shared" si="15"/>
        <v>-4.8864911996075735</v>
      </c>
      <c r="G43" s="1">
        <f t="shared" si="15"/>
        <v>-3.2014657633586046</v>
      </c>
      <c r="H43" s="1">
        <f>LN(D43)</f>
        <v>-2.4387691436641799</v>
      </c>
      <c r="I43" s="1" t="e">
        <f t="shared" si="15"/>
        <v>#NUM!</v>
      </c>
      <c r="J43" s="1">
        <f t="shared" si="6"/>
        <v>-3814.3602545156973</v>
      </c>
      <c r="K43" s="1">
        <f t="shared" si="7"/>
        <v>31.714498336170767</v>
      </c>
      <c r="L43" s="1">
        <f t="shared" si="8"/>
        <v>-3.6865556020319414</v>
      </c>
      <c r="M43" s="45">
        <f t="shared" si="11"/>
        <v>-6.9869477235577797</v>
      </c>
      <c r="N43" s="45">
        <f t="shared" si="2"/>
        <v>0.53931921444423914</v>
      </c>
      <c r="O43" s="1">
        <f t="shared" si="3"/>
        <v>0.99971089838283322</v>
      </c>
      <c r="P43" s="45">
        <f t="shared" si="12"/>
        <v>14.682214946030994</v>
      </c>
      <c r="Q43" s="45">
        <f t="shared" si="9"/>
        <v>122.07527616877471</v>
      </c>
      <c r="R43" s="45">
        <f t="shared" si="4"/>
        <v>2.5761354555878651</v>
      </c>
      <c r="S43" s="31">
        <f t="shared" si="10"/>
        <v>-121.06710950705833</v>
      </c>
      <c r="T43" s="31">
        <f t="shared" si="13"/>
        <v>-7875.4077738317119</v>
      </c>
      <c r="U43" s="25">
        <f t="shared" si="5"/>
        <v>0.62500000000000033</v>
      </c>
      <c r="V43" s="1"/>
      <c r="W43" s="1"/>
      <c r="X43" s="1"/>
    </row>
    <row r="44" spans="1:24" x14ac:dyDescent="0.2">
      <c r="A44" s="13">
        <f t="shared" si="0"/>
        <v>1.8000000000000009</v>
      </c>
      <c r="B44" s="14">
        <v>8.1325300000000007E-3</v>
      </c>
      <c r="C44" s="14">
        <v>4.3490599999999997E-2</v>
      </c>
      <c r="D44" s="14">
        <v>9.2591800000000002E-2</v>
      </c>
      <c r="E44" s="14"/>
      <c r="F44" s="14">
        <f t="shared" si="15"/>
        <v>-4.8118832107210201</v>
      </c>
      <c r="G44" s="14">
        <f t="shared" si="15"/>
        <v>-3.1352104561927518</v>
      </c>
      <c r="H44" s="14">
        <f>LN(D44)</f>
        <v>-2.3795546941668109</v>
      </c>
      <c r="I44" s="14" t="e">
        <f t="shared" si="15"/>
        <v>#NUM!</v>
      </c>
      <c r="J44" s="14">
        <f t="shared" si="6"/>
        <v>-3791.1453254035218</v>
      </c>
      <c r="K44" s="14">
        <f t="shared" si="7"/>
        <v>31.521477808067583</v>
      </c>
      <c r="L44" s="14">
        <f t="shared" si="8"/>
        <v>-4.0559137292509782</v>
      </c>
      <c r="M44" s="14">
        <f t="shared" si="11"/>
        <v>-7.8400503401933603</v>
      </c>
      <c r="N44" s="14">
        <f t="shared" si="2"/>
        <v>0.56810627421901161</v>
      </c>
      <c r="O44" s="14">
        <f t="shared" si="3"/>
        <v>0.9996752830303135</v>
      </c>
      <c r="P44" s="14">
        <f t="shared" si="12"/>
        <v>14.638192855488667</v>
      </c>
      <c r="Q44" s="14">
        <f t="shared" si="9"/>
        <v>121.70925449696053</v>
      </c>
      <c r="R44" s="14">
        <f t="shared" si="4"/>
        <v>2.7136409687640253</v>
      </c>
      <c r="S44" s="28">
        <f t="shared" si="10"/>
        <v>-142.00583532330424</v>
      </c>
      <c r="T44" s="28">
        <f t="shared" si="13"/>
        <v>-7155.2452863037179</v>
      </c>
      <c r="U44" s="25">
        <f t="shared" si="5"/>
        <v>0.64285714285714324</v>
      </c>
      <c r="V44" s="1"/>
      <c r="W44" s="1"/>
      <c r="X44" s="1"/>
    </row>
    <row r="45" spans="1:24" x14ac:dyDescent="0.2">
      <c r="A45" s="6">
        <f t="shared" si="0"/>
        <v>1.850000000000001</v>
      </c>
      <c r="B45" s="1">
        <v>8.7741E-3</v>
      </c>
      <c r="C45" s="1">
        <v>4.6485499999999999E-2</v>
      </c>
      <c r="D45" s="1">
        <v>9.8220600000000005E-2</v>
      </c>
      <c r="E45" s="1"/>
      <c r="F45" s="1">
        <f t="shared" si="15"/>
        <v>-4.7359510789928292</v>
      </c>
      <c r="G45" s="1">
        <f t="shared" si="15"/>
        <v>-3.0686148429742626</v>
      </c>
      <c r="H45" s="1">
        <f>LN(D45)</f>
        <v>-2.3205393096542051</v>
      </c>
      <c r="I45" s="1" t="e">
        <f t="shared" si="15"/>
        <v>#NUM!</v>
      </c>
      <c r="J45" s="1">
        <f t="shared" si="6"/>
        <v>-3765.5790442294383</v>
      </c>
      <c r="K45" s="1">
        <f t="shared" si="7"/>
        <v>31.308906963245668</v>
      </c>
      <c r="L45" s="1">
        <f t="shared" si="8"/>
        <v>-4.4705606360512782</v>
      </c>
      <c r="M45" s="45">
        <f t="shared" si="11"/>
        <v>-8.8065351131007059</v>
      </c>
      <c r="N45" s="45">
        <f t="shared" si="2"/>
        <v>0.59748606753076294</v>
      </c>
      <c r="O45" s="1">
        <f t="shared" si="3"/>
        <v>0.99963594951056567</v>
      </c>
      <c r="P45" s="45">
        <f t="shared" si="12"/>
        <v>14.583445357279455</v>
      </c>
      <c r="Q45" s="45">
        <f t="shared" si="9"/>
        <v>121.25405642310004</v>
      </c>
      <c r="R45" s="45">
        <f t="shared" si="4"/>
        <v>2.8539777585560224</v>
      </c>
      <c r="S45" s="31">
        <f t="shared" si="10"/>
        <v>-162.44589299775271</v>
      </c>
      <c r="T45" s="31">
        <f t="shared" si="13"/>
        <v>-6505.1768395819836</v>
      </c>
      <c r="U45" s="25">
        <f t="shared" si="5"/>
        <v>0.66071428571428614</v>
      </c>
      <c r="V45" s="1"/>
      <c r="W45" s="1"/>
      <c r="X45" s="1"/>
    </row>
    <row r="46" spans="1:24" x14ac:dyDescent="0.2">
      <c r="A46" s="6">
        <f t="shared" si="0"/>
        <v>1.900000000000001</v>
      </c>
      <c r="B46" s="1">
        <v>9.4809000000000004E-3</v>
      </c>
      <c r="C46" s="1">
        <v>4.9707500000000002E-2</v>
      </c>
      <c r="D46" s="1">
        <v>0.104175</v>
      </c>
      <c r="E46" s="1"/>
      <c r="F46" s="1">
        <f t="shared" ref="F46:I48" si="16">LN(B46)</f>
        <v>-4.6584760305125501</v>
      </c>
      <c r="G46" s="1">
        <f t="shared" si="16"/>
        <v>-3.0015994518320377</v>
      </c>
      <c r="H46" s="1">
        <f t="shared" si="16"/>
        <v>-2.2616831016736199</v>
      </c>
      <c r="I46" s="1" t="e">
        <f t="shared" si="16"/>
        <v>#NUM!</v>
      </c>
      <c r="J46" s="1">
        <f t="shared" si="6"/>
        <v>-3737.3770815397743</v>
      </c>
      <c r="K46" s="1">
        <f t="shared" si="7"/>
        <v>31.074421744462455</v>
      </c>
      <c r="L46" s="1">
        <f t="shared" si="8"/>
        <v>-4.9365672405610495</v>
      </c>
      <c r="M46" s="45">
        <f t="shared" si="11"/>
        <v>-9.9103353329661115</v>
      </c>
      <c r="N46" s="45">
        <f t="shared" si="2"/>
        <v>0.62718753211229161</v>
      </c>
      <c r="O46" s="1">
        <f t="shared" si="3"/>
        <v>0.99959279618422436</v>
      </c>
      <c r="P46" s="45">
        <f t="shared" si="12"/>
        <v>14.516729162882047</v>
      </c>
      <c r="Q46" s="45">
        <f t="shared" si="9"/>
        <v>120.6993446247828</v>
      </c>
      <c r="R46" s="45">
        <f t="shared" si="4"/>
        <v>2.9958510572298147</v>
      </c>
      <c r="S46" s="31">
        <f t="shared" si="10"/>
        <v>-182.4478692173015</v>
      </c>
      <c r="T46" s="31">
        <f t="shared" si="13"/>
        <v>-5928.4666132118846</v>
      </c>
      <c r="U46" s="25">
        <f t="shared" si="5"/>
        <v>0.67857142857142894</v>
      </c>
      <c r="V46" s="1"/>
      <c r="W46" s="1"/>
      <c r="X46" s="1"/>
    </row>
    <row r="47" spans="1:24" x14ac:dyDescent="0.2">
      <c r="A47" s="6">
        <f t="shared" si="0"/>
        <v>1.9500000000000011</v>
      </c>
      <c r="B47" s="1">
        <v>1.02629E-2</v>
      </c>
      <c r="C47" s="1">
        <v>5.3178999999999997E-2</v>
      </c>
      <c r="D47" s="1">
        <v>0.110476</v>
      </c>
      <c r="E47" s="1"/>
      <c r="F47" s="1">
        <f t="shared" si="16"/>
        <v>-4.5792198281056775</v>
      </c>
      <c r="G47" s="1">
        <f t="shared" si="16"/>
        <v>-2.9340916974057394</v>
      </c>
      <c r="H47" s="1">
        <f t="shared" si="16"/>
        <v>-2.2029569761846219</v>
      </c>
      <c r="I47" s="1" t="e">
        <f t="shared" si="16"/>
        <v>#NUM!</v>
      </c>
      <c r="J47" s="1">
        <f t="shared" si="6"/>
        <v>-3706.2060543856587</v>
      </c>
      <c r="K47" s="1">
        <f t="shared" si="7"/>
        <v>30.815250239189563</v>
      </c>
      <c r="L47" s="1">
        <f t="shared" si="8"/>
        <v>-5.4615941693478902</v>
      </c>
      <c r="M47" s="45">
        <f t="shared" si="11"/>
        <v>-11.179181918346531</v>
      </c>
      <c r="N47" s="45">
        <f t="shared" si="2"/>
        <v>0.65685379042470027</v>
      </c>
      <c r="O47" s="1">
        <f t="shared" si="3"/>
        <v>0.99954584014851489</v>
      </c>
      <c r="P47" s="45">
        <f t="shared" si="12"/>
        <v>14.436567636116907</v>
      </c>
      <c r="Q47" s="45">
        <f t="shared" si="9"/>
        <v>120.03284161049403</v>
      </c>
      <c r="R47" s="45">
        <f t="shared" si="4"/>
        <v>3.1375561881177965</v>
      </c>
      <c r="S47" s="31">
        <f t="shared" si="10"/>
        <v>-202.12808427328645</v>
      </c>
      <c r="T47" s="31">
        <f t="shared" si="13"/>
        <v>-5423.3219788829019</v>
      </c>
      <c r="U47" s="25">
        <f t="shared" si="5"/>
        <v>0.69642857142857184</v>
      </c>
      <c r="V47" s="1"/>
      <c r="W47" s="1"/>
      <c r="X47" s="1"/>
    </row>
    <row r="48" spans="1:24" x14ac:dyDescent="0.2">
      <c r="A48" s="6">
        <f t="shared" si="0"/>
        <v>2.0000000000000009</v>
      </c>
      <c r="B48" s="1">
        <v>1.1132100000000001E-2</v>
      </c>
      <c r="C48" s="1">
        <v>5.6924500000000003E-2</v>
      </c>
      <c r="D48" s="1">
        <v>0.117146</v>
      </c>
      <c r="E48" s="1"/>
      <c r="F48" s="1">
        <f t="shared" si="16"/>
        <v>-4.4979224522470904</v>
      </c>
      <c r="G48" s="1">
        <f t="shared" si="16"/>
        <v>-2.8660294505579529</v>
      </c>
      <c r="H48" s="1">
        <f t="shared" si="16"/>
        <v>-2.1443342588707575</v>
      </c>
      <c r="I48" s="1" t="e">
        <f t="shared" si="16"/>
        <v>#NUM!</v>
      </c>
      <c r="J48" s="1">
        <f t="shared" si="6"/>
        <v>-3671.6894975678229</v>
      </c>
      <c r="K48" s="1">
        <f t="shared" si="7"/>
        <v>30.528262327527667</v>
      </c>
      <c r="L48" s="1">
        <f t="shared" si="8"/>
        <v>-6.0544854323957011</v>
      </c>
      <c r="M48" s="45">
        <f t="shared" si="11"/>
        <v>-12.588818524913705</v>
      </c>
      <c r="N48" s="45">
        <f t="shared" si="2"/>
        <v>0.68589928029100844</v>
      </c>
      <c r="O48" s="1">
        <f t="shared" si="3"/>
        <v>0.99949545797098083</v>
      </c>
      <c r="P48" s="45">
        <f t="shared" si="12"/>
        <v>14.341281645388475</v>
      </c>
      <c r="Q48" s="45">
        <f t="shared" si="9"/>
        <v>119.24058624058249</v>
      </c>
      <c r="R48" s="45">
        <f t="shared" si="4"/>
        <v>3.2762961296320645</v>
      </c>
      <c r="S48" s="31">
        <f t="shared" si="10"/>
        <v>-221.58798393889941</v>
      </c>
      <c r="T48" s="31">
        <f t="shared" si="13"/>
        <v>-4945.0174586852963</v>
      </c>
      <c r="U48" s="25">
        <f t="shared" si="5"/>
        <v>0.71428571428571463</v>
      </c>
      <c r="V48" s="1"/>
      <c r="W48" s="1"/>
      <c r="X48" s="1"/>
    </row>
    <row r="49" spans="1:24" x14ac:dyDescent="0.2">
      <c r="A49" s="6">
        <f t="shared" si="0"/>
        <v>2.0500000000000007</v>
      </c>
      <c r="B49" s="1">
        <v>1.21031E-2</v>
      </c>
      <c r="C49" s="1">
        <v>6.0971299999999999E-2</v>
      </c>
      <c r="D49" s="1">
        <v>0.124208</v>
      </c>
      <c r="E49" s="1"/>
      <c r="F49" s="1">
        <f t="shared" ref="F49:F62" si="17">LN(B49)</f>
        <v>-4.4142936608455265</v>
      </c>
      <c r="G49" s="1">
        <f t="shared" ref="G49:G62" si="18">LN(C49)</f>
        <v>-2.7973520173281017</v>
      </c>
      <c r="H49" s="1">
        <f t="shared" ref="H49:H62" si="19">LN(D49)</f>
        <v>-2.0857976993188125</v>
      </c>
      <c r="I49" s="1" t="e">
        <f t="shared" ref="I49:I62" si="20">LN(E49)</f>
        <v>#NUM!</v>
      </c>
      <c r="J49" s="1">
        <f t="shared" ref="J49:J62" si="21">SLOPE(F49:H49,$D$2:$F$2)</f>
        <v>-3633.387659624751</v>
      </c>
      <c r="K49" s="1">
        <f t="shared" ref="K49:K62" si="22">-J49*0.0083145</f>
        <v>30.209801695949995</v>
      </c>
      <c r="L49" s="1">
        <f t="shared" si="8"/>
        <v>-6.7204760218392563</v>
      </c>
      <c r="M49" s="45">
        <f t="shared" si="11"/>
        <v>-14.159778492379363</v>
      </c>
      <c r="N49" s="45">
        <f t="shared" ref="N49:N62" si="23">INDEX(LINEST(F49:H49,$D$2:$F$2,,TRUE),2,1)*0.0083145</f>
        <v>0.71366712058203607</v>
      </c>
      <c r="O49" s="1">
        <f t="shared" si="3"/>
        <v>0.99944223234528884</v>
      </c>
      <c r="P49" s="45">
        <f t="shared" ref="P49:P62" si="24">INTERCEPT(F49:H49,$D$2:$F$2)</f>
        <v>14.22889669411834</v>
      </c>
      <c r="Q49" s="45">
        <f t="shared" ref="Q49:Q62" si="25">P49*8.3145</f>
        <v>118.30616156324695</v>
      </c>
      <c r="R49" s="45">
        <f t="shared" si="4"/>
        <v>3.4089331949970205</v>
      </c>
      <c r="S49" s="31">
        <f t="shared" si="10"/>
        <v>-240.66114381659989</v>
      </c>
      <c r="T49" s="31">
        <f t="shared" si="13"/>
        <v>-4498.8970689655098</v>
      </c>
      <c r="U49" s="25">
        <f t="shared" si="5"/>
        <v>0.73214285714285743</v>
      </c>
      <c r="V49" s="1"/>
      <c r="W49" s="1"/>
      <c r="X49" s="1"/>
    </row>
    <row r="50" spans="1:24" x14ac:dyDescent="0.2">
      <c r="A50" s="6">
        <f t="shared" si="0"/>
        <v>2.1000000000000005</v>
      </c>
      <c r="B50" s="1">
        <v>1.3193399999999999E-2</v>
      </c>
      <c r="C50" s="1">
        <v>6.5348900000000001E-2</v>
      </c>
      <c r="D50" s="1">
        <v>0.131688</v>
      </c>
      <c r="E50" s="1"/>
      <c r="F50" s="1">
        <f t="shared" si="17"/>
        <v>-4.3280385744314946</v>
      </c>
      <c r="G50" s="1">
        <f t="shared" si="18"/>
        <v>-2.728014671494277</v>
      </c>
      <c r="H50" s="1">
        <f t="shared" si="19"/>
        <v>-2.0273197905573532</v>
      </c>
      <c r="I50" s="1" t="e">
        <f t="shared" si="20"/>
        <v>#NUM!</v>
      </c>
      <c r="J50" s="1">
        <f t="shared" si="21"/>
        <v>-3590.8611131569837</v>
      </c>
      <c r="K50" s="1">
        <f t="shared" si="22"/>
        <v>29.856214725343744</v>
      </c>
      <c r="L50" s="1">
        <f t="shared" si="8"/>
        <v>-7.4704632816336325</v>
      </c>
      <c r="M50" s="45">
        <f t="shared" si="11"/>
        <v>-15.970154759900742</v>
      </c>
      <c r="N50" s="45">
        <f t="shared" si="23"/>
        <v>0.73915077104465132</v>
      </c>
      <c r="O50" s="1">
        <f t="shared" si="3"/>
        <v>0.99938746561134539</v>
      </c>
      <c r="P50" s="45">
        <f t="shared" si="24"/>
        <v>14.09743947328329</v>
      </c>
      <c r="Q50" s="45">
        <f t="shared" si="25"/>
        <v>117.21316050061392</v>
      </c>
      <c r="R50" s="45">
        <f t="shared" si="4"/>
        <v>3.5306595005620873</v>
      </c>
      <c r="S50" s="31">
        <f t="shared" si="10"/>
        <v>-259.48849240669244</v>
      </c>
      <c r="T50" s="31">
        <f t="shared" si="13"/>
        <v>-4120.1347960935354</v>
      </c>
      <c r="U50" s="25">
        <f t="shared" si="5"/>
        <v>0.75000000000000022</v>
      </c>
      <c r="V50" s="1"/>
      <c r="W50" s="1"/>
      <c r="X50" s="1"/>
    </row>
    <row r="51" spans="1:24" x14ac:dyDescent="0.2">
      <c r="A51" s="6">
        <f t="shared" si="0"/>
        <v>2.1500000000000004</v>
      </c>
      <c r="B51" s="1">
        <v>1.44247E-2</v>
      </c>
      <c r="C51" s="1">
        <v>7.0089899999999997E-2</v>
      </c>
      <c r="D51" s="1">
        <v>0.13960900000000001</v>
      </c>
      <c r="E51" s="1"/>
      <c r="F51" s="1">
        <f t="shared" si="17"/>
        <v>-4.2388132640312755</v>
      </c>
      <c r="G51" s="1">
        <f t="shared" si="18"/>
        <v>-2.6579765752079738</v>
      </c>
      <c r="H51" s="1">
        <f t="shared" si="19"/>
        <v>-1.9689096208179204</v>
      </c>
      <c r="I51" s="1" t="e">
        <f t="shared" si="20"/>
        <v>#NUM!</v>
      </c>
      <c r="J51" s="1">
        <f t="shared" si="21"/>
        <v>-3543.5390423701524</v>
      </c>
      <c r="K51" s="1">
        <f t="shared" si="22"/>
        <v>29.462755367786635</v>
      </c>
      <c r="L51" s="1">
        <f t="shared" si="8"/>
        <v>-8.3174914978293248</v>
      </c>
      <c r="M51" s="45">
        <f t="shared" si="11"/>
        <v>-17.990496235831223</v>
      </c>
      <c r="N51" s="45">
        <f t="shared" si="23"/>
        <v>0.76141114102163887</v>
      </c>
      <c r="O51" s="1">
        <f t="shared" si="3"/>
        <v>0.99933257606152492</v>
      </c>
      <c r="P51" s="45">
        <f t="shared" si="24"/>
        <v>13.944312922771937</v>
      </c>
      <c r="Q51" s="45">
        <f t="shared" si="25"/>
        <v>115.93998979638728</v>
      </c>
      <c r="R51" s="45">
        <f t="shared" si="4"/>
        <v>3.6369893453300235</v>
      </c>
      <c r="S51" s="31">
        <f t="shared" si="10"/>
        <v>-278.23100496825839</v>
      </c>
      <c r="T51" s="31">
        <f t="shared" si="13"/>
        <v>-3772.4387312072163</v>
      </c>
      <c r="U51" s="25">
        <f t="shared" si="5"/>
        <v>0.76785714285714302</v>
      </c>
      <c r="V51" s="1"/>
      <c r="W51" s="1"/>
      <c r="X51" s="1"/>
    </row>
    <row r="52" spans="1:24" x14ac:dyDescent="0.2">
      <c r="A52" s="6">
        <f t="shared" si="0"/>
        <v>2.2000000000000002</v>
      </c>
      <c r="B52" s="1">
        <v>1.58237E-2</v>
      </c>
      <c r="C52" s="1">
        <v>7.5229299999999999E-2</v>
      </c>
      <c r="D52" s="1">
        <v>0.14799799999999999</v>
      </c>
      <c r="E52" s="1"/>
      <c r="F52" s="1">
        <f t="shared" si="17"/>
        <v>-4.1462464628254798</v>
      </c>
      <c r="G52" s="1">
        <f t="shared" si="18"/>
        <v>-2.5872144962519141</v>
      </c>
      <c r="H52" s="1">
        <f t="shared" si="19"/>
        <v>-1.9105565188228439</v>
      </c>
      <c r="I52" s="1" t="e">
        <f t="shared" si="20"/>
        <v>#NUM!</v>
      </c>
      <c r="J52" s="1">
        <f t="shared" si="21"/>
        <v>-3490.8251338698433</v>
      </c>
      <c r="K52" s="1">
        <f t="shared" si="22"/>
        <v>29.024465575560814</v>
      </c>
      <c r="L52" s="1">
        <f t="shared" si="8"/>
        <v>-9.2695129052167484</v>
      </c>
      <c r="M52" s="45">
        <f t="shared" si="11"/>
        <v>-20.192316220080784</v>
      </c>
      <c r="N52" s="45">
        <f t="shared" si="23"/>
        <v>0.77893787508015644</v>
      </c>
      <c r="O52" s="1">
        <f t="shared" si="3"/>
        <v>0.99928027846816647</v>
      </c>
      <c r="P52" s="45">
        <f t="shared" si="24"/>
        <v>13.766808212054308</v>
      </c>
      <c r="Q52" s="45">
        <f t="shared" si="25"/>
        <v>114.46412687912554</v>
      </c>
      <c r="R52" s="45">
        <f t="shared" si="4"/>
        <v>3.7207083003005681</v>
      </c>
      <c r="S52" s="31">
        <f t="shared" si="10"/>
        <v>-296.76169604651221</v>
      </c>
      <c r="T52" s="31">
        <f t="shared" si="13"/>
        <v>-3437.5503704056687</v>
      </c>
      <c r="U52" s="25">
        <f t="shared" si="5"/>
        <v>0.78571428571428581</v>
      </c>
      <c r="V52" s="1"/>
      <c r="W52" s="1"/>
      <c r="X52" s="1"/>
    </row>
    <row r="53" spans="1:24" x14ac:dyDescent="0.2">
      <c r="A53" s="6">
        <f t="shared" si="0"/>
        <v>2.25</v>
      </c>
      <c r="B53" s="1">
        <v>1.7423299999999999E-2</v>
      </c>
      <c r="C53" s="1">
        <v>8.0804799999999996E-2</v>
      </c>
      <c r="D53" s="1">
        <v>0.15687999999999999</v>
      </c>
      <c r="E53" s="1"/>
      <c r="F53" s="1">
        <f t="shared" si="17"/>
        <v>-4.0499468880705409</v>
      </c>
      <c r="G53" s="1">
        <f t="shared" si="18"/>
        <v>-2.5157189092789563</v>
      </c>
      <c r="H53" s="1">
        <f t="shared" si="19"/>
        <v>-1.8522740970940463</v>
      </c>
      <c r="I53" s="1" t="e">
        <f t="shared" si="20"/>
        <v>#NUM!</v>
      </c>
      <c r="J53" s="1">
        <f t="shared" si="21"/>
        <v>-3432.0529288910893</v>
      </c>
      <c r="K53" s="1">
        <f t="shared" si="22"/>
        <v>28.535804077264963</v>
      </c>
      <c r="L53" s="1">
        <f t="shared" si="8"/>
        <v>-10.336723119837396</v>
      </c>
      <c r="M53" s="45">
        <f t="shared" si="11"/>
        <v>-22.556157600882695</v>
      </c>
      <c r="N53" s="45">
        <f t="shared" si="23"/>
        <v>0.7901645940384121</v>
      </c>
      <c r="O53" s="1">
        <f t="shared" si="3"/>
        <v>0.99923383548465505</v>
      </c>
      <c r="P53" s="45">
        <f t="shared" si="24"/>
        <v>13.561875987662336</v>
      </c>
      <c r="Q53" s="45">
        <f t="shared" si="25"/>
        <v>112.76021789941851</v>
      </c>
      <c r="R53" s="45">
        <f t="shared" si="4"/>
        <v>3.7743343310142818</v>
      </c>
      <c r="S53" s="31">
        <f t="shared" si="10"/>
        <v>-315.06401343211809</v>
      </c>
      <c r="T53" s="31">
        <f t="shared" si="13"/>
        <v>-3112.6906957072415</v>
      </c>
      <c r="U53" s="25">
        <f t="shared" si="5"/>
        <v>0.8035714285714286</v>
      </c>
      <c r="V53" s="1"/>
      <c r="W53" s="1"/>
      <c r="X53" s="1"/>
    </row>
    <row r="54" spans="1:24" x14ac:dyDescent="0.2">
      <c r="A54" s="6">
        <f t="shared" si="0"/>
        <v>2.2999999999999998</v>
      </c>
      <c r="B54" s="1">
        <v>1.92645E-2</v>
      </c>
      <c r="C54" s="1">
        <v>8.6856299999999997E-2</v>
      </c>
      <c r="D54" s="1">
        <v>0.16628200000000001</v>
      </c>
      <c r="E54" s="1"/>
      <c r="F54" s="1">
        <f t="shared" si="17"/>
        <v>-3.9494912550430539</v>
      </c>
      <c r="G54" s="1">
        <f t="shared" si="18"/>
        <v>-2.4435002500657355</v>
      </c>
      <c r="H54" s="1">
        <f t="shared" si="19"/>
        <v>-1.794070136765296</v>
      </c>
      <c r="I54" s="1" t="e">
        <f t="shared" si="20"/>
        <v>#NUM!</v>
      </c>
      <c r="J54" s="1">
        <f t="shared" si="21"/>
        <v>-3366.5034895155541</v>
      </c>
      <c r="K54" s="1">
        <f t="shared" si="22"/>
        <v>27.990793263577078</v>
      </c>
      <c r="L54" s="1">
        <f t="shared" si="8"/>
        <v>-11.52512866530501</v>
      </c>
      <c r="M54" s="45">
        <f t="shared" si="11"/>
        <v>-25.024724592506864</v>
      </c>
      <c r="N54" s="45">
        <f t="shared" si="23"/>
        <v>0.79303242169790855</v>
      </c>
      <c r="O54" s="1">
        <f t="shared" si="3"/>
        <v>0.99919794711391141</v>
      </c>
      <c r="P54" s="45">
        <f t="shared" si="24"/>
        <v>13.326222574412208</v>
      </c>
      <c r="Q54" s="45">
        <f t="shared" si="25"/>
        <v>110.80087759495031</v>
      </c>
      <c r="R54" s="45">
        <f t="shared" si="4"/>
        <v>3.7880329204883423</v>
      </c>
      <c r="S54" s="31">
        <f t="shared" si="10"/>
        <v>-332.9529507655003</v>
      </c>
      <c r="T54" s="31">
        <f t="shared" si="13"/>
        <v>-2789.5184711294842</v>
      </c>
      <c r="U54" s="25">
        <f t="shared" si="5"/>
        <v>0.8214285714285714</v>
      </c>
      <c r="V54" s="1"/>
      <c r="W54" s="1"/>
      <c r="X54" s="1"/>
    </row>
    <row r="55" spans="1:24" x14ac:dyDescent="0.2">
      <c r="A55" s="6">
        <f t="shared" si="0"/>
        <v>2.3499999999999996</v>
      </c>
      <c r="B55" s="1">
        <v>2.13981E-2</v>
      </c>
      <c r="C55" s="1">
        <v>9.3426200000000001E-2</v>
      </c>
      <c r="D55" s="1">
        <v>0.176231</v>
      </c>
      <c r="E55" s="1"/>
      <c r="F55" s="1">
        <f t="shared" si="17"/>
        <v>-3.8444531459426856</v>
      </c>
      <c r="G55" s="1">
        <f t="shared" si="18"/>
        <v>-2.3705834591653838</v>
      </c>
      <c r="H55" s="1">
        <f t="shared" si="19"/>
        <v>-1.7359596445191894</v>
      </c>
      <c r="I55" s="1" t="e">
        <f t="shared" si="20"/>
        <v>#NUM!</v>
      </c>
      <c r="J55" s="1">
        <f t="shared" si="21"/>
        <v>-3293.4381154290054</v>
      </c>
      <c r="K55" s="1">
        <f t="shared" si="22"/>
        <v>27.383291210734466</v>
      </c>
      <c r="L55" s="1">
        <f t="shared" si="8"/>
        <v>-12.839195579088074</v>
      </c>
      <c r="M55" s="45">
        <f t="shared" si="11"/>
        <v>-27.484826146272415</v>
      </c>
      <c r="N55" s="45">
        <f t="shared" si="23"/>
        <v>0.78532955227113588</v>
      </c>
      <c r="O55" s="1">
        <f t="shared" si="3"/>
        <v>0.99917818221953081</v>
      </c>
      <c r="P55" s="45">
        <f t="shared" si="24"/>
        <v>13.056453848893717</v>
      </c>
      <c r="Q55" s="45">
        <f t="shared" si="25"/>
        <v>108.55788552662682</v>
      </c>
      <c r="R55" s="45">
        <f t="shared" si="4"/>
        <v>3.7512390616592599</v>
      </c>
      <c r="S55" s="31">
        <f t="shared" si="10"/>
        <v>-350.27164186363177</v>
      </c>
      <c r="T55" s="31">
        <f t="shared" si="13"/>
        <v>-2459.3065159057887</v>
      </c>
      <c r="U55" s="25">
        <f t="shared" si="5"/>
        <v>0.83928571428571419</v>
      </c>
      <c r="V55" s="1"/>
      <c r="W55" s="1"/>
      <c r="X55" s="1"/>
    </row>
    <row r="56" spans="1:24" x14ac:dyDescent="0.2">
      <c r="A56" s="6">
        <f t="shared" si="0"/>
        <v>2.3999999999999995</v>
      </c>
      <c r="B56" s="1">
        <v>2.38874E-2</v>
      </c>
      <c r="C56" s="1">
        <v>0.10055799999999999</v>
      </c>
      <c r="D56" s="1">
        <v>0.186752</v>
      </c>
      <c r="E56" s="1"/>
      <c r="F56" s="1">
        <f t="shared" si="17"/>
        <v>-3.7344041557144085</v>
      </c>
      <c r="G56" s="1">
        <f t="shared" si="18"/>
        <v>-2.2970206035216338</v>
      </c>
      <c r="H56" s="1">
        <f t="shared" si="19"/>
        <v>-1.6779737455218713</v>
      </c>
      <c r="I56" s="1" t="e">
        <f t="shared" si="20"/>
        <v>#NUM!</v>
      </c>
      <c r="J56" s="1">
        <f t="shared" si="21"/>
        <v>-3212.0841548701997</v>
      </c>
      <c r="K56" s="1">
        <f t="shared" si="22"/>
        <v>26.706873705668276</v>
      </c>
      <c r="L56" s="1">
        <f t="shared" si="8"/>
        <v>-14.273611279932242</v>
      </c>
      <c r="M56" s="45">
        <f t="shared" si="11"/>
        <v>-29.695200875461083</v>
      </c>
      <c r="N56" s="45">
        <f t="shared" si="23"/>
        <v>0.76460147086326868</v>
      </c>
      <c r="O56" s="1">
        <f t="shared" si="3"/>
        <v>0.99918102935978281</v>
      </c>
      <c r="P56" s="45">
        <f t="shared" si="24"/>
        <v>12.749000016793238</v>
      </c>
      <c r="Q56" s="45">
        <f t="shared" si="25"/>
        <v>106.00156063962739</v>
      </c>
      <c r="R56" s="45">
        <f t="shared" si="4"/>
        <v>3.652228412657732</v>
      </c>
      <c r="S56" s="31">
        <f t="shared" si="10"/>
        <v>-366.64963085448665</v>
      </c>
      <c r="T56" s="31">
        <f t="shared" si="13"/>
        <v>-2096.5665991843675</v>
      </c>
      <c r="U56" s="25">
        <f t="shared" si="5"/>
        <v>0.85714285714285698</v>
      </c>
      <c r="V56" s="1"/>
      <c r="W56" s="1"/>
      <c r="X56" s="1"/>
    </row>
    <row r="57" spans="1:24" x14ac:dyDescent="0.2">
      <c r="A57" s="6">
        <f t="shared" si="0"/>
        <v>2.4499999999999993</v>
      </c>
      <c r="B57" s="1">
        <v>2.68101E-2</v>
      </c>
      <c r="C57" s="1">
        <v>0.108296</v>
      </c>
      <c r="D57" s="1">
        <v>0.19787099999999999</v>
      </c>
      <c r="E57" s="1"/>
      <c r="F57" s="1">
        <f t="shared" si="17"/>
        <v>-3.618976596789715</v>
      </c>
      <c r="G57" s="1">
        <f t="shared" si="18"/>
        <v>-2.2228870600986519</v>
      </c>
      <c r="H57" s="1">
        <f t="shared" si="19"/>
        <v>-1.6201399757673418</v>
      </c>
      <c r="I57" s="1" t="e">
        <f t="shared" si="20"/>
        <v>#NUM!</v>
      </c>
      <c r="J57" s="1">
        <f t="shared" si="21"/>
        <v>-3121.7668029035112</v>
      </c>
      <c r="K57" s="1">
        <f t="shared" si="22"/>
        <v>25.955930082741247</v>
      </c>
      <c r="L57" s="1">
        <f t="shared" si="8"/>
        <v>-15.808715666634171</v>
      </c>
      <c r="M57" s="45">
        <f t="shared" si="11"/>
        <v>-31.324820017882459</v>
      </c>
      <c r="N57" s="45">
        <f t="shared" si="23"/>
        <v>0.72830945069155417</v>
      </c>
      <c r="O57" s="1">
        <f t="shared" si="3"/>
        <v>0.99921328596209036</v>
      </c>
      <c r="P57" s="45">
        <f t="shared" si="24"/>
        <v>12.400731113806815</v>
      </c>
      <c r="Q57" s="45">
        <f t="shared" si="25"/>
        <v>103.10587884574677</v>
      </c>
      <c r="R57" s="45">
        <f t="shared" si="4"/>
        <v>3.4788743814730521</v>
      </c>
      <c r="S57" s="31">
        <f t="shared" si="10"/>
        <v>-381.44716788018349</v>
      </c>
      <c r="T57" s="31">
        <f t="shared" si="13"/>
        <v>-1684.4554110148581</v>
      </c>
      <c r="U57" s="25">
        <f t="shared" si="5"/>
        <v>0.87499999999999978</v>
      </c>
      <c r="V57" s="1"/>
      <c r="W57" s="1"/>
      <c r="X57" s="1"/>
    </row>
    <row r="58" spans="1:24" x14ac:dyDescent="0.2">
      <c r="A58" s="6">
        <f t="shared" si="0"/>
        <v>2.4999999999999991</v>
      </c>
      <c r="B58" s="1">
        <v>3.02609E-2</v>
      </c>
      <c r="C58" s="1">
        <v>0.116685</v>
      </c>
      <c r="D58" s="1">
        <v>0.20961199999999999</v>
      </c>
      <c r="E58" s="1"/>
      <c r="F58" s="1">
        <f t="shared" si="17"/>
        <v>-3.4978988288302464</v>
      </c>
      <c r="G58" s="1">
        <f t="shared" si="18"/>
        <v>-2.1482772826552901</v>
      </c>
      <c r="H58" s="1">
        <f t="shared" si="19"/>
        <v>-1.5624970762656809</v>
      </c>
      <c r="I58" s="1" t="e">
        <f t="shared" si="20"/>
        <v>#NUM!</v>
      </c>
      <c r="J58" s="1">
        <f t="shared" si="21"/>
        <v>-3021.9498633718035</v>
      </c>
      <c r="K58" s="1">
        <f t="shared" si="22"/>
        <v>25.126002139004864</v>
      </c>
      <c r="L58" s="1">
        <f t="shared" si="8"/>
        <v>-17.406093281720477</v>
      </c>
      <c r="M58" s="45">
        <f t="shared" si="11"/>
        <v>-31.911672892841601</v>
      </c>
      <c r="N58" s="45">
        <f t="shared" si="23"/>
        <v>0.67419963599745514</v>
      </c>
      <c r="O58" s="1">
        <f t="shared" si="3"/>
        <v>0.99928052175817894</v>
      </c>
      <c r="P58" s="45">
        <f t="shared" si="24"/>
        <v>12.009136107189086</v>
      </c>
      <c r="Q58" s="45">
        <f t="shared" si="25"/>
        <v>99.849962163223665</v>
      </c>
      <c r="R58" s="45">
        <f t="shared" si="4"/>
        <v>3.2204111033337748</v>
      </c>
      <c r="S58" s="31">
        <f t="shared" si="10"/>
        <v>-393.81484326792327</v>
      </c>
      <c r="T58" s="31">
        <f t="shared" si="13"/>
        <v>-1210.657014604702</v>
      </c>
      <c r="U58" s="25">
        <f t="shared" si="5"/>
        <v>0.89285714285714257</v>
      </c>
      <c r="V58" s="1"/>
      <c r="W58" s="1"/>
      <c r="X58" s="1"/>
    </row>
    <row r="59" spans="1:24" x14ac:dyDescent="0.2">
      <c r="A59" s="6">
        <f t="shared" si="0"/>
        <v>2.5499999999999989</v>
      </c>
      <c r="B59" s="1">
        <v>3.4352000000000001E-2</v>
      </c>
      <c r="C59" s="1">
        <v>0.12576799999999999</v>
      </c>
      <c r="D59" s="1">
        <v>0.222</v>
      </c>
      <c r="E59" s="1"/>
      <c r="F59" s="1">
        <f t="shared" si="17"/>
        <v>-3.3710950378457119</v>
      </c>
      <c r="G59" s="1">
        <f t="shared" si="18"/>
        <v>-2.0733163390929246</v>
      </c>
      <c r="H59" s="1">
        <f t="shared" si="19"/>
        <v>-1.5050778971098575</v>
      </c>
      <c r="I59" s="1" t="e">
        <f t="shared" si="20"/>
        <v>#NUM!</v>
      </c>
      <c r="J59" s="1">
        <f t="shared" si="21"/>
        <v>-2912.4205610162012</v>
      </c>
      <c r="K59" s="1">
        <f t="shared" si="22"/>
        <v>24.215320754569206</v>
      </c>
      <c r="L59" s="1">
        <f t="shared" si="8"/>
        <v>-18.99988295591832</v>
      </c>
      <c r="M59" s="45">
        <f t="shared" si="11"/>
        <v>-30.882108670444314</v>
      </c>
      <c r="N59" s="45">
        <f t="shared" si="23"/>
        <v>0.60044040483084327</v>
      </c>
      <c r="O59" s="1">
        <f t="shared" si="3"/>
        <v>0.99938554168129323</v>
      </c>
      <c r="P59" s="45">
        <f t="shared" si="24"/>
        <v>11.573172879207362</v>
      </c>
      <c r="Q59" s="45">
        <f t="shared" si="25"/>
        <v>96.225145904169622</v>
      </c>
      <c r="R59" s="45">
        <f t="shared" si="4"/>
        <v>2.8680895737160759</v>
      </c>
      <c r="S59" s="31">
        <f t="shared" si="10"/>
        <v>-402.59976723935682</v>
      </c>
      <c r="T59" s="31">
        <f t="shared" si="13"/>
        <v>-668.67186197579827</v>
      </c>
      <c r="U59" s="25">
        <f t="shared" si="5"/>
        <v>0.91071428571428537</v>
      </c>
      <c r="V59" s="1"/>
      <c r="W59" s="1"/>
      <c r="X59" s="1"/>
    </row>
    <row r="60" spans="1:24" x14ac:dyDescent="0.2">
      <c r="A60" s="6">
        <f t="shared" si="0"/>
        <v>2.5999999999999988</v>
      </c>
      <c r="B60" s="1">
        <v>3.92114E-2</v>
      </c>
      <c r="C60" s="1">
        <v>0.13558600000000001</v>
      </c>
      <c r="D60" s="1">
        <v>0.23505599999999999</v>
      </c>
      <c r="E60" s="1"/>
      <c r="F60" s="1">
        <f t="shared" si="17"/>
        <v>-3.2387877581380606</v>
      </c>
      <c r="G60" s="1">
        <f t="shared" si="18"/>
        <v>-1.998149153643715</v>
      </c>
      <c r="H60" s="1">
        <f t="shared" si="19"/>
        <v>-1.4479314953540658</v>
      </c>
      <c r="I60" s="1" t="e">
        <f t="shared" si="20"/>
        <v>#NUM!</v>
      </c>
      <c r="J60" s="1">
        <f t="shared" si="21"/>
        <v>-2793.4348239116048</v>
      </c>
      <c r="K60" s="1">
        <f t="shared" si="22"/>
        <v>23.226013843413039</v>
      </c>
      <c r="L60" s="1">
        <f t="shared" si="8"/>
        <v>-20.494304148764897</v>
      </c>
      <c r="M60" s="45">
        <f t="shared" si="11"/>
        <v>-27.616716007166026</v>
      </c>
      <c r="N60" s="45">
        <f t="shared" si="23"/>
        <v>0.50647047470924544</v>
      </c>
      <c r="O60" s="1">
        <f t="shared" si="3"/>
        <v>0.99952471682297428</v>
      </c>
      <c r="P60" s="45">
        <f t="shared" si="24"/>
        <v>11.093923141816413</v>
      </c>
      <c r="Q60" s="45">
        <f t="shared" si="25"/>
        <v>92.240423962632576</v>
      </c>
      <c r="R60" s="45">
        <f t="shared" si="4"/>
        <v>2.4192287464695972</v>
      </c>
      <c r="S60" s="31">
        <f t="shared" si="10"/>
        <v>-406.45341013112784</v>
      </c>
      <c r="T60" s="31">
        <f t="shared" si="13"/>
        <v>-59.084799708677011</v>
      </c>
      <c r="U60" s="25">
        <f t="shared" si="5"/>
        <v>0.92857142857142816</v>
      </c>
      <c r="V60" s="1"/>
      <c r="W60" s="1"/>
      <c r="X60" s="1"/>
    </row>
    <row r="61" spans="1:24" x14ac:dyDescent="0.2">
      <c r="A61" s="6">
        <f t="shared" si="0"/>
        <v>2.6499999999999986</v>
      </c>
      <c r="B61">
        <v>4.4976500000000003E-2</v>
      </c>
      <c r="C61">
        <v>0.146175</v>
      </c>
      <c r="D61">
        <v>0.24879999999999999</v>
      </c>
      <c r="F61" s="1">
        <f t="shared" si="17"/>
        <v>-3.1016151478395555</v>
      </c>
      <c r="G61" s="1">
        <f t="shared" si="18"/>
        <v>-1.9229507449204029</v>
      </c>
      <c r="H61" s="1">
        <f t="shared" si="19"/>
        <v>-1.3911059181171126</v>
      </c>
      <c r="I61" s="1" t="e">
        <f t="shared" si="20"/>
        <v>#NUM!</v>
      </c>
      <c r="J61" s="1">
        <f t="shared" si="21"/>
        <v>-2665.9318467367516</v>
      </c>
      <c r="K61" s="1">
        <f t="shared" si="22"/>
        <v>22.165890339692723</v>
      </c>
      <c r="L61" s="1">
        <f t="shared" si="8"/>
        <v>-21.761554556634913</v>
      </c>
      <c r="M61" s="1">
        <f t="shared" si="11"/>
        <v>-21.694877976731249</v>
      </c>
      <c r="N61" s="1">
        <f t="shared" si="23"/>
        <v>0.39323574962691177</v>
      </c>
      <c r="O61" s="1">
        <f t="shared" si="3"/>
        <v>0.9996853708458695</v>
      </c>
      <c r="P61" s="1">
        <f t="shared" si="24"/>
        <v>10.575578948057451</v>
      </c>
      <c r="Q61" s="1">
        <f t="shared" si="25"/>
        <v>87.930651163623693</v>
      </c>
      <c r="R61" s="1">
        <f t="shared" si="4"/>
        <v>1.8783468674715618</v>
      </c>
      <c r="S61" s="31">
        <f t="shared" si="10"/>
        <v>-403.80551074701179</v>
      </c>
      <c r="T61" s="31">
        <f t="shared" si="13"/>
        <v>589.0217105439001</v>
      </c>
      <c r="U61" s="25">
        <f t="shared" si="5"/>
        <v>0.94642857142857095</v>
      </c>
    </row>
    <row r="62" spans="1:24" x14ac:dyDescent="0.2">
      <c r="A62" s="6">
        <f t="shared" si="0"/>
        <v>2.6999999999999984</v>
      </c>
      <c r="B62">
        <v>5.1781399999999998E-2</v>
      </c>
      <c r="C62">
        <v>0.15756999999999999</v>
      </c>
      <c r="D62">
        <v>0.26325100000000001</v>
      </c>
      <c r="F62" s="1">
        <f t="shared" si="17"/>
        <v>-2.9607242675580481</v>
      </c>
      <c r="G62" s="1">
        <f t="shared" si="18"/>
        <v>-1.847885475008183</v>
      </c>
      <c r="H62" s="1">
        <f t="shared" si="19"/>
        <v>-1.3346473293048018</v>
      </c>
      <c r="I62" s="1" t="e">
        <f t="shared" si="20"/>
        <v>#NUM!</v>
      </c>
      <c r="J62" s="1">
        <f t="shared" si="21"/>
        <v>-2531.7046590594209</v>
      </c>
      <c r="K62" s="1">
        <f t="shared" si="22"/>
        <v>21.049858387749556</v>
      </c>
      <c r="L62" s="1">
        <f t="shared" si="8"/>
        <v>-22.663791946438014</v>
      </c>
      <c r="M62" s="1">
        <f t="shared" si="11"/>
        <v>-13.218653156217723</v>
      </c>
      <c r="N62" s="1">
        <f t="shared" si="23"/>
        <v>0.26420246112247631</v>
      </c>
      <c r="O62" s="1">
        <f t="shared" si="3"/>
        <v>0.99984249042855489</v>
      </c>
      <c r="P62" s="1">
        <f t="shared" si="24"/>
        <v>10.026238933714628</v>
      </c>
      <c r="Q62" s="1">
        <f t="shared" si="25"/>
        <v>83.363163614370279</v>
      </c>
      <c r="R62" s="1">
        <f t="shared" si="4"/>
        <v>1.2620008880131528</v>
      </c>
      <c r="S62" s="31">
        <f t="shared" si="10"/>
        <v>-393.50435684653075</v>
      </c>
      <c r="T62" s="31">
        <f t="shared" si="13"/>
        <v>1211.1679165841795</v>
      </c>
      <c r="U62" s="25">
        <f t="shared" si="5"/>
        <v>0.96428571428571375</v>
      </c>
    </row>
    <row r="63" spans="1:24" x14ac:dyDescent="0.2">
      <c r="A63" s="6">
        <f t="shared" si="0"/>
        <v>2.7499999999999982</v>
      </c>
      <c r="B63">
        <v>5.9739800000000003E-2</v>
      </c>
      <c r="C63">
        <v>0.169796</v>
      </c>
      <c r="D63">
        <v>0.27842499999999998</v>
      </c>
      <c r="F63" s="1">
        <f t="shared" ref="F63:F108" si="26">LN(B63)</f>
        <v>-2.8177568140404201</v>
      </c>
      <c r="G63" s="1">
        <f t="shared" ref="G63:G108" si="27">LN(C63)</f>
        <v>-1.7731575625083942</v>
      </c>
      <c r="H63" s="1">
        <f t="shared" ref="H63:H108" si="28">LN(D63)</f>
        <v>-1.2786065557029733</v>
      </c>
      <c r="I63" s="1" t="e">
        <f t="shared" ref="I63:I108" si="29">LN(E63)</f>
        <v>#NUM!</v>
      </c>
      <c r="J63" s="1">
        <f t="shared" ref="J63:J108" si="30">SLOPE(F63:H63,$D$2:$F$2)</f>
        <v>-2393.3503091044472</v>
      </c>
      <c r="K63" s="1">
        <f t="shared" ref="K63:K108" si="31">-J63*0.0083145</f>
        <v>19.89951114504893</v>
      </c>
      <c r="L63" s="1">
        <f t="shared" si="8"/>
        <v>-23.08341987225668</v>
      </c>
      <c r="M63" s="1">
        <f t="shared" si="11"/>
        <v>-2.9186845923874318</v>
      </c>
      <c r="N63" s="1">
        <f t="shared" ref="N63:N108" si="32">INDEX(LINEST(F63:H63,$D$2:$F$2,,TRUE),2,1)*0.0083145</f>
        <v>0.12462920662264837</v>
      </c>
      <c r="O63" s="1">
        <f t="shared" si="3"/>
        <v>0.99996077727066612</v>
      </c>
      <c r="P63" s="1">
        <f t="shared" ref="P63:P108" si="33">INTERCEPT(F63:H63,$D$2:$F$2)</f>
        <v>9.457656473696769</v>
      </c>
      <c r="Q63" s="1">
        <f t="shared" ref="Q63:Q108" si="34">P63*8.3145</f>
        <v>78.635684750551789</v>
      </c>
      <c r="R63" s="1">
        <f t="shared" si="4"/>
        <v>0.59530925170771087</v>
      </c>
      <c r="S63" s="31">
        <f t="shared" si="10"/>
        <v>-375.19651338937689</v>
      </c>
      <c r="T63" s="31">
        <f t="shared" si="13"/>
        <v>1737.8392810581565</v>
      </c>
      <c r="U63" s="25">
        <f t="shared" si="5"/>
        <v>0.98214285714285654</v>
      </c>
    </row>
    <row r="64" spans="1:24" s="47" customFormat="1" x14ac:dyDescent="0.2">
      <c r="A64" s="35">
        <f t="shared" si="0"/>
        <v>2.799999999999998</v>
      </c>
      <c r="B64" s="47">
        <v>6.8926500000000002E-2</v>
      </c>
      <c r="C64" s="47">
        <v>0.18287400000000001</v>
      </c>
      <c r="D64" s="47">
        <v>0.29433700000000002</v>
      </c>
      <c r="F64" s="30">
        <f t="shared" si="26"/>
        <v>-2.6747145595234461</v>
      </c>
      <c r="G64" s="30">
        <f t="shared" si="27"/>
        <v>-1.698957887872794</v>
      </c>
      <c r="H64" s="30">
        <f t="shared" si="28"/>
        <v>-1.2230299095927373</v>
      </c>
      <c r="I64" s="30" t="e">
        <f t="shared" si="29"/>
        <v>#NUM!</v>
      </c>
      <c r="J64" s="30">
        <f t="shared" si="30"/>
        <v>-2254.0761802301877</v>
      </c>
      <c r="K64" s="30">
        <f t="shared" si="31"/>
        <v>18.741516400523896</v>
      </c>
      <c r="L64" s="30">
        <f t="shared" si="8"/>
        <v>-22.955660405676756</v>
      </c>
      <c r="M64" s="30">
        <f t="shared" si="11"/>
        <v>7.9011892131746393</v>
      </c>
      <c r="N64" s="30">
        <f t="shared" si="32"/>
        <v>1.8389725030929165E-2</v>
      </c>
      <c r="O64" s="30">
        <f t="shared" si="3"/>
        <v>0.99999903718998651</v>
      </c>
      <c r="P64" s="30">
        <f t="shared" si="33"/>
        <v>8.8843816272253857</v>
      </c>
      <c r="Q64" s="30">
        <f t="shared" si="34"/>
        <v>73.869191039565479</v>
      </c>
      <c r="R64" s="30">
        <f t="shared" si="4"/>
        <v>8.7841154926228515E-2</v>
      </c>
      <c r="S64" s="29">
        <f t="shared" si="10"/>
        <v>-349.53007167863512</v>
      </c>
      <c r="T64" s="29">
        <f t="shared" si="13"/>
        <v>2107.1880547515875</v>
      </c>
      <c r="U64" s="25">
        <f t="shared" si="5"/>
        <v>0.99999999999999933</v>
      </c>
    </row>
    <row r="65" spans="1:21" x14ac:dyDescent="0.2">
      <c r="A65" s="6">
        <f t="shared" si="0"/>
        <v>2.8499999999999979</v>
      </c>
      <c r="B65">
        <v>7.9364400000000002E-2</v>
      </c>
      <c r="C65">
        <v>0.19681699999999999</v>
      </c>
      <c r="D65">
        <v>0.310998</v>
      </c>
      <c r="F65" s="1">
        <f t="shared" si="26"/>
        <v>-2.5337053739940694</v>
      </c>
      <c r="G65" s="1">
        <f t="shared" si="27"/>
        <v>-1.625480915980883</v>
      </c>
      <c r="H65" s="1">
        <f t="shared" si="28"/>
        <v>-1.1679687976917483</v>
      </c>
      <c r="I65" s="1" t="e">
        <f t="shared" si="29"/>
        <v>#NUM!</v>
      </c>
      <c r="J65" s="1">
        <f t="shared" si="30"/>
        <v>-2117.2584165591752</v>
      </c>
      <c r="K65" s="1">
        <f t="shared" si="31"/>
        <v>17.603945104481262</v>
      </c>
      <c r="L65" s="1">
        <f t="shared" si="8"/>
        <v>-22.293300950939219</v>
      </c>
      <c r="M65" s="1">
        <f t="shared" si="11"/>
        <v>17.727133577717737</v>
      </c>
      <c r="N65" s="1">
        <f t="shared" si="32"/>
        <v>0.15726489638265401</v>
      </c>
      <c r="O65" s="1">
        <f t="shared" si="3"/>
        <v>0.99992019889289419</v>
      </c>
      <c r="P65" s="1">
        <f t="shared" si="33"/>
        <v>8.3217310341840616</v>
      </c>
      <c r="Q65" s="1">
        <f t="shared" si="34"/>
        <v>69.191032683723392</v>
      </c>
      <c r="R65" s="1">
        <f t="shared" si="4"/>
        <v>0.75119829711276542</v>
      </c>
      <c r="S65" s="31">
        <f t="shared" si="10"/>
        <v>-318.25818496193426</v>
      </c>
      <c r="T65" s="31">
        <f t="shared" si="13"/>
        <v>2284.6478412690108</v>
      </c>
      <c r="U65" s="25">
        <f t="shared" si="5"/>
        <v>1.0178571428571421</v>
      </c>
    </row>
    <row r="66" spans="1:21" x14ac:dyDescent="0.2">
      <c r="A66" s="6">
        <f t="shared" si="0"/>
        <v>2.8999999999999977</v>
      </c>
      <c r="B66">
        <v>9.1023800000000002E-2</v>
      </c>
      <c r="C66">
        <v>0.21163299999999999</v>
      </c>
      <c r="D66">
        <v>0.32841799999999999</v>
      </c>
      <c r="F66" s="1">
        <f t="shared" si="26"/>
        <v>-2.3966342681989699</v>
      </c>
      <c r="G66" s="1">
        <f t="shared" si="27"/>
        <v>-1.5529016365262722</v>
      </c>
      <c r="H66" s="1">
        <f t="shared" si="28"/>
        <v>-1.1134680917000968</v>
      </c>
      <c r="I66" s="1" t="e">
        <f t="shared" si="29"/>
        <v>#NUM!</v>
      </c>
      <c r="J66" s="1">
        <f t="shared" si="30"/>
        <v>-1985.9506050189402</v>
      </c>
      <c r="K66" s="1">
        <f t="shared" si="31"/>
        <v>16.512186305429982</v>
      </c>
      <c r="L66" s="1">
        <f t="shared" si="8"/>
        <v>-21.182947047904989</v>
      </c>
      <c r="M66" s="1">
        <f t="shared" si="11"/>
        <v>25.366606234804205</v>
      </c>
      <c r="N66" s="1">
        <f t="shared" si="32"/>
        <v>0.2851416927186663</v>
      </c>
      <c r="O66" s="1">
        <f t="shared" si="3"/>
        <v>0.99970188570744534</v>
      </c>
      <c r="P66" s="1">
        <f t="shared" si="33"/>
        <v>7.7835593118341704</v>
      </c>
      <c r="Q66" s="1">
        <f t="shared" si="34"/>
        <v>64.716403898245218</v>
      </c>
      <c r="R66" s="1">
        <f t="shared" si="4"/>
        <v>1.3620201261248481</v>
      </c>
      <c r="S66" s="31">
        <f t="shared" si="10"/>
        <v>-283.82588441157969</v>
      </c>
      <c r="T66" s="31">
        <f t="shared" si="13"/>
        <v>2279.1443429697028</v>
      </c>
      <c r="U66" s="25">
        <f t="shared" si="5"/>
        <v>1.0357142857142849</v>
      </c>
    </row>
    <row r="67" spans="1:21" x14ac:dyDescent="0.2">
      <c r="A67" s="6">
        <f t="shared" si="0"/>
        <v>2.9499999999999975</v>
      </c>
      <c r="B67">
        <v>0.10383299999999999</v>
      </c>
      <c r="C67">
        <v>0.227321</v>
      </c>
      <c r="D67">
        <v>0.346605</v>
      </c>
      <c r="F67" s="1">
        <f t="shared" si="26"/>
        <v>-2.2649714397007652</v>
      </c>
      <c r="G67" s="1">
        <f t="shared" si="27"/>
        <v>-1.4813921634779019</v>
      </c>
      <c r="H67" s="1">
        <f t="shared" si="28"/>
        <v>-1.0595694759535577</v>
      </c>
      <c r="I67" s="1" t="e">
        <f t="shared" si="29"/>
        <v>#NUM!</v>
      </c>
      <c r="J67" s="1">
        <f t="shared" si="30"/>
        <v>-1862.4872691912647</v>
      </c>
      <c r="K67" s="1">
        <f t="shared" si="31"/>
        <v>15.485650399690771</v>
      </c>
      <c r="L67" s="1">
        <f t="shared" si="8"/>
        <v>-19.756640327458808</v>
      </c>
      <c r="M67" s="1">
        <f t="shared" si="11"/>
        <v>30.282878223064493</v>
      </c>
      <c r="N67" s="1">
        <f t="shared" si="32"/>
        <v>0.39719340683510301</v>
      </c>
      <c r="O67" s="1">
        <f t="shared" si="3"/>
        <v>0.99934255482565593</v>
      </c>
      <c r="P67" s="1">
        <f t="shared" si="33"/>
        <v>7.2804387402288242</v>
      </c>
      <c r="Q67" s="1">
        <f t="shared" si="34"/>
        <v>60.533207905632565</v>
      </c>
      <c r="R67" s="1">
        <f t="shared" si="4"/>
        <v>1.8972511838430646</v>
      </c>
      <c r="S67" s="23">
        <f t="shared" si="10"/>
        <v>-248.73516592398644</v>
      </c>
      <c r="T67" s="23">
        <f t="shared" si="13"/>
        <v>2134.432121723547</v>
      </c>
      <c r="U67" s="25">
        <f t="shared" si="5"/>
        <v>1.0535714285714277</v>
      </c>
    </row>
    <row r="68" spans="1:21" x14ac:dyDescent="0.2">
      <c r="A68" s="6">
        <f t="shared" si="0"/>
        <v>2.9999999999999973</v>
      </c>
      <c r="B68">
        <v>0.11769499999999999</v>
      </c>
      <c r="C68">
        <v>0.24387600000000001</v>
      </c>
      <c r="D68">
        <v>0.365564</v>
      </c>
      <c r="F68" s="1">
        <f t="shared" si="26"/>
        <v>-2.1396587465018468</v>
      </c>
      <c r="G68" s="1">
        <f t="shared" si="27"/>
        <v>-1.4110953795859666</v>
      </c>
      <c r="H68" s="1">
        <f t="shared" si="28"/>
        <v>-1.0063139125217955</v>
      </c>
      <c r="I68" s="1" t="e">
        <f t="shared" si="29"/>
        <v>#NUM!</v>
      </c>
      <c r="J68" s="1">
        <f t="shared" si="30"/>
        <v>-1748.33390735271</v>
      </c>
      <c r="K68" s="1">
        <f t="shared" si="31"/>
        <v>14.536522272684108</v>
      </c>
      <c r="L68" s="1">
        <f t="shared" si="8"/>
        <v>-18.15465922559855</v>
      </c>
      <c r="M68" s="1">
        <f t="shared" si="11"/>
        <v>32.57855873479344</v>
      </c>
      <c r="N68" s="1">
        <f t="shared" si="32"/>
        <v>0.49065801505630685</v>
      </c>
      <c r="O68" s="1">
        <f t="shared" si="3"/>
        <v>0.9988620000302193</v>
      </c>
      <c r="P68" s="1">
        <f t="shared" si="33"/>
        <v>6.8189832152694825</v>
      </c>
      <c r="Q68" s="1">
        <f t="shared" si="34"/>
        <v>56.696435943358118</v>
      </c>
      <c r="R68" s="1">
        <f t="shared" si="4"/>
        <v>2.3436982686727608</v>
      </c>
      <c r="S68" s="23">
        <f t="shared" si="10"/>
        <v>-215.00538951084732</v>
      </c>
      <c r="T68" s="23">
        <f t="shared" si="13"/>
        <v>1905.8907319086679</v>
      </c>
      <c r="U68" s="25">
        <f t="shared" si="5"/>
        <v>1.0714285714285705</v>
      </c>
    </row>
    <row r="69" spans="1:21" x14ac:dyDescent="0.2">
      <c r="A69" s="6">
        <f t="shared" si="0"/>
        <v>3.0499999999999972</v>
      </c>
      <c r="B69">
        <v>0.13250500000000001</v>
      </c>
      <c r="C69">
        <v>0.26128800000000002</v>
      </c>
      <c r="D69">
        <v>0.38529999999999998</v>
      </c>
      <c r="F69" s="1">
        <f t="shared" si="26"/>
        <v>-2.0211348984187829</v>
      </c>
      <c r="G69" s="1">
        <f t="shared" si="27"/>
        <v>-1.3421320317351484</v>
      </c>
      <c r="H69" s="1">
        <f t="shared" si="28"/>
        <v>-0.95373302735002519</v>
      </c>
      <c r="I69" s="1" t="e">
        <f t="shared" si="29"/>
        <v>#NUM!</v>
      </c>
      <c r="J69" s="1">
        <f t="shared" si="30"/>
        <v>-1644.1378888845898</v>
      </c>
      <c r="K69" s="1">
        <f t="shared" si="31"/>
        <v>13.670184477130922</v>
      </c>
      <c r="L69" s="1">
        <f t="shared" si="8"/>
        <v>-16.498784453979475</v>
      </c>
      <c r="M69" s="1">
        <f t="shared" si="11"/>
        <v>32.76314551849304</v>
      </c>
      <c r="N69" s="1">
        <f t="shared" si="32"/>
        <v>0.56490493729720914</v>
      </c>
      <c r="O69" s="1">
        <f t="shared" si="3"/>
        <v>0.9982952488404695</v>
      </c>
      <c r="P69" s="1">
        <f t="shared" si="33"/>
        <v>6.4020830885943356</v>
      </c>
      <c r="Q69" s="1">
        <f t="shared" si="34"/>
        <v>53.230119840117609</v>
      </c>
      <c r="R69" s="1">
        <f t="shared" si="4"/>
        <v>2.6983493245417134</v>
      </c>
      <c r="S69" s="23">
        <f t="shared" si="10"/>
        <v>-183.99777543324467</v>
      </c>
      <c r="T69" s="23">
        <f t="shared" si="13"/>
        <v>1643.3216877436425</v>
      </c>
      <c r="U69" s="25">
        <f t="shared" si="5"/>
        <v>1.0892857142857133</v>
      </c>
    </row>
    <row r="70" spans="1:21" x14ac:dyDescent="0.2">
      <c r="A70" s="6">
        <f t="shared" si="0"/>
        <v>3.099999999999997</v>
      </c>
      <c r="B70">
        <v>0.14816199999999999</v>
      </c>
      <c r="C70">
        <v>0.27954299999999999</v>
      </c>
      <c r="D70">
        <v>0.40581299999999998</v>
      </c>
      <c r="F70" s="1">
        <f t="shared" si="26"/>
        <v>-1.9094490092552912</v>
      </c>
      <c r="G70" s="1">
        <f t="shared" si="27"/>
        <v>-1.274599152066243</v>
      </c>
      <c r="H70" s="1">
        <f t="shared" si="28"/>
        <v>-0.90186281661808709</v>
      </c>
      <c r="I70" s="1" t="e">
        <f t="shared" si="29"/>
        <v>#NUM!</v>
      </c>
      <c r="J70" s="1">
        <f t="shared" si="30"/>
        <v>-1549.9000333497102</v>
      </c>
      <c r="K70" s="1">
        <f t="shared" si="31"/>
        <v>12.886643827286166</v>
      </c>
      <c r="L70" s="1">
        <f t="shared" si="8"/>
        <v>-14.878344673749258</v>
      </c>
      <c r="M70" s="1">
        <f t="shared" si="11"/>
        <v>31.494897943532528</v>
      </c>
      <c r="N70" s="1">
        <f t="shared" si="32"/>
        <v>0.62074780679202324</v>
      </c>
      <c r="O70" s="1">
        <f t="shared" si="3"/>
        <v>0.99768503624582439</v>
      </c>
      <c r="P70" s="1">
        <f t="shared" si="33"/>
        <v>6.0296815547514075</v>
      </c>
      <c r="Q70" s="1">
        <f t="shared" si="34"/>
        <v>50.133787286980585</v>
      </c>
      <c r="R70" s="1">
        <f t="shared" si="4"/>
        <v>2.9650907871013246</v>
      </c>
      <c r="S70" s="23">
        <f t="shared" si="10"/>
        <v>-156.39303487409487</v>
      </c>
      <c r="T70" s="23">
        <f t="shared" si="13"/>
        <v>1383.0033726641111</v>
      </c>
      <c r="U70" s="25">
        <f t="shared" si="5"/>
        <v>1.1071428571428561</v>
      </c>
    </row>
    <row r="71" spans="1:21" x14ac:dyDescent="0.2">
      <c r="A71" s="6">
        <f t="shared" si="0"/>
        <v>3.1499999999999968</v>
      </c>
      <c r="B71">
        <v>0.164577</v>
      </c>
      <c r="C71">
        <v>0.29862499999999997</v>
      </c>
      <c r="D71">
        <v>0.42710500000000001</v>
      </c>
      <c r="F71" s="1">
        <f t="shared" si="26"/>
        <v>-1.8043767331879865</v>
      </c>
      <c r="G71" s="1">
        <f t="shared" si="27"/>
        <v>-1.2085666733361635</v>
      </c>
      <c r="H71" s="1">
        <f t="shared" si="28"/>
        <v>-0.85072539434302086</v>
      </c>
      <c r="I71" s="1" t="e">
        <f t="shared" si="29"/>
        <v>#NUM!</v>
      </c>
      <c r="J71" s="1">
        <f t="shared" si="30"/>
        <v>-1465.1933381148597</v>
      </c>
      <c r="K71" s="1">
        <f t="shared" si="31"/>
        <v>12.182350009756002</v>
      </c>
      <c r="L71" s="1">
        <f t="shared" si="8"/>
        <v>-13.349294659626233</v>
      </c>
      <c r="M71" s="1">
        <f t="shared" si="11"/>
        <v>29.36792455801903</v>
      </c>
      <c r="N71" s="1">
        <f t="shared" si="32"/>
        <v>0.66002763504551587</v>
      </c>
      <c r="O71" s="1">
        <f t="shared" si="3"/>
        <v>0.99707322627288264</v>
      </c>
      <c r="P71" s="1">
        <f t="shared" si="33"/>
        <v>5.6997862886551847</v>
      </c>
      <c r="Q71" s="1">
        <f t="shared" si="34"/>
        <v>47.390873097023537</v>
      </c>
      <c r="R71" s="1">
        <f t="shared" si="4"/>
        <v>3.1527165114276858</v>
      </c>
      <c r="S71" s="23">
        <f t="shared" si="10"/>
        <v>-132.36057850808481</v>
      </c>
      <c r="T71" s="23">
        <f t="shared" si="13"/>
        <v>1145.7362207382425</v>
      </c>
      <c r="U71" s="25">
        <f t="shared" si="5"/>
        <v>1.1249999999999989</v>
      </c>
    </row>
    <row r="72" spans="1:21" x14ac:dyDescent="0.2">
      <c r="A72" s="6">
        <f t="shared" si="0"/>
        <v>3.1999999999999966</v>
      </c>
      <c r="B72">
        <v>0.181674</v>
      </c>
      <c r="C72">
        <v>0.31851400000000002</v>
      </c>
      <c r="D72">
        <v>0.44917600000000002</v>
      </c>
      <c r="F72" s="1">
        <f t="shared" si="26"/>
        <v>-1.7055414068292498</v>
      </c>
      <c r="G72" s="1">
        <f t="shared" si="27"/>
        <v>-1.1440888488920016</v>
      </c>
      <c r="H72" s="1">
        <f t="shared" si="28"/>
        <v>-0.8003404858622003</v>
      </c>
      <c r="I72" s="1" t="e">
        <f t="shared" si="29"/>
        <v>#NUM!</v>
      </c>
      <c r="J72" s="1">
        <f t="shared" si="30"/>
        <v>-1389.3456445154304</v>
      </c>
      <c r="K72" s="1">
        <f t="shared" si="31"/>
        <v>11.551714361323548</v>
      </c>
      <c r="L72" s="1">
        <f t="shared" si="8"/>
        <v>-11.941552217947365</v>
      </c>
      <c r="M72" s="1">
        <f t="shared" si="11"/>
        <v>26.817754344942049</v>
      </c>
      <c r="N72" s="1">
        <f t="shared" si="32"/>
        <v>0.68509773106442029</v>
      </c>
      <c r="O72" s="1">
        <f t="shared" si="3"/>
        <v>0.99649500581549788</v>
      </c>
      <c r="P72" s="1">
        <f t="shared" si="33"/>
        <v>5.4092925830707808</v>
      </c>
      <c r="Q72" s="1">
        <f t="shared" si="34"/>
        <v>44.975563181942007</v>
      </c>
      <c r="R72" s="1">
        <f t="shared" si="4"/>
        <v>3.2724674149734545</v>
      </c>
      <c r="S72" s="23">
        <f t="shared" si="10"/>
        <v>-111.74254861570478</v>
      </c>
      <c r="T72" s="23">
        <f t="shared" si="13"/>
        <v>940.17605019727569</v>
      </c>
      <c r="U72" s="25">
        <f t="shared" si="5"/>
        <v>1.1428571428571417</v>
      </c>
    </row>
    <row r="73" spans="1:21" x14ac:dyDescent="0.2">
      <c r="A73" s="6">
        <f t="shared" si="0"/>
        <v>3.2499999999999964</v>
      </c>
      <c r="B73">
        <v>0.19939100000000001</v>
      </c>
      <c r="C73">
        <v>0.33919199999999999</v>
      </c>
      <c r="D73">
        <v>0.47202499999999997</v>
      </c>
      <c r="F73" s="1">
        <f t="shared" si="26"/>
        <v>-1.6124875578792508</v>
      </c>
      <c r="G73" s="1">
        <f t="shared" si="27"/>
        <v>-1.0811889602481777</v>
      </c>
      <c r="H73" s="1">
        <f t="shared" si="28"/>
        <v>-0.75072332869754121</v>
      </c>
      <c r="I73" s="1" t="e">
        <f t="shared" si="29"/>
        <v>#NUM!</v>
      </c>
      <c r="J73" s="1">
        <f t="shared" si="30"/>
        <v>-1321.5701230334078</v>
      </c>
      <c r="K73" s="1">
        <f t="shared" si="31"/>
        <v>10.98819478796127</v>
      </c>
      <c r="L73" s="1">
        <f t="shared" si="8"/>
        <v>-10.667519225132038</v>
      </c>
      <c r="M73" s="1">
        <f t="shared" si="11"/>
        <v>24.139471160962419</v>
      </c>
      <c r="N73" s="1">
        <f t="shared" si="32"/>
        <v>0.69828009187510898</v>
      </c>
      <c r="O73" s="1">
        <f t="shared" si="3"/>
        <v>0.99597786809044375</v>
      </c>
      <c r="P73" s="1">
        <f t="shared" si="33"/>
        <v>5.1545869417680237</v>
      </c>
      <c r="Q73" s="1">
        <f t="shared" si="34"/>
        <v>42.857813127330239</v>
      </c>
      <c r="R73" s="1">
        <f t="shared" si="4"/>
        <v>3.3354348490333772</v>
      </c>
      <c r="S73" s="23">
        <f t="shared" si="10"/>
        <v>-94.22045667973191</v>
      </c>
      <c r="T73" s="23">
        <f t="shared" si="13"/>
        <v>767.17876194222072</v>
      </c>
      <c r="U73" s="25">
        <f t="shared" si="5"/>
        <v>1.1607142857142845</v>
      </c>
    </row>
    <row r="74" spans="1:21" x14ac:dyDescent="0.2">
      <c r="A74" s="6">
        <f t="shared" ref="A74:A108" si="35">A73+$O$3</f>
        <v>3.2999999999999963</v>
      </c>
      <c r="B74">
        <v>0.21767900000000001</v>
      </c>
      <c r="C74">
        <v>0.36064099999999999</v>
      </c>
      <c r="D74">
        <v>0.49564900000000001</v>
      </c>
      <c r="F74" s="1">
        <f t="shared" si="26"/>
        <v>-1.5247337784169999</v>
      </c>
      <c r="G74" s="1">
        <f t="shared" si="27"/>
        <v>-1.0198722752863001</v>
      </c>
      <c r="H74" s="1">
        <f t="shared" si="28"/>
        <v>-0.70188726405797441</v>
      </c>
      <c r="I74" s="1" t="e">
        <f t="shared" si="29"/>
        <v>#NUM!</v>
      </c>
      <c r="J74" s="1">
        <f t="shared" si="30"/>
        <v>-1261.0454553864149</v>
      </c>
      <c r="K74" s="1">
        <f t="shared" si="31"/>
        <v>10.484962438810348</v>
      </c>
      <c r="L74" s="1">
        <f t="shared" si="8"/>
        <v>-9.5276051018511314</v>
      </c>
      <c r="M74" s="1">
        <f t="shared" si="11"/>
        <v>21.533338913517646</v>
      </c>
      <c r="N74" s="1">
        <f t="shared" si="32"/>
        <v>0.7017783208799484</v>
      </c>
      <c r="O74" s="1">
        <f t="shared" ref="O74:O108" si="36">INDEX(LINEST(F74:H74,$D$2:$F$2,,TRUE),3,1)</f>
        <v>0.99554010230143908</v>
      </c>
      <c r="P74" s="1">
        <f t="shared" si="33"/>
        <v>4.9319066694804183</v>
      </c>
      <c r="Q74" s="1">
        <f t="shared" si="34"/>
        <v>41.006338003394944</v>
      </c>
      <c r="R74" s="1">
        <f t="shared" ref="R74:R108" si="37">INDEX(LINEST(F74:H74,$D$2:$F$2,,TRUE),2,2)*8.3145</f>
        <v>3.3521446408037656</v>
      </c>
      <c r="S74" s="23">
        <f t="shared" si="10"/>
        <v>-79.423608911364866</v>
      </c>
      <c r="T74" s="23">
        <f t="shared" si="13"/>
        <v>624.64659814256129</v>
      </c>
      <c r="U74" s="25">
        <f t="shared" ref="U74:U108" si="38">A74/$T$5</f>
        <v>1.1785714285714273</v>
      </c>
    </row>
    <row r="75" spans="1:21" x14ac:dyDescent="0.2">
      <c r="A75" s="6">
        <f t="shared" si="35"/>
        <v>3.3499999999999961</v>
      </c>
      <c r="B75">
        <v>0.23649999999999999</v>
      </c>
      <c r="C75">
        <v>0.38284099999999999</v>
      </c>
      <c r="D75">
        <v>0.52004700000000004</v>
      </c>
      <c r="F75" s="1">
        <f t="shared" si="26"/>
        <v>-1.4418070710501494</v>
      </c>
      <c r="G75" s="1">
        <f t="shared" si="27"/>
        <v>-0.96013551960058652</v>
      </c>
      <c r="H75" s="1">
        <f t="shared" si="28"/>
        <v>-0.65383608687572259</v>
      </c>
      <c r="I75" s="1" t="e">
        <f t="shared" si="29"/>
        <v>#NUM!</v>
      </c>
      <c r="J75" s="1">
        <f t="shared" si="30"/>
        <v>-1206.9798878797474</v>
      </c>
      <c r="K75" s="1">
        <f t="shared" si="31"/>
        <v>10.03543427777616</v>
      </c>
      <c r="L75" s="1">
        <f t="shared" ref="L75:L108" si="39">(K76-K74)/(A76-A74)</f>
        <v>-8.5141853337802811</v>
      </c>
      <c r="M75" s="1">
        <f t="shared" si="11"/>
        <v>19.108546871635529</v>
      </c>
      <c r="N75" s="1">
        <f t="shared" si="32"/>
        <v>0.697726236023819</v>
      </c>
      <c r="O75" s="1">
        <f t="shared" si="36"/>
        <v>0.9951893530406275</v>
      </c>
      <c r="P75" s="1">
        <f t="shared" si="33"/>
        <v>4.737633293879135</v>
      </c>
      <c r="Q75" s="1">
        <f t="shared" si="34"/>
        <v>39.391052021958075</v>
      </c>
      <c r="R75" s="1">
        <f t="shared" si="37"/>
        <v>3.3327892772503223</v>
      </c>
      <c r="S75" s="23">
        <f t="shared" ref="S75:S108" si="40">(Q76-Q74)/(C76-C74)</f>
        <v>-66.955257317407259</v>
      </c>
      <c r="T75" s="23">
        <f t="shared" si="13"/>
        <v>508.92441938634965</v>
      </c>
      <c r="U75" s="25">
        <f t="shared" si="38"/>
        <v>1.1964285714285701</v>
      </c>
    </row>
    <row r="76" spans="1:21" x14ac:dyDescent="0.2">
      <c r="A76" s="6">
        <f t="shared" si="35"/>
        <v>3.3999999999999959</v>
      </c>
      <c r="B76">
        <v>0.255824</v>
      </c>
      <c r="C76">
        <v>0.40577600000000003</v>
      </c>
      <c r="D76">
        <v>0.54521699999999995</v>
      </c>
      <c r="F76" s="1">
        <f t="shared" si="26"/>
        <v>-1.3632655709390726</v>
      </c>
      <c r="G76" s="1">
        <f t="shared" si="27"/>
        <v>-0.90195399577410229</v>
      </c>
      <c r="H76" s="1">
        <f t="shared" si="28"/>
        <v>-0.60657139842798202</v>
      </c>
      <c r="I76" s="1" t="e">
        <f t="shared" si="29"/>
        <v>#NUM!</v>
      </c>
      <c r="J76" s="1">
        <f t="shared" si="30"/>
        <v>-1158.6438036481234</v>
      </c>
      <c r="K76" s="1">
        <f t="shared" si="31"/>
        <v>9.6335439054323224</v>
      </c>
      <c r="L76" s="1">
        <f t="shared" si="39"/>
        <v>-7.6167504146875853</v>
      </c>
      <c r="M76" s="1">
        <f t="shared" ref="M76:M108" si="41">(L77-L75)/(A77-A75)</f>
        <v>16.903331949318577</v>
      </c>
      <c r="N76" s="1">
        <f t="shared" si="32"/>
        <v>0.68782571500284506</v>
      </c>
      <c r="O76" s="1">
        <f t="shared" si="36"/>
        <v>0.9949280341274932</v>
      </c>
      <c r="P76" s="1">
        <f t="shared" si="33"/>
        <v>4.5684421750404427</v>
      </c>
      <c r="Q76" s="1">
        <f t="shared" si="34"/>
        <v>37.984312464373765</v>
      </c>
      <c r="R76" s="1">
        <f t="shared" si="37"/>
        <v>3.2854980208888995</v>
      </c>
      <c r="S76" s="23">
        <f t="shared" si="40"/>
        <v>-56.453305242361957</v>
      </c>
      <c r="T76" s="23">
        <f t="shared" ref="T76:T108" si="42">(S77-S75)/(C77-C75)</f>
        <v>415.33524184055142</v>
      </c>
      <c r="U76" s="25">
        <f t="shared" si="38"/>
        <v>1.2142857142857129</v>
      </c>
    </row>
    <row r="77" spans="1:21" x14ac:dyDescent="0.2">
      <c r="A77" s="6">
        <f t="shared" si="35"/>
        <v>3.4499999999999957</v>
      </c>
      <c r="B77">
        <v>0.27562799999999998</v>
      </c>
      <c r="C77">
        <v>0.42942999999999998</v>
      </c>
      <c r="D77">
        <v>0.571156</v>
      </c>
      <c r="F77" s="1">
        <f t="shared" si="26"/>
        <v>-1.2887031484865192</v>
      </c>
      <c r="G77" s="1">
        <f t="shared" si="27"/>
        <v>-0.84529653105009062</v>
      </c>
      <c r="H77" s="1">
        <f t="shared" si="28"/>
        <v>-0.5600929017361127</v>
      </c>
      <c r="I77" s="1" t="e">
        <f t="shared" si="29"/>
        <v>#NUM!</v>
      </c>
      <c r="J77" s="1">
        <f t="shared" si="30"/>
        <v>-1115.3718487350295</v>
      </c>
      <c r="K77" s="1">
        <f t="shared" si="31"/>
        <v>9.273759236307404</v>
      </c>
      <c r="L77" s="1">
        <f t="shared" si="39"/>
        <v>-6.8238521388484292</v>
      </c>
      <c r="M77" s="1">
        <f t="shared" si="41"/>
        <v>14.924272032586323</v>
      </c>
      <c r="N77" s="1">
        <f t="shared" si="32"/>
        <v>0.67353658583619547</v>
      </c>
      <c r="O77" s="1">
        <f t="shared" si="36"/>
        <v>0.99475282041506774</v>
      </c>
      <c r="P77" s="1">
        <f t="shared" si="33"/>
        <v>4.4213060297097444</v>
      </c>
      <c r="Q77" s="1">
        <f t="shared" si="34"/>
        <v>36.760948984021674</v>
      </c>
      <c r="R77" s="1">
        <f t="shared" si="37"/>
        <v>3.2172439492930751</v>
      </c>
      <c r="S77" s="23">
        <f t="shared" si="40"/>
        <v>-47.605203735297813</v>
      </c>
      <c r="T77" s="23">
        <f t="shared" si="42"/>
        <v>339.71779041035973</v>
      </c>
      <c r="U77" s="25">
        <f t="shared" si="38"/>
        <v>1.2321428571428557</v>
      </c>
    </row>
    <row r="78" spans="1:21" x14ac:dyDescent="0.2">
      <c r="A78" s="6">
        <f t="shared" si="35"/>
        <v>3.4999999999999956</v>
      </c>
      <c r="B78">
        <v>0.29589500000000002</v>
      </c>
      <c r="C78">
        <v>0.453789</v>
      </c>
      <c r="D78">
        <v>0.59786300000000003</v>
      </c>
      <c r="F78" s="1">
        <f t="shared" si="26"/>
        <v>-1.2177506173192798</v>
      </c>
      <c r="G78" s="1">
        <f t="shared" si="27"/>
        <v>-0.79012294668337846</v>
      </c>
      <c r="H78" s="1">
        <f t="shared" si="28"/>
        <v>-0.514393648268196</v>
      </c>
      <c r="I78" s="1" t="e">
        <f t="shared" si="29"/>
        <v>#NUM!</v>
      </c>
      <c r="J78" s="1">
        <f t="shared" si="30"/>
        <v>-1076.5720959224825</v>
      </c>
      <c r="K78" s="1">
        <f t="shared" si="31"/>
        <v>8.9511586915474819</v>
      </c>
      <c r="L78" s="1">
        <f t="shared" si="39"/>
        <v>-6.1243232114289583</v>
      </c>
      <c r="M78" s="1">
        <f t="shared" si="41"/>
        <v>13.163097463308928</v>
      </c>
      <c r="N78" s="1">
        <f t="shared" si="32"/>
        <v>0.65608054883547162</v>
      </c>
      <c r="O78" s="1">
        <f t="shared" si="36"/>
        <v>0.99465646178695133</v>
      </c>
      <c r="P78" s="1">
        <f t="shared" si="33"/>
        <v>4.2935406599832717</v>
      </c>
      <c r="Q78" s="1">
        <f t="shared" si="34"/>
        <v>35.698643817430913</v>
      </c>
      <c r="R78" s="1">
        <f t="shared" si="37"/>
        <v>3.1338626889425454</v>
      </c>
      <c r="S78" s="23">
        <f t="shared" si="40"/>
        <v>-40.142434971389363</v>
      </c>
      <c r="T78" s="23">
        <f t="shared" si="42"/>
        <v>278.57584535987803</v>
      </c>
      <c r="U78" s="25">
        <f t="shared" si="38"/>
        <v>1.2499999999999984</v>
      </c>
    </row>
    <row r="79" spans="1:21" x14ac:dyDescent="0.2">
      <c r="A79" s="6">
        <f t="shared" si="35"/>
        <v>3.5499999999999954</v>
      </c>
      <c r="B79">
        <v>0.31661400000000001</v>
      </c>
      <c r="C79">
        <v>0.47884199999999999</v>
      </c>
      <c r="D79">
        <v>0.62533700000000003</v>
      </c>
      <c r="F79" s="1">
        <f t="shared" si="26"/>
        <v>-1.1500719126771384</v>
      </c>
      <c r="G79" s="1">
        <f t="shared" si="27"/>
        <v>-0.73638458984718602</v>
      </c>
      <c r="H79" s="1">
        <f t="shared" si="28"/>
        <v>-0.46946457456182156</v>
      </c>
      <c r="I79" s="1" t="e">
        <f t="shared" si="29"/>
        <v>#NUM!</v>
      </c>
      <c r="J79" s="1">
        <f t="shared" si="30"/>
        <v>-1041.7135023350183</v>
      </c>
      <c r="K79" s="1">
        <f t="shared" si="31"/>
        <v>8.6613269151645103</v>
      </c>
      <c r="L79" s="1">
        <f t="shared" si="39"/>
        <v>-5.5075423925175411</v>
      </c>
      <c r="M79" s="1">
        <f t="shared" si="41"/>
        <v>11.614237168216844</v>
      </c>
      <c r="N79" s="1">
        <f t="shared" si="32"/>
        <v>0.63642294031978497</v>
      </c>
      <c r="O79" s="1">
        <f t="shared" si="36"/>
        <v>0.9946298763010778</v>
      </c>
      <c r="P79" s="1">
        <f t="shared" si="33"/>
        <v>4.1827447215365181</v>
      </c>
      <c r="Q79" s="1">
        <f t="shared" si="34"/>
        <v>34.777430987215382</v>
      </c>
      <c r="R79" s="1">
        <f t="shared" si="37"/>
        <v>3.0399653069968431</v>
      </c>
      <c r="S79" s="23">
        <f t="shared" si="40"/>
        <v>-33.840214064375516</v>
      </c>
      <c r="T79" s="23">
        <f t="shared" si="42"/>
        <v>229.14043808007642</v>
      </c>
      <c r="U79" s="25">
        <f t="shared" si="38"/>
        <v>1.2678571428571412</v>
      </c>
    </row>
    <row r="80" spans="1:21" x14ac:dyDescent="0.2">
      <c r="A80" s="6">
        <f t="shared" si="35"/>
        <v>3.5999999999999952</v>
      </c>
      <c r="B80">
        <v>0.33777699999999999</v>
      </c>
      <c r="C80">
        <v>0.504579</v>
      </c>
      <c r="D80">
        <v>0.65357699999999996</v>
      </c>
      <c r="F80" s="1">
        <f t="shared" si="26"/>
        <v>-1.085369364552319</v>
      </c>
      <c r="G80" s="1">
        <f t="shared" si="27"/>
        <v>-0.68403086076366937</v>
      </c>
      <c r="H80" s="1">
        <f t="shared" si="28"/>
        <v>-0.42529492577399891</v>
      </c>
      <c r="I80" s="1" t="e">
        <f t="shared" si="29"/>
        <v>#NUM!</v>
      </c>
      <c r="J80" s="1">
        <f t="shared" si="30"/>
        <v>-1010.3318843340826</v>
      </c>
      <c r="K80" s="1">
        <f t="shared" si="31"/>
        <v>8.4004044522957297</v>
      </c>
      <c r="L80" s="1">
        <f t="shared" si="39"/>
        <v>-4.962899494607278</v>
      </c>
      <c r="M80" s="1">
        <f t="shared" si="41"/>
        <v>10.259418893877987</v>
      </c>
      <c r="N80" s="1">
        <f t="shared" si="32"/>
        <v>0.61533751056896013</v>
      </c>
      <c r="O80" s="1">
        <f t="shared" si="36"/>
        <v>0.9946629370759269</v>
      </c>
      <c r="P80" s="1">
        <f t="shared" si="33"/>
        <v>4.0868241439775428</v>
      </c>
      <c r="Q80" s="1">
        <f t="shared" si="34"/>
        <v>33.979899345101281</v>
      </c>
      <c r="R80" s="1">
        <f t="shared" si="37"/>
        <v>2.939247732464696</v>
      </c>
      <c r="S80" s="23">
        <f t="shared" si="40"/>
        <v>-28.504392121302281</v>
      </c>
      <c r="T80" s="23">
        <f t="shared" si="42"/>
        <v>189.13056826480724</v>
      </c>
      <c r="U80" s="25">
        <f t="shared" si="38"/>
        <v>1.285714285714284</v>
      </c>
    </row>
    <row r="81" spans="1:21" x14ac:dyDescent="0.2">
      <c r="A81" s="6">
        <f t="shared" si="35"/>
        <v>3.649999999999995</v>
      </c>
      <c r="B81">
        <v>0.35937799999999998</v>
      </c>
      <c r="C81">
        <v>0.53099099999999999</v>
      </c>
      <c r="D81">
        <v>0.68258200000000002</v>
      </c>
      <c r="F81" s="1">
        <f t="shared" si="26"/>
        <v>-1.0233805196392782</v>
      </c>
      <c r="G81" s="1">
        <f t="shared" si="27"/>
        <v>-0.63301020703637911</v>
      </c>
      <c r="H81" s="1">
        <f t="shared" si="28"/>
        <v>-0.38187261261989081</v>
      </c>
      <c r="I81" s="1" t="e">
        <f t="shared" si="29"/>
        <v>#NUM!</v>
      </c>
      <c r="J81" s="1">
        <f t="shared" si="30"/>
        <v>-982.02380969436331</v>
      </c>
      <c r="K81" s="1">
        <f t="shared" si="31"/>
        <v>8.1650369657037842</v>
      </c>
      <c r="L81" s="1">
        <f t="shared" si="39"/>
        <v>-4.4816005031297461</v>
      </c>
      <c r="M81" s="1">
        <f t="shared" si="41"/>
        <v>9.0790144515007896</v>
      </c>
      <c r="N81" s="1">
        <f t="shared" si="32"/>
        <v>0.5934321345589999</v>
      </c>
      <c r="O81" s="1">
        <f t="shared" si="36"/>
        <v>0.99474542302244351</v>
      </c>
      <c r="P81" s="1">
        <f t="shared" si="33"/>
        <v>4.0039636108583299</v>
      </c>
      <c r="Q81" s="1">
        <f t="shared" si="34"/>
        <v>33.290955442481589</v>
      </c>
      <c r="R81" s="1">
        <f t="shared" si="37"/>
        <v>2.8346135672136135</v>
      </c>
      <c r="S81" s="23">
        <f t="shared" si="40"/>
        <v>-23.977244059934083</v>
      </c>
      <c r="T81" s="23">
        <f t="shared" si="42"/>
        <v>156.71149683360909</v>
      </c>
      <c r="U81" s="25">
        <f t="shared" si="38"/>
        <v>1.3035714285714268</v>
      </c>
    </row>
    <row r="82" spans="1:21" x14ac:dyDescent="0.2">
      <c r="A82" s="6">
        <f t="shared" si="35"/>
        <v>3.6999999999999948</v>
      </c>
      <c r="B82">
        <v>0.38141599999999998</v>
      </c>
      <c r="C82">
        <v>0.55807300000000004</v>
      </c>
      <c r="D82">
        <v>0.71235400000000004</v>
      </c>
      <c r="F82" s="1">
        <f t="shared" si="26"/>
        <v>-0.96386463598780658</v>
      </c>
      <c r="G82" s="1">
        <f t="shared" si="27"/>
        <v>-0.58326550078482819</v>
      </c>
      <c r="H82" s="1">
        <f t="shared" si="28"/>
        <v>-0.33918030011742301</v>
      </c>
      <c r="I82" s="1" t="e">
        <f t="shared" si="29"/>
        <v>#NUM!</v>
      </c>
      <c r="J82" s="1">
        <f t="shared" si="30"/>
        <v>-956.43086198601918</v>
      </c>
      <c r="K82" s="1">
        <f t="shared" si="31"/>
        <v>7.9522444019827567</v>
      </c>
      <c r="L82" s="1">
        <f t="shared" si="39"/>
        <v>-4.0549980494572022</v>
      </c>
      <c r="M82" s="1">
        <f t="shared" si="41"/>
        <v>8.0453018215779153</v>
      </c>
      <c r="N82" s="1">
        <f t="shared" si="32"/>
        <v>0.57118358556183713</v>
      </c>
      <c r="O82" s="1">
        <f t="shared" si="36"/>
        <v>0.99486740259803819</v>
      </c>
      <c r="P82" s="1">
        <f t="shared" si="33"/>
        <v>3.9325588611893876</v>
      </c>
      <c r="Q82" s="1">
        <f t="shared" si="34"/>
        <v>32.697260651359166</v>
      </c>
      <c r="R82" s="1">
        <f t="shared" si="37"/>
        <v>2.7283401870485151</v>
      </c>
      <c r="S82" s="23">
        <f t="shared" si="40"/>
        <v>-20.121267309685191</v>
      </c>
      <c r="T82" s="23">
        <f t="shared" si="42"/>
        <v>130.21505229953428</v>
      </c>
      <c r="U82" s="25">
        <f t="shared" si="38"/>
        <v>1.3214285714285696</v>
      </c>
    </row>
    <row r="83" spans="1:21" x14ac:dyDescent="0.2">
      <c r="A83" s="6">
        <f t="shared" si="35"/>
        <v>3.7499999999999947</v>
      </c>
      <c r="B83">
        <v>0.40388800000000002</v>
      </c>
      <c r="C83">
        <v>0.58582100000000004</v>
      </c>
      <c r="D83">
        <v>0.74289400000000005</v>
      </c>
      <c r="F83" s="1">
        <f t="shared" si="26"/>
        <v>-0.90661766717846792</v>
      </c>
      <c r="G83" s="1">
        <f t="shared" si="27"/>
        <v>-0.53474099681861542</v>
      </c>
      <c r="H83" s="1">
        <f t="shared" si="28"/>
        <v>-0.29720190931411866</v>
      </c>
      <c r="I83" s="1" t="e">
        <f t="shared" si="29"/>
        <v>#NUM!</v>
      </c>
      <c r="J83" s="1">
        <f t="shared" si="30"/>
        <v>-933.25361245511635</v>
      </c>
      <c r="K83" s="1">
        <f t="shared" si="31"/>
        <v>7.7595371607580654</v>
      </c>
      <c r="L83" s="1">
        <f t="shared" si="39"/>
        <v>-3.6770703209719575</v>
      </c>
      <c r="M83" s="1">
        <f t="shared" si="41"/>
        <v>7.1341118235927627</v>
      </c>
      <c r="N83" s="1">
        <f t="shared" si="32"/>
        <v>0.54890431436934395</v>
      </c>
      <c r="O83" s="1">
        <f t="shared" si="36"/>
        <v>0.99502086568176462</v>
      </c>
      <c r="P83" s="1">
        <f t="shared" si="33"/>
        <v>3.8712738415889767</v>
      </c>
      <c r="Q83" s="1">
        <f t="shared" si="34"/>
        <v>32.187706355891549</v>
      </c>
      <c r="R83" s="1">
        <f t="shared" si="37"/>
        <v>2.6219200579181572</v>
      </c>
      <c r="S83" s="23">
        <f t="shared" si="40"/>
        <v>-16.837552742350613</v>
      </c>
      <c r="T83" s="23">
        <f t="shared" si="42"/>
        <v>108.39503481589099</v>
      </c>
      <c r="U83" s="25">
        <f t="shared" si="38"/>
        <v>1.3392857142857124</v>
      </c>
    </row>
    <row r="84" spans="1:21" x14ac:dyDescent="0.2">
      <c r="A84" s="6">
        <f t="shared" si="35"/>
        <v>3.7999999999999945</v>
      </c>
      <c r="B84">
        <v>0.42679899999999998</v>
      </c>
      <c r="C84">
        <v>0.61423099999999997</v>
      </c>
      <c r="D84">
        <v>0.77420500000000003</v>
      </c>
      <c r="F84" s="1">
        <f t="shared" si="26"/>
        <v>-0.85144210257509056</v>
      </c>
      <c r="G84" s="1">
        <f t="shared" si="27"/>
        <v>-0.48738420009018579</v>
      </c>
      <c r="H84" s="1">
        <f t="shared" si="28"/>
        <v>-0.25591858257992955</v>
      </c>
      <c r="I84" s="1" t="e">
        <f t="shared" si="29"/>
        <v>#NUM!</v>
      </c>
      <c r="J84" s="1">
        <f t="shared" si="30"/>
        <v>-912.20607010470405</v>
      </c>
      <c r="K84" s="1">
        <f t="shared" si="31"/>
        <v>7.5845373698855623</v>
      </c>
      <c r="L84" s="1">
        <f t="shared" si="39"/>
        <v>-3.3415868670979285</v>
      </c>
      <c r="M84" s="1">
        <f t="shared" si="41"/>
        <v>6.344107236636054</v>
      </c>
      <c r="N84" s="1">
        <f t="shared" si="32"/>
        <v>0.52694954673863259</v>
      </c>
      <c r="O84" s="1">
        <f t="shared" si="36"/>
        <v>0.9951961595912735</v>
      </c>
      <c r="P84" s="1">
        <f t="shared" si="33"/>
        <v>3.8188342491375593</v>
      </c>
      <c r="Q84" s="1">
        <f t="shared" si="34"/>
        <v>31.751697364454241</v>
      </c>
      <c r="R84" s="1">
        <f t="shared" si="37"/>
        <v>2.5170499665179262</v>
      </c>
      <c r="S84" s="23">
        <f t="shared" si="40"/>
        <v>-14.034018944494392</v>
      </c>
      <c r="T84" s="23">
        <f t="shared" si="42"/>
        <v>90.571117710297713</v>
      </c>
      <c r="U84" s="25">
        <f t="shared" si="38"/>
        <v>1.3571428571428552</v>
      </c>
    </row>
    <row r="85" spans="1:21" x14ac:dyDescent="0.2">
      <c r="A85" s="6">
        <f t="shared" si="35"/>
        <v>3.8499999999999943</v>
      </c>
      <c r="B85">
        <v>0.45014900000000002</v>
      </c>
      <c r="C85">
        <v>0.64330399999999999</v>
      </c>
      <c r="D85">
        <v>0.80628999999999995</v>
      </c>
      <c r="F85" s="1">
        <f t="shared" si="26"/>
        <v>-0.79817663991184695</v>
      </c>
      <c r="G85" s="1">
        <f t="shared" si="27"/>
        <v>-0.44113788264576043</v>
      </c>
      <c r="H85" s="1">
        <f t="shared" si="28"/>
        <v>-0.21531179969970865</v>
      </c>
      <c r="I85" s="1" t="e">
        <f t="shared" si="29"/>
        <v>#NUM!</v>
      </c>
      <c r="J85" s="1">
        <f t="shared" si="30"/>
        <v>-893.06374094031787</v>
      </c>
      <c r="K85" s="1">
        <f t="shared" si="31"/>
        <v>7.4253784740482738</v>
      </c>
      <c r="L85" s="1">
        <f t="shared" si="39"/>
        <v>-3.0426595973083543</v>
      </c>
      <c r="M85" s="1">
        <f t="shared" si="41"/>
        <v>5.651083320085835</v>
      </c>
      <c r="N85" s="1">
        <f t="shared" si="32"/>
        <v>0.50543364946957492</v>
      </c>
      <c r="O85" s="1">
        <f t="shared" si="36"/>
        <v>0.99538806113386746</v>
      </c>
      <c r="P85" s="1">
        <f t="shared" si="33"/>
        <v>3.7742484629148088</v>
      </c>
      <c r="Q85" s="1">
        <f t="shared" si="34"/>
        <v>31.380988844905179</v>
      </c>
      <c r="R85" s="1">
        <f t="shared" si="37"/>
        <v>2.4142762022441584</v>
      </c>
      <c r="S85" s="23">
        <f t="shared" si="40"/>
        <v>-11.631253183009575</v>
      </c>
      <c r="T85" s="23">
        <f t="shared" si="42"/>
        <v>75.844689967266604</v>
      </c>
      <c r="U85" s="25">
        <f t="shared" si="38"/>
        <v>1.374999999999998</v>
      </c>
    </row>
    <row r="86" spans="1:21" x14ac:dyDescent="0.2">
      <c r="A86" s="6">
        <f t="shared" si="35"/>
        <v>3.8999999999999941</v>
      </c>
      <c r="B86">
        <v>0.47394399999999998</v>
      </c>
      <c r="C86">
        <v>0.67303999999999997</v>
      </c>
      <c r="D86">
        <v>0.83915300000000004</v>
      </c>
      <c r="F86" s="1">
        <f t="shared" si="26"/>
        <v>-0.74666610772646447</v>
      </c>
      <c r="G86" s="1">
        <f t="shared" si="27"/>
        <v>-0.39595051573957896</v>
      </c>
      <c r="H86" s="1">
        <f t="shared" si="28"/>
        <v>-0.17536222918816155</v>
      </c>
      <c r="I86" s="1" t="e">
        <f t="shared" si="29"/>
        <v>#NUM!</v>
      </c>
      <c r="J86" s="1">
        <f t="shared" si="30"/>
        <v>-875.61145109804886</v>
      </c>
      <c r="K86" s="1">
        <f t="shared" si="31"/>
        <v>7.2802714101547279</v>
      </c>
      <c r="L86" s="1">
        <f t="shared" si="39"/>
        <v>-2.7764785350893471</v>
      </c>
      <c r="M86" s="1">
        <f t="shared" si="41"/>
        <v>5.0417539505373554</v>
      </c>
      <c r="N86" s="1">
        <f t="shared" si="32"/>
        <v>0.48453179191826495</v>
      </c>
      <c r="O86" s="1">
        <f t="shared" si="36"/>
        <v>0.99559008742857613</v>
      </c>
      <c r="P86" s="1">
        <f t="shared" si="33"/>
        <v>3.7365656378633267</v>
      </c>
      <c r="Q86" s="1">
        <f t="shared" si="34"/>
        <v>31.067674996014631</v>
      </c>
      <c r="R86" s="1">
        <f t="shared" si="37"/>
        <v>2.3144354866096082</v>
      </c>
      <c r="S86" s="23">
        <f t="shared" si="40"/>
        <v>-9.5736685722094101</v>
      </c>
      <c r="T86" s="23">
        <f t="shared" si="42"/>
        <v>63.629020581557285</v>
      </c>
      <c r="U86" s="25">
        <f t="shared" si="38"/>
        <v>1.3928571428571408</v>
      </c>
    </row>
    <row r="87" spans="1:21" x14ac:dyDescent="0.2">
      <c r="A87" s="6">
        <f t="shared" si="35"/>
        <v>3.949999999999994</v>
      </c>
      <c r="B87">
        <v>0.49818899999999999</v>
      </c>
      <c r="C87">
        <v>0.70344200000000001</v>
      </c>
      <c r="D87">
        <v>0.87280000000000002</v>
      </c>
      <c r="F87" s="1">
        <f t="shared" si="26"/>
        <v>-0.69677575588396257</v>
      </c>
      <c r="G87" s="1">
        <f t="shared" si="27"/>
        <v>-0.35176985074472816</v>
      </c>
      <c r="H87" s="1">
        <f t="shared" si="28"/>
        <v>-0.13604884446327598</v>
      </c>
      <c r="I87" s="1" t="e">
        <f t="shared" si="29"/>
        <v>#NUM!</v>
      </c>
      <c r="J87" s="1">
        <f t="shared" si="30"/>
        <v>-859.67052986220938</v>
      </c>
      <c r="K87" s="1">
        <f t="shared" si="31"/>
        <v>7.1477306205393401</v>
      </c>
      <c r="L87" s="1">
        <f t="shared" si="39"/>
        <v>-2.5384842022546206</v>
      </c>
      <c r="M87" s="1">
        <f t="shared" si="41"/>
        <v>4.5141012135071117</v>
      </c>
      <c r="N87" s="1">
        <f t="shared" si="32"/>
        <v>0.46432944535337856</v>
      </c>
      <c r="O87" s="1">
        <f t="shared" si="36"/>
        <v>0.99579769843264831</v>
      </c>
      <c r="P87" s="1">
        <f t="shared" si="33"/>
        <v>3.7050030145299955</v>
      </c>
      <c r="Q87" s="1">
        <f t="shared" si="34"/>
        <v>30.805247564309649</v>
      </c>
      <c r="R87" s="1">
        <f t="shared" si="37"/>
        <v>2.2179360853681596</v>
      </c>
      <c r="S87" s="23">
        <f t="shared" si="40"/>
        <v>-7.8047311432758812</v>
      </c>
      <c r="T87" s="23">
        <f t="shared" si="42"/>
        <v>53.571286662328085</v>
      </c>
      <c r="U87" s="25">
        <f t="shared" si="38"/>
        <v>1.4107142857142836</v>
      </c>
    </row>
    <row r="88" spans="1:21" x14ac:dyDescent="0.2">
      <c r="A88" s="6">
        <f t="shared" si="35"/>
        <v>3.9999999999999938</v>
      </c>
      <c r="B88">
        <v>0.52289099999999999</v>
      </c>
      <c r="C88">
        <v>0.734514</v>
      </c>
      <c r="D88">
        <v>0.90723799999999999</v>
      </c>
      <c r="F88" s="1">
        <f t="shared" si="26"/>
        <v>-0.64838224964013391</v>
      </c>
      <c r="G88" s="1">
        <f t="shared" si="27"/>
        <v>-0.30854622296442347</v>
      </c>
      <c r="H88" s="1">
        <f t="shared" si="28"/>
        <v>-9.7350459760670111E-2</v>
      </c>
      <c r="I88" s="1" t="e">
        <f t="shared" si="29"/>
        <v>#NUM!</v>
      </c>
      <c r="J88" s="1">
        <f t="shared" si="30"/>
        <v>-845.08064104026289</v>
      </c>
      <c r="K88" s="1">
        <f t="shared" si="31"/>
        <v>7.0264229899292667</v>
      </c>
      <c r="L88" s="1">
        <f t="shared" si="39"/>
        <v>-2.3250684137386375</v>
      </c>
      <c r="M88" s="1">
        <f t="shared" si="41"/>
        <v>4.0465169815941335</v>
      </c>
      <c r="N88" s="1">
        <f t="shared" si="32"/>
        <v>0.44489715054409679</v>
      </c>
      <c r="O88" s="1">
        <f t="shared" si="36"/>
        <v>0.99600687410556699</v>
      </c>
      <c r="P88" s="1">
        <f t="shared" si="33"/>
        <v>3.678860659536098</v>
      </c>
      <c r="Q88" s="1">
        <f t="shared" si="34"/>
        <v>30.587886953712889</v>
      </c>
      <c r="R88" s="1">
        <f t="shared" si="37"/>
        <v>2.1251149466048886</v>
      </c>
      <c r="S88" s="23">
        <f t="shared" si="40"/>
        <v>-6.280427295929452</v>
      </c>
      <c r="T88" s="23">
        <f t="shared" si="42"/>
        <v>45.138077343558969</v>
      </c>
      <c r="U88" s="25">
        <f t="shared" si="38"/>
        <v>1.4285714285714264</v>
      </c>
    </row>
    <row r="89" spans="1:21" x14ac:dyDescent="0.2">
      <c r="A89" s="6">
        <f t="shared" si="35"/>
        <v>4.0499999999999936</v>
      </c>
      <c r="B89">
        <v>0.54805599999999999</v>
      </c>
      <c r="C89">
        <v>0.76626099999999997</v>
      </c>
      <c r="D89">
        <v>0.94247499999999995</v>
      </c>
      <c r="F89" s="1">
        <f t="shared" si="26"/>
        <v>-0.60137780747411962</v>
      </c>
      <c r="G89" s="1">
        <f t="shared" si="27"/>
        <v>-0.26623243620669823</v>
      </c>
      <c r="H89" s="1">
        <f t="shared" si="28"/>
        <v>-5.924588521070958E-2</v>
      </c>
      <c r="I89" s="1" t="e">
        <f t="shared" si="29"/>
        <v>#NUM!</v>
      </c>
      <c r="J89" s="1">
        <f t="shared" si="30"/>
        <v>-831.70651021293838</v>
      </c>
      <c r="K89" s="1">
        <f t="shared" si="31"/>
        <v>6.9152237791654771</v>
      </c>
      <c r="L89" s="1">
        <f t="shared" si="39"/>
        <v>-2.1338325040952086</v>
      </c>
      <c r="M89" s="1">
        <f t="shared" si="41"/>
        <v>3.6319461658340053</v>
      </c>
      <c r="N89" s="1">
        <f t="shared" si="32"/>
        <v>0.4262679683721784</v>
      </c>
      <c r="O89" s="1">
        <f t="shared" si="36"/>
        <v>0.9962146517043392</v>
      </c>
      <c r="P89" s="1">
        <f t="shared" si="33"/>
        <v>3.6575521561136153</v>
      </c>
      <c r="Q89" s="1">
        <f t="shared" si="34"/>
        <v>30.410717402006657</v>
      </c>
      <c r="R89" s="1">
        <f t="shared" si="37"/>
        <v>2.0361299903556689</v>
      </c>
      <c r="S89" s="23">
        <f t="shared" si="40"/>
        <v>-4.9692022626308523</v>
      </c>
      <c r="T89" s="23">
        <f t="shared" si="42"/>
        <v>38.061995610112476</v>
      </c>
      <c r="U89" s="25">
        <f t="shared" si="38"/>
        <v>1.4464285714285692</v>
      </c>
    </row>
    <row r="90" spans="1:21" x14ac:dyDescent="0.2">
      <c r="A90" s="6">
        <f t="shared" si="35"/>
        <v>4.0999999999999934</v>
      </c>
      <c r="B90">
        <v>0.57369400000000004</v>
      </c>
      <c r="C90">
        <v>0.79868899999999998</v>
      </c>
      <c r="D90">
        <v>0.978518</v>
      </c>
      <c r="F90" s="1">
        <f t="shared" si="26"/>
        <v>-0.55565912585675103</v>
      </c>
      <c r="G90" s="1">
        <f t="shared" si="27"/>
        <v>-0.2247836455337516</v>
      </c>
      <c r="H90" s="1">
        <f t="shared" si="28"/>
        <v>-2.1716096811879918E-2</v>
      </c>
      <c r="I90" s="1" t="e">
        <f t="shared" si="29"/>
        <v>#NUM!</v>
      </c>
      <c r="J90" s="1">
        <f t="shared" si="30"/>
        <v>-819.41665037221071</v>
      </c>
      <c r="K90" s="1">
        <f t="shared" si="31"/>
        <v>6.8130397395197466</v>
      </c>
      <c r="L90" s="1">
        <f t="shared" si="39"/>
        <v>-1.9618737971552382</v>
      </c>
      <c r="M90" s="1">
        <f t="shared" si="41"/>
        <v>3.2700186810451952</v>
      </c>
      <c r="N90" s="1">
        <f t="shared" si="32"/>
        <v>0.40846677865311037</v>
      </c>
      <c r="O90" s="1">
        <f t="shared" si="36"/>
        <v>0.99641843045570122</v>
      </c>
      <c r="P90" s="1">
        <f t="shared" si="33"/>
        <v>3.6405061517239221</v>
      </c>
      <c r="Q90" s="1">
        <f t="shared" si="34"/>
        <v>30.268988398508554</v>
      </c>
      <c r="R90" s="1">
        <f t="shared" si="37"/>
        <v>1.9511000586218374</v>
      </c>
      <c r="S90" s="23">
        <f t="shared" si="40"/>
        <v>-3.8377987276504846</v>
      </c>
      <c r="T90" s="23">
        <f t="shared" si="42"/>
        <v>32.176326056294826</v>
      </c>
      <c r="U90" s="25">
        <f t="shared" si="38"/>
        <v>1.464285714285712</v>
      </c>
    </row>
    <row r="91" spans="1:21" x14ac:dyDescent="0.2">
      <c r="A91" s="6">
        <f t="shared" si="35"/>
        <v>4.1499999999999932</v>
      </c>
      <c r="B91">
        <v>0.59981300000000004</v>
      </c>
      <c r="C91">
        <v>0.83180799999999999</v>
      </c>
      <c r="D91">
        <v>1.0153799999999999</v>
      </c>
      <c r="F91" s="1">
        <f t="shared" si="26"/>
        <v>-0.5111373390108066</v>
      </c>
      <c r="G91" s="1">
        <f t="shared" si="27"/>
        <v>-0.18415363402301385</v>
      </c>
      <c r="H91" s="1">
        <f t="shared" si="28"/>
        <v>1.526292666591232E-2</v>
      </c>
      <c r="I91" s="1" t="e">
        <f t="shared" si="29"/>
        <v>#NUM!</v>
      </c>
      <c r="J91" s="1">
        <f t="shared" si="30"/>
        <v>-808.11069811172695</v>
      </c>
      <c r="K91" s="1">
        <f t="shared" si="31"/>
        <v>6.719036399449954</v>
      </c>
      <c r="L91" s="1">
        <f t="shared" si="39"/>
        <v>-1.8068306359906903</v>
      </c>
      <c r="M91" s="1">
        <f t="shared" si="41"/>
        <v>2.93616235656213</v>
      </c>
      <c r="N91" s="1">
        <f t="shared" si="32"/>
        <v>0.39147932944176311</v>
      </c>
      <c r="O91" s="1">
        <f t="shared" si="36"/>
        <v>0.99661676727156345</v>
      </c>
      <c r="P91" s="1">
        <f t="shared" si="33"/>
        <v>3.6272970363588128</v>
      </c>
      <c r="Q91" s="1">
        <f t="shared" si="34"/>
        <v>30.159161208805351</v>
      </c>
      <c r="R91" s="1">
        <f t="shared" si="37"/>
        <v>1.8699570749466758</v>
      </c>
      <c r="S91" s="23">
        <f t="shared" si="40"/>
        <v>-2.8601406186188947</v>
      </c>
      <c r="T91" s="23">
        <f t="shared" si="42"/>
        <v>27.07192119123351</v>
      </c>
      <c r="U91" s="25">
        <f t="shared" si="38"/>
        <v>1.4821428571428548</v>
      </c>
    </row>
    <row r="92" spans="1:21" x14ac:dyDescent="0.2">
      <c r="A92" s="6">
        <f t="shared" si="35"/>
        <v>4.1999999999999931</v>
      </c>
      <c r="B92">
        <v>0.62642399999999998</v>
      </c>
      <c r="C92">
        <v>0.86562499999999998</v>
      </c>
      <c r="D92">
        <v>1.05307</v>
      </c>
      <c r="F92" s="1">
        <f t="shared" si="26"/>
        <v>-0.46772782086326781</v>
      </c>
      <c r="G92" s="1">
        <f t="shared" si="27"/>
        <v>-0.14430348960643374</v>
      </c>
      <c r="H92" s="1">
        <f t="shared" si="28"/>
        <v>5.1709707675501697E-2</v>
      </c>
      <c r="I92" s="1" t="e">
        <f t="shared" si="29"/>
        <v>#NUM!</v>
      </c>
      <c r="J92" s="1">
        <f t="shared" si="30"/>
        <v>-797.68557049981086</v>
      </c>
      <c r="K92" s="1">
        <f t="shared" si="31"/>
        <v>6.6323566759206782</v>
      </c>
      <c r="L92" s="1">
        <f t="shared" si="39"/>
        <v>-1.6682575614990263</v>
      </c>
      <c r="M92" s="1">
        <f t="shared" si="41"/>
        <v>2.6491292010138072</v>
      </c>
      <c r="N92" s="1">
        <f t="shared" si="32"/>
        <v>0.37532316663044646</v>
      </c>
      <c r="O92" s="1">
        <f t="shared" si="36"/>
        <v>0.99680782688466263</v>
      </c>
      <c r="P92" s="1">
        <f t="shared" si="33"/>
        <v>3.6174805491684019</v>
      </c>
      <c r="Q92" s="1">
        <f t="shared" si="34"/>
        <v>30.07754202606068</v>
      </c>
      <c r="R92" s="1">
        <f t="shared" si="37"/>
        <v>1.7927848497972858</v>
      </c>
      <c r="S92" s="23">
        <f t="shared" si="40"/>
        <v>-2.0257126107940784</v>
      </c>
      <c r="T92" s="23">
        <f t="shared" si="42"/>
        <v>22.862409212994567</v>
      </c>
      <c r="U92" s="25">
        <f t="shared" si="38"/>
        <v>1.4999999999999976</v>
      </c>
    </row>
    <row r="93" spans="1:21" x14ac:dyDescent="0.2">
      <c r="A93" s="6">
        <f t="shared" si="35"/>
        <v>4.2499999999999929</v>
      </c>
      <c r="B93">
        <v>0.65353700000000003</v>
      </c>
      <c r="C93">
        <v>0.90015199999999995</v>
      </c>
      <c r="D93">
        <v>1.0915900000000001</v>
      </c>
      <c r="F93" s="1">
        <f t="shared" si="26"/>
        <v>-0.42535612931097028</v>
      </c>
      <c r="G93" s="1">
        <f t="shared" si="27"/>
        <v>-0.1051916410290603</v>
      </c>
      <c r="H93" s="1">
        <f t="shared" si="28"/>
        <v>8.7635348945299799E-2</v>
      </c>
      <c r="I93" s="1" t="e">
        <f t="shared" si="29"/>
        <v>#NUM!</v>
      </c>
      <c r="J93" s="1">
        <f t="shared" si="30"/>
        <v>-788.0462617475556</v>
      </c>
      <c r="K93" s="1">
        <f t="shared" si="31"/>
        <v>6.552210643300052</v>
      </c>
      <c r="L93" s="1">
        <f t="shared" si="39"/>
        <v>-1.5419177158893105</v>
      </c>
      <c r="M93" s="1">
        <f t="shared" si="41"/>
        <v>2.4189656873901906</v>
      </c>
      <c r="N93" s="1">
        <f t="shared" si="32"/>
        <v>0.35985836697435408</v>
      </c>
      <c r="O93" s="1">
        <f t="shared" si="36"/>
        <v>0.9969926811388129</v>
      </c>
      <c r="P93" s="1">
        <f t="shared" si="33"/>
        <v>3.6106459686250814</v>
      </c>
      <c r="Q93" s="1">
        <f t="shared" si="34"/>
        <v>30.02071590613324</v>
      </c>
      <c r="R93" s="1">
        <f t="shared" si="37"/>
        <v>1.7189150197585459</v>
      </c>
      <c r="S93" s="23">
        <f t="shared" si="40"/>
        <v>-1.2976321233659949</v>
      </c>
      <c r="T93" s="23">
        <f t="shared" si="42"/>
        <v>19.562536652727442</v>
      </c>
      <c r="U93" s="25">
        <f t="shared" si="38"/>
        <v>1.5178571428571404</v>
      </c>
    </row>
    <row r="94" spans="1:21" x14ac:dyDescent="0.2">
      <c r="A94" s="6">
        <f t="shared" si="35"/>
        <v>4.2999999999999927</v>
      </c>
      <c r="B94">
        <v>0.68116200000000005</v>
      </c>
      <c r="C94">
        <v>0.93539899999999998</v>
      </c>
      <c r="D94">
        <v>1.13097</v>
      </c>
      <c r="F94" s="1">
        <f t="shared" si="26"/>
        <v>-0.38395511566032975</v>
      </c>
      <c r="G94" s="1">
        <f t="shared" si="27"/>
        <v>-6.6782102752286812E-2</v>
      </c>
      <c r="H94" s="1">
        <f t="shared" si="28"/>
        <v>0.12307567158324513</v>
      </c>
      <c r="I94" s="1" t="e">
        <f t="shared" si="29"/>
        <v>#NUM!</v>
      </c>
      <c r="J94" s="1">
        <f t="shared" si="30"/>
        <v>-779.14064638062985</v>
      </c>
      <c r="K94" s="1">
        <f t="shared" si="31"/>
        <v>6.4781649043317477</v>
      </c>
      <c r="L94" s="1">
        <f t="shared" si="39"/>
        <v>-1.4263609927600081</v>
      </c>
      <c r="M94" s="1">
        <f t="shared" si="41"/>
        <v>2.1934308502906843</v>
      </c>
      <c r="N94" s="1">
        <f t="shared" si="32"/>
        <v>0.34522943496342834</v>
      </c>
      <c r="O94" s="1">
        <f t="shared" si="36"/>
        <v>0.99716808634390541</v>
      </c>
      <c r="P94" s="1">
        <f t="shared" si="33"/>
        <v>3.606591020781158</v>
      </c>
      <c r="Q94" s="1">
        <f t="shared" si="34"/>
        <v>29.987001042284941</v>
      </c>
      <c r="R94" s="1">
        <f t="shared" si="37"/>
        <v>1.6490378312189811</v>
      </c>
      <c r="S94" s="23">
        <f t="shared" si="40"/>
        <v>-0.66075617838667378</v>
      </c>
      <c r="T94" s="23">
        <f t="shared" si="42"/>
        <v>16.562288375272868</v>
      </c>
      <c r="U94" s="25">
        <f t="shared" si="38"/>
        <v>1.5357142857142831</v>
      </c>
    </row>
    <row r="95" spans="1:21" x14ac:dyDescent="0.2">
      <c r="A95" s="6">
        <f t="shared" si="35"/>
        <v>4.3499999999999925</v>
      </c>
      <c r="B95">
        <v>0.70931299999999997</v>
      </c>
      <c r="C95">
        <v>0.97138000000000002</v>
      </c>
      <c r="D95">
        <v>1.1712199999999999</v>
      </c>
      <c r="F95" s="1">
        <f t="shared" si="26"/>
        <v>-0.34345838301310644</v>
      </c>
      <c r="G95" s="1">
        <f t="shared" si="27"/>
        <v>-2.9037538123293936E-2</v>
      </c>
      <c r="H95" s="1">
        <f t="shared" si="28"/>
        <v>0.15804594058184043</v>
      </c>
      <c r="I95" s="1" t="e">
        <f t="shared" si="29"/>
        <v>#NUM!</v>
      </c>
      <c r="J95" s="1">
        <f t="shared" si="30"/>
        <v>-770.89115930291075</v>
      </c>
      <c r="K95" s="1">
        <f t="shared" si="31"/>
        <v>6.4095745440240517</v>
      </c>
      <c r="L95" s="1">
        <f t="shared" si="39"/>
        <v>-1.3225746308602429</v>
      </c>
      <c r="M95" s="1">
        <f t="shared" si="41"/>
        <v>1.9808575524488918</v>
      </c>
      <c r="N95" s="1">
        <f t="shared" si="32"/>
        <v>0.33135961286912796</v>
      </c>
      <c r="O95" s="1">
        <f t="shared" si="36"/>
        <v>0.99733448225845867</v>
      </c>
      <c r="P95" s="1">
        <f t="shared" si="33"/>
        <v>3.6049854549352469</v>
      </c>
      <c r="Q95" s="1">
        <f t="shared" si="34"/>
        <v>29.973651565059114</v>
      </c>
      <c r="R95" s="1">
        <f t="shared" si="37"/>
        <v>1.5827866398968937</v>
      </c>
      <c r="S95" s="23">
        <f t="shared" si="40"/>
        <v>-0.1179334469720579</v>
      </c>
      <c r="T95" s="23">
        <f t="shared" si="42"/>
        <v>13.900188394128131</v>
      </c>
      <c r="U95" s="25">
        <f t="shared" si="38"/>
        <v>1.5535714285714259</v>
      </c>
    </row>
    <row r="96" spans="1:21" x14ac:dyDescent="0.2">
      <c r="A96" s="6">
        <f t="shared" si="35"/>
        <v>4.3999999999999924</v>
      </c>
      <c r="B96">
        <v>0.73800200000000005</v>
      </c>
      <c r="C96">
        <v>1.0081100000000001</v>
      </c>
      <c r="D96">
        <v>1.21235</v>
      </c>
      <c r="F96" s="1">
        <f t="shared" si="26"/>
        <v>-0.30380874435823635</v>
      </c>
      <c r="G96" s="1">
        <f t="shared" si="27"/>
        <v>8.0772906793877379E-3</v>
      </c>
      <c r="H96" s="1">
        <f t="shared" si="28"/>
        <v>0.19256062483641603</v>
      </c>
      <c r="I96" s="1" t="e">
        <f t="shared" si="29"/>
        <v>#NUM!</v>
      </c>
      <c r="J96" s="1">
        <f t="shared" si="30"/>
        <v>-763.23380134051638</v>
      </c>
      <c r="K96" s="1">
        <f t="shared" si="31"/>
        <v>6.3459074412457239</v>
      </c>
      <c r="L96" s="1">
        <f t="shared" si="39"/>
        <v>-1.2282752375151196</v>
      </c>
      <c r="M96" s="1">
        <f t="shared" si="41"/>
        <v>1.7991057759897753</v>
      </c>
      <c r="N96" s="1">
        <f t="shared" si="32"/>
        <v>0.31815137803805416</v>
      </c>
      <c r="O96" s="1">
        <f t="shared" si="36"/>
        <v>0.997492794580771</v>
      </c>
      <c r="P96" s="1">
        <f t="shared" si="33"/>
        <v>3.6055596828939986</v>
      </c>
      <c r="Q96" s="1">
        <f t="shared" si="34"/>
        <v>29.978425983422156</v>
      </c>
      <c r="R96" s="1">
        <f t="shared" si="37"/>
        <v>1.5196956148735716</v>
      </c>
      <c r="S96" s="23">
        <f t="shared" si="40"/>
        <v>0.349940419938778</v>
      </c>
      <c r="T96" s="23">
        <f t="shared" si="42"/>
        <v>11.713770581902512</v>
      </c>
      <c r="U96" s="25">
        <f t="shared" si="38"/>
        <v>1.5714285714285687</v>
      </c>
    </row>
    <row r="97" spans="1:21" x14ac:dyDescent="0.2">
      <c r="A97" s="6">
        <f t="shared" si="35"/>
        <v>4.4499999999999922</v>
      </c>
      <c r="B97">
        <v>0.76724199999999998</v>
      </c>
      <c r="C97">
        <v>1.0456000000000001</v>
      </c>
      <c r="D97">
        <v>1.2543800000000001</v>
      </c>
      <c r="F97" s="1">
        <f t="shared" si="26"/>
        <v>-0.264953012385788</v>
      </c>
      <c r="G97" s="1">
        <f t="shared" si="27"/>
        <v>4.4590883327875218E-2</v>
      </c>
      <c r="H97" s="1">
        <f t="shared" si="28"/>
        <v>0.22664142660935041</v>
      </c>
      <c r="I97" s="1" t="e">
        <f t="shared" si="29"/>
        <v>#NUM!</v>
      </c>
      <c r="J97" s="1">
        <f t="shared" si="30"/>
        <v>-756.1184701753009</v>
      </c>
      <c r="K97" s="1">
        <f t="shared" si="31"/>
        <v>6.2867470202725402</v>
      </c>
      <c r="L97" s="1">
        <f t="shared" si="39"/>
        <v>-1.142664053261266</v>
      </c>
      <c r="M97" s="1">
        <f t="shared" si="41"/>
        <v>1.6386909046735578</v>
      </c>
      <c r="N97" s="1">
        <f t="shared" si="32"/>
        <v>0.30565487009232284</v>
      </c>
      <c r="O97" s="1">
        <f t="shared" si="36"/>
        <v>0.99764177468630721</v>
      </c>
      <c r="P97" s="1">
        <f t="shared" si="33"/>
        <v>3.6081092240094979</v>
      </c>
      <c r="Q97" s="1">
        <f t="shared" si="34"/>
        <v>29.999624143026971</v>
      </c>
      <c r="R97" s="1">
        <f t="shared" si="37"/>
        <v>1.4600042552337935</v>
      </c>
      <c r="S97" s="23">
        <f t="shared" si="40"/>
        <v>0.75146260561674727</v>
      </c>
      <c r="T97" s="23">
        <f t="shared" si="42"/>
        <v>9.875170777703822</v>
      </c>
      <c r="U97" s="25">
        <f t="shared" si="38"/>
        <v>1.5892857142857115</v>
      </c>
    </row>
    <row r="98" spans="1:21" x14ac:dyDescent="0.2">
      <c r="A98" s="6">
        <f t="shared" si="35"/>
        <v>4.499999999999992</v>
      </c>
      <c r="B98">
        <v>0.79704699999999995</v>
      </c>
      <c r="C98">
        <v>1.0838699999999999</v>
      </c>
      <c r="D98">
        <v>1.29732</v>
      </c>
      <c r="F98" s="1">
        <f t="shared" si="26"/>
        <v>-0.22684163078886982</v>
      </c>
      <c r="G98" s="1">
        <f t="shared" si="27"/>
        <v>8.0537969626470751E-2</v>
      </c>
      <c r="H98" s="1">
        <f t="shared" si="28"/>
        <v>0.26030059811054329</v>
      </c>
      <c r="I98" s="1" t="e">
        <f t="shared" si="29"/>
        <v>#NUM!</v>
      </c>
      <c r="J98" s="1">
        <f t="shared" si="30"/>
        <v>-749.49077345836758</v>
      </c>
      <c r="K98" s="1">
        <f t="shared" si="31"/>
        <v>6.2316410359195977</v>
      </c>
      <c r="L98" s="1">
        <f t="shared" si="39"/>
        <v>-1.0644061470477644</v>
      </c>
      <c r="M98" s="1">
        <f t="shared" si="41"/>
        <v>1.5057465567931514</v>
      </c>
      <c r="N98" s="1">
        <f t="shared" si="32"/>
        <v>0.29372268701439391</v>
      </c>
      <c r="O98" s="1">
        <f t="shared" si="36"/>
        <v>0.99778330286425609</v>
      </c>
      <c r="P98" s="1">
        <f t="shared" si="33"/>
        <v>3.6124068543416534</v>
      </c>
      <c r="Q98" s="1">
        <f t="shared" si="34"/>
        <v>30.03535679042368</v>
      </c>
      <c r="R98" s="1">
        <f t="shared" si="37"/>
        <v>1.4030084741335516</v>
      </c>
      <c r="S98" s="23">
        <f t="shared" si="40"/>
        <v>1.0980833580576179</v>
      </c>
      <c r="T98" s="23">
        <f t="shared" si="42"/>
        <v>8.3988657959772457</v>
      </c>
      <c r="U98" s="25">
        <f t="shared" si="38"/>
        <v>1.6071428571428543</v>
      </c>
    </row>
    <row r="99" spans="1:21" x14ac:dyDescent="0.2">
      <c r="A99" s="6">
        <f t="shared" si="35"/>
        <v>4.5499999999999918</v>
      </c>
      <c r="B99">
        <v>0.82743199999999995</v>
      </c>
      <c r="C99">
        <v>1.12293</v>
      </c>
      <c r="D99">
        <v>1.3411999999999999</v>
      </c>
      <c r="F99" s="1">
        <f t="shared" si="26"/>
        <v>-0.18942835033407418</v>
      </c>
      <c r="G99" s="1">
        <f t="shared" si="27"/>
        <v>0.11594134077701231</v>
      </c>
      <c r="H99" s="1">
        <f t="shared" si="28"/>
        <v>0.2935647356099364</v>
      </c>
      <c r="I99" s="1" t="e">
        <f t="shared" si="29"/>
        <v>#NUM!</v>
      </c>
      <c r="J99" s="1">
        <f t="shared" si="30"/>
        <v>-743.31666432951636</v>
      </c>
      <c r="K99" s="1">
        <f t="shared" si="31"/>
        <v>6.1803064055677641</v>
      </c>
      <c r="L99" s="1">
        <f t="shared" si="39"/>
        <v>-0.99208939758195136</v>
      </c>
      <c r="M99" s="1">
        <f t="shared" si="41"/>
        <v>1.3787390432061657</v>
      </c>
      <c r="N99" s="1">
        <f t="shared" si="32"/>
        <v>0.28250151758313735</v>
      </c>
      <c r="O99" s="1">
        <f t="shared" si="36"/>
        <v>0.99791495665255148</v>
      </c>
      <c r="P99" s="1">
        <f t="shared" si="33"/>
        <v>3.6183220793920938</v>
      </c>
      <c r="Q99" s="1">
        <f t="shared" si="34"/>
        <v>30.084538929105566</v>
      </c>
      <c r="R99" s="1">
        <f t="shared" si="37"/>
        <v>1.349408951530213</v>
      </c>
      <c r="S99" s="23">
        <f t="shared" si="40"/>
        <v>1.4009468976196668</v>
      </c>
      <c r="T99" s="23">
        <f t="shared" si="42"/>
        <v>7.0773186565114363</v>
      </c>
      <c r="U99" s="25">
        <f t="shared" si="38"/>
        <v>1.6249999999999971</v>
      </c>
    </row>
    <row r="100" spans="1:21" x14ac:dyDescent="0.2">
      <c r="A100" s="6">
        <f t="shared" si="35"/>
        <v>4.5999999999999917</v>
      </c>
      <c r="B100">
        <v>0.85841199999999995</v>
      </c>
      <c r="C100">
        <v>1.1628000000000001</v>
      </c>
      <c r="D100">
        <v>1.3860399999999999</v>
      </c>
      <c r="F100" s="1">
        <f t="shared" si="26"/>
        <v>-0.15267110826662253</v>
      </c>
      <c r="G100" s="1">
        <f t="shared" si="27"/>
        <v>0.15083088970258385</v>
      </c>
      <c r="H100" s="1">
        <f t="shared" si="28"/>
        <v>0.32645076038012888</v>
      </c>
      <c r="I100" s="1" t="e">
        <f t="shared" si="29"/>
        <v>#NUM!</v>
      </c>
      <c r="J100" s="1">
        <f t="shared" si="30"/>
        <v>-737.55873427883841</v>
      </c>
      <c r="K100" s="1">
        <f t="shared" si="31"/>
        <v>6.1324320961614029</v>
      </c>
      <c r="L100" s="1">
        <f t="shared" si="39"/>
        <v>-0.92653224272714829</v>
      </c>
      <c r="M100" s="1">
        <f t="shared" si="41"/>
        <v>1.2536663240741408</v>
      </c>
      <c r="N100" s="1">
        <f t="shared" si="32"/>
        <v>0.27192323742494384</v>
      </c>
      <c r="O100" s="1">
        <f t="shared" si="36"/>
        <v>0.9980376608068251</v>
      </c>
      <c r="P100" s="1">
        <f t="shared" si="33"/>
        <v>3.6257061193159901</v>
      </c>
      <c r="Q100" s="1">
        <f t="shared" si="34"/>
        <v>30.145933529052801</v>
      </c>
      <c r="R100" s="1">
        <f t="shared" si="37"/>
        <v>1.2988802815981659</v>
      </c>
      <c r="S100" s="23">
        <f t="shared" si="40"/>
        <v>1.6566961196160668</v>
      </c>
      <c r="T100" s="23">
        <f t="shared" si="42"/>
        <v>5.8617829607337688</v>
      </c>
      <c r="U100" s="25">
        <f t="shared" si="38"/>
        <v>1.6428571428571399</v>
      </c>
    </row>
    <row r="101" spans="1:21" x14ac:dyDescent="0.2">
      <c r="A101" s="6">
        <f t="shared" si="35"/>
        <v>4.6499999999999915</v>
      </c>
      <c r="B101">
        <v>0.89000400000000002</v>
      </c>
      <c r="C101">
        <v>1.2035100000000001</v>
      </c>
      <c r="D101">
        <v>1.4318500000000001</v>
      </c>
      <c r="F101" s="1">
        <f t="shared" si="26"/>
        <v>-0.11652932188402874</v>
      </c>
      <c r="G101" s="1">
        <f t="shared" si="27"/>
        <v>0.18524228730493211</v>
      </c>
      <c r="H101" s="1">
        <f t="shared" si="28"/>
        <v>0.35896731444858387</v>
      </c>
      <c r="I101" s="1" t="e">
        <f t="shared" si="29"/>
        <v>#NUM!</v>
      </c>
      <c r="J101" s="1">
        <f t="shared" si="30"/>
        <v>-732.1730929454626</v>
      </c>
      <c r="K101" s="1">
        <f t="shared" si="31"/>
        <v>6.0876531812950496</v>
      </c>
      <c r="L101" s="1">
        <f t="shared" si="39"/>
        <v>-0.86672276517453772</v>
      </c>
      <c r="M101" s="1">
        <f t="shared" si="41"/>
        <v>1.1482179490016704</v>
      </c>
      <c r="N101" s="1">
        <f t="shared" si="32"/>
        <v>0.26175004525044593</v>
      </c>
      <c r="O101" s="1">
        <f t="shared" si="36"/>
        <v>0.99815468048866629</v>
      </c>
      <c r="P101" s="1">
        <f t="shared" si="33"/>
        <v>3.6343779544680048</v>
      </c>
      <c r="Q101" s="1">
        <f t="shared" si="34"/>
        <v>30.218035502424229</v>
      </c>
      <c r="R101" s="1">
        <f t="shared" si="37"/>
        <v>1.2502865724267995</v>
      </c>
      <c r="S101" s="23">
        <f t="shared" si="40"/>
        <v>1.8732893685955945</v>
      </c>
      <c r="T101" s="23">
        <f t="shared" si="42"/>
        <v>4.8775509038034821</v>
      </c>
      <c r="U101" s="25">
        <f t="shared" si="38"/>
        <v>1.6607142857142827</v>
      </c>
    </row>
    <row r="102" spans="1:21" x14ac:dyDescent="0.2">
      <c r="A102" s="6">
        <f t="shared" si="35"/>
        <v>4.6999999999999913</v>
      </c>
      <c r="B102">
        <v>0.92222400000000004</v>
      </c>
      <c r="C102">
        <v>1.2450699999999999</v>
      </c>
      <c r="D102">
        <v>1.4786600000000001</v>
      </c>
      <c r="F102" s="1">
        <f t="shared" si="26"/>
        <v>-8.096713482468175E-2</v>
      </c>
      <c r="G102" s="1">
        <f t="shared" si="27"/>
        <v>0.21919175323570883</v>
      </c>
      <c r="H102" s="1">
        <f t="shared" si="28"/>
        <v>0.39113627224357145</v>
      </c>
      <c r="I102" s="1" t="e">
        <f t="shared" si="29"/>
        <v>#NUM!</v>
      </c>
      <c r="J102" s="1">
        <f t="shared" si="30"/>
        <v>-727.13450233254548</v>
      </c>
      <c r="K102" s="1">
        <f t="shared" si="31"/>
        <v>6.0457598196439495</v>
      </c>
      <c r="L102" s="1">
        <f t="shared" si="39"/>
        <v>-0.81171044782698165</v>
      </c>
      <c r="M102" s="1">
        <f t="shared" si="41"/>
        <v>1.0580426943916781</v>
      </c>
      <c r="N102" s="1">
        <f t="shared" si="32"/>
        <v>0.25212856529590127</v>
      </c>
      <c r="O102" s="1">
        <f t="shared" si="36"/>
        <v>0.99826384830446435</v>
      </c>
      <c r="P102" s="1">
        <f t="shared" si="33"/>
        <v>3.6442418720797591</v>
      </c>
      <c r="Q102" s="1">
        <f t="shared" si="34"/>
        <v>30.30004904540716</v>
      </c>
      <c r="R102" s="1">
        <f t="shared" si="37"/>
        <v>1.2043281956764509</v>
      </c>
      <c r="S102" s="23">
        <f t="shared" si="40"/>
        <v>2.0579722324719785</v>
      </c>
      <c r="T102" s="23">
        <f t="shared" si="42"/>
        <v>4.0724334121994525</v>
      </c>
      <c r="U102" s="25">
        <f t="shared" si="38"/>
        <v>1.6785714285714255</v>
      </c>
    </row>
    <row r="103" spans="1:21" x14ac:dyDescent="0.2">
      <c r="A103" s="6">
        <f t="shared" si="35"/>
        <v>4.7499999999999911</v>
      </c>
      <c r="B103">
        <v>0.95508999999999999</v>
      </c>
      <c r="C103">
        <v>1.2875000000000001</v>
      </c>
      <c r="D103">
        <v>1.5264899999999999</v>
      </c>
      <c r="F103" s="1">
        <f t="shared" si="26"/>
        <v>-4.5949702104099245E-2</v>
      </c>
      <c r="G103" s="1">
        <f t="shared" si="27"/>
        <v>0.25270235355575421</v>
      </c>
      <c r="H103" s="1">
        <f t="shared" si="28"/>
        <v>0.42297098223782992</v>
      </c>
      <c r="I103" s="1" t="e">
        <f t="shared" si="29"/>
        <v>#NUM!</v>
      </c>
      <c r="J103" s="1">
        <f t="shared" si="30"/>
        <v>-722.41050412079517</v>
      </c>
      <c r="K103" s="1">
        <f t="shared" si="31"/>
        <v>6.0064821365123517</v>
      </c>
      <c r="L103" s="1">
        <f t="shared" si="39"/>
        <v>-0.76091849573537029</v>
      </c>
      <c r="M103" s="1">
        <f t="shared" si="41"/>
        <v>0.98725085218980957</v>
      </c>
      <c r="N103" s="1">
        <f t="shared" si="32"/>
        <v>0.2430202422028597</v>
      </c>
      <c r="O103" s="1">
        <f t="shared" si="36"/>
        <v>0.99836569101963024</v>
      </c>
      <c r="P103" s="1">
        <f t="shared" si="33"/>
        <v>3.6551668278585061</v>
      </c>
      <c r="Q103" s="1">
        <f t="shared" si="34"/>
        <v>30.39088459022955</v>
      </c>
      <c r="R103" s="1">
        <f t="shared" si="37"/>
        <v>1.1608209861565497</v>
      </c>
      <c r="S103" s="23">
        <f t="shared" si="40"/>
        <v>2.2153330508862266</v>
      </c>
      <c r="T103" s="23">
        <f t="shared" si="42"/>
        <v>3.4507544752480155</v>
      </c>
      <c r="U103" s="25">
        <f t="shared" si="38"/>
        <v>1.6964285714285683</v>
      </c>
    </row>
    <row r="104" spans="1:21" x14ac:dyDescent="0.2">
      <c r="A104" s="6">
        <f t="shared" si="35"/>
        <v>4.7999999999999909</v>
      </c>
      <c r="B104">
        <v>0.98862000000000005</v>
      </c>
      <c r="C104">
        <v>1.33083</v>
      </c>
      <c r="D104">
        <v>1.5753699999999999</v>
      </c>
      <c r="F104" s="1">
        <f t="shared" si="26"/>
        <v>-1.1445247684741927E-2</v>
      </c>
      <c r="G104" s="1">
        <f t="shared" si="27"/>
        <v>0.28580280773947841</v>
      </c>
      <c r="H104" s="1">
        <f t="shared" si="28"/>
        <v>0.45449016532298542</v>
      </c>
      <c r="I104" s="1" t="e">
        <f t="shared" si="29"/>
        <v>#NUM!</v>
      </c>
      <c r="J104" s="1">
        <f t="shared" si="30"/>
        <v>-717.98279753086922</v>
      </c>
      <c r="K104" s="1">
        <f t="shared" si="31"/>
        <v>5.9696679700704127</v>
      </c>
      <c r="L104" s="1">
        <f t="shared" si="39"/>
        <v>-0.71298536260800105</v>
      </c>
      <c r="M104" s="1">
        <f t="shared" si="41"/>
        <v>0.90348762326569287</v>
      </c>
      <c r="N104" s="1">
        <f t="shared" si="32"/>
        <v>0.23434291905592575</v>
      </c>
      <c r="O104" s="1">
        <f t="shared" si="36"/>
        <v>0.99846136862592416</v>
      </c>
      <c r="P104" s="1">
        <f t="shared" si="33"/>
        <v>3.6670919487463061</v>
      </c>
      <c r="Q104" s="1">
        <f t="shared" si="34"/>
        <v>30.490036007851163</v>
      </c>
      <c r="R104" s="1">
        <f t="shared" si="37"/>
        <v>1.1193725095962526</v>
      </c>
      <c r="S104" s="23">
        <f t="shared" si="40"/>
        <v>2.3539089362692485</v>
      </c>
      <c r="T104" s="23">
        <f t="shared" si="42"/>
        <v>2.7939984469924291</v>
      </c>
      <c r="U104" s="25">
        <f t="shared" si="38"/>
        <v>1.7142857142857111</v>
      </c>
    </row>
    <row r="105" spans="1:21" x14ac:dyDescent="0.2">
      <c r="A105" s="6">
        <f t="shared" si="35"/>
        <v>4.8499999999999908</v>
      </c>
      <c r="B105">
        <v>1.0228299999999999</v>
      </c>
      <c r="C105">
        <v>1.3750800000000001</v>
      </c>
      <c r="D105">
        <v>1.6253299999999999</v>
      </c>
      <c r="F105" s="1">
        <f t="shared" si="26"/>
        <v>2.2573295252297509E-2</v>
      </c>
      <c r="G105" s="1">
        <f t="shared" si="27"/>
        <v>0.31851191124422018</v>
      </c>
      <c r="H105" s="1">
        <f t="shared" si="28"/>
        <v>0.48571087208745056</v>
      </c>
      <c r="I105" s="1" t="e">
        <f t="shared" si="29"/>
        <v>#NUM!</v>
      </c>
      <c r="J105" s="1">
        <f t="shared" si="30"/>
        <v>-713.83529980775165</v>
      </c>
      <c r="K105" s="1">
        <f t="shared" si="31"/>
        <v>5.9351836002515519</v>
      </c>
      <c r="L105" s="1">
        <f t="shared" si="39"/>
        <v>-0.67056973340880133</v>
      </c>
      <c r="M105" s="1">
        <f t="shared" si="41"/>
        <v>0.81614982599909691</v>
      </c>
      <c r="N105" s="1">
        <f t="shared" si="32"/>
        <v>0.22611853364993012</v>
      </c>
      <c r="O105" s="1">
        <f t="shared" si="36"/>
        <v>0.99855064723860709</v>
      </c>
      <c r="P105" s="1">
        <f t="shared" si="33"/>
        <v>3.6799615051858812</v>
      </c>
      <c r="Q105" s="1">
        <f t="shared" si="34"/>
        <v>30.597039934868011</v>
      </c>
      <c r="R105" s="1">
        <f t="shared" si="37"/>
        <v>1.0800875550139508</v>
      </c>
      <c r="S105" s="23">
        <f t="shared" si="40"/>
        <v>2.4600314348738235</v>
      </c>
      <c r="T105" s="23">
        <f t="shared" si="42"/>
        <v>2.1637850101460607</v>
      </c>
      <c r="U105" s="25">
        <f t="shared" si="38"/>
        <v>1.7321428571428539</v>
      </c>
    </row>
    <row r="106" spans="1:21" x14ac:dyDescent="0.2">
      <c r="A106" s="6">
        <f t="shared" si="35"/>
        <v>4.8999999999999906</v>
      </c>
      <c r="B106">
        <v>1.05775</v>
      </c>
      <c r="C106">
        <v>1.42028</v>
      </c>
      <c r="D106">
        <v>1.67638</v>
      </c>
      <c r="F106" s="1">
        <f t="shared" si="26"/>
        <v>5.6144010618039773E-2</v>
      </c>
      <c r="G106" s="1">
        <f t="shared" si="27"/>
        <v>0.35085403527372894</v>
      </c>
      <c r="H106" s="1">
        <f t="shared" si="28"/>
        <v>0.51663670667072148</v>
      </c>
      <c r="I106" s="1" t="e">
        <f t="shared" si="29"/>
        <v>#NUM!</v>
      </c>
      <c r="J106" s="1">
        <f t="shared" si="30"/>
        <v>-709.91773368567351</v>
      </c>
      <c r="K106" s="1">
        <f t="shared" si="31"/>
        <v>5.9026109967295328</v>
      </c>
      <c r="L106" s="1">
        <f t="shared" si="39"/>
        <v>-0.63137038000809165</v>
      </c>
      <c r="M106" s="1">
        <f t="shared" si="41"/>
        <v>0.76612356453474251</v>
      </c>
      <c r="N106" s="1">
        <f t="shared" si="32"/>
        <v>0.21821096910059928</v>
      </c>
      <c r="O106" s="1">
        <f t="shared" si="36"/>
        <v>0.99863519156696146</v>
      </c>
      <c r="P106" s="1">
        <f t="shared" si="33"/>
        <v>3.6935577388538845</v>
      </c>
      <c r="Q106" s="1">
        <f t="shared" si="34"/>
        <v>30.710085819700627</v>
      </c>
      <c r="R106" s="1">
        <f t="shared" si="37"/>
        <v>1.0423159406206586</v>
      </c>
      <c r="S106" s="23">
        <f t="shared" si="40"/>
        <v>2.5474595054268137</v>
      </c>
      <c r="T106" s="23">
        <f t="shared" si="42"/>
        <v>1.7972716630722705</v>
      </c>
      <c r="U106" s="25">
        <f t="shared" si="38"/>
        <v>1.7499999999999967</v>
      </c>
    </row>
    <row r="107" spans="1:21" x14ac:dyDescent="0.2">
      <c r="A107" s="6">
        <f t="shared" si="35"/>
        <v>4.9499999999999904</v>
      </c>
      <c r="B107">
        <v>1.0933900000000001</v>
      </c>
      <c r="C107">
        <v>1.46644</v>
      </c>
      <c r="D107">
        <v>1.7285699999999999</v>
      </c>
      <c r="F107" s="1">
        <f t="shared" si="26"/>
        <v>8.928296165314531E-2</v>
      </c>
      <c r="G107" s="1">
        <f t="shared" si="27"/>
        <v>0.38283769485818098</v>
      </c>
      <c r="H107" s="1">
        <f t="shared" si="28"/>
        <v>0.54729447710075951</v>
      </c>
      <c r="I107" s="1" t="e">
        <f t="shared" si="29"/>
        <v>#NUM!</v>
      </c>
      <c r="J107" s="1">
        <f t="shared" si="30"/>
        <v>-706.24169369784624</v>
      </c>
      <c r="K107" s="1">
        <f t="shared" si="31"/>
        <v>5.872046562250743</v>
      </c>
      <c r="L107" s="1">
        <f t="shared" si="39"/>
        <v>-0.59395737695532735</v>
      </c>
      <c r="M107" s="1">
        <f t="shared" si="41"/>
        <v>18.176424127860283</v>
      </c>
      <c r="N107" s="1">
        <f t="shared" si="32"/>
        <v>0.21083213771943279</v>
      </c>
      <c r="O107" s="1">
        <f t="shared" si="36"/>
        <v>0.99871253585093833</v>
      </c>
      <c r="P107" s="1">
        <f t="shared" si="33"/>
        <v>3.7079530741817068</v>
      </c>
      <c r="Q107" s="1">
        <f t="shared" si="34"/>
        <v>30.829775835283804</v>
      </c>
      <c r="R107" s="1">
        <f t="shared" si="37"/>
        <v>1.0070698959170306</v>
      </c>
      <c r="S107" s="23">
        <f t="shared" si="40"/>
        <v>2.6242301740121059</v>
      </c>
      <c r="T107" s="23">
        <f t="shared" si="42"/>
        <v>197.96519119964734</v>
      </c>
      <c r="U107" s="25">
        <f t="shared" si="38"/>
        <v>1.7678571428571395</v>
      </c>
    </row>
    <row r="108" spans="1:21" x14ac:dyDescent="0.2">
      <c r="A108" s="6">
        <f t="shared" si="35"/>
        <v>4.9999999999999902</v>
      </c>
      <c r="B108">
        <v>1.12978</v>
      </c>
      <c r="C108">
        <v>1.5136099999999999</v>
      </c>
      <c r="D108">
        <v>1.7819199999999999</v>
      </c>
      <c r="F108" s="1">
        <f t="shared" si="26"/>
        <v>0.12202292350415252</v>
      </c>
      <c r="G108" s="1">
        <f t="shared" si="27"/>
        <v>0.41449752605897983</v>
      </c>
      <c r="H108" s="1">
        <f t="shared" si="28"/>
        <v>0.57769143466265294</v>
      </c>
      <c r="I108" s="1" t="e">
        <f t="shared" si="29"/>
        <v>#NUM!</v>
      </c>
      <c r="J108" s="1">
        <f t="shared" si="30"/>
        <v>-702.774100551326</v>
      </c>
      <c r="K108" s="1">
        <f t="shared" si="31"/>
        <v>5.8432152590340003</v>
      </c>
      <c r="L108" s="1">
        <f t="shared" si="39"/>
        <v>1.1862720327779301</v>
      </c>
      <c r="M108" s="1">
        <f t="shared" si="41"/>
        <v>-0.11999138928390475</v>
      </c>
      <c r="N108" s="1">
        <f t="shared" si="32"/>
        <v>0.20370905364047215</v>
      </c>
      <c r="O108" s="1">
        <f t="shared" si="36"/>
        <v>0.99878608193915808</v>
      </c>
      <c r="P108" s="1">
        <f t="shared" si="33"/>
        <v>3.7230146397066779</v>
      </c>
      <c r="Q108" s="1">
        <f t="shared" si="34"/>
        <v>30.955005221841176</v>
      </c>
      <c r="R108" s="1">
        <f t="shared" si="37"/>
        <v>0.9730454648241138</v>
      </c>
      <c r="S108" s="23">
        <f t="shared" si="40"/>
        <v>21.023550800089883</v>
      </c>
      <c r="T108" s="23">
        <f t="shared" si="42"/>
        <v>1.7895244087805202</v>
      </c>
      <c r="U108" s="25">
        <f t="shared" si="38"/>
        <v>1.7857142857142823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D91E3-5C27-7B45-9267-7B1D6E2B1479}">
  <sheetPr>
    <tabColor theme="6" tint="-0.499984740745262"/>
  </sheetPr>
  <dimension ref="A1:AA108"/>
  <sheetViews>
    <sheetView showRuler="0" topLeftCell="A12" zoomScale="86" zoomScaleNormal="130" workbookViewId="0">
      <selection activeCell="V38" sqref="V38"/>
    </sheetView>
  </sheetViews>
  <sheetFormatPr baseColWidth="10" defaultRowHeight="16" x14ac:dyDescent="0.2"/>
  <cols>
    <col min="12" max="13" width="10.83203125" style="27"/>
    <col min="19" max="19" width="12.1640625" customWidth="1"/>
  </cols>
  <sheetData>
    <row r="1" spans="1:27" x14ac:dyDescent="0.2">
      <c r="A1" s="1"/>
      <c r="B1" s="2" t="s">
        <v>2</v>
      </c>
      <c r="C1" s="8"/>
      <c r="D1" s="8" t="s">
        <v>3</v>
      </c>
      <c r="E1" s="8" t="s">
        <v>4</v>
      </c>
      <c r="F1" s="8" t="s">
        <v>5</v>
      </c>
      <c r="G1" s="8" t="s">
        <v>21</v>
      </c>
      <c r="H1" s="1"/>
      <c r="I1" s="1"/>
      <c r="J1" s="1"/>
      <c r="K1" s="1"/>
      <c r="L1" s="23"/>
      <c r="M1" s="23"/>
      <c r="N1" s="1"/>
      <c r="O1" s="1"/>
      <c r="P1" s="1"/>
      <c r="Q1" s="1"/>
      <c r="R1" s="3"/>
      <c r="S1" s="3"/>
      <c r="T1" s="1"/>
      <c r="U1" s="3"/>
      <c r="V1" s="3"/>
      <c r="W1" s="1"/>
      <c r="X1" s="1"/>
      <c r="Y1" s="1"/>
      <c r="Z1" s="1"/>
      <c r="AA1" s="1"/>
    </row>
    <row r="2" spans="1:27" x14ac:dyDescent="0.2">
      <c r="A2" s="4" t="s">
        <v>6</v>
      </c>
      <c r="B2" s="1">
        <v>141</v>
      </c>
      <c r="C2" s="1"/>
      <c r="D2" s="1">
        <f>1/B2</f>
        <v>7.0921985815602835E-3</v>
      </c>
      <c r="E2" s="1">
        <f>1/B3</f>
        <v>6.41025641025641E-3</v>
      </c>
      <c r="F2" s="1">
        <f>1/B4</f>
        <v>5.1282051282051282E-3</v>
      </c>
      <c r="G2" s="1">
        <f>1/B5</f>
        <v>4.4247787610619468E-3</v>
      </c>
      <c r="H2" s="1"/>
      <c r="I2" s="1"/>
      <c r="J2" s="1"/>
      <c r="K2" s="1"/>
      <c r="L2" s="23"/>
      <c r="M2" s="23"/>
      <c r="N2" s="1" t="s">
        <v>7</v>
      </c>
      <c r="O2" s="1">
        <v>0.05</v>
      </c>
      <c r="P2" s="1"/>
      <c r="Q2" s="4"/>
      <c r="R2" s="1"/>
      <c r="S2" s="48" t="s">
        <v>38</v>
      </c>
      <c r="T2" s="1">
        <v>31.8</v>
      </c>
      <c r="U2" s="1"/>
      <c r="V2" s="1"/>
      <c r="W2" s="1"/>
      <c r="X2" s="1"/>
      <c r="Y2" s="1"/>
      <c r="Z2" s="1"/>
      <c r="AA2" s="1"/>
    </row>
    <row r="3" spans="1:27" x14ac:dyDescent="0.2">
      <c r="A3" s="5" t="s">
        <v>8</v>
      </c>
      <c r="B3">
        <v>156</v>
      </c>
      <c r="C3" s="1"/>
      <c r="D3" s="1"/>
      <c r="E3" s="1"/>
      <c r="F3" s="1"/>
      <c r="G3" s="1"/>
      <c r="H3" s="1"/>
      <c r="I3" s="1"/>
      <c r="J3" s="1"/>
      <c r="K3" s="1"/>
      <c r="L3" s="23"/>
      <c r="M3" s="23"/>
      <c r="N3" s="1" t="s">
        <v>9</v>
      </c>
      <c r="O3" s="1">
        <v>0.05</v>
      </c>
      <c r="P3" s="1"/>
      <c r="Q3" s="4"/>
      <c r="R3" s="1"/>
      <c r="S3" s="48" t="s">
        <v>39</v>
      </c>
      <c r="T3" s="15">
        <v>121.2</v>
      </c>
      <c r="U3" s="1"/>
      <c r="V3" s="1"/>
      <c r="W3" s="1"/>
      <c r="X3" s="1"/>
      <c r="Y3" s="1"/>
      <c r="Z3" s="1"/>
      <c r="AA3" s="1"/>
    </row>
    <row r="4" spans="1:27" x14ac:dyDescent="0.2">
      <c r="A4" s="5" t="s">
        <v>10</v>
      </c>
      <c r="B4">
        <v>195</v>
      </c>
      <c r="C4" s="1"/>
      <c r="D4" s="1"/>
      <c r="E4" s="1"/>
      <c r="F4" s="1"/>
      <c r="G4" s="1"/>
      <c r="H4" s="1"/>
      <c r="I4" s="1"/>
      <c r="J4" s="1"/>
      <c r="K4" s="1"/>
      <c r="L4" s="23"/>
      <c r="M4" s="23"/>
      <c r="N4" s="1"/>
      <c r="O4" s="1"/>
      <c r="P4" s="1"/>
      <c r="Q4" s="4"/>
      <c r="R4" s="1"/>
      <c r="S4" s="48" t="s">
        <v>40</v>
      </c>
      <c r="T4" s="1">
        <v>122.2</v>
      </c>
      <c r="U4" s="1"/>
      <c r="V4" s="1"/>
      <c r="W4" s="1"/>
      <c r="X4" s="1"/>
      <c r="Y4" s="1"/>
      <c r="Z4" s="1"/>
      <c r="AA4" s="1"/>
    </row>
    <row r="5" spans="1:27" x14ac:dyDescent="0.2">
      <c r="A5" s="5" t="s">
        <v>20</v>
      </c>
      <c r="B5">
        <v>226</v>
      </c>
      <c r="C5" s="1"/>
      <c r="D5" s="1"/>
      <c r="E5" s="1"/>
      <c r="F5" s="1"/>
      <c r="G5" s="1"/>
      <c r="H5" s="1"/>
      <c r="I5" s="1"/>
      <c r="J5" s="1"/>
      <c r="K5" s="1"/>
      <c r="L5" s="23"/>
      <c r="M5" s="23"/>
      <c r="N5" s="1"/>
      <c r="O5" s="1"/>
      <c r="P5" s="1"/>
      <c r="Q5" s="4"/>
      <c r="R5" s="1"/>
      <c r="S5" s="4" t="s">
        <v>34</v>
      </c>
      <c r="T5" s="30">
        <v>0.55000000000000004</v>
      </c>
      <c r="U5" s="15" t="s">
        <v>1</v>
      </c>
      <c r="V5" s="1"/>
      <c r="W5" s="1"/>
      <c r="X5" s="1"/>
      <c r="Y5" s="1"/>
      <c r="Z5" s="1"/>
      <c r="AA5" s="1"/>
    </row>
    <row r="6" spans="1:27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23"/>
      <c r="M6" s="23"/>
      <c r="N6" s="1"/>
      <c r="O6" s="1"/>
      <c r="P6" s="1"/>
      <c r="Q6" s="1"/>
      <c r="R6" s="1"/>
      <c r="S6" s="4" t="s">
        <v>35</v>
      </c>
      <c r="T6" s="14">
        <v>0.45</v>
      </c>
      <c r="U6" s="15" t="s">
        <v>1</v>
      </c>
      <c r="V6" s="1"/>
      <c r="W6" s="1"/>
      <c r="X6" s="1"/>
      <c r="Y6" s="1"/>
      <c r="Z6" s="1"/>
      <c r="AA6" s="1"/>
    </row>
    <row r="7" spans="1:27" ht="17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3"/>
      <c r="M7" s="2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5" thickBot="1" x14ac:dyDescent="0.25">
      <c r="A8" s="36" t="s">
        <v>0</v>
      </c>
      <c r="B8" s="37" t="s">
        <v>11</v>
      </c>
      <c r="C8" s="37" t="s">
        <v>12</v>
      </c>
      <c r="D8" s="37" t="s">
        <v>13</v>
      </c>
      <c r="E8" s="38" t="s">
        <v>22</v>
      </c>
      <c r="F8" s="37" t="s">
        <v>14</v>
      </c>
      <c r="G8" s="37" t="s">
        <v>15</v>
      </c>
      <c r="H8" s="37" t="s">
        <v>16</v>
      </c>
      <c r="I8" s="38" t="s">
        <v>23</v>
      </c>
      <c r="J8" s="37" t="s">
        <v>17</v>
      </c>
      <c r="K8" s="32" t="s">
        <v>36</v>
      </c>
      <c r="L8" s="19" t="s">
        <v>33</v>
      </c>
      <c r="M8" s="50" t="s">
        <v>31</v>
      </c>
      <c r="N8" s="37" t="s">
        <v>18</v>
      </c>
      <c r="O8" s="37" t="s">
        <v>19</v>
      </c>
      <c r="P8" s="39" t="s">
        <v>24</v>
      </c>
      <c r="Q8" s="40" t="s">
        <v>25</v>
      </c>
      <c r="R8" s="52" t="s">
        <v>26</v>
      </c>
      <c r="S8" s="19" t="s">
        <v>33</v>
      </c>
      <c r="T8" s="19" t="s">
        <v>31</v>
      </c>
      <c r="U8" s="22" t="s">
        <v>28</v>
      </c>
      <c r="V8" s="1"/>
      <c r="W8" s="1"/>
      <c r="X8" s="1"/>
      <c r="Y8" s="1"/>
      <c r="Z8" s="1"/>
      <c r="AA8" s="1"/>
    </row>
    <row r="9" spans="1:27" x14ac:dyDescent="0.2">
      <c r="A9" s="23">
        <v>0.05</v>
      </c>
      <c r="B9" s="24">
        <v>1.44897E-6</v>
      </c>
      <c r="C9" s="25">
        <v>6.15685E-7</v>
      </c>
      <c r="D9" s="25">
        <v>5.8468799999999998E-4</v>
      </c>
      <c r="E9" s="23">
        <v>8.70194E-3</v>
      </c>
      <c r="F9" s="23">
        <f>LN(B9)</f>
        <v>-13.444657598773805</v>
      </c>
      <c r="G9" s="23">
        <f>LN(C9)</f>
        <v>-14.30053036784023</v>
      </c>
      <c r="H9" s="23">
        <f>LN(D9)</f>
        <v>-7.4444321863385614</v>
      </c>
      <c r="I9" s="23">
        <f>LN(E9)</f>
        <v>-4.7442092896740933</v>
      </c>
      <c r="J9" s="23">
        <f>SLOPE(F9:H9,$D$2:$F$2)</f>
        <v>-3350.7734941971439</v>
      </c>
      <c r="K9" s="23">
        <f>-J9*0.0083145</f>
        <v>27.860006217502157</v>
      </c>
      <c r="L9" s="23"/>
      <c r="M9" s="23"/>
      <c r="N9" s="23">
        <f t="shared" ref="N9:N40" si="0">INDEX(LINEST(F9:H9,$D$2:$F$2,,TRUE),2,1)*0.0083145</f>
        <v>13.934688842365592</v>
      </c>
      <c r="O9" s="23">
        <f t="shared" ref="O9:O40" si="1">INDEX(LINEST(F9:H9,$D$2:$F$2,,TRUE),3,1)</f>
        <v>0.7998923557201123</v>
      </c>
      <c r="P9" s="23">
        <f>INTERCEPT(F9:H9,D2:F2)</f>
        <v>9.0791673188707716</v>
      </c>
      <c r="Q9" s="23">
        <f>P9*8.3145</f>
        <v>75.488736672751031</v>
      </c>
      <c r="R9" s="23">
        <f>INDEX(LINEST(F9:H9,$D$2:$F$2,,TRUE),2,2)*8.3145</f>
        <v>87.278017327321379</v>
      </c>
      <c r="S9" s="23"/>
      <c r="T9" s="23"/>
      <c r="U9" s="23">
        <f>A9/$T$5</f>
        <v>9.0909090909090912E-2</v>
      </c>
      <c r="V9" s="1"/>
      <c r="W9" s="1"/>
      <c r="X9" s="1"/>
      <c r="Y9" s="1"/>
      <c r="Z9" s="1"/>
      <c r="AA9" s="1"/>
    </row>
    <row r="10" spans="1:27" x14ac:dyDescent="0.2">
      <c r="A10" s="26">
        <f t="shared" ref="A10:A73" si="2">A9+$O$3</f>
        <v>0.1</v>
      </c>
      <c r="B10" s="25">
        <v>2.2532599999999998E-6</v>
      </c>
      <c r="C10" s="25">
        <v>3.0992599999999999E-6</v>
      </c>
      <c r="D10" s="23">
        <v>1.7349500000000001E-3</v>
      </c>
      <c r="E10" s="23">
        <v>2.1375700000000001E-2</v>
      </c>
      <c r="F10" s="23">
        <f>LN(B10)</f>
        <v>-13.003132501485789</v>
      </c>
      <c r="G10" s="23">
        <f t="shared" ref="G10:I25" si="3">LN(C10)</f>
        <v>-12.684347184646283</v>
      </c>
      <c r="H10" s="23">
        <f t="shared" si="3"/>
        <v>-6.3567766844423774</v>
      </c>
      <c r="I10" s="23">
        <f t="shared" si="3"/>
        <v>-3.8455005161575229</v>
      </c>
      <c r="J10" s="23">
        <f t="shared" ref="J10:J73" si="4">SLOPE(F10:H10,$D$2:$F$2)</f>
        <v>-3584.1714108689403</v>
      </c>
      <c r="K10" s="23">
        <f>-J10*0.0083145</f>
        <v>29.800593195669805</v>
      </c>
      <c r="L10" s="23">
        <f>(K11-K9)/(A11-A9)</f>
        <v>31.385152654258974</v>
      </c>
      <c r="M10" s="23"/>
      <c r="N10" s="23">
        <f t="shared" si="0"/>
        <v>9.4294303585755408</v>
      </c>
      <c r="O10" s="23">
        <f t="shared" si="1"/>
        <v>0.90899169763612053</v>
      </c>
      <c r="P10" s="23">
        <f t="shared" ref="P10:P41" si="5">INTERCEPT(F10:H10,$D$2:$F$2)</f>
        <v>11.577074332407955</v>
      </c>
      <c r="Q10" s="23">
        <f>P10*8.3145</f>
        <v>96.25758453680595</v>
      </c>
      <c r="R10" s="23">
        <f t="shared" ref="R10:R73" si="6">INDEX(LINEST(F10:H10,$D$2:$F$2,,TRUE),2,2)*8.3145</f>
        <v>59.059947124216855</v>
      </c>
      <c r="S10" s="23">
        <f>(Q11-Q9)/(A11-A9)</f>
        <v>338.34944391193864</v>
      </c>
      <c r="T10" s="23"/>
      <c r="U10" s="23">
        <f t="shared" ref="U10:U73" si="7">A10/$T$5</f>
        <v>0.18181818181818182</v>
      </c>
      <c r="V10" s="1"/>
      <c r="W10" s="1"/>
      <c r="X10" s="1"/>
      <c r="Y10" s="1"/>
      <c r="Z10" s="1"/>
      <c r="AA10" s="1"/>
    </row>
    <row r="11" spans="1:27" x14ac:dyDescent="0.2">
      <c r="A11" s="26">
        <f t="shared" si="2"/>
        <v>0.15000000000000002</v>
      </c>
      <c r="B11" s="25">
        <v>3.0203999999999999E-6</v>
      </c>
      <c r="C11" s="25">
        <v>8.7779299999999998E-6</v>
      </c>
      <c r="D11" s="23">
        <v>3.4802000000000001E-3</v>
      </c>
      <c r="E11" s="23">
        <v>3.75739E-2</v>
      </c>
      <c r="F11" s="23">
        <f>LN(B11)</f>
        <v>-12.710121285017141</v>
      </c>
      <c r="G11" s="23">
        <f t="shared" si="3"/>
        <v>-11.643269941211686</v>
      </c>
      <c r="H11" s="23">
        <f t="shared" si="3"/>
        <v>-5.6606655155827958</v>
      </c>
      <c r="I11" s="23">
        <f t="shared" si="3"/>
        <v>-3.2814456185553795</v>
      </c>
      <c r="J11" s="23">
        <f t="shared" si="4"/>
        <v>-3728.2484193791634</v>
      </c>
      <c r="K11" s="23">
        <f t="shared" ref="K11:K74" si="8">-J11*0.0083145</f>
        <v>30.998521482928055</v>
      </c>
      <c r="L11" s="23">
        <f t="shared" ref="L11:L74" si="9">(K12-K10)/(A12-A10)</f>
        <v>20.832085345414875</v>
      </c>
      <c r="M11" s="23">
        <f>(L12-L10)/(A12-A10)</f>
        <v>-155.82896249540448</v>
      </c>
      <c r="N11" s="23">
        <f t="shared" si="0"/>
        <v>6.5465194569156369</v>
      </c>
      <c r="O11" s="23">
        <f t="shared" si="1"/>
        <v>0.9573038447469242</v>
      </c>
      <c r="P11" s="23">
        <f t="shared" si="5"/>
        <v>13.148557467550051</v>
      </c>
      <c r="Q11" s="23">
        <f t="shared" ref="Q11:Q74" si="10">P11*8.3145</f>
        <v>109.3236810639449</v>
      </c>
      <c r="R11" s="23">
        <f t="shared" si="6"/>
        <v>41.003229067964803</v>
      </c>
      <c r="S11" s="23">
        <f t="shared" ref="S11:S74" si="11">(Q12-Q10)/(A12-A10)</f>
        <v>230.06679778652284</v>
      </c>
      <c r="T11" s="23">
        <f>(S12-S10)/(A12-A10)</f>
        <v>-1570.0367877811375</v>
      </c>
      <c r="U11" s="23">
        <f t="shared" si="7"/>
        <v>0.27272727272727276</v>
      </c>
      <c r="V11" s="1"/>
      <c r="W11" s="1"/>
      <c r="X11" s="1"/>
      <c r="Y11" s="1"/>
      <c r="Z11" s="1"/>
      <c r="AA11" s="1"/>
    </row>
    <row r="12" spans="1:27" x14ac:dyDescent="0.2">
      <c r="A12" s="26">
        <f t="shared" si="2"/>
        <v>0.2</v>
      </c>
      <c r="B12" s="25">
        <v>3.8387600000000002E-6</v>
      </c>
      <c r="C12" s="23">
        <v>1.9939500000000001E-5</v>
      </c>
      <c r="D12" s="23">
        <v>5.9888399999999996E-3</v>
      </c>
      <c r="E12" s="23">
        <v>5.7637300000000002E-2</v>
      </c>
      <c r="F12" s="23">
        <f>LN(B12)</f>
        <v>-12.470361160180119</v>
      </c>
      <c r="G12" s="23">
        <f t="shared" si="3"/>
        <v>-10.822807868970648</v>
      </c>
      <c r="H12" s="23">
        <f t="shared" si="3"/>
        <v>-5.1178575417020307</v>
      </c>
      <c r="I12" s="23">
        <f t="shared" si="3"/>
        <v>-2.8535853514184653</v>
      </c>
      <c r="J12" s="23">
        <f t="shared" si="4"/>
        <v>-3834.7226808841529</v>
      </c>
      <c r="K12" s="23">
        <f>-J12*0.0083145</f>
        <v>31.883801730211292</v>
      </c>
      <c r="L12" s="23">
        <f t="shared" si="9"/>
        <v>15.802256404718523</v>
      </c>
      <c r="M12" s="23">
        <f t="shared" ref="M12:M75" si="12">(L13-L11)/(A13-A11)</f>
        <v>-85.205744952914117</v>
      </c>
      <c r="N12" s="23">
        <f t="shared" si="0"/>
        <v>4.2923571477350473</v>
      </c>
      <c r="O12" s="23">
        <f t="shared" si="1"/>
        <v>0.98219873474105801</v>
      </c>
      <c r="P12" s="23">
        <f t="shared" si="5"/>
        <v>14.34412945041292</v>
      </c>
      <c r="Q12" s="23">
        <f t="shared" si="10"/>
        <v>119.26426431545823</v>
      </c>
      <c r="R12" s="23">
        <f t="shared" si="6"/>
        <v>26.88459180918986</v>
      </c>
      <c r="S12" s="23">
        <f t="shared" si="11"/>
        <v>181.34576513382487</v>
      </c>
      <c r="T12" s="23">
        <f t="shared" ref="T12:T75" si="13">(S13-S11)/(A13-A11)</f>
        <v>-786.61617328546345</v>
      </c>
      <c r="U12" s="23">
        <f t="shared" si="7"/>
        <v>0.36363636363636365</v>
      </c>
      <c r="V12" s="1"/>
      <c r="W12" s="1"/>
      <c r="X12" s="1"/>
      <c r="Y12" s="1"/>
      <c r="Z12" s="1"/>
      <c r="AA12" s="1"/>
    </row>
    <row r="13" spans="1:27" x14ac:dyDescent="0.2">
      <c r="A13" s="26">
        <f t="shared" si="2"/>
        <v>0.25</v>
      </c>
      <c r="B13" s="25">
        <v>4.7810200000000002E-6</v>
      </c>
      <c r="C13" s="23">
        <v>4.0763300000000003E-5</v>
      </c>
      <c r="D13" s="23">
        <v>9.5318499999999997E-3</v>
      </c>
      <c r="E13" s="23">
        <v>8.2037700000000005E-2</v>
      </c>
      <c r="F13" s="23">
        <f>LN(B13)</f>
        <v>-12.250856645103791</v>
      </c>
      <c r="G13" s="23">
        <f t="shared" si="3"/>
        <v>-10.107728391159791</v>
      </c>
      <c r="H13" s="23">
        <f t="shared" si="3"/>
        <v>-4.6531164563360994</v>
      </c>
      <c r="I13" s="23">
        <f t="shared" si="3"/>
        <v>-2.5005763812757751</v>
      </c>
      <c r="J13" s="23">
        <f t="shared" si="4"/>
        <v>-3918.3050241625956</v>
      </c>
      <c r="K13" s="23">
        <f t="shared" si="8"/>
        <v>32.578747123399907</v>
      </c>
      <c r="L13" s="31">
        <f t="shared" si="9"/>
        <v>12.311510850123465</v>
      </c>
      <c r="M13" s="31">
        <f t="shared" si="12"/>
        <v>-69.43958095262775</v>
      </c>
      <c r="N13" s="23">
        <f t="shared" si="0"/>
        <v>2.3466039252857707</v>
      </c>
      <c r="O13" s="23">
        <f t="shared" si="1"/>
        <v>0.99483864802079991</v>
      </c>
      <c r="P13" s="23">
        <f t="shared" si="5"/>
        <v>15.32963588638251</v>
      </c>
      <c r="Q13" s="23">
        <f t="shared" si="10"/>
        <v>127.45825757732739</v>
      </c>
      <c r="R13" s="23">
        <f t="shared" si="6"/>
        <v>14.697632675426378</v>
      </c>
      <c r="S13" s="31">
        <f t="shared" si="11"/>
        <v>151.40518045797651</v>
      </c>
      <c r="T13" s="31">
        <f t="shared" si="13"/>
        <v>-546.1868017339599</v>
      </c>
      <c r="U13" s="23">
        <f t="shared" si="7"/>
        <v>0.45454545454545453</v>
      </c>
      <c r="V13" s="1"/>
      <c r="W13" s="1"/>
      <c r="X13" s="1"/>
      <c r="Y13" s="1"/>
      <c r="Z13" s="1"/>
      <c r="AA13" s="1"/>
    </row>
    <row r="14" spans="1:27" x14ac:dyDescent="0.2">
      <c r="A14" s="26">
        <f t="shared" si="2"/>
        <v>0.3</v>
      </c>
      <c r="B14" s="25">
        <v>5.9501300000000004E-6</v>
      </c>
      <c r="C14" s="23">
        <v>7.9355499999999996E-5</v>
      </c>
      <c r="D14" s="23">
        <v>1.45071E-2</v>
      </c>
      <c r="E14" s="23">
        <v>0.111251</v>
      </c>
      <c r="F14" s="23">
        <f t="shared" ref="F14:I29" si="14">LN(B14)</f>
        <v>-12.032097489905921</v>
      </c>
      <c r="G14" s="23">
        <f t="shared" si="3"/>
        <v>-9.4415728002244013</v>
      </c>
      <c r="H14" s="23">
        <f t="shared" si="3"/>
        <v>-4.233117094225169</v>
      </c>
      <c r="I14" s="23">
        <f t="shared" si="3"/>
        <v>-2.1959663692121412</v>
      </c>
      <c r="J14" s="23">
        <f t="shared" si="4"/>
        <v>-3982.7954555563938</v>
      </c>
      <c r="K14" s="23">
        <f t="shared" si="8"/>
        <v>33.114952815223639</v>
      </c>
      <c r="L14" s="31">
        <f t="shared" si="9"/>
        <v>8.8582983094557495</v>
      </c>
      <c r="M14" s="31">
        <f t="shared" si="12"/>
        <v>-83.115026628786083</v>
      </c>
      <c r="N14" s="23">
        <f t="shared" si="0"/>
        <v>0.5568340106092482</v>
      </c>
      <c r="O14" s="23">
        <f t="shared" si="1"/>
        <v>0.9997173295265851</v>
      </c>
      <c r="P14" s="23">
        <f t="shared" si="5"/>
        <v>16.165107025227719</v>
      </c>
      <c r="Q14" s="23">
        <f t="shared" si="10"/>
        <v>134.40478236125588</v>
      </c>
      <c r="R14" s="23">
        <f t="shared" si="6"/>
        <v>3.4876536517011645</v>
      </c>
      <c r="S14" s="31">
        <f t="shared" si="11"/>
        <v>126.7270849604289</v>
      </c>
      <c r="T14" s="31">
        <f t="shared" si="13"/>
        <v>-541.85941470140631</v>
      </c>
      <c r="U14" s="23">
        <f t="shared" si="7"/>
        <v>0.54545454545454541</v>
      </c>
      <c r="V14" s="1"/>
      <c r="W14" s="1"/>
      <c r="X14" s="1"/>
      <c r="Y14" s="1"/>
      <c r="Z14" s="1"/>
      <c r="AA14" s="1"/>
    </row>
    <row r="15" spans="1:27" x14ac:dyDescent="0.2">
      <c r="A15" s="26">
        <f t="shared" si="2"/>
        <v>0.35</v>
      </c>
      <c r="B15" s="25">
        <v>7.5420099999999998E-6</v>
      </c>
      <c r="C15" s="23">
        <v>1.5263899999999999E-4</v>
      </c>
      <c r="D15" s="23">
        <v>2.1458100000000001E-2</v>
      </c>
      <c r="E15" s="23">
        <v>0.14566399999999999</v>
      </c>
      <c r="F15" s="23">
        <f t="shared" si="14"/>
        <v>-11.795021833220741</v>
      </c>
      <c r="G15" s="23">
        <f t="shared" si="3"/>
        <v>-8.7874349016484423</v>
      </c>
      <c r="H15" s="23">
        <f t="shared" si="3"/>
        <v>-3.8416530825118742</v>
      </c>
      <c r="I15" s="23">
        <f t="shared" si="3"/>
        <v>-1.9264526793583807</v>
      </c>
      <c r="J15" s="23">
        <f t="shared" si="4"/>
        <v>-4024.8453850917645</v>
      </c>
      <c r="K15" s="23">
        <f t="shared" si="8"/>
        <v>33.464576954345482</v>
      </c>
      <c r="L15" s="31">
        <f t="shared" si="9"/>
        <v>4.0000081872448598</v>
      </c>
      <c r="M15" s="31">
        <f t="shared" si="12"/>
        <v>-142.82814716962739</v>
      </c>
      <c r="N15" s="23">
        <f t="shared" si="0"/>
        <v>1.1662502921182196</v>
      </c>
      <c r="O15" s="23">
        <f t="shared" si="1"/>
        <v>0.99878693044417555</v>
      </c>
      <c r="P15" s="23">
        <f t="shared" si="5"/>
        <v>16.853805529300651</v>
      </c>
      <c r="Q15" s="23">
        <f t="shared" si="10"/>
        <v>140.13096607337027</v>
      </c>
      <c r="R15" s="23">
        <f t="shared" si="6"/>
        <v>7.3046491640360012</v>
      </c>
      <c r="S15" s="31">
        <f t="shared" si="11"/>
        <v>97.219238987835894</v>
      </c>
      <c r="T15" s="31">
        <f t="shared" si="13"/>
        <v>-822.87422901582283</v>
      </c>
      <c r="U15" s="23">
        <f t="shared" si="7"/>
        <v>0.63636363636363624</v>
      </c>
      <c r="V15" s="1"/>
      <c r="W15" s="1"/>
      <c r="X15" s="1"/>
      <c r="Y15" s="1"/>
      <c r="Z15" s="1"/>
      <c r="AA15" s="1"/>
    </row>
    <row r="16" spans="1:27" x14ac:dyDescent="0.2">
      <c r="A16" s="26">
        <f t="shared" si="2"/>
        <v>0.39999999999999997</v>
      </c>
      <c r="B16" s="23">
        <v>1.00414E-5</v>
      </c>
      <c r="C16" s="23">
        <v>2.9937799999999999E-4</v>
      </c>
      <c r="D16" s="23">
        <v>3.1034099999999998E-2</v>
      </c>
      <c r="E16" s="23">
        <v>0.185505</v>
      </c>
      <c r="F16" s="23">
        <f t="shared" si="14"/>
        <v>-11.50879401119078</v>
      </c>
      <c r="G16" s="23">
        <f t="shared" si="3"/>
        <v>-8.113803568972477</v>
      </c>
      <c r="H16" s="23">
        <f t="shared" si="3"/>
        <v>-3.4726686790536898</v>
      </c>
      <c r="I16" s="23">
        <f t="shared" si="3"/>
        <v>-1.684673443120007</v>
      </c>
      <c r="J16" s="23">
        <f t="shared" si="4"/>
        <v>-4030.9042797460006</v>
      </c>
      <c r="K16" s="23">
        <f t="shared" si="8"/>
        <v>33.514953633948124</v>
      </c>
      <c r="L16" s="31">
        <f t="shared" si="9"/>
        <v>-5.424516407506986</v>
      </c>
      <c r="M16" s="31">
        <f t="shared" si="12"/>
        <v>-497.54212759029298</v>
      </c>
      <c r="N16" s="23">
        <f t="shared" si="0"/>
        <v>2.8666421293056534</v>
      </c>
      <c r="O16" s="23">
        <f t="shared" si="1"/>
        <v>0.99273720126664611</v>
      </c>
      <c r="P16" s="23">
        <f t="shared" si="5"/>
        <v>17.33438045102405</v>
      </c>
      <c r="Q16" s="23">
        <f t="shared" si="10"/>
        <v>144.12670626003947</v>
      </c>
      <c r="R16" s="23">
        <f t="shared" si="6"/>
        <v>17.95482082614588</v>
      </c>
      <c r="S16" s="31">
        <f t="shared" si="11"/>
        <v>44.439662058846643</v>
      </c>
      <c r="T16" s="31">
        <f t="shared" si="13"/>
        <v>-2733.268473977028</v>
      </c>
      <c r="U16" s="23">
        <f t="shared" si="7"/>
        <v>0.72727272727272718</v>
      </c>
      <c r="V16" s="1"/>
      <c r="W16" s="1"/>
      <c r="X16" s="1"/>
      <c r="Y16" s="1"/>
      <c r="Z16" s="1"/>
      <c r="AA16" s="1"/>
    </row>
    <row r="17" spans="1:27" x14ac:dyDescent="0.2">
      <c r="A17" s="34">
        <f t="shared" si="2"/>
        <v>0.44999999999999996</v>
      </c>
      <c r="B17" s="28">
        <v>1.5267299999999999E-5</v>
      </c>
      <c r="C17" s="28">
        <v>6.1896100000000001E-4</v>
      </c>
      <c r="D17" s="28">
        <v>4.3809800000000003E-2</v>
      </c>
      <c r="E17" s="28">
        <v>0.23080000000000001</v>
      </c>
      <c r="F17" s="28">
        <f t="shared" si="14"/>
        <v>-11.089797271656554</v>
      </c>
      <c r="G17" s="28">
        <f t="shared" si="3"/>
        <v>-7.3874682921110937</v>
      </c>
      <c r="H17" s="28">
        <f t="shared" si="3"/>
        <v>-3.12789774233452</v>
      </c>
      <c r="I17" s="28">
        <f t="shared" si="3"/>
        <v>-1.4662037443481926</v>
      </c>
      <c r="J17" s="28">
        <f t="shared" si="4"/>
        <v>-3959.6037420884941</v>
      </c>
      <c r="K17" s="28">
        <f t="shared" si="8"/>
        <v>32.922125313594783</v>
      </c>
      <c r="L17" s="28">
        <f t="shared" si="9"/>
        <v>-45.754204571784427</v>
      </c>
      <c r="M17" s="28">
        <f t="shared" si="12"/>
        <v>-1620.244427389008</v>
      </c>
      <c r="N17" s="28">
        <f t="shared" si="0"/>
        <v>4.4458712619424379</v>
      </c>
      <c r="O17" s="28">
        <f t="shared" si="1"/>
        <v>0.98209025347994638</v>
      </c>
      <c r="P17" s="28">
        <f t="shared" si="5"/>
        <v>17.388289407571705</v>
      </c>
      <c r="Q17" s="28">
        <f t="shared" si="10"/>
        <v>144.57493227925494</v>
      </c>
      <c r="R17" s="28">
        <f t="shared" si="6"/>
        <v>27.846106463112079</v>
      </c>
      <c r="S17" s="28">
        <f t="shared" si="11"/>
        <v>-176.10760840986688</v>
      </c>
      <c r="T17" s="28">
        <f t="shared" si="13"/>
        <v>-8853.8712353789651</v>
      </c>
      <c r="U17" s="28">
        <f t="shared" si="7"/>
        <v>0.81818181818181801</v>
      </c>
      <c r="V17" s="1"/>
      <c r="W17" s="1"/>
      <c r="X17" s="1"/>
      <c r="Y17" s="1"/>
      <c r="Z17" s="1"/>
      <c r="AA17" s="1"/>
    </row>
    <row r="18" spans="1:27" x14ac:dyDescent="0.2">
      <c r="A18" s="26">
        <f t="shared" si="2"/>
        <v>0.49999999999999994</v>
      </c>
      <c r="B18" s="23">
        <v>5.4959600000000001E-5</v>
      </c>
      <c r="C18" s="23">
        <v>1.39565E-3</v>
      </c>
      <c r="D18" s="23">
        <v>5.9973600000000002E-2</v>
      </c>
      <c r="E18" s="23">
        <v>0.281385</v>
      </c>
      <c r="F18" s="23">
        <f t="shared" si="14"/>
        <v>-9.8089121880970431</v>
      </c>
      <c r="G18" s="23">
        <f t="shared" si="3"/>
        <v>-6.574395022408928</v>
      </c>
      <c r="H18" s="23">
        <f t="shared" si="3"/>
        <v>-2.8138508135884406</v>
      </c>
      <c r="I18" s="23">
        <f t="shared" si="3"/>
        <v>-1.2680314406266564</v>
      </c>
      <c r="J18" s="23">
        <f t="shared" si="4"/>
        <v>-3480.6101601743558</v>
      </c>
      <c r="K18" s="23">
        <f t="shared" si="8"/>
        <v>28.939533176769682</v>
      </c>
      <c r="L18" s="31">
        <f t="shared" si="9"/>
        <v>-167.44895914640776</v>
      </c>
      <c r="M18" s="31">
        <f t="shared" si="12"/>
        <v>-1106.5169941439954</v>
      </c>
      <c r="N18" s="23">
        <f t="shared" si="0"/>
        <v>3.8195862238844991</v>
      </c>
      <c r="O18" s="23">
        <f t="shared" si="1"/>
        <v>0.98287820476607357</v>
      </c>
      <c r="P18" s="23">
        <f t="shared" si="5"/>
        <v>15.216302293469575</v>
      </c>
      <c r="Q18" s="23">
        <f t="shared" si="10"/>
        <v>126.51594541905278</v>
      </c>
      <c r="R18" s="23">
        <f t="shared" si="6"/>
        <v>23.923455801744065</v>
      </c>
      <c r="S18" s="31">
        <f t="shared" si="11"/>
        <v>-840.94746147904971</v>
      </c>
      <c r="T18" s="31">
        <f t="shared" si="13"/>
        <v>-6087.2610258480336</v>
      </c>
      <c r="U18" s="23">
        <f t="shared" si="7"/>
        <v>0.90909090909090895</v>
      </c>
      <c r="V18" s="1"/>
      <c r="W18" s="1"/>
      <c r="X18" s="1"/>
      <c r="Y18" s="1"/>
      <c r="Z18" s="1"/>
      <c r="AA18" s="1"/>
    </row>
    <row r="19" spans="1:27" x14ac:dyDescent="0.2">
      <c r="A19" s="26">
        <f t="shared" si="2"/>
        <v>0.54999999999999993</v>
      </c>
      <c r="B19" s="29">
        <v>2.0077300000000001E-3</v>
      </c>
      <c r="C19" s="29">
        <v>3.4152000000000002E-3</v>
      </c>
      <c r="D19" s="29">
        <v>7.9137899999999997E-2</v>
      </c>
      <c r="E19" s="29">
        <v>0.336955</v>
      </c>
      <c r="F19" s="29">
        <f t="shared" si="14"/>
        <v>-6.2107505483448939</v>
      </c>
      <c r="G19" s="29">
        <f t="shared" si="3"/>
        <v>-5.679519222520522</v>
      </c>
      <c r="H19" s="29">
        <f t="shared" si="3"/>
        <v>-2.5365633786309054</v>
      </c>
      <c r="I19" s="29">
        <f t="shared" si="3"/>
        <v>-1.0878058887031241</v>
      </c>
      <c r="J19" s="29">
        <f t="shared" si="4"/>
        <v>-1945.6647301646533</v>
      </c>
      <c r="K19" s="29">
        <f t="shared" si="8"/>
        <v>16.177229398954012</v>
      </c>
      <c r="L19" s="29">
        <f t="shared" si="9"/>
        <v>-156.40590398618394</v>
      </c>
      <c r="M19" s="29">
        <f t="shared" si="12"/>
        <v>1239.6560049753023</v>
      </c>
      <c r="N19" s="29">
        <f t="shared" si="0"/>
        <v>3.5296916571175991</v>
      </c>
      <c r="O19" s="29">
        <f t="shared" si="1"/>
        <v>0.95455698788555543</v>
      </c>
      <c r="P19" s="29">
        <f t="shared" si="5"/>
        <v>7.2740617152384361</v>
      </c>
      <c r="Q19" s="29">
        <f t="shared" si="10"/>
        <v>60.480186131349981</v>
      </c>
      <c r="R19" s="29">
        <f t="shared" si="6"/>
        <v>22.107740839781371</v>
      </c>
      <c r="S19" s="29">
        <f t="shared" si="11"/>
        <v>-784.83371099467013</v>
      </c>
      <c r="T19" s="29">
        <f t="shared" si="13"/>
        <v>6621.978658462398</v>
      </c>
      <c r="U19" s="29">
        <f t="shared" si="7"/>
        <v>0.99999999999999978</v>
      </c>
      <c r="V19" s="1"/>
      <c r="W19" s="1"/>
      <c r="X19" s="1"/>
      <c r="Y19" s="1"/>
      <c r="Z19" s="1"/>
      <c r="AA19" s="1"/>
    </row>
    <row r="20" spans="1:27" x14ac:dyDescent="0.2">
      <c r="A20" s="26">
        <f t="shared" si="2"/>
        <v>0.6</v>
      </c>
      <c r="B20" s="23">
        <v>4.8636599999999997E-3</v>
      </c>
      <c r="C20" s="23">
        <v>7.8653400000000002E-3</v>
      </c>
      <c r="D20" s="23">
        <v>0.100523</v>
      </c>
      <c r="E20" s="23">
        <v>0.39713199999999999</v>
      </c>
      <c r="F20" s="23">
        <f t="shared" si="14"/>
        <v>-5.3259640380772719</v>
      </c>
      <c r="G20" s="23">
        <f t="shared" si="3"/>
        <v>-4.8452895139084884</v>
      </c>
      <c r="H20" s="23">
        <f t="shared" si="3"/>
        <v>-2.2973687219450896</v>
      </c>
      <c r="I20" s="23">
        <f t="shared" si="3"/>
        <v>-0.92348655985595751</v>
      </c>
      <c r="J20" s="23">
        <f t="shared" si="4"/>
        <v>-1599.4879762043756</v>
      </c>
      <c r="K20" s="23">
        <f>-J20*0.0083145</f>
        <v>13.298942778151282</v>
      </c>
      <c r="L20" s="31">
        <f t="shared" si="9"/>
        <v>-43.483358648877491</v>
      </c>
      <c r="M20" s="31">
        <f t="shared" si="12"/>
        <v>1327.3150890736556</v>
      </c>
      <c r="N20" s="23">
        <f t="shared" si="0"/>
        <v>2.7066477702508034</v>
      </c>
      <c r="O20" s="23">
        <f t="shared" si="1"/>
        <v>0.96022569730334184</v>
      </c>
      <c r="P20" s="23">
        <f t="shared" si="5"/>
        <v>5.7769648589314748</v>
      </c>
      <c r="Q20" s="23">
        <f t="shared" si="10"/>
        <v>48.032574319585748</v>
      </c>
      <c r="R20" s="23">
        <f t="shared" si="6"/>
        <v>16.952718045105787</v>
      </c>
      <c r="S20" s="31">
        <f t="shared" si="11"/>
        <v>-178.74959563280973</v>
      </c>
      <c r="T20" s="31">
        <f t="shared" si="13"/>
        <v>7018.098517833454</v>
      </c>
      <c r="U20" s="23">
        <f t="shared" si="7"/>
        <v>1.0909090909090908</v>
      </c>
      <c r="V20" s="1"/>
      <c r="W20" s="1"/>
      <c r="X20" s="1"/>
      <c r="Y20" s="1"/>
      <c r="Z20" s="1"/>
      <c r="AA20" s="1"/>
    </row>
    <row r="21" spans="1:27" x14ac:dyDescent="0.2">
      <c r="A21" s="26">
        <f t="shared" si="2"/>
        <v>0.65</v>
      </c>
      <c r="B21" s="23">
        <v>8.0841999999999997E-3</v>
      </c>
      <c r="C21" s="23">
        <v>1.4667599999999999E-2</v>
      </c>
      <c r="D21" s="23">
        <v>0.123325</v>
      </c>
      <c r="E21" s="23">
        <v>0.46152700000000002</v>
      </c>
      <c r="F21" s="23">
        <f t="shared" si="14"/>
        <v>-4.8178437395191871</v>
      </c>
      <c r="G21" s="23">
        <f t="shared" si="3"/>
        <v>-4.2221142993930565</v>
      </c>
      <c r="H21" s="23">
        <f t="shared" si="3"/>
        <v>-2.0929321318623351</v>
      </c>
      <c r="I21" s="23">
        <f t="shared" si="3"/>
        <v>-0.77321472187516738</v>
      </c>
      <c r="J21" s="23">
        <f t="shared" si="4"/>
        <v>-1422.6824865074577</v>
      </c>
      <c r="K21" s="23">
        <f t="shared" si="8"/>
        <v>11.828893534066259</v>
      </c>
      <c r="L21" s="31">
        <f t="shared" si="9"/>
        <v>-23.674395078818261</v>
      </c>
      <c r="M21" s="31">
        <f t="shared" si="12"/>
        <v>284.06437075227183</v>
      </c>
      <c r="N21" s="23">
        <f t="shared" si="0"/>
        <v>1.6612885831377229</v>
      </c>
      <c r="O21" s="23">
        <f t="shared" si="1"/>
        <v>0.98065720895301012</v>
      </c>
      <c r="P21" s="23">
        <f t="shared" si="5"/>
        <v>5.124207898017799</v>
      </c>
      <c r="Q21" s="23">
        <f t="shared" si="10"/>
        <v>42.605226568068993</v>
      </c>
      <c r="R21" s="23">
        <f t="shared" si="6"/>
        <v>10.405253779614414</v>
      </c>
      <c r="S21" s="31">
        <f t="shared" si="11"/>
        <v>-83.023859211324051</v>
      </c>
      <c r="T21" s="31">
        <f t="shared" si="13"/>
        <v>1330.0286194326998</v>
      </c>
      <c r="U21" s="23">
        <f t="shared" si="7"/>
        <v>1.1818181818181817</v>
      </c>
      <c r="V21" s="1"/>
      <c r="W21" s="1"/>
      <c r="X21" s="1"/>
      <c r="Y21" s="1"/>
      <c r="Z21" s="1"/>
      <c r="AA21" s="1"/>
    </row>
    <row r="22" spans="1:27" x14ac:dyDescent="0.2">
      <c r="A22" s="26">
        <f t="shared" si="2"/>
        <v>0.70000000000000007</v>
      </c>
      <c r="B22" s="23">
        <v>1.1570799999999999E-2</v>
      </c>
      <c r="C22" s="23">
        <v>2.27674E-2</v>
      </c>
      <c r="D22" s="23">
        <v>0.14693999999999999</v>
      </c>
      <c r="E22" s="23">
        <v>0.52978700000000001</v>
      </c>
      <c r="F22" s="23">
        <f t="shared" si="14"/>
        <v>-4.4592705958281043</v>
      </c>
      <c r="G22" s="23">
        <f t="shared" si="3"/>
        <v>-3.7824255907577067</v>
      </c>
      <c r="H22" s="23">
        <f t="shared" si="3"/>
        <v>-1.9177309387900057</v>
      </c>
      <c r="I22" s="23">
        <f t="shared" si="3"/>
        <v>-0.63528024000656247</v>
      </c>
      <c r="J22" s="23">
        <f t="shared" si="4"/>
        <v>-1314.7517313451744</v>
      </c>
      <c r="K22" s="23">
        <f t="shared" si="8"/>
        <v>10.931503270269454</v>
      </c>
      <c r="L22" s="23">
        <f t="shared" si="9"/>
        <v>-15.076921573650285</v>
      </c>
      <c r="M22" s="23">
        <f t="shared" si="12"/>
        <v>130.80430517571452</v>
      </c>
      <c r="N22" s="23">
        <f t="shared" si="0"/>
        <v>0.97487892851113589</v>
      </c>
      <c r="O22" s="23">
        <f t="shared" si="1"/>
        <v>0.99210955997113648</v>
      </c>
      <c r="P22" s="23">
        <f t="shared" si="5"/>
        <v>4.7784218411754562</v>
      </c>
      <c r="Q22" s="23">
        <f t="shared" si="10"/>
        <v>39.730188398453336</v>
      </c>
      <c r="R22" s="23">
        <f t="shared" si="6"/>
        <v>6.1060208072928219</v>
      </c>
      <c r="S22" s="31">
        <f t="shared" si="11"/>
        <v>-45.746733689539624</v>
      </c>
      <c r="T22" s="31">
        <f t="shared" si="13"/>
        <v>551.42595705688518</v>
      </c>
      <c r="U22" s="23">
        <f t="shared" si="7"/>
        <v>1.2727272727272727</v>
      </c>
      <c r="V22" s="1"/>
      <c r="W22" s="1"/>
      <c r="X22" s="1"/>
      <c r="Y22" s="1"/>
      <c r="Z22" s="1"/>
      <c r="AA22" s="1"/>
    </row>
    <row r="23" spans="1:27" x14ac:dyDescent="0.2">
      <c r="A23" s="26">
        <f t="shared" si="2"/>
        <v>0.75000000000000011</v>
      </c>
      <c r="B23" s="23">
        <v>1.52744E-2</v>
      </c>
      <c r="C23" s="23">
        <v>3.1512100000000001E-2</v>
      </c>
      <c r="D23" s="23">
        <v>0.170983</v>
      </c>
      <c r="E23" s="23">
        <v>0.60161699999999996</v>
      </c>
      <c r="F23" s="23">
        <f t="shared" si="14"/>
        <v>-4.181577054565019</v>
      </c>
      <c r="G23" s="23">
        <f t="shared" si="3"/>
        <v>-3.457383679924305</v>
      </c>
      <c r="H23" s="23">
        <f t="shared" si="3"/>
        <v>-1.7661911426261745</v>
      </c>
      <c r="I23" s="23">
        <f t="shared" si="3"/>
        <v>-0.50813424876703284</v>
      </c>
      <c r="J23" s="23">
        <f t="shared" si="4"/>
        <v>-1241.349615334804</v>
      </c>
      <c r="K23" s="23">
        <f t="shared" si="8"/>
        <v>10.321201376701229</v>
      </c>
      <c r="L23" s="23">
        <f t="shared" si="9"/>
        <v>-10.593964561246798</v>
      </c>
      <c r="M23" s="23">
        <f t="shared" si="12"/>
        <v>70.86846827351772</v>
      </c>
      <c r="N23" s="23">
        <f t="shared" si="0"/>
        <v>0.54274268059676434</v>
      </c>
      <c r="O23" s="23">
        <f t="shared" si="1"/>
        <v>0.99724241955266091</v>
      </c>
      <c r="P23" s="23">
        <f t="shared" si="5"/>
        <v>4.5740036321023538</v>
      </c>
      <c r="Q23" s="23">
        <f t="shared" si="10"/>
        <v>38.030553199115026</v>
      </c>
      <c r="R23" s="23">
        <f t="shared" si="6"/>
        <v>3.3993945338329983</v>
      </c>
      <c r="S23" s="31">
        <f t="shared" si="11"/>
        <v>-27.881263505635491</v>
      </c>
      <c r="T23" s="31">
        <f t="shared" si="13"/>
        <v>274.58640757202653</v>
      </c>
      <c r="U23" s="23">
        <f t="shared" si="7"/>
        <v>1.3636363636363638</v>
      </c>
      <c r="V23" s="1"/>
      <c r="W23" s="1"/>
      <c r="X23" s="1"/>
      <c r="Y23" s="1"/>
      <c r="Z23" s="1"/>
      <c r="AA23" s="1"/>
    </row>
    <row r="24" spans="1:27" x14ac:dyDescent="0.2">
      <c r="A24" s="26">
        <f t="shared" si="2"/>
        <v>0.80000000000000016</v>
      </c>
      <c r="B24" s="23">
        <v>1.9164799999999999E-2</v>
      </c>
      <c r="C24" s="23">
        <v>4.0625500000000002E-2</v>
      </c>
      <c r="D24" s="23">
        <v>0.19523499999999999</v>
      </c>
      <c r="E24" s="23">
        <v>0.67678899999999997</v>
      </c>
      <c r="F24" s="23">
        <f t="shared" si="14"/>
        <v>-3.9546800158941311</v>
      </c>
      <c r="G24" s="23">
        <f t="shared" si="3"/>
        <v>-3.2033593307156667</v>
      </c>
      <c r="H24" s="23">
        <f t="shared" si="3"/>
        <v>-1.6335513177973682</v>
      </c>
      <c r="I24" s="23">
        <f t="shared" si="3"/>
        <v>-0.39039572377728704</v>
      </c>
      <c r="J24" s="23">
        <f t="shared" si="4"/>
        <v>-1187.3361975037312</v>
      </c>
      <c r="K24" s="23">
        <f t="shared" si="8"/>
        <v>9.8721068141447734</v>
      </c>
      <c r="L24" s="23">
        <f t="shared" si="9"/>
        <v>-7.9900747462985073</v>
      </c>
      <c r="M24" s="23">
        <f t="shared" si="12"/>
        <v>42.533710590861524</v>
      </c>
      <c r="N24" s="23">
        <f t="shared" si="0"/>
        <v>0.25897704269373562</v>
      </c>
      <c r="O24" s="23">
        <f t="shared" si="1"/>
        <v>0.9993122920060471</v>
      </c>
      <c r="P24" s="23">
        <f t="shared" si="5"/>
        <v>4.4430888264946518</v>
      </c>
      <c r="Q24" s="23">
        <f t="shared" si="10"/>
        <v>36.942062047889785</v>
      </c>
      <c r="R24" s="23">
        <f t="shared" si="6"/>
        <v>1.6220672793842708</v>
      </c>
      <c r="S24" s="31">
        <f t="shared" si="11"/>
        <v>-18.288092932336948</v>
      </c>
      <c r="T24" s="31">
        <f t="shared" si="13"/>
        <v>152.17075782399519</v>
      </c>
      <c r="U24" s="23">
        <f t="shared" si="7"/>
        <v>1.4545454545454548</v>
      </c>
      <c r="V24" s="1"/>
      <c r="W24" s="1"/>
      <c r="X24" s="1"/>
      <c r="Y24" s="1"/>
      <c r="Z24" s="1"/>
      <c r="AA24" s="1"/>
    </row>
    <row r="25" spans="1:27" x14ac:dyDescent="0.2">
      <c r="A25" s="26">
        <f t="shared" si="2"/>
        <v>0.8500000000000002</v>
      </c>
      <c r="B25" s="23">
        <v>2.32219E-2</v>
      </c>
      <c r="C25" s="23">
        <v>4.9989100000000002E-2</v>
      </c>
      <c r="D25" s="23">
        <v>0.219581</v>
      </c>
      <c r="E25" s="23">
        <v>0.75514099999999995</v>
      </c>
      <c r="F25" s="23">
        <f t="shared" si="14"/>
        <v>-3.7626594800478985</v>
      </c>
      <c r="G25" s="23">
        <f t="shared" si="3"/>
        <v>-2.9959502973194447</v>
      </c>
      <c r="H25" s="23">
        <f t="shared" si="3"/>
        <v>-1.5160340940370913</v>
      </c>
      <c r="I25" s="23">
        <f t="shared" si="3"/>
        <v>-0.28085079220276293</v>
      </c>
      <c r="J25" s="23">
        <f t="shared" si="4"/>
        <v>-1145.2515367215558</v>
      </c>
      <c r="K25" s="23">
        <f>-J25*0.0083145</f>
        <v>9.5221939020713773</v>
      </c>
      <c r="L25" s="23">
        <f t="shared" si="9"/>
        <v>-6.3405935021606421</v>
      </c>
      <c r="M25" s="31">
        <f t="shared" si="12"/>
        <v>27.69411874948608</v>
      </c>
      <c r="N25" s="23">
        <f t="shared" si="0"/>
        <v>6.3380705948767421E-2</v>
      </c>
      <c r="O25" s="23">
        <f t="shared" si="1"/>
        <v>0.99995569825201946</v>
      </c>
      <c r="P25" s="23">
        <f t="shared" si="5"/>
        <v>4.354049420395854</v>
      </c>
      <c r="Q25" s="23">
        <f t="shared" si="10"/>
        <v>36.20174390588133</v>
      </c>
      <c r="R25" s="23">
        <f t="shared" si="6"/>
        <v>0.39697638135960706</v>
      </c>
      <c r="S25" s="31">
        <f t="shared" si="11"/>
        <v>-12.664187723235958</v>
      </c>
      <c r="T25" s="31">
        <f t="shared" si="13"/>
        <v>91.676682758964574</v>
      </c>
      <c r="U25" s="23">
        <f t="shared" si="7"/>
        <v>1.5454545454545456</v>
      </c>
      <c r="V25" s="1"/>
      <c r="W25" s="1"/>
      <c r="X25" s="1"/>
      <c r="Y25" s="1"/>
      <c r="Z25" s="1"/>
      <c r="AA25" s="1"/>
    </row>
    <row r="26" spans="1:27" x14ac:dyDescent="0.2">
      <c r="A26" s="26">
        <f t="shared" si="2"/>
        <v>0.90000000000000024</v>
      </c>
      <c r="B26" s="23">
        <v>2.7431000000000001E-2</v>
      </c>
      <c r="C26" s="23">
        <v>5.9547900000000001E-2</v>
      </c>
      <c r="D26" s="23">
        <v>0.24396899999999999</v>
      </c>
      <c r="E26" s="23">
        <v>0.83656799999999998</v>
      </c>
      <c r="F26" s="23">
        <f t="shared" si="14"/>
        <v>-3.5960815182625843</v>
      </c>
      <c r="G26" s="23">
        <f t="shared" si="14"/>
        <v>-2.8209742482862619</v>
      </c>
      <c r="H26" s="23">
        <f t="shared" si="14"/>
        <v>-1.4107141109406938</v>
      </c>
      <c r="I26" s="23">
        <f t="shared" si="14"/>
        <v>-0.17844747076535694</v>
      </c>
      <c r="J26" s="23">
        <f t="shared" si="4"/>
        <v>-1111.0767290791639</v>
      </c>
      <c r="K26" s="23">
        <f t="shared" si="8"/>
        <v>9.2380474639287087</v>
      </c>
      <c r="L26" s="23">
        <f t="shared" si="9"/>
        <v>-5.220662871349897</v>
      </c>
      <c r="M26" s="31">
        <f t="shared" si="12"/>
        <v>19.231159458904934</v>
      </c>
      <c r="N26" s="23">
        <f t="shared" si="0"/>
        <v>7.727169255430745E-2</v>
      </c>
      <c r="O26" s="23">
        <f t="shared" si="1"/>
        <v>0.99993003995383978</v>
      </c>
      <c r="P26" s="23">
        <f t="shared" si="5"/>
        <v>4.2907743430833101</v>
      </c>
      <c r="Q26" s="23">
        <f>P26*8.3145</f>
        <v>35.675643275566188</v>
      </c>
      <c r="R26" s="23">
        <f t="shared" si="6"/>
        <v>0.4839806757049479</v>
      </c>
      <c r="S26" s="31">
        <f t="shared" si="11"/>
        <v>-9.1204246564404823</v>
      </c>
      <c r="T26" s="31">
        <f t="shared" si="13"/>
        <v>59.14112809796972</v>
      </c>
      <c r="U26" s="23">
        <f t="shared" si="7"/>
        <v>1.6363636363636367</v>
      </c>
      <c r="V26" s="1"/>
      <c r="W26" s="1"/>
      <c r="X26" s="1"/>
      <c r="Y26" s="1"/>
      <c r="Z26" s="1"/>
      <c r="AA26" s="1"/>
    </row>
    <row r="27" spans="1:27" x14ac:dyDescent="0.2">
      <c r="A27" s="26">
        <f t="shared" si="2"/>
        <v>0.95000000000000029</v>
      </c>
      <c r="B27" s="23">
        <v>3.1780999999999997E-2</v>
      </c>
      <c r="C27" s="23">
        <v>6.9275199999999995E-2</v>
      </c>
      <c r="D27" s="23">
        <v>0.26838000000000001</v>
      </c>
      <c r="E27" s="23">
        <v>0.92101699999999997</v>
      </c>
      <c r="F27" s="23">
        <f t="shared" si="14"/>
        <v>-3.4488866520375963</v>
      </c>
      <c r="G27" s="23">
        <f t="shared" si="14"/>
        <v>-2.6696683011928743</v>
      </c>
      <c r="H27" s="23">
        <f t="shared" si="14"/>
        <v>-1.3153513923093252</v>
      </c>
      <c r="I27" s="23">
        <f t="shared" si="14"/>
        <v>-8.227678469956938E-2</v>
      </c>
      <c r="J27" s="23">
        <f t="shared" si="4"/>
        <v>-1082.4616771827996</v>
      </c>
      <c r="K27" s="23">
        <f t="shared" si="8"/>
        <v>9.0001276149363871</v>
      </c>
      <c r="L27" s="23">
        <f t="shared" si="9"/>
        <v>-4.4174775562701472</v>
      </c>
      <c r="M27" s="31">
        <f t="shared" si="12"/>
        <v>14.056189729766672</v>
      </c>
      <c r="N27" s="23">
        <f t="shared" si="0"/>
        <v>0.18208395284571102</v>
      </c>
      <c r="O27" s="23">
        <f t="shared" si="1"/>
        <v>0.99959086344052617</v>
      </c>
      <c r="P27" s="23">
        <f t="shared" si="5"/>
        <v>4.2443564183339078</v>
      </c>
      <c r="Q27" s="23">
        <f t="shared" si="10"/>
        <v>35.28970144023728</v>
      </c>
      <c r="R27" s="23">
        <f t="shared" si="6"/>
        <v>1.1404579299380524</v>
      </c>
      <c r="S27" s="23">
        <f t="shared" si="11"/>
        <v>-6.750074913438981</v>
      </c>
      <c r="T27" s="23">
        <f t="shared" si="13"/>
        <v>40.424091342005312</v>
      </c>
      <c r="U27" s="23">
        <f t="shared" si="7"/>
        <v>1.7272727272727277</v>
      </c>
      <c r="V27" s="1"/>
      <c r="W27" s="1"/>
      <c r="X27" s="1"/>
      <c r="Y27" s="1"/>
      <c r="Z27" s="1"/>
      <c r="AA27" s="1"/>
    </row>
    <row r="28" spans="1:27" x14ac:dyDescent="0.2">
      <c r="A28" s="26">
        <f t="shared" si="2"/>
        <v>1.0000000000000002</v>
      </c>
      <c r="B28" s="23">
        <v>3.6263200000000002E-2</v>
      </c>
      <c r="C28" s="23">
        <v>7.9157400000000003E-2</v>
      </c>
      <c r="D28" s="23">
        <v>0.29281600000000002</v>
      </c>
      <c r="E28" s="23">
        <v>1.00848</v>
      </c>
      <c r="F28" s="23">
        <f t="shared" si="14"/>
        <v>-3.316951826032545</v>
      </c>
      <c r="G28" s="23">
        <f t="shared" si="14"/>
        <v>-2.5363170036583238</v>
      </c>
      <c r="H28" s="23">
        <f t="shared" si="14"/>
        <v>-1.2282108535792104</v>
      </c>
      <c r="I28" s="23">
        <f t="shared" si="14"/>
        <v>8.4442467826629682E-3</v>
      </c>
      <c r="J28" s="23">
        <f t="shared" si="4"/>
        <v>-1057.9469250468089</v>
      </c>
      <c r="K28" s="23">
        <f t="shared" si="8"/>
        <v>8.7962997083016941</v>
      </c>
      <c r="L28" s="23">
        <f t="shared" si="9"/>
        <v>-3.8150438983732302</v>
      </c>
      <c r="M28" s="31">
        <f t="shared" si="12"/>
        <v>10.704773509465724</v>
      </c>
      <c r="N28" s="23">
        <f t="shared" si="0"/>
        <v>0.26253628273191737</v>
      </c>
      <c r="O28" s="23">
        <f t="shared" si="1"/>
        <v>0.9991099960562756</v>
      </c>
      <c r="P28" s="23">
        <f t="shared" si="5"/>
        <v>4.2095899674330735</v>
      </c>
      <c r="Q28" s="23">
        <f t="shared" si="10"/>
        <v>35.00063578422229</v>
      </c>
      <c r="R28" s="23">
        <f t="shared" si="6"/>
        <v>1.6443600924666899</v>
      </c>
      <c r="S28" s="23">
        <f t="shared" si="11"/>
        <v>-5.0780155222399523</v>
      </c>
      <c r="T28" s="23">
        <f t="shared" si="13"/>
        <v>29.036129814726824</v>
      </c>
      <c r="U28" s="23">
        <f t="shared" si="7"/>
        <v>1.8181818181818183</v>
      </c>
      <c r="V28" s="1"/>
      <c r="W28" s="1"/>
      <c r="X28" s="1"/>
      <c r="Y28" s="1"/>
      <c r="Z28" s="1"/>
      <c r="AA28" s="1"/>
    </row>
    <row r="29" spans="1:27" x14ac:dyDescent="0.2">
      <c r="A29" s="26">
        <f t="shared" si="2"/>
        <v>1.0500000000000003</v>
      </c>
      <c r="B29" s="23">
        <v>4.0870799999999999E-2</v>
      </c>
      <c r="C29" s="23">
        <v>8.9188199999999995E-2</v>
      </c>
      <c r="D29" s="23">
        <v>0.31729299999999999</v>
      </c>
      <c r="E29" s="23">
        <v>1.0989800000000001</v>
      </c>
      <c r="F29" s="23">
        <f t="shared" si="14"/>
        <v>-3.197339407337676</v>
      </c>
      <c r="G29" s="23">
        <f t="shared" si="14"/>
        <v>-2.4170065351423853</v>
      </c>
      <c r="H29" s="23">
        <f t="shared" si="14"/>
        <v>-1.1479296417772138</v>
      </c>
      <c r="I29" s="23">
        <f t="shared" si="14"/>
        <v>9.4382476893744766E-2</v>
      </c>
      <c r="J29" s="23">
        <f t="shared" si="4"/>
        <v>-1036.5774520535285</v>
      </c>
      <c r="K29" s="23">
        <f t="shared" si="8"/>
        <v>8.6186232250990642</v>
      </c>
      <c r="L29" s="23">
        <f t="shared" si="9"/>
        <v>-3.347000205323575</v>
      </c>
      <c r="M29" s="31">
        <f t="shared" si="12"/>
        <v>8.423632522369779</v>
      </c>
      <c r="N29" s="23">
        <f t="shared" si="0"/>
        <v>0.32584892238199648</v>
      </c>
      <c r="O29" s="23">
        <f t="shared" si="1"/>
        <v>0.99857263039040178</v>
      </c>
      <c r="P29" s="23">
        <f t="shared" si="5"/>
        <v>4.1832822043434099</v>
      </c>
      <c r="Q29" s="23">
        <f t="shared" si="10"/>
        <v>34.781899888013285</v>
      </c>
      <c r="R29" s="23">
        <f t="shared" si="6"/>
        <v>2.0409101498757924</v>
      </c>
      <c r="S29" s="23">
        <f t="shared" si="11"/>
        <v>-3.8464619319662994</v>
      </c>
      <c r="T29" s="23">
        <f t="shared" si="13"/>
        <v>21.734363193319712</v>
      </c>
      <c r="U29" s="23">
        <f t="shared" si="7"/>
        <v>1.9090909090909094</v>
      </c>
      <c r="V29" s="1"/>
      <c r="W29" s="1"/>
      <c r="X29" s="1"/>
      <c r="Y29" s="1"/>
      <c r="Z29" s="1"/>
      <c r="AA29" s="1"/>
    </row>
    <row r="30" spans="1:27" x14ac:dyDescent="0.2">
      <c r="A30" s="26">
        <f t="shared" si="2"/>
        <v>1.1000000000000003</v>
      </c>
      <c r="B30" s="23">
        <v>4.5598100000000003E-2</v>
      </c>
      <c r="C30" s="23">
        <v>9.9365300000000004E-2</v>
      </c>
      <c r="D30" s="23">
        <v>0.34182800000000002</v>
      </c>
      <c r="E30" s="23">
        <v>1.19259</v>
      </c>
      <c r="F30" s="23">
        <f t="shared" ref="F30:I45" si="15">LN(B30)</f>
        <v>-3.0878892299965428</v>
      </c>
      <c r="G30" s="23">
        <f t="shared" si="15"/>
        <v>-2.3089523208347065</v>
      </c>
      <c r="H30" s="23">
        <f t="shared" si="15"/>
        <v>-1.073447592404821</v>
      </c>
      <c r="I30" s="23">
        <f t="shared" si="15"/>
        <v>0.17612741263062714</v>
      </c>
      <c r="J30" s="23">
        <f t="shared" si="4"/>
        <v>-1017.6919463310285</v>
      </c>
      <c r="K30" s="23">
        <f t="shared" si="8"/>
        <v>8.4615996877693362</v>
      </c>
      <c r="L30" s="23">
        <f t="shared" si="9"/>
        <v>-2.9726806461362516</v>
      </c>
      <c r="M30" s="31">
        <f t="shared" si="12"/>
        <v>6.8148157229621935</v>
      </c>
      <c r="N30" s="23">
        <f t="shared" si="0"/>
        <v>0.37679283825035165</v>
      </c>
      <c r="O30" s="23">
        <f t="shared" si="1"/>
        <v>0.99802102631418832</v>
      </c>
      <c r="P30" s="23">
        <f t="shared" si="5"/>
        <v>4.1633278719136033</v>
      </c>
      <c r="Q30" s="23">
        <f t="shared" si="10"/>
        <v>34.615989591025659</v>
      </c>
      <c r="R30" s="23">
        <f t="shared" si="6"/>
        <v>2.3599903978940961</v>
      </c>
      <c r="S30" s="23">
        <f t="shared" si="11"/>
        <v>-2.9045792029079793</v>
      </c>
      <c r="T30" s="23">
        <f t="shared" si="13"/>
        <v>16.894654961925649</v>
      </c>
      <c r="U30" s="23">
        <f t="shared" si="7"/>
        <v>2.0000000000000004</v>
      </c>
      <c r="V30" s="1"/>
      <c r="W30" s="1"/>
      <c r="X30" s="1"/>
      <c r="Y30" s="1"/>
      <c r="Z30" s="1"/>
      <c r="AA30" s="1"/>
    </row>
    <row r="31" spans="1:27" x14ac:dyDescent="0.2">
      <c r="A31" s="26">
        <f t="shared" si="2"/>
        <v>1.1500000000000004</v>
      </c>
      <c r="B31" s="23">
        <v>5.0440400000000003E-2</v>
      </c>
      <c r="C31" s="23">
        <v>0.10968899999999999</v>
      </c>
      <c r="D31" s="23">
        <v>0.36644500000000002</v>
      </c>
      <c r="E31" s="23">
        <v>1.28938</v>
      </c>
      <c r="F31" s="23">
        <f t="shared" si="15"/>
        <v>-2.9869628377027464</v>
      </c>
      <c r="G31" s="23">
        <f t="shared" si="15"/>
        <v>-2.210106190201782</v>
      </c>
      <c r="H31" s="23">
        <f t="shared" si="15"/>
        <v>-1.0039068371296158</v>
      </c>
      <c r="I31" s="23">
        <f t="shared" si="15"/>
        <v>0.25416148268365485</v>
      </c>
      <c r="J31" s="23">
        <f t="shared" si="4"/>
        <v>-1000.8244825889035</v>
      </c>
      <c r="K31" s="23">
        <f t="shared" si="8"/>
        <v>8.3213551604854388</v>
      </c>
      <c r="L31" s="23">
        <f t="shared" si="9"/>
        <v>-2.665518633027355</v>
      </c>
      <c r="M31" s="31">
        <f t="shared" si="12"/>
        <v>5.6405574552320106</v>
      </c>
      <c r="N31" s="23">
        <f t="shared" si="0"/>
        <v>0.4185953680743954</v>
      </c>
      <c r="O31" s="23">
        <f t="shared" si="1"/>
        <v>0.99747591985716366</v>
      </c>
      <c r="P31" s="23">
        <f t="shared" si="5"/>
        <v>4.1483483032921384</v>
      </c>
      <c r="Q31" s="23">
        <f t="shared" si="10"/>
        <v>34.491441967722487</v>
      </c>
      <c r="R31" s="23">
        <f t="shared" si="6"/>
        <v>2.6218148249467061</v>
      </c>
      <c r="S31" s="23">
        <f t="shared" si="11"/>
        <v>-2.156996435773733</v>
      </c>
      <c r="T31" s="23">
        <f t="shared" si="13"/>
        <v>13.570244914549054</v>
      </c>
      <c r="U31" s="23">
        <f t="shared" si="7"/>
        <v>2.0909090909090913</v>
      </c>
      <c r="V31" s="1"/>
      <c r="W31" s="1"/>
      <c r="X31" s="1"/>
      <c r="Y31" s="1"/>
      <c r="Z31" s="1"/>
      <c r="AA31" s="1"/>
    </row>
    <row r="32" spans="1:27" x14ac:dyDescent="0.2">
      <c r="A32" s="26">
        <f t="shared" si="2"/>
        <v>1.2000000000000004</v>
      </c>
      <c r="B32" s="23">
        <v>5.53938E-2</v>
      </c>
      <c r="C32" s="23">
        <v>0.120159</v>
      </c>
      <c r="D32" s="23">
        <v>0.39116899999999999</v>
      </c>
      <c r="E32" s="23">
        <v>1.38948</v>
      </c>
      <c r="F32" s="23">
        <f t="shared" si="15"/>
        <v>-2.8932876048490668</v>
      </c>
      <c r="G32" s="23">
        <f t="shared" si="15"/>
        <v>-2.1189394132379595</v>
      </c>
      <c r="H32" s="23">
        <f t="shared" si="15"/>
        <v>-0.93861558731517847</v>
      </c>
      <c r="I32" s="23">
        <f t="shared" si="15"/>
        <v>0.32892957643004495</v>
      </c>
      <c r="J32" s="23">
        <f t="shared" si="4"/>
        <v>-985.63327012647778</v>
      </c>
      <c r="K32" s="23">
        <f t="shared" si="8"/>
        <v>8.1950478244666005</v>
      </c>
      <c r="L32" s="23">
        <f t="shared" si="9"/>
        <v>-2.40862490061305</v>
      </c>
      <c r="M32" s="31">
        <f t="shared" si="12"/>
        <v>4.7552782822836281</v>
      </c>
      <c r="N32" s="23">
        <f t="shared" si="0"/>
        <v>0.45342679394651442</v>
      </c>
      <c r="O32" s="23">
        <f t="shared" si="1"/>
        <v>0.99694800453777066</v>
      </c>
      <c r="P32" s="23">
        <f t="shared" si="5"/>
        <v>4.137385284436621</v>
      </c>
      <c r="Q32" s="23">
        <f t="shared" si="10"/>
        <v>34.400289947448286</v>
      </c>
      <c r="R32" s="23">
        <f t="shared" si="6"/>
        <v>2.8399766960291486</v>
      </c>
      <c r="S32" s="23">
        <f t="shared" si="11"/>
        <v>-1.5475547114530728</v>
      </c>
      <c r="T32" s="23">
        <f t="shared" si="13"/>
        <v>11.194971025359004</v>
      </c>
      <c r="U32" s="23">
        <f t="shared" si="7"/>
        <v>2.1818181818181825</v>
      </c>
      <c r="V32" s="1"/>
      <c r="W32" s="1"/>
      <c r="X32" s="1"/>
      <c r="Y32" s="1"/>
      <c r="Z32" s="1"/>
      <c r="AA32" s="1"/>
    </row>
    <row r="33" spans="1:27" x14ac:dyDescent="0.2">
      <c r="A33" s="26">
        <f t="shared" si="2"/>
        <v>1.2500000000000004</v>
      </c>
      <c r="B33" s="23">
        <v>6.0455099999999998E-2</v>
      </c>
      <c r="C33" s="23">
        <v>0.13078000000000001</v>
      </c>
      <c r="D33" s="23">
        <v>0.41602499999999998</v>
      </c>
      <c r="E33" s="23">
        <v>1.4930300000000001</v>
      </c>
      <c r="F33" s="23">
        <f t="shared" si="15"/>
        <v>-2.8058543382343939</v>
      </c>
      <c r="G33" s="23">
        <f t="shared" si="15"/>
        <v>-2.0342387568490072</v>
      </c>
      <c r="H33" s="23">
        <f t="shared" si="15"/>
        <v>-0.87700992437272918</v>
      </c>
      <c r="I33" s="23">
        <f t="shared" si="15"/>
        <v>0.40080761212610727</v>
      </c>
      <c r="J33" s="23">
        <f t="shared" si="4"/>
        <v>-971.85551391233776</v>
      </c>
      <c r="K33" s="23">
        <f t="shared" si="8"/>
        <v>8.0804926704241336</v>
      </c>
      <c r="L33" s="23">
        <f t="shared" si="9"/>
        <v>-2.1899908047989918</v>
      </c>
      <c r="M33" s="31">
        <f t="shared" si="12"/>
        <v>4.0758597178458009</v>
      </c>
      <c r="N33" s="23">
        <f t="shared" si="0"/>
        <v>0.48298741548013757</v>
      </c>
      <c r="O33" s="23">
        <f t="shared" si="1"/>
        <v>0.99644002365486206</v>
      </c>
      <c r="P33" s="23">
        <f t="shared" si="5"/>
        <v>4.1297355820045913</v>
      </c>
      <c r="Q33" s="23">
        <f t="shared" si="10"/>
        <v>34.33668649657718</v>
      </c>
      <c r="R33" s="23">
        <f t="shared" si="6"/>
        <v>3.0251256051726383</v>
      </c>
      <c r="S33" s="23">
        <f t="shared" si="11"/>
        <v>-1.0374993332378315</v>
      </c>
      <c r="T33" s="23">
        <f t="shared" si="13"/>
        <v>9.4694984103476383</v>
      </c>
      <c r="U33" s="23">
        <f t="shared" si="7"/>
        <v>2.2727272727272734</v>
      </c>
      <c r="V33" s="1"/>
      <c r="W33" s="1"/>
      <c r="X33" s="1"/>
      <c r="Y33" s="1"/>
      <c r="Z33" s="1"/>
      <c r="AA33" s="1"/>
    </row>
    <row r="34" spans="1:27" x14ac:dyDescent="0.2">
      <c r="A34" s="26">
        <f t="shared" si="2"/>
        <v>1.3000000000000005</v>
      </c>
      <c r="B34" s="23">
        <v>6.5621399999999996E-2</v>
      </c>
      <c r="C34" s="23">
        <v>0.14155300000000001</v>
      </c>
      <c r="D34" s="23">
        <v>0.44103900000000001</v>
      </c>
      <c r="E34" s="23">
        <v>1.6001799999999999</v>
      </c>
      <c r="F34" s="23">
        <f t="shared" si="15"/>
        <v>-2.7238534167179145</v>
      </c>
      <c r="G34" s="23">
        <f t="shared" si="15"/>
        <v>-1.955081073724408</v>
      </c>
      <c r="H34" s="23">
        <f t="shared" si="15"/>
        <v>-0.81862197207131848</v>
      </c>
      <c r="I34" s="23">
        <f t="shared" si="15"/>
        <v>0.47011612291808508</v>
      </c>
      <c r="J34" s="23">
        <f t="shared" si="4"/>
        <v>-959.29385338705879</v>
      </c>
      <c r="K34" s="23">
        <f t="shared" si="8"/>
        <v>7.9760487439867012</v>
      </c>
      <c r="L34" s="23">
        <f t="shared" si="9"/>
        <v>-2.0010389288284696</v>
      </c>
      <c r="M34" s="31">
        <f t="shared" si="12"/>
        <v>3.5419234658666756</v>
      </c>
      <c r="N34" s="23">
        <f t="shared" si="0"/>
        <v>0.50837799786354976</v>
      </c>
      <c r="O34" s="23">
        <f t="shared" si="1"/>
        <v>0.9959538951901945</v>
      </c>
      <c r="P34" s="23">
        <f t="shared" si="5"/>
        <v>4.1249070917222319</v>
      </c>
      <c r="Q34" s="23">
        <f t="shared" si="10"/>
        <v>34.296540014124503</v>
      </c>
      <c r="R34" s="23">
        <f t="shared" si="6"/>
        <v>3.18415604455158</v>
      </c>
      <c r="S34" s="23">
        <f t="shared" si="11"/>
        <v>-0.60060487041830812</v>
      </c>
      <c r="T34" s="23">
        <f t="shared" si="13"/>
        <v>8.1818028207685103</v>
      </c>
      <c r="U34" s="23">
        <f t="shared" si="7"/>
        <v>2.3636363636363642</v>
      </c>
      <c r="V34" s="1"/>
      <c r="W34" s="1"/>
      <c r="X34" s="1"/>
      <c r="Y34" s="1"/>
      <c r="Z34" s="1"/>
      <c r="AA34" s="1"/>
    </row>
    <row r="35" spans="1:27" x14ac:dyDescent="0.2">
      <c r="A35" s="26">
        <f t="shared" si="2"/>
        <v>1.3500000000000005</v>
      </c>
      <c r="B35" s="23">
        <v>7.0890400000000006E-2</v>
      </c>
      <c r="C35" s="23">
        <v>0.15248200000000001</v>
      </c>
      <c r="D35" s="23">
        <v>0.46623599999999998</v>
      </c>
      <c r="E35" s="23">
        <v>1.71112</v>
      </c>
      <c r="F35" s="23">
        <f t="shared" si="15"/>
        <v>-2.6466202565863424</v>
      </c>
      <c r="G35" s="23">
        <f t="shared" si="15"/>
        <v>-1.8807087226879735</v>
      </c>
      <c r="H35" s="23">
        <f t="shared" si="15"/>
        <v>-0.76306333528457693</v>
      </c>
      <c r="I35" s="23">
        <f t="shared" si="15"/>
        <v>0.53714812687506597</v>
      </c>
      <c r="J35" s="23">
        <f t="shared" si="4"/>
        <v>-947.7886556667612</v>
      </c>
      <c r="K35" s="23">
        <f t="shared" si="8"/>
        <v>7.8803887775412864</v>
      </c>
      <c r="L35" s="23">
        <f t="shared" si="9"/>
        <v>-1.8357984582123239</v>
      </c>
      <c r="M35" s="31">
        <f t="shared" si="12"/>
        <v>3.1153921290811355</v>
      </c>
      <c r="N35" s="23">
        <f t="shared" si="0"/>
        <v>0.53049435334354367</v>
      </c>
      <c r="O35" s="23">
        <f t="shared" si="1"/>
        <v>0.99548869100816273</v>
      </c>
      <c r="P35" s="23">
        <f t="shared" si="5"/>
        <v>4.1225119982603102</v>
      </c>
      <c r="Q35" s="23">
        <f t="shared" si="10"/>
        <v>34.276626009535349</v>
      </c>
      <c r="R35" s="23">
        <f t="shared" si="6"/>
        <v>3.322678811628482</v>
      </c>
      <c r="S35" s="31">
        <f t="shared" si="11"/>
        <v>-0.21931905116097974</v>
      </c>
      <c r="T35" s="31">
        <f t="shared" si="13"/>
        <v>7.2049228864791681</v>
      </c>
      <c r="U35" s="31">
        <f t="shared" si="7"/>
        <v>2.4545454545454555</v>
      </c>
      <c r="V35" s="1"/>
      <c r="W35" s="1"/>
      <c r="X35" s="1"/>
      <c r="Y35" s="1"/>
      <c r="Z35" s="1"/>
      <c r="AA35" s="1"/>
    </row>
    <row r="36" spans="1:27" x14ac:dyDescent="0.2">
      <c r="A36" s="26">
        <f t="shared" si="2"/>
        <v>1.4000000000000006</v>
      </c>
      <c r="B36" s="23">
        <v>7.6259900000000005E-2</v>
      </c>
      <c r="C36" s="23">
        <v>0.163572</v>
      </c>
      <c r="D36" s="23">
        <v>0.49164200000000002</v>
      </c>
      <c r="E36" s="23">
        <v>1.82606</v>
      </c>
      <c r="F36" s="23">
        <f t="shared" si="15"/>
        <v>-2.5736080358570148</v>
      </c>
      <c r="G36" s="23">
        <f t="shared" si="15"/>
        <v>-1.8105020186054308</v>
      </c>
      <c r="H36" s="23">
        <f t="shared" si="15"/>
        <v>-0.71000446962638297</v>
      </c>
      <c r="I36" s="23">
        <f t="shared" si="15"/>
        <v>0.60216064034049877</v>
      </c>
      <c r="J36" s="31">
        <f t="shared" si="4"/>
        <v>-937.21437226116643</v>
      </c>
      <c r="K36" s="31">
        <f t="shared" si="8"/>
        <v>7.7924688981654686</v>
      </c>
      <c r="L36" s="31">
        <f t="shared" si="9"/>
        <v>-1.6894997159203557</v>
      </c>
      <c r="M36" s="31">
        <f t="shared" si="12"/>
        <v>2.7703012566556446</v>
      </c>
      <c r="N36" s="31">
        <f t="shared" si="0"/>
        <v>0.55003958114919904</v>
      </c>
      <c r="O36" s="31">
        <f t="shared" si="1"/>
        <v>0.9950423110143225</v>
      </c>
      <c r="P36" s="31">
        <f t="shared" si="5"/>
        <v>4.1222693017028567</v>
      </c>
      <c r="Q36" s="31">
        <f t="shared" si="10"/>
        <v>34.274608109008405</v>
      </c>
      <c r="R36" s="31">
        <f t="shared" si="6"/>
        <v>3.4450976722421531</v>
      </c>
      <c r="S36" s="31">
        <f t="shared" si="11"/>
        <v>0.11988741822960935</v>
      </c>
      <c r="T36" s="31">
        <f t="shared" si="13"/>
        <v>6.4519737560537633</v>
      </c>
      <c r="U36" s="31">
        <f t="shared" si="7"/>
        <v>2.5454545454545463</v>
      </c>
      <c r="V36" s="45"/>
      <c r="W36" s="1"/>
      <c r="X36" s="1"/>
      <c r="Y36" s="1"/>
      <c r="Z36" s="1"/>
      <c r="AA36" s="1"/>
    </row>
    <row r="37" spans="1:27" x14ac:dyDescent="0.2">
      <c r="A37" s="26">
        <f t="shared" si="2"/>
        <v>1.4500000000000006</v>
      </c>
      <c r="B37" s="23">
        <v>8.1728200000000001E-2</v>
      </c>
      <c r="C37" s="23">
        <v>0.17482500000000001</v>
      </c>
      <c r="D37" s="23">
        <v>0.51728200000000002</v>
      </c>
      <c r="E37" s="23">
        <v>1.94523</v>
      </c>
      <c r="F37" s="23">
        <f t="shared" si="15"/>
        <v>-2.5043561714333187</v>
      </c>
      <c r="G37" s="23">
        <f t="shared" si="15"/>
        <v>-1.7439698053922066</v>
      </c>
      <c r="H37" s="23">
        <f t="shared" si="15"/>
        <v>-0.65916709863451139</v>
      </c>
      <c r="I37" s="23">
        <f t="shared" si="15"/>
        <v>0.66538022200722213</v>
      </c>
      <c r="J37" s="31">
        <f t="shared" si="4"/>
        <v>-927.46873605739972</v>
      </c>
      <c r="K37" s="31">
        <f t="shared" si="8"/>
        <v>7.7114388059492507</v>
      </c>
      <c r="L37" s="31">
        <f t="shared" si="9"/>
        <v>-1.5587683325467592</v>
      </c>
      <c r="M37" s="31">
        <f t="shared" si="12"/>
        <v>2.4870063586054547</v>
      </c>
      <c r="N37" s="31">
        <f t="shared" si="0"/>
        <v>0.56745872281420184</v>
      </c>
      <c r="O37" s="31">
        <f t="shared" si="1"/>
        <v>0.99461417344825653</v>
      </c>
      <c r="P37" s="31">
        <f t="shared" si="5"/>
        <v>4.1239539059905352</v>
      </c>
      <c r="Q37" s="31">
        <f t="shared" si="10"/>
        <v>34.28861475135831</v>
      </c>
      <c r="R37" s="31">
        <f t="shared" si="6"/>
        <v>3.5542000831580669</v>
      </c>
      <c r="S37" s="31">
        <f t="shared" si="11"/>
        <v>0.42587832444439716</v>
      </c>
      <c r="T37" s="31">
        <f t="shared" si="13"/>
        <v>5.8669302535257266</v>
      </c>
      <c r="U37" s="31">
        <f t="shared" si="7"/>
        <v>2.6363636363636371</v>
      </c>
      <c r="V37" s="45"/>
      <c r="W37" s="1"/>
      <c r="X37" s="1"/>
      <c r="Y37" s="1"/>
      <c r="Z37" s="1"/>
      <c r="AA37" s="1"/>
    </row>
    <row r="38" spans="1:27" x14ac:dyDescent="0.2">
      <c r="A38" s="26">
        <f t="shared" si="2"/>
        <v>1.5000000000000007</v>
      </c>
      <c r="B38" s="23">
        <v>8.7293800000000005E-2</v>
      </c>
      <c r="C38" s="23">
        <v>0.186247</v>
      </c>
      <c r="D38" s="23">
        <v>0.54318200000000005</v>
      </c>
      <c r="E38" s="23">
        <v>2.0688800000000001</v>
      </c>
      <c r="F38" s="23">
        <f t="shared" si="15"/>
        <v>-2.438475838131664</v>
      </c>
      <c r="G38" s="23">
        <f t="shared" si="15"/>
        <v>-1.6806815292347439</v>
      </c>
      <c r="H38" s="23">
        <f t="shared" si="15"/>
        <v>-0.61031084025281868</v>
      </c>
      <c r="I38" s="23">
        <f t="shared" si="15"/>
        <v>0.72700739804804759</v>
      </c>
      <c r="J38" s="31">
        <f t="shared" si="4"/>
        <v>-918.46678271823828</v>
      </c>
      <c r="K38" s="31">
        <f t="shared" si="8"/>
        <v>7.6365920649107926</v>
      </c>
      <c r="L38" s="31">
        <f t="shared" si="9"/>
        <v>-1.4407990800598101</v>
      </c>
      <c r="M38" s="31">
        <f>(L39-L37)/(A39-A37)</f>
        <v>2.2513732703235823</v>
      </c>
      <c r="N38" s="31">
        <f t="shared" si="0"/>
        <v>0.58319396341828</v>
      </c>
      <c r="O38" s="31">
        <f t="shared" si="1"/>
        <v>0.99420169102755462</v>
      </c>
      <c r="P38" s="31">
        <f t="shared" si="5"/>
        <v>4.1273914175780675</v>
      </c>
      <c r="Q38" s="31">
        <f t="shared" si="10"/>
        <v>34.317195941452844</v>
      </c>
      <c r="R38" s="31">
        <f t="shared" si="6"/>
        <v>3.6527556101330898</v>
      </c>
      <c r="S38" s="31">
        <f t="shared" si="11"/>
        <v>0.70658044358218253</v>
      </c>
      <c r="T38" s="31">
        <f t="shared" si="13"/>
        <v>5.4003235530572535</v>
      </c>
      <c r="U38" s="31">
        <f t="shared" si="7"/>
        <v>2.7272727272727284</v>
      </c>
      <c r="V38" s="45"/>
      <c r="W38" s="1"/>
      <c r="X38" s="1"/>
      <c r="Y38" s="1"/>
      <c r="Z38" s="1"/>
      <c r="AA38" s="1"/>
    </row>
    <row r="39" spans="1:27" x14ac:dyDescent="0.2">
      <c r="A39" s="26">
        <f t="shared" si="2"/>
        <v>1.5500000000000007</v>
      </c>
      <c r="B39" s="23">
        <v>9.2955200000000002E-2</v>
      </c>
      <c r="C39" s="23">
        <v>0.19784199999999999</v>
      </c>
      <c r="D39" s="23">
        <v>0.56936799999999999</v>
      </c>
      <c r="E39" s="23">
        <v>2.1972900000000002</v>
      </c>
      <c r="F39" s="23">
        <f t="shared" si="15"/>
        <v>-2.3756376223235502</v>
      </c>
      <c r="G39" s="23">
        <f t="shared" si="15"/>
        <v>-1.6202865466409391</v>
      </c>
      <c r="H39" s="23">
        <f t="shared" si="15"/>
        <v>-0.56322830522570577</v>
      </c>
      <c r="I39" s="23">
        <f t="shared" si="15"/>
        <v>0.78722478287081554</v>
      </c>
      <c r="J39" s="31">
        <f t="shared" si="4"/>
        <v>-910.13998411729733</v>
      </c>
      <c r="K39" s="31">
        <f t="shared" si="8"/>
        <v>7.5673588979432695</v>
      </c>
      <c r="L39" s="31">
        <f t="shared" si="9"/>
        <v>-1.3336310055144007</v>
      </c>
      <c r="M39" s="31">
        <f t="shared" si="12"/>
        <v>2.0538878273105925</v>
      </c>
      <c r="N39" s="31">
        <f t="shared" si="0"/>
        <v>0.59754681797691178</v>
      </c>
      <c r="O39" s="31">
        <f t="shared" si="1"/>
        <v>0.99380336840618211</v>
      </c>
      <c r="P39" s="31">
        <f t="shared" si="5"/>
        <v>4.1324520771804112</v>
      </c>
      <c r="Q39" s="31">
        <f t="shared" si="10"/>
        <v>34.359272795716528</v>
      </c>
      <c r="R39" s="31">
        <f t="shared" si="6"/>
        <v>3.7426527512200325</v>
      </c>
      <c r="S39" s="31">
        <f t="shared" si="11"/>
        <v>0.9659106797501229</v>
      </c>
      <c r="T39" s="31">
        <f t="shared" si="13"/>
        <v>5.0255943246653967</v>
      </c>
      <c r="U39" s="31">
        <f t="shared" si="7"/>
        <v>2.8181818181818192</v>
      </c>
      <c r="V39" s="45"/>
      <c r="W39" s="1"/>
      <c r="X39" s="1"/>
      <c r="Y39" s="1"/>
      <c r="Z39" s="1"/>
      <c r="AA39" s="1"/>
    </row>
    <row r="40" spans="1:27" x14ac:dyDescent="0.2">
      <c r="A40" s="26">
        <f t="shared" si="2"/>
        <v>1.6000000000000008</v>
      </c>
      <c r="B40" s="23">
        <v>9.8711499999999994E-2</v>
      </c>
      <c r="C40" s="23">
        <v>0.20961399999999999</v>
      </c>
      <c r="D40" s="23">
        <v>0.59586399999999995</v>
      </c>
      <c r="E40" s="23">
        <v>2.3307799999999999</v>
      </c>
      <c r="F40" s="23">
        <f t="shared" si="15"/>
        <v>-2.3155538246390277</v>
      </c>
      <c r="G40" s="23">
        <f t="shared" si="15"/>
        <v>-1.562487534872733</v>
      </c>
      <c r="H40" s="23">
        <f t="shared" si="15"/>
        <v>-0.51774282587507503</v>
      </c>
      <c r="I40" s="23">
        <f t="shared" si="15"/>
        <v>0.84620297550515855</v>
      </c>
      <c r="J40" s="31">
        <f t="shared" si="4"/>
        <v>-902.42696065420068</v>
      </c>
      <c r="K40" s="31">
        <f t="shared" si="8"/>
        <v>7.5032289643593524</v>
      </c>
      <c r="L40" s="31">
        <f t="shared" si="9"/>
        <v>-1.2354102973287506</v>
      </c>
      <c r="M40" s="31">
        <f t="shared" si="12"/>
        <v>1.8856091343775621</v>
      </c>
      <c r="N40" s="31">
        <f t="shared" si="0"/>
        <v>0.61074568157780107</v>
      </c>
      <c r="O40" s="31">
        <f t="shared" si="1"/>
        <v>0.9934180217115185</v>
      </c>
      <c r="P40" s="31">
        <f t="shared" si="5"/>
        <v>4.1390086005686273</v>
      </c>
      <c r="Q40" s="31">
        <f t="shared" si="10"/>
        <v>34.413787009427857</v>
      </c>
      <c r="R40" s="31">
        <f t="shared" si="6"/>
        <v>3.8253220278067501</v>
      </c>
      <c r="S40" s="31">
        <f t="shared" si="11"/>
        <v>1.2091398760487226</v>
      </c>
      <c r="T40" s="31">
        <f t="shared" si="13"/>
        <v>4.7208315281451885</v>
      </c>
      <c r="U40" s="31">
        <f t="shared" si="7"/>
        <v>2.9090909090909101</v>
      </c>
      <c r="V40" s="45"/>
      <c r="W40" s="1"/>
      <c r="X40" s="1"/>
      <c r="Y40" s="1"/>
      <c r="Z40" s="1"/>
      <c r="AA40" s="1"/>
    </row>
    <row r="41" spans="1:27" x14ac:dyDescent="0.2">
      <c r="A41" s="26">
        <f t="shared" si="2"/>
        <v>1.6500000000000008</v>
      </c>
      <c r="B41" s="23">
        <v>0.104561</v>
      </c>
      <c r="C41" s="23">
        <v>0.22156899999999999</v>
      </c>
      <c r="D41" s="23">
        <v>0.62269699999999994</v>
      </c>
      <c r="E41" s="23">
        <v>2.4696799999999999</v>
      </c>
      <c r="F41" s="23">
        <f t="shared" si="15"/>
        <v>-2.2579846458251405</v>
      </c>
      <c r="G41" s="23">
        <f t="shared" si="15"/>
        <v>-1.5070212255915154</v>
      </c>
      <c r="H41" s="23">
        <f t="shared" si="15"/>
        <v>-0.47369523484457976</v>
      </c>
      <c r="I41" s="23">
        <f t="shared" si="15"/>
        <v>0.90408858759108601</v>
      </c>
      <c r="J41" s="31">
        <f t="shared" si="4"/>
        <v>-895.28148033079481</v>
      </c>
      <c r="K41" s="31">
        <f t="shared" si="8"/>
        <v>7.4438178682103944</v>
      </c>
      <c r="L41" s="31">
        <f t="shared" si="9"/>
        <v>-1.1450700920766443</v>
      </c>
      <c r="M41" s="31">
        <f t="shared" si="12"/>
        <v>1.7409327587631436</v>
      </c>
      <c r="N41" s="31">
        <f t="shared" ref="N41:N72" si="16">INDEX(LINEST(F41:H41,$D$2:$F$2,,TRUE),2,1)*0.0083145</f>
        <v>0.62303454779062084</v>
      </c>
      <c r="O41" s="31">
        <f t="shared" ref="O41:O72" si="17">INDEX(LINEST(F41:H41,$D$2:$F$2,,TRUE),3,1)</f>
        <v>0.99304333671329914</v>
      </c>
      <c r="P41" s="31">
        <f t="shared" si="5"/>
        <v>4.1469946218439349</v>
      </c>
      <c r="Q41" s="31">
        <f t="shared" si="10"/>
        <v>34.4801867833214</v>
      </c>
      <c r="R41" s="31">
        <f t="shared" si="6"/>
        <v>3.9022916602390683</v>
      </c>
      <c r="S41" s="31">
        <f t="shared" si="11"/>
        <v>1.4379938325646422</v>
      </c>
      <c r="T41" s="31">
        <f t="shared" si="13"/>
        <v>4.4674836350402733</v>
      </c>
      <c r="U41" s="31">
        <f t="shared" si="7"/>
        <v>3.0000000000000013</v>
      </c>
      <c r="V41" s="45"/>
      <c r="W41" s="1"/>
      <c r="X41" s="1"/>
      <c r="Y41" s="1"/>
      <c r="Z41" s="1"/>
      <c r="AA41" s="1"/>
    </row>
    <row r="42" spans="1:27" x14ac:dyDescent="0.2">
      <c r="A42" s="26">
        <f t="shared" si="2"/>
        <v>1.7000000000000008</v>
      </c>
      <c r="B42" s="23">
        <v>0.110504</v>
      </c>
      <c r="C42" s="23">
        <v>0.233712</v>
      </c>
      <c r="D42" s="23">
        <v>0.64989200000000003</v>
      </c>
      <c r="E42" s="23">
        <v>2.6143700000000001</v>
      </c>
      <c r="F42" s="23">
        <f t="shared" si="15"/>
        <v>-2.2027035595844784</v>
      </c>
      <c r="G42" s="23">
        <f t="shared" si="15"/>
        <v>-1.4536656908736822</v>
      </c>
      <c r="H42" s="23">
        <f t="shared" si="15"/>
        <v>-0.43094908374368757</v>
      </c>
      <c r="I42" s="23">
        <f t="shared" si="15"/>
        <v>0.96102315070950872</v>
      </c>
      <c r="J42" s="31">
        <f t="shared" si="4"/>
        <v>-888.65499490669163</v>
      </c>
      <c r="K42" s="31">
        <f>-J42*0.0083145</f>
        <v>7.3887219551516878</v>
      </c>
      <c r="L42" s="31">
        <f t="shared" si="9"/>
        <v>-1.0613170214524361</v>
      </c>
      <c r="M42" s="31">
        <f t="shared" si="12"/>
        <v>1.6193153358938304</v>
      </c>
      <c r="N42" s="31">
        <f t="shared" si="16"/>
        <v>0.6345398960636115</v>
      </c>
      <c r="O42" s="31">
        <f t="shared" si="17"/>
        <v>0.99267870470849007</v>
      </c>
      <c r="P42" s="31">
        <f t="shared" ref="P42:P73" si="18">INTERCEPT(F42:H42,$D$2:$F$2)</f>
        <v>4.1563036132881495</v>
      </c>
      <c r="Q42" s="31">
        <f t="shared" si="10"/>
        <v>34.557586392684321</v>
      </c>
      <c r="R42" s="31">
        <f t="shared" si="6"/>
        <v>3.9743538352389152</v>
      </c>
      <c r="S42" s="31">
        <f t="shared" si="11"/>
        <v>1.6558882395527503</v>
      </c>
      <c r="T42" s="31">
        <f t="shared" si="13"/>
        <v>4.2747543585882335</v>
      </c>
      <c r="U42" s="31">
        <f t="shared" si="7"/>
        <v>3.0909090909090922</v>
      </c>
      <c r="V42" s="45"/>
      <c r="W42" s="1"/>
      <c r="X42" s="1"/>
      <c r="Y42" s="1"/>
      <c r="Z42" s="1"/>
      <c r="AA42" s="1"/>
    </row>
    <row r="43" spans="1:27" x14ac:dyDescent="0.2">
      <c r="A43" s="26">
        <f t="shared" si="2"/>
        <v>1.7500000000000009</v>
      </c>
      <c r="B43" s="23">
        <v>0.116539</v>
      </c>
      <c r="C43" s="23">
        <v>0.24604699999999999</v>
      </c>
      <c r="D43" s="23">
        <v>0.67747800000000002</v>
      </c>
      <c r="E43" s="23">
        <v>2.76525</v>
      </c>
      <c r="F43" s="23">
        <f t="shared" si="15"/>
        <v>-2.1495292980488325</v>
      </c>
      <c r="G43" s="23">
        <f t="shared" si="15"/>
        <v>-1.4022327043882523</v>
      </c>
      <c r="H43" s="23">
        <f>LN(D43)</f>
        <v>-0.38937819908024163</v>
      </c>
      <c r="I43" s="23">
        <f t="shared" si="15"/>
        <v>1.0171310468002266</v>
      </c>
      <c r="J43" s="31">
        <f t="shared" si="4"/>
        <v>-882.51682795900535</v>
      </c>
      <c r="K43" s="31">
        <f t="shared" si="8"/>
        <v>7.3376861660651507</v>
      </c>
      <c r="L43" s="31">
        <f t="shared" si="9"/>
        <v>-0.98313855848726117</v>
      </c>
      <c r="M43" s="31">
        <f t="shared" si="12"/>
        <v>1.5137811567338819</v>
      </c>
      <c r="N43" s="31">
        <f t="shared" si="16"/>
        <v>0.64538540769106312</v>
      </c>
      <c r="O43" s="31">
        <f t="shared" si="17"/>
        <v>0.99232332390401179</v>
      </c>
      <c r="P43" s="31">
        <f t="shared" si="18"/>
        <v>4.1669102901288921</v>
      </c>
      <c r="Q43" s="31">
        <f t="shared" si="10"/>
        <v>34.645775607276676</v>
      </c>
      <c r="R43" s="31">
        <f t="shared" si="6"/>
        <v>4.0422832136737252</v>
      </c>
      <c r="S43" s="31">
        <f t="shared" si="11"/>
        <v>1.8654692684234659</v>
      </c>
      <c r="T43" s="31">
        <f t="shared" si="13"/>
        <v>4.1163332764661158</v>
      </c>
      <c r="U43" s="31">
        <f t="shared" si="7"/>
        <v>3.181818181818183</v>
      </c>
      <c r="V43" s="45"/>
      <c r="W43" s="1"/>
      <c r="X43" s="1"/>
      <c r="Y43" s="1"/>
      <c r="Z43" s="1"/>
      <c r="AA43" s="1"/>
    </row>
    <row r="44" spans="1:27" x14ac:dyDescent="0.2">
      <c r="A44" s="26">
        <f t="shared" si="2"/>
        <v>1.8000000000000009</v>
      </c>
      <c r="B44" s="23">
        <v>0.122666</v>
      </c>
      <c r="C44" s="23">
        <v>0.25858100000000001</v>
      </c>
      <c r="D44" s="23">
        <v>0.70548</v>
      </c>
      <c r="E44" s="23">
        <v>2.9228000000000001</v>
      </c>
      <c r="F44" s="23">
        <f t="shared" si="15"/>
        <v>-2.098290064278693</v>
      </c>
      <c r="G44" s="23">
        <f t="shared" si="15"/>
        <v>-1.3525462878880898</v>
      </c>
      <c r="H44" s="23">
        <f>LN(D44)</f>
        <v>-0.34887685677997315</v>
      </c>
      <c r="I44" s="23">
        <f t="shared" si="15"/>
        <v>1.0725420609349257</v>
      </c>
      <c r="J44" s="31">
        <f t="shared" si="4"/>
        <v>-876.83060909290532</v>
      </c>
      <c r="K44" s="31">
        <f t="shared" si="8"/>
        <v>7.2904080993029616</v>
      </c>
      <c r="L44" s="31">
        <f t="shared" si="9"/>
        <v>-0.90993890577904779</v>
      </c>
      <c r="M44" s="31">
        <f t="shared" si="12"/>
        <v>1.4253779682807253</v>
      </c>
      <c r="N44" s="31">
        <f t="shared" si="16"/>
        <v>0.65569966988877304</v>
      </c>
      <c r="O44" s="31">
        <f t="shared" si="17"/>
        <v>0.99197569767100968</v>
      </c>
      <c r="P44" s="31">
        <f t="shared" si="18"/>
        <v>4.178739950631627</v>
      </c>
      <c r="Q44" s="31">
        <f t="shared" si="10"/>
        <v>34.744133319526668</v>
      </c>
      <c r="R44" s="31">
        <f t="shared" si="6"/>
        <v>4.1068851839791796</v>
      </c>
      <c r="S44" s="31">
        <f t="shared" si="11"/>
        <v>2.0675215671993623</v>
      </c>
      <c r="T44" s="31">
        <f t="shared" si="13"/>
        <v>4.0042151026469135</v>
      </c>
      <c r="U44" s="31">
        <f t="shared" si="7"/>
        <v>3.2727272727272743</v>
      </c>
      <c r="V44" s="45"/>
      <c r="W44" s="1"/>
      <c r="X44" s="1"/>
      <c r="Y44" s="1"/>
      <c r="Z44" s="1"/>
      <c r="AA44" s="1"/>
    </row>
    <row r="45" spans="1:27" x14ac:dyDescent="0.2">
      <c r="A45" s="26">
        <f t="shared" si="2"/>
        <v>1.850000000000001</v>
      </c>
      <c r="B45" s="23">
        <v>0.128884</v>
      </c>
      <c r="C45" s="23">
        <v>0.27131899999999998</v>
      </c>
      <c r="D45" s="23">
        <v>0.73392800000000002</v>
      </c>
      <c r="E45" s="23">
        <v>3.0874999999999999</v>
      </c>
      <c r="F45" s="23">
        <f t="shared" si="15"/>
        <v>-2.0488425039718288</v>
      </c>
      <c r="G45" s="23">
        <f t="shared" si="15"/>
        <v>-1.3044600285958508</v>
      </c>
      <c r="H45" s="23">
        <f>LN(D45)</f>
        <v>-0.30934434782207115</v>
      </c>
      <c r="I45" s="23">
        <f t="shared" si="15"/>
        <v>1.1273617019540956</v>
      </c>
      <c r="J45" s="31">
        <f t="shared" si="4"/>
        <v>-871.57282764895604</v>
      </c>
      <c r="K45" s="31">
        <f t="shared" si="8"/>
        <v>7.2466922754872458</v>
      </c>
      <c r="L45" s="31">
        <f t="shared" si="9"/>
        <v>-0.84060076165918851</v>
      </c>
      <c r="M45" s="31">
        <f t="shared" si="12"/>
        <v>1.346975332325504</v>
      </c>
      <c r="N45" s="31">
        <f t="shared" si="16"/>
        <v>0.66556738193426734</v>
      </c>
      <c r="O45" s="31">
        <f t="shared" si="17"/>
        <v>0.99163518484904678</v>
      </c>
      <c r="P45" s="31">
        <f t="shared" si="18"/>
        <v>4.1917767471281024</v>
      </c>
      <c r="Q45" s="31">
        <f t="shared" si="10"/>
        <v>34.852527763996612</v>
      </c>
      <c r="R45" s="31">
        <f t="shared" si="6"/>
        <v>4.1686902484933785</v>
      </c>
      <c r="S45" s="31">
        <f t="shared" si="11"/>
        <v>2.2658907786881577</v>
      </c>
      <c r="T45" s="31">
        <f t="shared" si="13"/>
        <v>3.9074814305266079</v>
      </c>
      <c r="U45" s="31">
        <f t="shared" si="7"/>
        <v>3.3636363636363651</v>
      </c>
      <c r="V45" s="45"/>
      <c r="W45" s="1"/>
      <c r="X45" s="1"/>
      <c r="Y45" s="1"/>
      <c r="Z45" s="1"/>
      <c r="AA45" s="1"/>
    </row>
    <row r="46" spans="1:27" x14ac:dyDescent="0.2">
      <c r="A46" s="26">
        <f t="shared" si="2"/>
        <v>1.900000000000001</v>
      </c>
      <c r="B46" s="23">
        <v>0.13519200000000001</v>
      </c>
      <c r="C46" s="23">
        <v>0.28426600000000002</v>
      </c>
      <c r="D46" s="23">
        <v>0.762849</v>
      </c>
      <c r="E46" s="23">
        <v>3.2599200000000002</v>
      </c>
      <c r="F46" s="23">
        <f t="shared" ref="F46:I61" si="19">LN(B46)</f>
        <v>-2.0010592887216143</v>
      </c>
      <c r="G46" s="23">
        <f t="shared" si="19"/>
        <v>-1.2578448594571765</v>
      </c>
      <c r="H46" s="23">
        <f t="shared" si="19"/>
        <v>-0.27069517029748241</v>
      </c>
      <c r="I46" s="23">
        <f t="shared" si="19"/>
        <v>1.1817026552002079</v>
      </c>
      <c r="J46" s="31">
        <f t="shared" si="4"/>
        <v>-866.72055122220729</v>
      </c>
      <c r="K46" s="31">
        <f t="shared" si="8"/>
        <v>7.2063480231370427</v>
      </c>
      <c r="L46" s="31">
        <f t="shared" si="9"/>
        <v>-0.77524137254649728</v>
      </c>
      <c r="M46" s="31">
        <f t="shared" si="12"/>
        <v>1.2742820629207319</v>
      </c>
      <c r="N46" s="31">
        <f t="shared" si="16"/>
        <v>0.67506563818756871</v>
      </c>
      <c r="O46" s="31">
        <f t="shared" si="17"/>
        <v>0.99130104459788793</v>
      </c>
      <c r="P46" s="31">
        <f t="shared" si="18"/>
        <v>4.2059922301275456</v>
      </c>
      <c r="Q46" s="31">
        <f t="shared" si="10"/>
        <v>34.970722397395484</v>
      </c>
      <c r="R46" s="31">
        <f t="shared" si="6"/>
        <v>4.2281812771939693</v>
      </c>
      <c r="S46" s="31">
        <f t="shared" si="11"/>
        <v>2.4582697102520235</v>
      </c>
      <c r="T46" s="31">
        <f t="shared" si="13"/>
        <v>3.8104120609987122</v>
      </c>
      <c r="U46" s="31">
        <f t="shared" si="7"/>
        <v>3.4545454545454559</v>
      </c>
      <c r="V46" s="45"/>
      <c r="W46" s="1"/>
      <c r="X46" s="1"/>
      <c r="Y46" s="1"/>
      <c r="Z46" s="1"/>
      <c r="AA46" s="1"/>
    </row>
    <row r="47" spans="1:27" x14ac:dyDescent="0.2">
      <c r="A47" s="26">
        <f t="shared" si="2"/>
        <v>1.9500000000000011</v>
      </c>
      <c r="B47" s="23">
        <v>0.14159099999999999</v>
      </c>
      <c r="C47" s="23">
        <v>0.29743000000000003</v>
      </c>
      <c r="D47" s="23">
        <v>0.79227400000000003</v>
      </c>
      <c r="E47" s="23">
        <v>3.4406699999999999</v>
      </c>
      <c r="F47" s="23">
        <f t="shared" si="19"/>
        <v>-1.9548126590645309</v>
      </c>
      <c r="G47" s="23">
        <f t="shared" si="19"/>
        <v>-1.2125763758001034</v>
      </c>
      <c r="H47" s="23">
        <f t="shared" si="19"/>
        <v>-0.23284798740197374</v>
      </c>
      <c r="I47" s="23">
        <f t="shared" si="19"/>
        <v>1.2356662198624517</v>
      </c>
      <c r="J47" s="31">
        <f t="shared" si="4"/>
        <v>-862.24885900927245</v>
      </c>
      <c r="K47" s="31">
        <f t="shared" si="8"/>
        <v>7.169168138232596</v>
      </c>
      <c r="L47" s="31">
        <f t="shared" si="9"/>
        <v>-0.71317255536711521</v>
      </c>
      <c r="M47" s="31">
        <f t="shared" si="12"/>
        <v>1.2172626111234202</v>
      </c>
      <c r="N47" s="31">
        <f t="shared" si="16"/>
        <v>0.68425495167048689</v>
      </c>
      <c r="O47" s="31">
        <f t="shared" si="17"/>
        <v>0.99097265507842769</v>
      </c>
      <c r="P47" s="31">
        <f t="shared" si="18"/>
        <v>4.2213428029372553</v>
      </c>
      <c r="Q47" s="31">
        <f t="shared" si="10"/>
        <v>35.098354735021815</v>
      </c>
      <c r="R47" s="31">
        <f t="shared" si="6"/>
        <v>4.2857372851150011</v>
      </c>
      <c r="S47" s="31">
        <f t="shared" si="11"/>
        <v>2.6469319847880293</v>
      </c>
      <c r="T47" s="31">
        <f t="shared" si="13"/>
        <v>3.7699057365288851</v>
      </c>
      <c r="U47" s="31">
        <f t="shared" si="7"/>
        <v>3.5454545454545472</v>
      </c>
      <c r="V47" s="45"/>
      <c r="W47" s="1"/>
      <c r="X47" s="1"/>
      <c r="Y47" s="1"/>
      <c r="Z47" s="1"/>
      <c r="AA47" s="1"/>
    </row>
    <row r="48" spans="1:27" x14ac:dyDescent="0.2">
      <c r="A48" s="26">
        <f t="shared" si="2"/>
        <v>2.0000000000000009</v>
      </c>
      <c r="B48" s="23">
        <v>0.14807999999999999</v>
      </c>
      <c r="C48" s="23">
        <v>0.31081500000000001</v>
      </c>
      <c r="D48" s="23">
        <v>0.82223400000000002</v>
      </c>
      <c r="E48" s="23">
        <v>3.6304400000000001</v>
      </c>
      <c r="F48" s="23">
        <f t="shared" si="19"/>
        <v>-1.910002610716895</v>
      </c>
      <c r="G48" s="23">
        <f t="shared" si="19"/>
        <v>-1.1685573991049814</v>
      </c>
      <c r="H48" s="23">
        <f t="shared" si="19"/>
        <v>-0.19573025290436311</v>
      </c>
      <c r="I48" s="23">
        <f t="shared" si="19"/>
        <v>1.289353853052376</v>
      </c>
      <c r="J48" s="31">
        <f t="shared" si="4"/>
        <v>-858.14309550788755</v>
      </c>
      <c r="K48" s="31">
        <f t="shared" si="8"/>
        <v>7.1350307676003313</v>
      </c>
      <c r="L48" s="31">
        <f t="shared" si="9"/>
        <v>-0.65351511143415542</v>
      </c>
      <c r="M48" s="31">
        <f t="shared" si="12"/>
        <v>1.1679600020639322</v>
      </c>
      <c r="N48" s="31">
        <f t="shared" si="16"/>
        <v>0.69316712530176383</v>
      </c>
      <c r="O48" s="31">
        <f t="shared" si="17"/>
        <v>0.99065015255198596</v>
      </c>
      <c r="P48" s="31">
        <f t="shared" si="18"/>
        <v>4.2378273613415463</v>
      </c>
      <c r="Q48" s="31">
        <f t="shared" si="10"/>
        <v>35.235415595874287</v>
      </c>
      <c r="R48" s="31">
        <f t="shared" si="6"/>
        <v>4.3415574654874431</v>
      </c>
      <c r="S48" s="31">
        <f t="shared" si="11"/>
        <v>2.8352602839049115</v>
      </c>
      <c r="T48" s="31">
        <f t="shared" si="13"/>
        <v>3.7459610204735716</v>
      </c>
      <c r="U48" s="31">
        <f t="shared" si="7"/>
        <v>3.6363636363636376</v>
      </c>
      <c r="V48" s="45"/>
      <c r="W48" s="1"/>
      <c r="X48" s="1"/>
      <c r="Y48" s="1"/>
      <c r="Z48" s="1"/>
      <c r="AA48" s="1"/>
    </row>
    <row r="49" spans="1:27" x14ac:dyDescent="0.2">
      <c r="A49" s="26">
        <f t="shared" si="2"/>
        <v>2.0500000000000007</v>
      </c>
      <c r="B49" s="23">
        <v>0.15465799999999999</v>
      </c>
      <c r="C49" s="23">
        <v>0.32443</v>
      </c>
      <c r="D49" s="23">
        <v>0.85276099999999999</v>
      </c>
      <c r="E49" s="23">
        <v>3.82999</v>
      </c>
      <c r="F49" s="23">
        <f t="shared" si="19"/>
        <v>-1.8665390514767404</v>
      </c>
      <c r="G49" s="23">
        <f t="shared" si="19"/>
        <v>-1.1256854825950433</v>
      </c>
      <c r="H49" s="23">
        <f t="shared" si="19"/>
        <v>-0.15927595832360045</v>
      </c>
      <c r="I49" s="23">
        <f t="shared" si="19"/>
        <v>1.3428621922230886</v>
      </c>
      <c r="J49" s="31">
        <f t="shared" si="4"/>
        <v>-854.38891419678635</v>
      </c>
      <c r="K49" s="31">
        <f t="shared" si="8"/>
        <v>7.1038166270891807</v>
      </c>
      <c r="L49" s="31">
        <f t="shared" si="9"/>
        <v>-0.59637655516072241</v>
      </c>
      <c r="M49" s="31">
        <f t="shared" si="12"/>
        <v>1.1192005184877813</v>
      </c>
      <c r="N49" s="31">
        <f t="shared" si="16"/>
        <v>0.701900375042949</v>
      </c>
      <c r="O49" s="31">
        <f t="shared" si="17"/>
        <v>0.99033174349204645</v>
      </c>
      <c r="P49" s="31">
        <f t="shared" si="18"/>
        <v>4.2554429927731432</v>
      </c>
      <c r="Q49" s="31">
        <f t="shared" si="10"/>
        <v>35.381880763412305</v>
      </c>
      <c r="R49" s="31">
        <f t="shared" si="6"/>
        <v>4.3962569805507146</v>
      </c>
      <c r="S49" s="31">
        <f t="shared" si="11"/>
        <v>3.0215280868353851</v>
      </c>
      <c r="T49" s="31">
        <f t="shared" si="13"/>
        <v>3.7026193584800904</v>
      </c>
      <c r="U49" s="31">
        <f t="shared" si="7"/>
        <v>3.7272727272727284</v>
      </c>
      <c r="V49" s="45"/>
      <c r="W49" s="1"/>
      <c r="X49" s="1"/>
      <c r="Y49" s="1"/>
      <c r="Z49" s="1"/>
      <c r="AA49" s="1"/>
    </row>
    <row r="50" spans="1:27" x14ac:dyDescent="0.2">
      <c r="A50" s="26">
        <f t="shared" si="2"/>
        <v>2.1000000000000005</v>
      </c>
      <c r="B50" s="23">
        <v>0.161326</v>
      </c>
      <c r="C50" s="23">
        <v>0.338279</v>
      </c>
      <c r="D50" s="23">
        <v>0.88388900000000004</v>
      </c>
      <c r="E50" s="23">
        <v>4.0401600000000002</v>
      </c>
      <c r="F50" s="23">
        <f t="shared" si="19"/>
        <v>-1.8243281165121588</v>
      </c>
      <c r="G50" s="23">
        <f t="shared" si="19"/>
        <v>-1.0838842802035007</v>
      </c>
      <c r="H50" s="23">
        <f t="shared" si="19"/>
        <v>-0.1234237898393746</v>
      </c>
      <c r="I50" s="23">
        <f t="shared" si="19"/>
        <v>1.3962842951492387</v>
      </c>
      <c r="J50" s="31">
        <f t="shared" si="4"/>
        <v>-850.97036647835216</v>
      </c>
      <c r="K50" s="31">
        <f t="shared" si="8"/>
        <v>7.0753931120842593</v>
      </c>
      <c r="L50" s="31">
        <f t="shared" si="9"/>
        <v>-0.54159505958537768</v>
      </c>
      <c r="M50" s="31">
        <f t="shared" si="12"/>
        <v>1.0788155671818422</v>
      </c>
      <c r="N50" s="31">
        <f t="shared" si="16"/>
        <v>0.71042523024035309</v>
      </c>
      <c r="O50" s="31">
        <f t="shared" si="17"/>
        <v>0.9900188844533101</v>
      </c>
      <c r="P50" s="31">
        <f t="shared" si="18"/>
        <v>4.2741678278378519</v>
      </c>
      <c r="Q50" s="31">
        <f t="shared" si="10"/>
        <v>35.537568404557824</v>
      </c>
      <c r="R50" s="31">
        <f t="shared" si="6"/>
        <v>4.449651244896959</v>
      </c>
      <c r="S50" s="31">
        <f t="shared" si="11"/>
        <v>3.2055222197529192</v>
      </c>
      <c r="T50" s="31">
        <f t="shared" si="13"/>
        <v>3.6874468635751874</v>
      </c>
      <c r="U50" s="31">
        <f t="shared" si="7"/>
        <v>3.8181818181818188</v>
      </c>
      <c r="V50" s="45"/>
      <c r="W50" s="1"/>
      <c r="X50" s="1"/>
      <c r="Y50" s="1"/>
      <c r="Z50" s="1"/>
      <c r="AA50" s="1"/>
    </row>
    <row r="51" spans="1:27" x14ac:dyDescent="0.2">
      <c r="A51" s="26">
        <f t="shared" si="2"/>
        <v>2.1500000000000004</v>
      </c>
      <c r="B51" s="23">
        <v>0.16808400000000001</v>
      </c>
      <c r="C51" s="23">
        <v>0.35237000000000002</v>
      </c>
      <c r="D51" s="23">
        <v>0.91565300000000005</v>
      </c>
      <c r="E51" s="23">
        <v>4.2619400000000001</v>
      </c>
      <c r="F51" s="23">
        <f t="shared" si="19"/>
        <v>-1.7832914245372271</v>
      </c>
      <c r="G51" s="23">
        <f t="shared" si="19"/>
        <v>-1.0430735190774068</v>
      </c>
      <c r="H51" s="23">
        <f t="shared" si="19"/>
        <v>-8.8117807039491639E-2</v>
      </c>
      <c r="I51" s="23">
        <f t="shared" si="19"/>
        <v>1.4497244556796303</v>
      </c>
      <c r="J51" s="31">
        <f t="shared" si="4"/>
        <v>-847.87505215354406</v>
      </c>
      <c r="K51" s="31">
        <f t="shared" si="8"/>
        <v>7.0496571211306431</v>
      </c>
      <c r="L51" s="31">
        <f t="shared" si="9"/>
        <v>-0.48849499844253857</v>
      </c>
      <c r="M51" s="31">
        <f t="shared" si="12"/>
        <v>1.0457848238536087</v>
      </c>
      <c r="N51" s="31">
        <f t="shared" si="16"/>
        <v>0.71878759903314959</v>
      </c>
      <c r="O51" s="31">
        <f t="shared" si="17"/>
        <v>0.98971099079277347</v>
      </c>
      <c r="P51" s="31">
        <f t="shared" si="18"/>
        <v>4.2939963900881102</v>
      </c>
      <c r="Q51" s="31">
        <f t="shared" si="10"/>
        <v>35.702432985387595</v>
      </c>
      <c r="R51" s="31">
        <f t="shared" si="6"/>
        <v>4.5020277978757512</v>
      </c>
      <c r="S51" s="31">
        <f t="shared" si="11"/>
        <v>3.3902727731929025</v>
      </c>
      <c r="T51" s="31">
        <f t="shared" si="13"/>
        <v>3.6968440579528572</v>
      </c>
      <c r="U51" s="31">
        <f t="shared" si="7"/>
        <v>3.9090909090909096</v>
      </c>
      <c r="V51" s="45"/>
      <c r="W51" s="1"/>
      <c r="X51" s="1"/>
      <c r="Y51" s="1"/>
      <c r="Z51" s="1"/>
      <c r="AA51" s="1"/>
    </row>
    <row r="52" spans="1:27" x14ac:dyDescent="0.2">
      <c r="A52" s="26">
        <f t="shared" si="2"/>
        <v>2.2000000000000002</v>
      </c>
      <c r="B52" s="23">
        <v>0.174931</v>
      </c>
      <c r="C52" s="23">
        <v>0.36671100000000001</v>
      </c>
      <c r="D52" s="23">
        <v>0.94808999999999999</v>
      </c>
      <c r="E52" s="23">
        <v>4.4963699999999998</v>
      </c>
      <c r="F52" s="23">
        <f t="shared" si="19"/>
        <v>-1.7433636685239591</v>
      </c>
      <c r="G52" s="23">
        <f t="shared" si="19"/>
        <v>-1.0031812070817907</v>
      </c>
      <c r="H52" s="23">
        <f t="shared" si="19"/>
        <v>-5.3305844524458641E-2</v>
      </c>
      <c r="I52" s="23">
        <f t="shared" si="19"/>
        <v>1.5032704045789769</v>
      </c>
      <c r="J52" s="31">
        <f t="shared" si="4"/>
        <v>-845.09514850442054</v>
      </c>
      <c r="K52" s="31">
        <f t="shared" si="8"/>
        <v>7.0265436122400056</v>
      </c>
      <c r="L52" s="31">
        <f t="shared" si="9"/>
        <v>-0.43701657720001719</v>
      </c>
      <c r="M52" s="31">
        <f t="shared" si="12"/>
        <v>1.0169141177420362</v>
      </c>
      <c r="N52" s="31">
        <f t="shared" si="16"/>
        <v>0.72704080725277864</v>
      </c>
      <c r="O52" s="31">
        <f t="shared" si="17"/>
        <v>0.98940723917499274</v>
      </c>
      <c r="P52" s="31">
        <f t="shared" si="18"/>
        <v>4.3149432535783401</v>
      </c>
      <c r="Q52" s="31">
        <f t="shared" si="10"/>
        <v>35.876595681877113</v>
      </c>
      <c r="R52" s="31">
        <f t="shared" si="6"/>
        <v>4.5537206385374525</v>
      </c>
      <c r="S52" s="31">
        <f t="shared" si="11"/>
        <v>3.5752066255482036</v>
      </c>
      <c r="T52" s="31">
        <f t="shared" si="13"/>
        <v>3.7137024809006203</v>
      </c>
      <c r="U52" s="31">
        <f t="shared" si="7"/>
        <v>4</v>
      </c>
      <c r="V52" s="45"/>
      <c r="W52" s="1"/>
      <c r="X52" s="1"/>
      <c r="Y52" s="1"/>
      <c r="Z52" s="1"/>
      <c r="AA52" s="1"/>
    </row>
    <row r="53" spans="1:27" x14ac:dyDescent="0.2">
      <c r="A53" s="26">
        <f t="shared" si="2"/>
        <v>2.25</v>
      </c>
      <c r="B53" s="23">
        <v>0.181868</v>
      </c>
      <c r="C53" s="23">
        <v>0.38130900000000001</v>
      </c>
      <c r="D53" s="23">
        <v>0.98123800000000005</v>
      </c>
      <c r="E53" s="23">
        <v>4.7446999999999999</v>
      </c>
      <c r="F53" s="23">
        <f t="shared" si="19"/>
        <v>-1.7044741297695698</v>
      </c>
      <c r="G53" s="23">
        <f t="shared" si="19"/>
        <v>-0.96414520893533517</v>
      </c>
      <c r="H53" s="23">
        <f t="shared" si="19"/>
        <v>-1.8940239259660357E-2</v>
      </c>
      <c r="I53" s="23">
        <f t="shared" si="19"/>
        <v>1.5570282056163556</v>
      </c>
      <c r="J53" s="31">
        <f t="shared" si="4"/>
        <v>-842.61897449162802</v>
      </c>
      <c r="K53" s="31">
        <f t="shared" si="8"/>
        <v>7.0059554634106416</v>
      </c>
      <c r="L53" s="31">
        <f t="shared" si="9"/>
        <v>-0.38680358666833531</v>
      </c>
      <c r="M53" s="31">
        <f t="shared" si="12"/>
        <v>0.99242278363905334</v>
      </c>
      <c r="N53" s="31">
        <f t="shared" si="16"/>
        <v>0.73518211478083062</v>
      </c>
      <c r="O53" s="31">
        <f t="shared" si="17"/>
        <v>0.98910821820266293</v>
      </c>
      <c r="P53" s="31">
        <f t="shared" si="18"/>
        <v>4.3369960488234307</v>
      </c>
      <c r="Q53" s="31">
        <f t="shared" si="10"/>
        <v>36.059953647942415</v>
      </c>
      <c r="R53" s="31">
        <f t="shared" si="6"/>
        <v>4.6047126045252442</v>
      </c>
      <c r="S53" s="31">
        <f t="shared" si="11"/>
        <v>3.7616430212829632</v>
      </c>
      <c r="T53" s="31">
        <f t="shared" si="13"/>
        <v>3.7441604244286264</v>
      </c>
      <c r="U53" s="31">
        <f t="shared" si="7"/>
        <v>4.0909090909090908</v>
      </c>
      <c r="V53" s="45"/>
      <c r="W53" s="1"/>
      <c r="X53" s="1"/>
      <c r="Y53" s="1"/>
      <c r="Z53" s="1"/>
      <c r="AA53" s="1"/>
    </row>
    <row r="54" spans="1:27" x14ac:dyDescent="0.2">
      <c r="A54" s="26">
        <f t="shared" si="2"/>
        <v>2.2999999999999998</v>
      </c>
      <c r="B54" s="23">
        <v>0.18889400000000001</v>
      </c>
      <c r="C54" s="23">
        <v>0.396171</v>
      </c>
      <c r="D54" s="23">
        <v>1.0151399999999999</v>
      </c>
      <c r="E54" s="23">
        <v>5.0082899999999997</v>
      </c>
      <c r="F54" s="23">
        <f t="shared" si="19"/>
        <v>-1.6665692678166029</v>
      </c>
      <c r="G54" s="23">
        <f t="shared" si="19"/>
        <v>-0.92590934275247816</v>
      </c>
      <c r="H54" s="23">
        <f t="shared" si="19"/>
        <v>1.5026534016622829E-2</v>
      </c>
      <c r="I54" s="23">
        <f t="shared" si="19"/>
        <v>1.6110945394694745</v>
      </c>
      <c r="J54" s="31">
        <f t="shared" si="4"/>
        <v>-840.44299158977344</v>
      </c>
      <c r="K54" s="31">
        <f t="shared" si="8"/>
        <v>6.9878632535731722</v>
      </c>
      <c r="L54" s="31">
        <f t="shared" si="9"/>
        <v>-0.33777429883611221</v>
      </c>
      <c r="M54" s="31">
        <f t="shared" si="12"/>
        <v>0.97010803433015946</v>
      </c>
      <c r="N54" s="31">
        <f t="shared" si="16"/>
        <v>0.74323394598859938</v>
      </c>
      <c r="O54" s="31">
        <f t="shared" si="17"/>
        <v>0.98881394726215499</v>
      </c>
      <c r="P54" s="31">
        <f t="shared" si="18"/>
        <v>4.3601852166703239</v>
      </c>
      <c r="Q54" s="31">
        <f t="shared" si="10"/>
        <v>36.252759984005408</v>
      </c>
      <c r="R54" s="31">
        <f t="shared" si="6"/>
        <v>4.6551441478211197</v>
      </c>
      <c r="S54" s="31">
        <f t="shared" si="11"/>
        <v>3.9496226679910649</v>
      </c>
      <c r="T54" s="31">
        <f t="shared" si="13"/>
        <v>3.7735190124472551</v>
      </c>
      <c r="U54" s="31">
        <f t="shared" si="7"/>
        <v>4.1818181818181808</v>
      </c>
      <c r="V54" s="45"/>
      <c r="W54" s="1"/>
      <c r="X54" s="1"/>
      <c r="Y54" s="1"/>
      <c r="Z54" s="1"/>
      <c r="AA54" s="1"/>
    </row>
    <row r="55" spans="1:27" x14ac:dyDescent="0.2">
      <c r="A55" s="26">
        <f t="shared" si="2"/>
        <v>2.3499999999999996</v>
      </c>
      <c r="B55" s="23">
        <v>0.19601099999999999</v>
      </c>
      <c r="C55" s="23">
        <v>0.411306</v>
      </c>
      <c r="D55" s="23">
        <v>1.0498400000000001</v>
      </c>
      <c r="E55" s="23">
        <v>5.2887199999999996</v>
      </c>
      <c r="F55" s="23">
        <f t="shared" si="19"/>
        <v>-1.6295844988774459</v>
      </c>
      <c r="G55" s="23">
        <f t="shared" si="19"/>
        <v>-0.88841781596011127</v>
      </c>
      <c r="H55" s="23">
        <f t="shared" si="19"/>
        <v>4.8637771605894269E-2</v>
      </c>
      <c r="I55" s="23">
        <f t="shared" si="19"/>
        <v>1.6655762506181837</v>
      </c>
      <c r="J55" s="31">
        <f t="shared" si="4"/>
        <v>-838.55650171712432</v>
      </c>
      <c r="K55" s="31">
        <f t="shared" si="8"/>
        <v>6.9721780335270305</v>
      </c>
      <c r="L55" s="31">
        <f t="shared" si="9"/>
        <v>-0.28979278323531971</v>
      </c>
      <c r="M55" s="31">
        <f t="shared" si="12"/>
        <v>0.95331845388609426</v>
      </c>
      <c r="N55" s="31">
        <f t="shared" si="16"/>
        <v>0.7511896649921096</v>
      </c>
      <c r="O55" s="31">
        <f t="shared" si="17"/>
        <v>0.98852507222092334</v>
      </c>
      <c r="P55" s="31">
        <f t="shared" si="18"/>
        <v>4.3844988772315254</v>
      </c>
      <c r="Q55" s="31">
        <f t="shared" si="10"/>
        <v>36.45491591474152</v>
      </c>
      <c r="R55" s="31">
        <f t="shared" si="6"/>
        <v>4.7049737054735736</v>
      </c>
      <c r="S55" s="31">
        <f t="shared" si="11"/>
        <v>4.1389949225276874</v>
      </c>
      <c r="T55" s="31">
        <f t="shared" si="13"/>
        <v>3.8203602953579945</v>
      </c>
      <c r="U55" s="31">
        <f t="shared" si="7"/>
        <v>4.2727272727272716</v>
      </c>
      <c r="V55" s="45"/>
      <c r="W55" s="1"/>
      <c r="X55" s="1"/>
      <c r="Y55" s="1"/>
      <c r="Z55" s="1"/>
      <c r="AA55" s="1"/>
    </row>
    <row r="56" spans="1:27" x14ac:dyDescent="0.2">
      <c r="A56" s="26">
        <f t="shared" si="2"/>
        <v>2.3999999999999995</v>
      </c>
      <c r="B56" s="23">
        <v>0.20321700000000001</v>
      </c>
      <c r="C56" s="23">
        <v>0.42672100000000002</v>
      </c>
      <c r="D56" s="23">
        <v>1.08538</v>
      </c>
      <c r="E56" s="23">
        <v>5.5877800000000004</v>
      </c>
      <c r="F56" s="23">
        <f t="shared" si="19"/>
        <v>-1.5934809053599086</v>
      </c>
      <c r="G56" s="23">
        <f t="shared" si="19"/>
        <v>-0.85162487509411089</v>
      </c>
      <c r="H56" s="23">
        <f t="shared" si="19"/>
        <v>8.1930156090813874E-2</v>
      </c>
      <c r="I56" s="23">
        <f t="shared" si="19"/>
        <v>1.7205820705409534</v>
      </c>
      <c r="J56" s="31">
        <f t="shared" si="4"/>
        <v>-836.9576012086884</v>
      </c>
      <c r="K56" s="31">
        <f t="shared" si="8"/>
        <v>6.9588839752496403</v>
      </c>
      <c r="L56" s="31">
        <f t="shared" si="9"/>
        <v>-0.24244245344750312</v>
      </c>
      <c r="M56" s="31">
        <f t="shared" si="12"/>
        <v>0.94170444082371663</v>
      </c>
      <c r="N56" s="31">
        <f t="shared" si="16"/>
        <v>0.75908535870240623</v>
      </c>
      <c r="O56" s="31">
        <f t="shared" si="17"/>
        <v>0.98824114674128793</v>
      </c>
      <c r="P56" s="31">
        <f t="shared" si="18"/>
        <v>4.4099656595415446</v>
      </c>
      <c r="Q56" s="31">
        <f t="shared" si="10"/>
        <v>36.666659476258175</v>
      </c>
      <c r="R56" s="31">
        <f t="shared" si="6"/>
        <v>4.7544273029133208</v>
      </c>
      <c r="S56" s="31">
        <f t="shared" si="11"/>
        <v>4.3316586975268629</v>
      </c>
      <c r="T56" s="31">
        <f t="shared" si="13"/>
        <v>3.8947744114018916</v>
      </c>
      <c r="U56" s="31">
        <f t="shared" si="7"/>
        <v>4.3636363636363624</v>
      </c>
      <c r="V56" s="45"/>
      <c r="W56" s="1"/>
      <c r="X56" s="1"/>
      <c r="Y56" s="1"/>
      <c r="Z56" s="1"/>
      <c r="AA56" s="1"/>
    </row>
    <row r="57" spans="1:27" x14ac:dyDescent="0.2">
      <c r="A57" s="26">
        <f t="shared" si="2"/>
        <v>2.4499999999999993</v>
      </c>
      <c r="B57" s="23">
        <v>0.21051300000000001</v>
      </c>
      <c r="C57" s="23">
        <v>0.44242599999999999</v>
      </c>
      <c r="D57" s="23">
        <v>1.12181</v>
      </c>
      <c r="E57" s="23">
        <v>5.9075499999999996</v>
      </c>
      <c r="F57" s="23">
        <f t="shared" si="19"/>
        <v>-1.5582078700469155</v>
      </c>
      <c r="G57" s="23">
        <f t="shared" si="19"/>
        <v>-0.81548206015734059</v>
      </c>
      <c r="H57" s="23">
        <f t="shared" si="19"/>
        <v>0.11494345229733127</v>
      </c>
      <c r="I57" s="23">
        <f t="shared" si="19"/>
        <v>1.7762311938602895</v>
      </c>
      <c r="J57" s="31">
        <f t="shared" si="4"/>
        <v>-835.64060234316912</v>
      </c>
      <c r="K57" s="31">
        <f t="shared" si="8"/>
        <v>6.9479337881822802</v>
      </c>
      <c r="L57" s="31">
        <f t="shared" si="9"/>
        <v>-0.19562233915294838</v>
      </c>
      <c r="M57" s="31">
        <f t="shared" si="12"/>
        <v>0.92994807032048099</v>
      </c>
      <c r="N57" s="31">
        <f t="shared" si="16"/>
        <v>0.76692866448379549</v>
      </c>
      <c r="O57" s="31">
        <f t="shared" si="17"/>
        <v>0.98796242446559934</v>
      </c>
      <c r="P57" s="31">
        <f t="shared" si="18"/>
        <v>4.4365965222796566</v>
      </c>
      <c r="Q57" s="31">
        <f t="shared" si="10"/>
        <v>36.888081784494204</v>
      </c>
      <c r="R57" s="31">
        <f t="shared" si="6"/>
        <v>4.8035527757269181</v>
      </c>
      <c r="S57" s="31">
        <f t="shared" si="11"/>
        <v>4.5284723636678752</v>
      </c>
      <c r="T57" s="31">
        <f t="shared" si="13"/>
        <v>3.9586992996440848</v>
      </c>
      <c r="U57" s="31">
        <f t="shared" si="7"/>
        <v>4.4545454545454533</v>
      </c>
      <c r="V57" s="45"/>
      <c r="W57" s="1"/>
      <c r="X57" s="1"/>
      <c r="Y57" s="1"/>
      <c r="Z57" s="1"/>
      <c r="AA57" s="1"/>
    </row>
    <row r="58" spans="1:27" x14ac:dyDescent="0.2">
      <c r="A58" s="26">
        <f t="shared" si="2"/>
        <v>2.4999999999999991</v>
      </c>
      <c r="B58" s="23">
        <v>0.21790000000000001</v>
      </c>
      <c r="C58" s="23">
        <v>0.45842899999999998</v>
      </c>
      <c r="D58" s="23">
        <v>1.1591899999999999</v>
      </c>
      <c r="E58" s="23">
        <v>6.2504099999999996</v>
      </c>
      <c r="F58" s="23">
        <f t="shared" si="19"/>
        <v>-1.5237190370315628</v>
      </c>
      <c r="G58" s="23">
        <f t="shared" si="19"/>
        <v>-0.77994985205735434</v>
      </c>
      <c r="H58" s="23">
        <f t="shared" si="19"/>
        <v>0.14772148534806442</v>
      </c>
      <c r="I58" s="23">
        <f t="shared" si="19"/>
        <v>1.8326470615967241</v>
      </c>
      <c r="J58" s="31">
        <f t="shared" si="4"/>
        <v>-834.60481584392869</v>
      </c>
      <c r="K58" s="31">
        <f t="shared" si="8"/>
        <v>6.9393217413343455</v>
      </c>
      <c r="L58" s="31">
        <f t="shared" si="9"/>
        <v>-0.14944764641545535</v>
      </c>
      <c r="M58" s="31">
        <f t="shared" si="12"/>
        <v>0.92332453764961242</v>
      </c>
      <c r="N58" s="31">
        <f t="shared" si="16"/>
        <v>0.77469133605592566</v>
      </c>
      <c r="O58" s="31">
        <f t="shared" si="17"/>
        <v>0.98769039323250818</v>
      </c>
      <c r="P58" s="31">
        <f t="shared" si="18"/>
        <v>4.464430418260263</v>
      </c>
      <c r="Q58" s="31">
        <f t="shared" si="10"/>
        <v>37.119506712624961</v>
      </c>
      <c r="R58" s="31">
        <f t="shared" si="6"/>
        <v>4.8521732072014157</v>
      </c>
      <c r="S58" s="31">
        <f t="shared" si="11"/>
        <v>4.72752862749127</v>
      </c>
      <c r="T58" s="31">
        <f t="shared" si="13"/>
        <v>4.0416128559847984</v>
      </c>
      <c r="U58" s="31">
        <f t="shared" si="7"/>
        <v>4.5454545454545432</v>
      </c>
      <c r="V58" s="45"/>
      <c r="W58" s="1"/>
      <c r="X58" s="1"/>
      <c r="Y58" s="1"/>
      <c r="Z58" s="1"/>
      <c r="AA58" s="1"/>
    </row>
    <row r="59" spans="1:27" x14ac:dyDescent="0.2">
      <c r="A59" s="26">
        <f t="shared" si="2"/>
        <v>2.5499999999999989</v>
      </c>
      <c r="B59" s="23">
        <v>0.22537699999999999</v>
      </c>
      <c r="C59" s="23">
        <v>0.47474</v>
      </c>
      <c r="D59" s="23">
        <v>1.19756</v>
      </c>
      <c r="E59" s="23">
        <v>6.6191300000000002</v>
      </c>
      <c r="F59" s="23">
        <f t="shared" si="19"/>
        <v>-1.4899807233993059</v>
      </c>
      <c r="G59" s="23">
        <f t="shared" si="19"/>
        <v>-0.74498799322933118</v>
      </c>
      <c r="H59" s="23">
        <f t="shared" si="19"/>
        <v>0.18028615343188409</v>
      </c>
      <c r="I59" s="23">
        <f t="shared" si="19"/>
        <v>1.889963941372983</v>
      </c>
      <c r="J59" s="31">
        <f t="shared" si="4"/>
        <v>-833.84316838543918</v>
      </c>
      <c r="K59" s="31">
        <f t="shared" si="8"/>
        <v>6.9329890235407348</v>
      </c>
      <c r="L59" s="31">
        <f t="shared" si="9"/>
        <v>-0.10328988538798747</v>
      </c>
      <c r="M59" s="31">
        <f t="shared" si="12"/>
        <v>0.92010945952259549</v>
      </c>
      <c r="N59" s="31">
        <f t="shared" si="16"/>
        <v>0.78242394195864762</v>
      </c>
      <c r="O59" s="31">
        <f t="shared" si="17"/>
        <v>0.98742387454825886</v>
      </c>
      <c r="P59" s="31">
        <f t="shared" si="18"/>
        <v>4.4934553667981634</v>
      </c>
      <c r="Q59" s="31">
        <f t="shared" si="10"/>
        <v>37.36083464724333</v>
      </c>
      <c r="R59" s="31">
        <f t="shared" si="6"/>
        <v>4.9006053264684963</v>
      </c>
      <c r="S59" s="31">
        <f t="shared" si="11"/>
        <v>4.9326336492663536</v>
      </c>
      <c r="T59" s="31">
        <f t="shared" si="13"/>
        <v>4.1409067041670129</v>
      </c>
      <c r="U59" s="31">
        <f t="shared" si="7"/>
        <v>4.636363636363634</v>
      </c>
      <c r="V59" s="45"/>
      <c r="W59" s="1"/>
      <c r="X59" s="1"/>
      <c r="Y59" s="1"/>
      <c r="Z59" s="1"/>
      <c r="AA59" s="1"/>
    </row>
    <row r="60" spans="1:27" x14ac:dyDescent="0.2">
      <c r="A60" s="26">
        <f t="shared" si="2"/>
        <v>2.5999999999999988</v>
      </c>
      <c r="B60" s="23">
        <v>0.23294500000000001</v>
      </c>
      <c r="C60" s="23">
        <v>0.49136800000000003</v>
      </c>
      <c r="D60" s="23">
        <v>1.2370000000000001</v>
      </c>
      <c r="E60" s="23">
        <v>7.0169699999999997</v>
      </c>
      <c r="F60" s="23">
        <f t="shared" si="19"/>
        <v>-1.4569529047831233</v>
      </c>
      <c r="G60" s="23">
        <f t="shared" si="19"/>
        <v>-0.71056194108058179</v>
      </c>
      <c r="H60" s="23">
        <f t="shared" si="19"/>
        <v>0.21268909341035092</v>
      </c>
      <c r="I60" s="23">
        <f t="shared" si="19"/>
        <v>1.9483315009296742</v>
      </c>
      <c r="J60" s="31">
        <f t="shared" si="4"/>
        <v>-833.36252965248013</v>
      </c>
      <c r="K60" s="31">
        <f t="shared" si="8"/>
        <v>6.9289927527955468</v>
      </c>
      <c r="L60" s="31">
        <f t="shared" si="9"/>
        <v>-5.7436700463196134E-2</v>
      </c>
      <c r="M60" s="31">
        <f t="shared" si="12"/>
        <v>0.915627693136851</v>
      </c>
      <c r="N60" s="31">
        <f t="shared" si="16"/>
        <v>0.79008137832075631</v>
      </c>
      <c r="O60" s="31">
        <f t="shared" si="17"/>
        <v>0.98716507837343348</v>
      </c>
      <c r="P60" s="31">
        <f t="shared" si="18"/>
        <v>4.5237560980878699</v>
      </c>
      <c r="Q60" s="31">
        <f t="shared" si="10"/>
        <v>37.612770077551595</v>
      </c>
      <c r="R60" s="31">
        <f t="shared" si="6"/>
        <v>4.9485666316009871</v>
      </c>
      <c r="S60" s="31">
        <f t="shared" si="11"/>
        <v>5.1416192979079698</v>
      </c>
      <c r="T60" s="31">
        <f t="shared" si="13"/>
        <v>4.225315166078782</v>
      </c>
      <c r="U60" s="31">
        <f t="shared" si="7"/>
        <v>4.7272727272727249</v>
      </c>
      <c r="V60" s="45"/>
      <c r="W60" s="1"/>
      <c r="X60" s="1"/>
      <c r="Y60" s="1"/>
      <c r="Z60" s="1"/>
      <c r="AA60" s="1"/>
    </row>
    <row r="61" spans="1:27" x14ac:dyDescent="0.2">
      <c r="A61" s="26">
        <f t="shared" si="2"/>
        <v>2.6499999999999986</v>
      </c>
      <c r="B61" s="27">
        <v>0.24060400000000001</v>
      </c>
      <c r="C61" s="27">
        <v>0.508324</v>
      </c>
      <c r="D61" s="27">
        <v>1.27755</v>
      </c>
      <c r="E61" s="27">
        <v>7.4477500000000001</v>
      </c>
      <c r="F61" s="23">
        <f t="shared" si="19"/>
        <v>-1.424602850475847</v>
      </c>
      <c r="G61" s="23">
        <f t="shared" si="19"/>
        <v>-0.67663623943303131</v>
      </c>
      <c r="H61" s="23">
        <f t="shared" si="19"/>
        <v>0.2449441812730625</v>
      </c>
      <c r="I61" s="23">
        <f t="shared" si="19"/>
        <v>2.0079119733534112</v>
      </c>
      <c r="J61" s="31">
        <f t="shared" si="4"/>
        <v>-833.15236676822599</v>
      </c>
      <c r="K61" s="31">
        <f t="shared" si="8"/>
        <v>6.9272453534944152</v>
      </c>
      <c r="L61" s="31">
        <f t="shared" si="9"/>
        <v>-1.1727116074302699E-2</v>
      </c>
      <c r="M61" s="31">
        <f t="shared" si="12"/>
        <v>0.9185476036032435</v>
      </c>
      <c r="N61" s="31">
        <f t="shared" si="16"/>
        <v>0.79770760342333391</v>
      </c>
      <c r="O61" s="31">
        <f t="shared" si="17"/>
        <v>0.98691284861204231</v>
      </c>
      <c r="P61" s="31">
        <f t="shared" si="18"/>
        <v>4.5552945549382553</v>
      </c>
      <c r="Q61" s="31">
        <f t="shared" si="10"/>
        <v>37.874996577034125</v>
      </c>
      <c r="R61" s="31">
        <f t="shared" si="6"/>
        <v>4.9963324492790377</v>
      </c>
      <c r="S61" s="31">
        <f t="shared" si="11"/>
        <v>5.3551651658742303</v>
      </c>
      <c r="T61" s="31">
        <f t="shared" si="13"/>
        <v>4.351085373691201</v>
      </c>
      <c r="U61" s="31">
        <f t="shared" si="7"/>
        <v>4.8181818181818148</v>
      </c>
      <c r="V61" s="11"/>
    </row>
    <row r="62" spans="1:27" x14ac:dyDescent="0.2">
      <c r="A62" s="26">
        <f t="shared" si="2"/>
        <v>2.6999999999999984</v>
      </c>
      <c r="B62" s="27">
        <v>0.24835499999999999</v>
      </c>
      <c r="C62" s="27">
        <v>0.52561800000000003</v>
      </c>
      <c r="D62" s="27">
        <v>1.3192999999999999</v>
      </c>
      <c r="E62" s="27">
        <v>7.9160000000000004</v>
      </c>
      <c r="F62" s="23">
        <f t="shared" ref="F62:I77" si="20">LN(B62)</f>
        <v>-1.392896104754453</v>
      </c>
      <c r="G62" s="23">
        <f t="shared" si="20"/>
        <v>-0.64318056582279437</v>
      </c>
      <c r="H62" s="23">
        <f t="shared" si="20"/>
        <v>0.27710129290759378</v>
      </c>
      <c r="I62" s="23">
        <f t="shared" si="20"/>
        <v>2.0688860277403194</v>
      </c>
      <c r="J62" s="31">
        <f t="shared" si="4"/>
        <v>-833.22148549980352</v>
      </c>
      <c r="K62" s="31">
        <f t="shared" si="8"/>
        <v>6.9278200411881166</v>
      </c>
      <c r="L62" s="31">
        <f t="shared" si="9"/>
        <v>3.4418059897127887E-2</v>
      </c>
      <c r="M62" s="31">
        <f t="shared" si="12"/>
        <v>0.92563714832723631</v>
      </c>
      <c r="N62" s="31">
        <f t="shared" si="16"/>
        <v>0.80525763858925259</v>
      </c>
      <c r="O62" s="31">
        <f t="shared" si="17"/>
        <v>0.98666944624370401</v>
      </c>
      <c r="P62" s="31">
        <f t="shared" si="18"/>
        <v>4.5881636411256252</v>
      </c>
      <c r="Q62" s="31">
        <f t="shared" si="10"/>
        <v>38.148286594139016</v>
      </c>
      <c r="R62" s="31">
        <f t="shared" si="6"/>
        <v>5.0436210617114536</v>
      </c>
      <c r="S62" s="31">
        <f t="shared" si="11"/>
        <v>5.5767278352770884</v>
      </c>
      <c r="T62" s="31">
        <f t="shared" si="13"/>
        <v>4.4962520741983152</v>
      </c>
      <c r="U62" s="31">
        <f t="shared" si="7"/>
        <v>4.9090909090909056</v>
      </c>
      <c r="V62" s="11"/>
    </row>
    <row r="63" spans="1:27" x14ac:dyDescent="0.2">
      <c r="A63" s="26">
        <f t="shared" si="2"/>
        <v>2.7499999999999982</v>
      </c>
      <c r="B63" s="27">
        <v>0.25619799999999998</v>
      </c>
      <c r="C63" s="27">
        <v>0.54325999999999997</v>
      </c>
      <c r="D63" s="27">
        <v>1.3623099999999999</v>
      </c>
      <c r="E63" s="27">
        <v>8.42713</v>
      </c>
      <c r="F63" s="23">
        <f t="shared" si="20"/>
        <v>-1.3618046959512224</v>
      </c>
      <c r="G63" s="23">
        <f t="shared" si="20"/>
        <v>-0.61016725228377122</v>
      </c>
      <c r="H63" s="23">
        <f t="shared" si="20"/>
        <v>0.30918178828998633</v>
      </c>
      <c r="I63" s="23">
        <f t="shared" si="20"/>
        <v>2.1314562632761875</v>
      </c>
      <c r="J63" s="23">
        <f t="shared" si="4"/>
        <v>-833.56631901907838</v>
      </c>
      <c r="K63" s="23">
        <f t="shared" si="8"/>
        <v>6.9306871594841279</v>
      </c>
      <c r="L63" s="31">
        <f t="shared" si="9"/>
        <v>8.08365987584206E-2</v>
      </c>
      <c r="M63" s="31">
        <f t="shared" si="12"/>
        <v>0.93083044051818875</v>
      </c>
      <c r="N63" s="23">
        <f t="shared" si="16"/>
        <v>0.81274092769677475</v>
      </c>
      <c r="O63" s="23">
        <f t="shared" si="17"/>
        <v>0.98643498940224983</v>
      </c>
      <c r="P63" s="23">
        <f t="shared" si="18"/>
        <v>4.6223668723990414</v>
      </c>
      <c r="Q63" s="23">
        <f t="shared" si="10"/>
        <v>38.432669360561832</v>
      </c>
      <c r="R63" s="23">
        <f t="shared" si="6"/>
        <v>5.0904916193378273</v>
      </c>
      <c r="S63" s="23">
        <f t="shared" si="11"/>
        <v>5.8047903732940602</v>
      </c>
      <c r="T63" s="23">
        <f t="shared" si="13"/>
        <v>4.6233424158188878</v>
      </c>
      <c r="U63" s="23">
        <f t="shared" si="7"/>
        <v>4.9999999999999964</v>
      </c>
    </row>
    <row r="64" spans="1:27" x14ac:dyDescent="0.2">
      <c r="A64" s="26">
        <f t="shared" si="2"/>
        <v>2.799999999999998</v>
      </c>
      <c r="B64" s="27">
        <v>0.26413300000000001</v>
      </c>
      <c r="C64" s="27">
        <v>0.56126299999999996</v>
      </c>
      <c r="D64" s="27">
        <v>1.4066700000000001</v>
      </c>
      <c r="E64" s="27">
        <v>8.9876799999999992</v>
      </c>
      <c r="F64" s="23">
        <f t="shared" si="20"/>
        <v>-1.3313025148155417</v>
      </c>
      <c r="G64" s="23">
        <f t="shared" si="20"/>
        <v>-0.57756567761040267</v>
      </c>
      <c r="H64" s="23">
        <f t="shared" si="20"/>
        <v>0.34122520904524961</v>
      </c>
      <c r="I64" s="23">
        <f t="shared" si="20"/>
        <v>2.1958547506630226</v>
      </c>
      <c r="J64" s="23">
        <f t="shared" si="4"/>
        <v>-834.19372193925767</v>
      </c>
      <c r="K64" s="23">
        <f t="shared" si="8"/>
        <v>6.9359037010639586</v>
      </c>
      <c r="L64" s="31">
        <f t="shared" si="9"/>
        <v>0.12750110394894643</v>
      </c>
      <c r="M64" s="31">
        <f t="shared" si="12"/>
        <v>0.93512339851234516</v>
      </c>
      <c r="N64" s="23">
        <f t="shared" si="16"/>
        <v>0.82015674983446807</v>
      </c>
      <c r="O64" s="23">
        <f t="shared" si="17"/>
        <v>0.98621022692984961</v>
      </c>
      <c r="P64" s="23">
        <f t="shared" si="18"/>
        <v>4.657978908108535</v>
      </c>
      <c r="Q64" s="23">
        <f t="shared" si="10"/>
        <v>38.72876563146842</v>
      </c>
      <c r="R64" s="23">
        <f t="shared" si="6"/>
        <v>5.1369396068280198</v>
      </c>
      <c r="S64" s="23">
        <f t="shared" si="11"/>
        <v>6.0390620768589756</v>
      </c>
      <c r="T64" s="23">
        <f t="shared" si="13"/>
        <v>4.7410370498554135</v>
      </c>
      <c r="U64" s="23">
        <f t="shared" si="7"/>
        <v>5.0909090909090873</v>
      </c>
    </row>
    <row r="65" spans="1:21" x14ac:dyDescent="0.2">
      <c r="A65" s="26">
        <f t="shared" si="2"/>
        <v>2.8499999999999979</v>
      </c>
      <c r="B65" s="27">
        <v>0.27216099999999999</v>
      </c>
      <c r="C65" s="27">
        <v>0.57963799999999999</v>
      </c>
      <c r="D65" s="27">
        <v>1.45245</v>
      </c>
      <c r="E65" s="27">
        <v>9.6056100000000004</v>
      </c>
      <c r="F65" s="23">
        <f t="shared" si="20"/>
        <v>-1.3013614760321059</v>
      </c>
      <c r="G65" s="23">
        <f t="shared" si="20"/>
        <v>-0.54535150822786693</v>
      </c>
      <c r="H65" s="23">
        <f t="shared" si="20"/>
        <v>0.37325178574351275</v>
      </c>
      <c r="I65" s="23">
        <f t="shared" si="20"/>
        <v>2.2623473027932115</v>
      </c>
      <c r="J65" s="23">
        <f t="shared" si="4"/>
        <v>-835.09979792880176</v>
      </c>
      <c r="K65" s="23">
        <f t="shared" si="8"/>
        <v>6.9434372698790225</v>
      </c>
      <c r="L65" s="31">
        <f t="shared" si="9"/>
        <v>0.17434893860965478</v>
      </c>
      <c r="M65" s="31">
        <f t="shared" si="12"/>
        <v>0.94772059482793436</v>
      </c>
      <c r="N65" s="23">
        <f t="shared" si="16"/>
        <v>0.82750024848922199</v>
      </c>
      <c r="O65" s="23">
        <f t="shared" si="17"/>
        <v>0.98599567302099889</v>
      </c>
      <c r="P65" s="23">
        <f t="shared" si="18"/>
        <v>4.6949997676646493</v>
      </c>
      <c r="Q65" s="23">
        <f t="shared" si="10"/>
        <v>39.036575568247727</v>
      </c>
      <c r="R65" s="23">
        <f t="shared" si="6"/>
        <v>5.1829346060765271</v>
      </c>
      <c r="S65" s="23">
        <f t="shared" si="11"/>
        <v>6.2788940782795999</v>
      </c>
      <c r="T65" s="23">
        <f t="shared" si="13"/>
        <v>4.9080023602933309</v>
      </c>
      <c r="U65" s="23">
        <f t="shared" si="7"/>
        <v>5.1818181818181772</v>
      </c>
    </row>
    <row r="66" spans="1:21" x14ac:dyDescent="0.2">
      <c r="A66" s="26">
        <f t="shared" si="2"/>
        <v>2.8999999999999977</v>
      </c>
      <c r="B66" s="27">
        <v>0.280283</v>
      </c>
      <c r="C66" s="27">
        <v>0.59839699999999996</v>
      </c>
      <c r="D66" s="27">
        <v>1.4997499999999999</v>
      </c>
      <c r="E66" s="27">
        <v>10.290699999999999</v>
      </c>
      <c r="F66" s="23">
        <f t="shared" si="20"/>
        <v>-1.2719554719549546</v>
      </c>
      <c r="G66" s="23">
        <f t="shared" si="20"/>
        <v>-0.51350086570342057</v>
      </c>
      <c r="H66" s="23">
        <f t="shared" si="20"/>
        <v>0.40529842755106538</v>
      </c>
      <c r="I66" s="23">
        <f t="shared" si="20"/>
        <v>2.3312405747430969</v>
      </c>
      <c r="J66" s="23">
        <f t="shared" si="4"/>
        <v>-836.29064825604951</v>
      </c>
      <c r="K66" s="23">
        <f t="shared" si="8"/>
        <v>6.953338594924924</v>
      </c>
      <c r="L66" s="31">
        <f t="shared" si="9"/>
        <v>0.22227316343173953</v>
      </c>
      <c r="M66" s="31">
        <f t="shared" si="12"/>
        <v>0.96868978779776749</v>
      </c>
      <c r="N66" s="23">
        <f t="shared" si="16"/>
        <v>0.834743074640937</v>
      </c>
      <c r="O66" s="23">
        <f t="shared" si="17"/>
        <v>0.9857929276733175</v>
      </c>
      <c r="P66" s="23">
        <f t="shared" si="18"/>
        <v>4.7334963063679565</v>
      </c>
      <c r="Q66" s="23">
        <f t="shared" si="10"/>
        <v>39.356655039296378</v>
      </c>
      <c r="R66" s="23">
        <f t="shared" si="6"/>
        <v>5.2282990568740404</v>
      </c>
      <c r="S66" s="23">
        <f t="shared" si="11"/>
        <v>6.5298623128883069</v>
      </c>
      <c r="T66" s="23">
        <f t="shared" si="13"/>
        <v>5.1240477539373686</v>
      </c>
      <c r="U66" s="23">
        <f t="shared" si="7"/>
        <v>5.272727272727268</v>
      </c>
    </row>
    <row r="67" spans="1:21" x14ac:dyDescent="0.2">
      <c r="A67" s="26">
        <f t="shared" si="2"/>
        <v>2.9499999999999975</v>
      </c>
      <c r="B67" s="27">
        <v>0.28849799999999998</v>
      </c>
      <c r="C67" s="27">
        <v>0.61755400000000005</v>
      </c>
      <c r="D67" s="27">
        <v>1.54867</v>
      </c>
      <c r="E67" s="27">
        <v>11.055099999999999</v>
      </c>
      <c r="F67" s="23">
        <f t="shared" si="20"/>
        <v>-1.2430671254670242</v>
      </c>
      <c r="G67" s="23">
        <f t="shared" si="20"/>
        <v>-0.48198876491076742</v>
      </c>
      <c r="H67" s="23">
        <f t="shared" si="20"/>
        <v>0.43739649806694325</v>
      </c>
      <c r="I67" s="23">
        <f t="shared" si="20"/>
        <v>2.4028918599491851</v>
      </c>
      <c r="J67" s="23">
        <f t="shared" si="4"/>
        <v>-837.77311759242241</v>
      </c>
      <c r="K67" s="23">
        <f t="shared" si="8"/>
        <v>6.9656645862221964</v>
      </c>
      <c r="L67" s="31">
        <f t="shared" si="9"/>
        <v>0.27121791738943118</v>
      </c>
      <c r="M67" s="31" t="e">
        <f t="shared" si="12"/>
        <v>#NUM!</v>
      </c>
      <c r="N67" s="23">
        <f t="shared" si="16"/>
        <v>0.84189827315762933</v>
      </c>
      <c r="O67" s="23">
        <f t="shared" si="17"/>
        <v>0.9856022114809887</v>
      </c>
      <c r="P67" s="23">
        <f t="shared" si="18"/>
        <v>4.7735356064148835</v>
      </c>
      <c r="Q67" s="23">
        <f t="shared" si="10"/>
        <v>39.689561799536555</v>
      </c>
      <c r="R67" s="23">
        <f t="shared" si="6"/>
        <v>5.2731146639668696</v>
      </c>
      <c r="S67" s="23">
        <f t="shared" si="11"/>
        <v>6.791298853673335</v>
      </c>
      <c r="T67" s="23" t="e">
        <f t="shared" si="13"/>
        <v>#NUM!</v>
      </c>
      <c r="U67" s="23">
        <f t="shared" si="7"/>
        <v>5.3636363636363589</v>
      </c>
    </row>
    <row r="68" spans="1:21" x14ac:dyDescent="0.2">
      <c r="A68" s="26">
        <f t="shared" si="2"/>
        <v>2.9999999999999973</v>
      </c>
      <c r="B68" s="27">
        <v>0.29680699999999999</v>
      </c>
      <c r="C68" s="27">
        <v>0.63712100000000005</v>
      </c>
      <c r="D68" s="27">
        <v>1.5993200000000001</v>
      </c>
      <c r="E68" s="27">
        <v>11.914199999999999</v>
      </c>
      <c r="F68" s="23">
        <f t="shared" si="20"/>
        <v>-1.2146731830613708</v>
      </c>
      <c r="G68" s="23">
        <f t="shared" si="20"/>
        <v>-0.45079568854450364</v>
      </c>
      <c r="H68" s="23">
        <f t="shared" si="20"/>
        <v>0.4695785389076389</v>
      </c>
      <c r="I68" s="23">
        <f t="shared" si="20"/>
        <v>2.4777309660389046</v>
      </c>
      <c r="J68" s="23">
        <f t="shared" si="4"/>
        <v>-839.55263535556753</v>
      </c>
      <c r="K68" s="23">
        <f t="shared" si="8"/>
        <v>6.980460386663867</v>
      </c>
      <c r="L68" s="23" t="e">
        <f t="shared" si="9"/>
        <v>#NUM!</v>
      </c>
      <c r="M68" s="23" t="e">
        <f t="shared" si="12"/>
        <v>#NUM!</v>
      </c>
      <c r="N68" s="23">
        <f t="shared" si="16"/>
        <v>0.84893284188801277</v>
      </c>
      <c r="O68" s="23">
        <f t="shared" si="17"/>
        <v>0.98542521334004318</v>
      </c>
      <c r="P68" s="23">
        <f t="shared" si="18"/>
        <v>4.8151764898266531</v>
      </c>
      <c r="Q68" s="23">
        <f t="shared" si="10"/>
        <v>40.035784924663709</v>
      </c>
      <c r="R68" s="23">
        <f t="shared" si="6"/>
        <v>5.3171747228950625</v>
      </c>
      <c r="S68" s="23" t="e">
        <f t="shared" si="11"/>
        <v>#NUM!</v>
      </c>
      <c r="T68" s="23" t="e">
        <f t="shared" si="13"/>
        <v>#NUM!</v>
      </c>
      <c r="U68" s="23">
        <f t="shared" si="7"/>
        <v>5.4545454545454497</v>
      </c>
    </row>
    <row r="69" spans="1:21" x14ac:dyDescent="0.2">
      <c r="A69" s="26">
        <f t="shared" si="2"/>
        <v>3.0499999999999972</v>
      </c>
      <c r="B69" s="27"/>
      <c r="C69" s="27"/>
      <c r="D69" s="27"/>
      <c r="E69" s="27"/>
      <c r="F69" s="23" t="e">
        <f t="shared" si="20"/>
        <v>#NUM!</v>
      </c>
      <c r="G69" s="23" t="e">
        <f t="shared" si="20"/>
        <v>#NUM!</v>
      </c>
      <c r="H69" s="23" t="e">
        <f t="shared" si="20"/>
        <v>#NUM!</v>
      </c>
      <c r="I69" s="23" t="e">
        <f t="shared" si="20"/>
        <v>#NUM!</v>
      </c>
      <c r="J69" s="23" t="e">
        <f t="shared" si="4"/>
        <v>#NUM!</v>
      </c>
      <c r="K69" s="23" t="e">
        <f t="shared" si="8"/>
        <v>#NUM!</v>
      </c>
      <c r="L69" s="23" t="e">
        <f t="shared" si="9"/>
        <v>#NUM!</v>
      </c>
      <c r="M69" s="23" t="e">
        <f t="shared" si="12"/>
        <v>#NUM!</v>
      </c>
      <c r="N69" s="23" t="e">
        <f t="shared" si="16"/>
        <v>#VALUE!</v>
      </c>
      <c r="O69" s="23" t="e">
        <f t="shared" si="17"/>
        <v>#VALUE!</v>
      </c>
      <c r="P69" s="23" t="e">
        <f t="shared" si="18"/>
        <v>#NUM!</v>
      </c>
      <c r="Q69" s="23" t="e">
        <f t="shared" si="10"/>
        <v>#NUM!</v>
      </c>
      <c r="R69" s="23" t="e">
        <f t="shared" si="6"/>
        <v>#VALUE!</v>
      </c>
      <c r="S69" s="23" t="e">
        <f t="shared" si="11"/>
        <v>#NUM!</v>
      </c>
      <c r="T69" s="23" t="e">
        <f t="shared" si="13"/>
        <v>#NUM!</v>
      </c>
      <c r="U69" s="23">
        <f t="shared" si="7"/>
        <v>5.5454545454545396</v>
      </c>
    </row>
    <row r="70" spans="1:21" x14ac:dyDescent="0.2">
      <c r="A70" s="26">
        <f t="shared" si="2"/>
        <v>3.099999999999997</v>
      </c>
      <c r="B70" s="27"/>
      <c r="C70" s="27"/>
      <c r="D70" s="27"/>
      <c r="E70" s="27"/>
      <c r="F70" s="23" t="e">
        <f t="shared" si="20"/>
        <v>#NUM!</v>
      </c>
      <c r="G70" s="23" t="e">
        <f t="shared" si="20"/>
        <v>#NUM!</v>
      </c>
      <c r="H70" s="23" t="e">
        <f t="shared" si="20"/>
        <v>#NUM!</v>
      </c>
      <c r="I70" s="23" t="e">
        <f t="shared" si="20"/>
        <v>#NUM!</v>
      </c>
      <c r="J70" s="23" t="e">
        <f t="shared" si="4"/>
        <v>#NUM!</v>
      </c>
      <c r="K70" s="23" t="e">
        <f t="shared" si="8"/>
        <v>#NUM!</v>
      </c>
      <c r="L70" s="23" t="e">
        <f t="shared" si="9"/>
        <v>#NUM!</v>
      </c>
      <c r="M70" s="23" t="e">
        <f t="shared" si="12"/>
        <v>#NUM!</v>
      </c>
      <c r="N70" s="23" t="e">
        <f t="shared" si="16"/>
        <v>#VALUE!</v>
      </c>
      <c r="O70" s="23" t="e">
        <f t="shared" si="17"/>
        <v>#VALUE!</v>
      </c>
      <c r="P70" s="23" t="e">
        <f t="shared" si="18"/>
        <v>#NUM!</v>
      </c>
      <c r="Q70" s="23" t="e">
        <f t="shared" si="10"/>
        <v>#NUM!</v>
      </c>
      <c r="R70" s="23" t="e">
        <f t="shared" si="6"/>
        <v>#VALUE!</v>
      </c>
      <c r="S70" s="23" t="e">
        <f t="shared" si="11"/>
        <v>#NUM!</v>
      </c>
      <c r="T70" s="23" t="e">
        <f t="shared" si="13"/>
        <v>#NUM!</v>
      </c>
      <c r="U70" s="23">
        <f t="shared" si="7"/>
        <v>5.6363636363636305</v>
      </c>
    </row>
    <row r="71" spans="1:21" x14ac:dyDescent="0.2">
      <c r="A71" s="26">
        <f t="shared" si="2"/>
        <v>3.1499999999999968</v>
      </c>
      <c r="B71" s="27">
        <v>5.9575699999999996</v>
      </c>
      <c r="C71" s="27">
        <v>8.9994099999999992</v>
      </c>
      <c r="D71" s="27">
        <v>9.4849700000000006</v>
      </c>
      <c r="E71" s="27"/>
      <c r="F71" s="23">
        <f t="shared" si="20"/>
        <v>1.7846626798168208</v>
      </c>
      <c r="G71" s="23">
        <f t="shared" si="20"/>
        <v>2.1971590196318043</v>
      </c>
      <c r="H71" s="23">
        <f t="shared" si="20"/>
        <v>2.2497084404932037</v>
      </c>
      <c r="I71" s="23" t="e">
        <f t="shared" si="20"/>
        <v>#NUM!</v>
      </c>
      <c r="J71" s="23">
        <f t="shared" si="4"/>
        <v>-211.53581750979885</v>
      </c>
      <c r="K71" s="23">
        <f t="shared" si="8"/>
        <v>1.7588145546852227</v>
      </c>
      <c r="L71" s="23" t="e">
        <f t="shared" si="9"/>
        <v>#NUM!</v>
      </c>
      <c r="M71" s="23" t="e">
        <f t="shared" si="12"/>
        <v>#NUM!</v>
      </c>
      <c r="N71" s="23">
        <f t="shared" si="16"/>
        <v>1.1900567134348083</v>
      </c>
      <c r="O71" s="23">
        <f t="shared" si="17"/>
        <v>0.68595551667406651</v>
      </c>
      <c r="P71" s="23">
        <f t="shared" si="18"/>
        <v>3.3908606863926174</v>
      </c>
      <c r="Q71" s="23">
        <f t="shared" si="10"/>
        <v>28.19331117701142</v>
      </c>
      <c r="R71" s="23">
        <f t="shared" si="6"/>
        <v>7.4537574272828762</v>
      </c>
      <c r="S71" s="23" t="e">
        <f t="shared" si="11"/>
        <v>#NUM!</v>
      </c>
      <c r="T71" s="23" t="e">
        <f t="shared" si="13"/>
        <v>#NUM!</v>
      </c>
      <c r="U71" s="23">
        <f t="shared" si="7"/>
        <v>5.7272727272727213</v>
      </c>
    </row>
    <row r="72" spans="1:21" x14ac:dyDescent="0.2">
      <c r="A72" s="26">
        <f t="shared" si="2"/>
        <v>3.1999999999999966</v>
      </c>
      <c r="B72" s="27">
        <v>6.1694000000000004</v>
      </c>
      <c r="C72" s="27">
        <v>9.2192799999999995</v>
      </c>
      <c r="D72" s="27">
        <v>9.6949299999999994</v>
      </c>
      <c r="E72" s="27"/>
      <c r="F72" s="23">
        <f t="shared" si="20"/>
        <v>1.8196015884561441</v>
      </c>
      <c r="G72" s="23">
        <f t="shared" si="20"/>
        <v>2.2212969434129426</v>
      </c>
      <c r="H72" s="23">
        <f t="shared" si="20"/>
        <v>2.2716030684519426</v>
      </c>
      <c r="I72" s="23" t="e">
        <f t="shared" si="20"/>
        <v>#NUM!</v>
      </c>
      <c r="J72" s="23">
        <f t="shared" si="4"/>
        <v>-205.52496867811348</v>
      </c>
      <c r="K72" s="23">
        <f t="shared" si="8"/>
        <v>1.7088373520741746</v>
      </c>
      <c r="L72" s="23">
        <f t="shared" si="9"/>
        <v>-1.005267004622902</v>
      </c>
      <c r="M72" s="23" t="e">
        <f t="shared" si="12"/>
        <v>#NUM!</v>
      </c>
      <c r="N72" s="23">
        <f t="shared" si="16"/>
        <v>1.1603234634661146</v>
      </c>
      <c r="O72" s="23">
        <f t="shared" si="17"/>
        <v>0.68443496346259447</v>
      </c>
      <c r="P72" s="23">
        <f t="shared" si="18"/>
        <v>3.3805224793136976</v>
      </c>
      <c r="Q72" s="23">
        <f t="shared" si="10"/>
        <v>28.107354154253741</v>
      </c>
      <c r="R72" s="23">
        <f t="shared" si="6"/>
        <v>7.2675272835515381</v>
      </c>
      <c r="S72" s="23">
        <f t="shared" si="11"/>
        <v>-1.7779967243618051</v>
      </c>
      <c r="T72" s="23" t="e">
        <f t="shared" si="13"/>
        <v>#NUM!</v>
      </c>
      <c r="U72" s="23">
        <f t="shared" si="7"/>
        <v>5.8181818181818112</v>
      </c>
    </row>
    <row r="73" spans="1:21" x14ac:dyDescent="0.2">
      <c r="A73" s="26">
        <f t="shared" si="2"/>
        <v>3.2499999999999964</v>
      </c>
      <c r="B73" s="27">
        <v>6.3878899999999996</v>
      </c>
      <c r="C73" s="27">
        <v>9.4407999999999994</v>
      </c>
      <c r="D73" s="27">
        <v>9.9064599999999992</v>
      </c>
      <c r="E73" s="27"/>
      <c r="F73" s="23">
        <f t="shared" si="20"/>
        <v>1.8544040104174029</v>
      </c>
      <c r="G73" s="23">
        <f t="shared" si="20"/>
        <v>2.245040722329402</v>
      </c>
      <c r="H73" s="23">
        <f t="shared" si="20"/>
        <v>2.2931870695910344</v>
      </c>
      <c r="I73" s="23" t="e">
        <f t="shared" si="20"/>
        <v>#NUM!</v>
      </c>
      <c r="J73" s="23">
        <f t="shared" si="4"/>
        <v>-199.44528885957456</v>
      </c>
      <c r="K73" s="23">
        <f t="shared" si="8"/>
        <v>1.6582878542229329</v>
      </c>
      <c r="L73" s="23">
        <f t="shared" si="9"/>
        <v>-1.0174108734242751</v>
      </c>
      <c r="M73" s="23">
        <f t="shared" si="12"/>
        <v>-0.24735894309457862</v>
      </c>
      <c r="N73" s="23">
        <f t="shared" ref="N73:N108" si="21">INDEX(LINEST(F73:H73,$D$2:$F$2,,TRUE),2,1)*0.0083145</f>
        <v>1.1296553529003985</v>
      </c>
      <c r="O73" s="23">
        <f t="shared" ref="O73:O108" si="22">INDEX(LINEST(F73:H73,$D$2:$F$2,,TRUE),3,1)</f>
        <v>0.68303313623656459</v>
      </c>
      <c r="P73" s="23">
        <f t="shared" si="18"/>
        <v>3.3694763972067157</v>
      </c>
      <c r="Q73" s="23">
        <f t="shared" si="10"/>
        <v>28.01551150457524</v>
      </c>
      <c r="R73" s="23">
        <f t="shared" si="6"/>
        <v>7.0754417683577593</v>
      </c>
      <c r="S73" s="23">
        <f t="shared" si="11"/>
        <v>-1.8989800776898202</v>
      </c>
      <c r="T73" s="23">
        <f t="shared" si="13"/>
        <v>-2.421174512616648</v>
      </c>
      <c r="U73" s="23">
        <f t="shared" si="7"/>
        <v>5.9090909090909021</v>
      </c>
    </row>
    <row r="74" spans="1:21" x14ac:dyDescent="0.2">
      <c r="A74" s="26">
        <f t="shared" ref="A74:A108" si="23">A73+$O$3</f>
        <v>3.2999999999999963</v>
      </c>
      <c r="B74" s="27">
        <v>6.6133499999999996</v>
      </c>
      <c r="C74" s="27">
        <v>9.6639700000000008</v>
      </c>
      <c r="D74" s="27">
        <v>10.1195</v>
      </c>
      <c r="E74" s="27"/>
      <c r="F74" s="23">
        <f t="shared" si="20"/>
        <v>1.8890903333467317</v>
      </c>
      <c r="G74" s="23">
        <f t="shared" si="20"/>
        <v>2.268404536883005</v>
      </c>
      <c r="H74" s="23">
        <f t="shared" si="20"/>
        <v>2.3144642555241233</v>
      </c>
      <c r="I74" s="23" t="e">
        <f t="shared" si="20"/>
        <v>#NUM!</v>
      </c>
      <c r="J74" s="23">
        <f t="shared" ref="J74:J108" si="24">SLOPE(F74:H74,$D$2:$F$2)</f>
        <v>-193.28838351455258</v>
      </c>
      <c r="K74" s="23">
        <f t="shared" si="8"/>
        <v>1.6070962647317475</v>
      </c>
      <c r="L74" s="23">
        <f t="shared" si="9"/>
        <v>-1.0300028989323597</v>
      </c>
      <c r="M74" s="23">
        <f t="shared" si="12"/>
        <v>-0.25944293886251174</v>
      </c>
      <c r="N74" s="23">
        <f t="shared" si="21"/>
        <v>1.0980502408792712</v>
      </c>
      <c r="O74" s="23">
        <f t="shared" si="22"/>
        <v>0.68174132014679445</v>
      </c>
      <c r="P74" s="23">
        <f t="shared" ref="P74:P108" si="25">INTERCEPT(F74:H74,$D$2:$F$2)</f>
        <v>3.3576831013873063</v>
      </c>
      <c r="Q74" s="23">
        <f t="shared" si="10"/>
        <v>27.91745614648476</v>
      </c>
      <c r="R74" s="23">
        <f t="shared" ref="R74:R108" si="26">INDEX(LINEST(F74:H74,$D$2:$F$2,,TRUE),2,2)*8.3145</f>
        <v>6.8774874727278901</v>
      </c>
      <c r="S74" s="23">
        <f t="shared" si="11"/>
        <v>-2.0201141756234691</v>
      </c>
      <c r="T74" s="23">
        <f t="shared" si="13"/>
        <v>-2.4487640582549552</v>
      </c>
      <c r="U74" s="23">
        <f t="shared" ref="U74:U108" si="27">A74/$T$5</f>
        <v>5.9999999999999929</v>
      </c>
    </row>
    <row r="75" spans="1:21" x14ac:dyDescent="0.2">
      <c r="A75" s="26">
        <f t="shared" si="23"/>
        <v>3.3499999999999961</v>
      </c>
      <c r="B75" s="27">
        <v>6.8461100000000004</v>
      </c>
      <c r="C75" s="27">
        <v>9.8887800000000006</v>
      </c>
      <c r="D75" s="27">
        <v>10.334199999999999</v>
      </c>
      <c r="E75" s="27"/>
      <c r="F75" s="23">
        <f t="shared" si="20"/>
        <v>1.9236806077557123</v>
      </c>
      <c r="G75" s="23">
        <f t="shared" si="20"/>
        <v>2.2914007810993415</v>
      </c>
      <c r="H75" s="23">
        <f t="shared" si="20"/>
        <v>2.3354587832678053</v>
      </c>
      <c r="I75" s="23" t="e">
        <f t="shared" si="20"/>
        <v>#NUM!</v>
      </c>
      <c r="J75" s="23">
        <f t="shared" si="24"/>
        <v>-187.05725712065635</v>
      </c>
      <c r="K75" s="23">
        <f t="shared" ref="K75:K108" si="28">-J75*0.0083145</f>
        <v>1.5552875643296973</v>
      </c>
      <c r="L75" s="23">
        <f t="shared" ref="L75:L108" si="29">(K76-K74)/(A76-A74)</f>
        <v>-1.0433551673105261</v>
      </c>
      <c r="M75" s="23">
        <f t="shared" si="12"/>
        <v>-0.28283149284196496</v>
      </c>
      <c r="N75" s="23">
        <f t="shared" si="21"/>
        <v>1.0654650693702632</v>
      </c>
      <c r="O75" s="23">
        <f t="shared" si="22"/>
        <v>0.68059295913027174</v>
      </c>
      <c r="P75" s="23">
        <f t="shared" si="25"/>
        <v>3.345180117507113</v>
      </c>
      <c r="Q75" s="23">
        <f t="shared" ref="Q75:Q108" si="30">P75*8.3145</f>
        <v>27.813500087012894</v>
      </c>
      <c r="R75" s="23">
        <f t="shared" si="26"/>
        <v>6.673394708565807</v>
      </c>
      <c r="S75" s="23">
        <f t="shared" ref="S75:S108" si="31">(Q76-Q74)/(A76-A74)</f>
        <v>-2.1438564835153149</v>
      </c>
      <c r="T75" s="23">
        <f t="shared" si="13"/>
        <v>-2.5536327460134522</v>
      </c>
      <c r="U75" s="23">
        <f t="shared" si="27"/>
        <v>6.0909090909090837</v>
      </c>
    </row>
    <row r="76" spans="1:21" x14ac:dyDescent="0.2">
      <c r="A76" s="26">
        <f t="shared" si="23"/>
        <v>3.3999999999999959</v>
      </c>
      <c r="B76" s="27">
        <v>7.0865</v>
      </c>
      <c r="C76" s="27">
        <v>10.1152</v>
      </c>
      <c r="D76" s="27">
        <v>10.5504</v>
      </c>
      <c r="E76" s="27"/>
      <c r="F76" s="23">
        <f t="shared" si="20"/>
        <v>1.958191565624823</v>
      </c>
      <c r="G76" s="23">
        <f t="shared" si="20"/>
        <v>2.3140392430391614</v>
      </c>
      <c r="H76" s="23">
        <f t="shared" si="20"/>
        <v>2.356163773895275</v>
      </c>
      <c r="I76" s="23" t="e">
        <f t="shared" si="20"/>
        <v>#NUM!</v>
      </c>
      <c r="J76" s="23">
        <f t="shared" si="24"/>
        <v>-180.73976162134767</v>
      </c>
      <c r="K76" s="23">
        <f t="shared" si="28"/>
        <v>1.5027607480006953</v>
      </c>
      <c r="L76" s="23">
        <f t="shared" si="29"/>
        <v>-1.0582860482165561</v>
      </c>
      <c r="M76" s="23">
        <f t="shared" ref="M76:M108" si="32">(L77-L75)/(A77-A75)</f>
        <v>-0.30337735451442355</v>
      </c>
      <c r="N76" s="23">
        <f t="shared" si="21"/>
        <v>1.0319057848708111</v>
      </c>
      <c r="O76" s="23">
        <f t="shared" si="22"/>
        <v>0.67956927934112177</v>
      </c>
      <c r="P76" s="23">
        <f t="shared" si="25"/>
        <v>3.3318985505001173</v>
      </c>
      <c r="Q76" s="23">
        <f t="shared" si="30"/>
        <v>27.703070498133229</v>
      </c>
      <c r="R76" s="23">
        <f t="shared" si="26"/>
        <v>6.4632007209447337</v>
      </c>
      <c r="S76" s="23">
        <f t="shared" si="31"/>
        <v>-2.2754774502248134</v>
      </c>
      <c r="T76" s="23">
        <f t="shared" ref="T76:T108" si="33">(S77-S75)/(A77-A75)</f>
        <v>-2.6372781117540893</v>
      </c>
      <c r="U76" s="23">
        <f t="shared" si="27"/>
        <v>6.1818181818181737</v>
      </c>
    </row>
    <row r="77" spans="1:21" x14ac:dyDescent="0.2">
      <c r="A77" s="26">
        <f t="shared" si="23"/>
        <v>3.4499999999999957</v>
      </c>
      <c r="B77" s="27">
        <v>7.3349099999999998</v>
      </c>
      <c r="C77" s="27">
        <v>10.343299999999999</v>
      </c>
      <c r="D77" s="27">
        <v>10.7681</v>
      </c>
      <c r="E77" s="27"/>
      <c r="F77" s="23">
        <f t="shared" si="20"/>
        <v>1.9926451415810185</v>
      </c>
      <c r="G77" s="23">
        <f t="shared" si="20"/>
        <v>2.3363389670992647</v>
      </c>
      <c r="H77" s="23">
        <f t="shared" si="20"/>
        <v>2.3765880596348818</v>
      </c>
      <c r="I77" s="23" t="e">
        <f t="shared" si="20"/>
        <v>#NUM!</v>
      </c>
      <c r="J77" s="23">
        <f t="shared" si="24"/>
        <v>-174.32905881388442</v>
      </c>
      <c r="K77" s="23">
        <f t="shared" si="28"/>
        <v>1.449458959508042</v>
      </c>
      <c r="L77" s="23">
        <f t="shared" si="29"/>
        <v>-1.0736929027619684</v>
      </c>
      <c r="M77" s="23">
        <f t="shared" si="32"/>
        <v>-0.31517066063480148</v>
      </c>
      <c r="N77" s="23">
        <f t="shared" si="21"/>
        <v>0.99738025345482428</v>
      </c>
      <c r="O77" s="23">
        <f t="shared" si="22"/>
        <v>0.67866143188762607</v>
      </c>
      <c r="P77" s="23">
        <f t="shared" si="25"/>
        <v>3.3178125373733129</v>
      </c>
      <c r="Q77" s="23">
        <f t="shared" si="30"/>
        <v>27.585952341990414</v>
      </c>
      <c r="R77" s="23">
        <f t="shared" si="26"/>
        <v>6.2469547779425412</v>
      </c>
      <c r="S77" s="23">
        <f t="shared" si="31"/>
        <v>-2.4075842946907229</v>
      </c>
      <c r="T77" s="23">
        <f t="shared" si="33"/>
        <v>-2.6674381541859487</v>
      </c>
      <c r="U77" s="23">
        <f t="shared" si="27"/>
        <v>6.2727272727272645</v>
      </c>
    </row>
    <row r="78" spans="1:21" x14ac:dyDescent="0.2">
      <c r="A78" s="26">
        <f t="shared" si="23"/>
        <v>3.4999999999999956</v>
      </c>
      <c r="B78" s="27">
        <v>7.5917300000000001</v>
      </c>
      <c r="C78" s="27">
        <v>10.573</v>
      </c>
      <c r="D78" s="27">
        <v>10.987399999999999</v>
      </c>
      <c r="E78" s="27"/>
      <c r="F78" s="23">
        <f t="shared" ref="F78:I108" si="34">LN(B78)</f>
        <v>2.0270594969239042</v>
      </c>
      <c r="G78" s="23">
        <f t="shared" si="34"/>
        <v>2.3583035817503895</v>
      </c>
      <c r="H78" s="23">
        <f t="shared" si="34"/>
        <v>2.3967491617184566</v>
      </c>
      <c r="I78" s="23" t="e">
        <f t="shared" si="34"/>
        <v>#NUM!</v>
      </c>
      <c r="J78" s="23">
        <f t="shared" si="24"/>
        <v>-167.82626227969195</v>
      </c>
      <c r="K78" s="23">
        <f t="shared" si="28"/>
        <v>1.3953914577244988</v>
      </c>
      <c r="L78" s="23">
        <f t="shared" si="29"/>
        <v>-1.0898031142800362</v>
      </c>
      <c r="M78" s="23">
        <f t="shared" si="32"/>
        <v>-0.33177027900262229</v>
      </c>
      <c r="N78" s="23">
        <f t="shared" si="21"/>
        <v>0.96182063087939362</v>
      </c>
      <c r="O78" s="23">
        <f t="shared" si="22"/>
        <v>0.67791459741766802</v>
      </c>
      <c r="P78" s="23">
        <f t="shared" si="25"/>
        <v>3.302942097379777</v>
      </c>
      <c r="Q78" s="23">
        <f t="shared" si="30"/>
        <v>27.462312068664158</v>
      </c>
      <c r="R78" s="23">
        <f t="shared" si="26"/>
        <v>6.0242319464247212</v>
      </c>
      <c r="S78" s="23">
        <f t="shared" si="31"/>
        <v>-2.5422212656434073</v>
      </c>
      <c r="T78" s="23">
        <f t="shared" si="33"/>
        <v>-2.7291088552381568</v>
      </c>
      <c r="U78" s="23">
        <f t="shared" si="27"/>
        <v>6.3636363636363553</v>
      </c>
    </row>
    <row r="79" spans="1:21" x14ac:dyDescent="0.2">
      <c r="A79" s="26">
        <f t="shared" si="23"/>
        <v>3.5499999999999954</v>
      </c>
      <c r="B79" s="27">
        <v>7.8573700000000004</v>
      </c>
      <c r="C79" s="27">
        <v>10.8043</v>
      </c>
      <c r="D79" s="27">
        <v>11.2082</v>
      </c>
      <c r="E79" s="27"/>
      <c r="F79" s="23">
        <f t="shared" si="34"/>
        <v>2.0614519448502069</v>
      </c>
      <c r="G79" s="23">
        <f t="shared" si="34"/>
        <v>2.3799442030383804</v>
      </c>
      <c r="H79" s="23">
        <f t="shared" si="34"/>
        <v>2.4166456532723557</v>
      </c>
      <c r="I79" s="23" t="e">
        <f t="shared" si="34"/>
        <v>#NUM!</v>
      </c>
      <c r="J79" s="23">
        <f t="shared" si="24"/>
        <v>-161.22179903542471</v>
      </c>
      <c r="K79" s="23">
        <f t="shared" si="28"/>
        <v>1.3404786480800388</v>
      </c>
      <c r="L79" s="23">
        <f t="shared" si="29"/>
        <v>-1.1068699306622305</v>
      </c>
      <c r="M79" s="23">
        <f t="shared" si="32"/>
        <v>-0.34944860447046266</v>
      </c>
      <c r="N79" s="23">
        <f t="shared" si="21"/>
        <v>0.92522838594332624</v>
      </c>
      <c r="O79" s="23">
        <f t="shared" si="22"/>
        <v>0.67732002670796698</v>
      </c>
      <c r="P79" s="23">
        <f t="shared" si="25"/>
        <v>3.2872367809761345</v>
      </c>
      <c r="Q79" s="23">
        <f t="shared" si="30"/>
        <v>27.331730215426074</v>
      </c>
      <c r="R79" s="23">
        <f t="shared" si="26"/>
        <v>5.7950414260116716</v>
      </c>
      <c r="S79" s="23">
        <f t="shared" si="31"/>
        <v>-2.6804951802145376</v>
      </c>
      <c r="T79" s="23">
        <f t="shared" si="33"/>
        <v>-2.7982614276695248</v>
      </c>
      <c r="U79" s="23">
        <f t="shared" si="27"/>
        <v>6.4545454545454453</v>
      </c>
    </row>
    <row r="80" spans="1:21" x14ac:dyDescent="0.2">
      <c r="A80" s="26">
        <f t="shared" si="23"/>
        <v>3.5999999999999952</v>
      </c>
      <c r="B80" s="27">
        <v>8.1322899999999994</v>
      </c>
      <c r="C80" s="27">
        <v>11.0373</v>
      </c>
      <c r="D80" s="27">
        <v>11.4306</v>
      </c>
      <c r="E80" s="27"/>
      <c r="F80" s="23">
        <f t="shared" si="34"/>
        <v>2.095842556714107</v>
      </c>
      <c r="G80" s="23">
        <f t="shared" si="34"/>
        <v>2.4012804457206083</v>
      </c>
      <c r="H80" s="23">
        <f t="shared" si="34"/>
        <v>2.4362939698673074</v>
      </c>
      <c r="I80" s="23" t="e">
        <f t="shared" si="34"/>
        <v>#NUM!</v>
      </c>
      <c r="J80" s="23">
        <f t="shared" si="24"/>
        <v>-154.51373680417055</v>
      </c>
      <c r="K80" s="23">
        <f t="shared" si="28"/>
        <v>1.2847044646582761</v>
      </c>
      <c r="L80" s="23">
        <f t="shared" si="29"/>
        <v>-1.1247479747270823</v>
      </c>
      <c r="M80" s="23">
        <f t="shared" si="32"/>
        <v>-0.36994087234223505</v>
      </c>
      <c r="N80" s="23">
        <f t="shared" si="21"/>
        <v>0.88760733895150778</v>
      </c>
      <c r="O80" s="23">
        <f t="shared" si="22"/>
        <v>0.6768884887672092</v>
      </c>
      <c r="P80" s="23">
        <f t="shared" si="25"/>
        <v>3.2707032955250108</v>
      </c>
      <c r="Q80" s="23">
        <f t="shared" si="30"/>
        <v>27.194262550642705</v>
      </c>
      <c r="R80" s="23">
        <f t="shared" si="26"/>
        <v>5.5594071446604358</v>
      </c>
      <c r="S80" s="23">
        <f t="shared" si="31"/>
        <v>-2.8220474084103588</v>
      </c>
      <c r="T80" s="23">
        <f t="shared" si="33"/>
        <v>-2.8912365969805855</v>
      </c>
      <c r="U80" s="23">
        <f t="shared" si="27"/>
        <v>6.5454545454545361</v>
      </c>
    </row>
    <row r="81" spans="1:21" x14ac:dyDescent="0.2">
      <c r="A81" s="26">
        <f t="shared" si="23"/>
        <v>3.649999999999995</v>
      </c>
      <c r="B81" s="27">
        <v>8.4169599999999996</v>
      </c>
      <c r="C81" s="27">
        <v>11.271800000000001</v>
      </c>
      <c r="D81" s="27">
        <v>11.654500000000001</v>
      </c>
      <c r="E81" s="27"/>
      <c r="F81" s="23">
        <f t="shared" si="34"/>
        <v>2.1302487179311087</v>
      </c>
      <c r="G81" s="23">
        <f t="shared" si="34"/>
        <v>2.4223040313587703</v>
      </c>
      <c r="H81" s="23">
        <f t="shared" si="34"/>
        <v>2.4556923715245871</v>
      </c>
      <c r="I81" s="23" t="e">
        <f t="shared" si="34"/>
        <v>#NUM!</v>
      </c>
      <c r="J81" s="23">
        <f t="shared" si="24"/>
        <v>-147.69425108032124</v>
      </c>
      <c r="K81" s="23">
        <f t="shared" si="28"/>
        <v>1.228003850607331</v>
      </c>
      <c r="L81" s="23">
        <f t="shared" si="29"/>
        <v>-1.1438640178964539</v>
      </c>
      <c r="M81" s="23">
        <f t="shared" si="32"/>
        <v>-0.38807071892366457</v>
      </c>
      <c r="N81" s="23">
        <f t="shared" si="21"/>
        <v>0.84886730439164071</v>
      </c>
      <c r="O81" s="23">
        <f t="shared" si="22"/>
        <v>0.67666442029991536</v>
      </c>
      <c r="P81" s="23">
        <f t="shared" si="25"/>
        <v>3.2532955047910321</v>
      </c>
      <c r="Q81" s="23">
        <f t="shared" si="30"/>
        <v>27.049525474585039</v>
      </c>
      <c r="R81" s="23">
        <f t="shared" si="26"/>
        <v>5.3167642377519302</v>
      </c>
      <c r="S81" s="23">
        <f t="shared" si="31"/>
        <v>-2.9696188399125951</v>
      </c>
      <c r="T81" s="23">
        <f t="shared" si="33"/>
        <v>-2.9651435590466431</v>
      </c>
      <c r="U81" s="23">
        <f t="shared" si="27"/>
        <v>6.6363636363636269</v>
      </c>
    </row>
    <row r="82" spans="1:21" x14ac:dyDescent="0.2">
      <c r="A82" s="26">
        <f t="shared" si="23"/>
        <v>3.6999999999999948</v>
      </c>
      <c r="B82" s="27">
        <v>8.7118900000000004</v>
      </c>
      <c r="C82" s="27">
        <v>11.507999999999999</v>
      </c>
      <c r="D82" s="27">
        <v>11.879899999999999</v>
      </c>
      <c r="E82" s="27"/>
      <c r="F82" s="23">
        <f t="shared" si="34"/>
        <v>2.1646887592883211</v>
      </c>
      <c r="G82" s="23">
        <f t="shared" si="34"/>
        <v>2.4430424456893016</v>
      </c>
      <c r="H82" s="23">
        <f t="shared" si="34"/>
        <v>2.4748478963906537</v>
      </c>
      <c r="I82" s="23" t="e">
        <f t="shared" si="34"/>
        <v>#NUM!</v>
      </c>
      <c r="J82" s="23">
        <f t="shared" si="24"/>
        <v>-140.75627672964472</v>
      </c>
      <c r="K82" s="23">
        <f t="shared" si="28"/>
        <v>1.1703180628686312</v>
      </c>
      <c r="L82" s="23">
        <f t="shared" si="29"/>
        <v>-1.1635550466194486</v>
      </c>
      <c r="M82" s="23">
        <f t="shared" si="32"/>
        <v>-0.40340542010206903</v>
      </c>
      <c r="N82" s="23">
        <f t="shared" si="21"/>
        <v>0.80907027356483763</v>
      </c>
      <c r="O82" s="23">
        <f t="shared" si="22"/>
        <v>0.67662184008886572</v>
      </c>
      <c r="P82" s="23">
        <f t="shared" si="25"/>
        <v>3.2349871509593413</v>
      </c>
      <c r="Q82" s="23">
        <f t="shared" si="30"/>
        <v>26.897300666651446</v>
      </c>
      <c r="R82" s="23">
        <f t="shared" si="26"/>
        <v>5.0675009793203909</v>
      </c>
      <c r="S82" s="23">
        <f t="shared" si="31"/>
        <v>-3.1185617643150221</v>
      </c>
      <c r="T82" s="23">
        <f t="shared" si="33"/>
        <v>-3.0195050323609447</v>
      </c>
      <c r="U82" s="23">
        <f t="shared" si="27"/>
        <v>6.7272727272727177</v>
      </c>
    </row>
    <row r="83" spans="1:21" x14ac:dyDescent="0.2">
      <c r="A83" s="26">
        <f t="shared" si="23"/>
        <v>3.7499999999999947</v>
      </c>
      <c r="B83" s="27">
        <v>9.0176400000000001</v>
      </c>
      <c r="C83" s="27">
        <v>11.745699999999999</v>
      </c>
      <c r="D83" s="27">
        <v>12.1069</v>
      </c>
      <c r="E83" s="27"/>
      <c r="F83" s="23">
        <f t="shared" si="34"/>
        <v>2.1991826590423811</v>
      </c>
      <c r="G83" s="23">
        <f t="shared" si="34"/>
        <v>2.4634872161645918</v>
      </c>
      <c r="H83" s="23">
        <f t="shared" si="34"/>
        <v>2.4937755380070117</v>
      </c>
      <c r="I83" s="23" t="e">
        <f t="shared" si="34"/>
        <v>#NUM!</v>
      </c>
      <c r="J83" s="23">
        <f t="shared" si="24"/>
        <v>-133.69996343079998</v>
      </c>
      <c r="K83" s="23">
        <f t="shared" si="28"/>
        <v>1.1116483459453865</v>
      </c>
      <c r="L83" s="23">
        <f t="shared" si="29"/>
        <v>-1.1842045599066606</v>
      </c>
      <c r="M83" s="23">
        <f t="shared" si="32"/>
        <v>-0.42653554454982351</v>
      </c>
      <c r="N83" s="23">
        <f t="shared" si="21"/>
        <v>0.76808957111606435</v>
      </c>
      <c r="O83" s="23">
        <f t="shared" si="22"/>
        <v>0.67686150402312351</v>
      </c>
      <c r="P83" s="23">
        <f t="shared" si="25"/>
        <v>3.2157879966508554</v>
      </c>
      <c r="Q83" s="23">
        <f t="shared" si="30"/>
        <v>26.737669298153538</v>
      </c>
      <c r="R83" s="23">
        <f t="shared" si="26"/>
        <v>4.8108239556084884</v>
      </c>
      <c r="S83" s="23">
        <f t="shared" si="31"/>
        <v>-3.2715693431486885</v>
      </c>
      <c r="T83" s="23">
        <f t="shared" si="33"/>
        <v>-3.1278772118973763</v>
      </c>
      <c r="U83" s="23">
        <f t="shared" si="27"/>
        <v>6.8181818181818077</v>
      </c>
    </row>
    <row r="84" spans="1:21" x14ac:dyDescent="0.2">
      <c r="A84" s="26">
        <f t="shared" si="23"/>
        <v>3.7999999999999945</v>
      </c>
      <c r="B84" s="27">
        <v>9.3347899999999999</v>
      </c>
      <c r="C84" s="27">
        <v>11.985099999999999</v>
      </c>
      <c r="D84" s="27">
        <v>12.3354</v>
      </c>
      <c r="E84" s="27"/>
      <c r="F84" s="23">
        <f t="shared" si="34"/>
        <v>2.2337482807577871</v>
      </c>
      <c r="G84" s="23">
        <f t="shared" si="34"/>
        <v>2.4836642116145757</v>
      </c>
      <c r="H84" s="23">
        <f t="shared" si="34"/>
        <v>2.5124731775058056</v>
      </c>
      <c r="I84" s="23" t="e">
        <f t="shared" si="34"/>
        <v>#NUM!</v>
      </c>
      <c r="J84" s="23">
        <f t="shared" si="24"/>
        <v>-126.51363363737633</v>
      </c>
      <c r="K84" s="23">
        <f t="shared" si="28"/>
        <v>1.0518976068779655</v>
      </c>
      <c r="L84" s="23">
        <f t="shared" si="29"/>
        <v>-1.2062086010744308</v>
      </c>
      <c r="M84" s="23">
        <f t="shared" si="32"/>
        <v>-0.4472565278925405</v>
      </c>
      <c r="N84" s="23">
        <f t="shared" si="21"/>
        <v>0.72599604237000903</v>
      </c>
      <c r="O84" s="23">
        <f t="shared" si="22"/>
        <v>0.67734847119387165</v>
      </c>
      <c r="P84" s="23">
        <f t="shared" si="25"/>
        <v>3.1956393929083622</v>
      </c>
      <c r="Q84" s="23">
        <f t="shared" si="30"/>
        <v>26.570143732336579</v>
      </c>
      <c r="R84" s="23">
        <f t="shared" si="26"/>
        <v>4.547176896615917</v>
      </c>
      <c r="S84" s="23">
        <f t="shared" si="31"/>
        <v>-3.4313494855047586</v>
      </c>
      <c r="T84" s="23">
        <f t="shared" si="33"/>
        <v>-3.219079965366614</v>
      </c>
      <c r="U84" s="23">
        <f t="shared" si="27"/>
        <v>6.9090909090908985</v>
      </c>
    </row>
    <row r="85" spans="1:21" x14ac:dyDescent="0.2">
      <c r="A85" s="26">
        <f t="shared" si="23"/>
        <v>3.8499999999999943</v>
      </c>
      <c r="B85" s="27">
        <v>9.6639800000000005</v>
      </c>
      <c r="C85" s="27">
        <v>12.226000000000001</v>
      </c>
      <c r="D85" s="27">
        <v>12.5654</v>
      </c>
      <c r="E85" s="27"/>
      <c r="F85" s="23">
        <f t="shared" si="34"/>
        <v>2.268405571653894</v>
      </c>
      <c r="G85" s="23">
        <f t="shared" si="34"/>
        <v>2.5035648316065338</v>
      </c>
      <c r="H85" s="23">
        <f t="shared" si="34"/>
        <v>2.5309470049496539</v>
      </c>
      <c r="I85" s="23" t="e">
        <f t="shared" si="34"/>
        <v>#NUM!</v>
      </c>
      <c r="J85" s="23">
        <f t="shared" si="24"/>
        <v>-119.19267374321292</v>
      </c>
      <c r="K85" s="23">
        <f t="shared" si="28"/>
        <v>0.99102748583794387</v>
      </c>
      <c r="L85" s="23">
        <f t="shared" si="29"/>
        <v>-1.2289302126959145</v>
      </c>
      <c r="M85" s="23">
        <f t="shared" si="32"/>
        <v>-0.46246140699356786</v>
      </c>
      <c r="N85" s="23">
        <f t="shared" si="21"/>
        <v>0.6826769933789868</v>
      </c>
      <c r="O85" s="23">
        <f t="shared" si="22"/>
        <v>0.6781844814830521</v>
      </c>
      <c r="P85" s="23">
        <f t="shared" si="25"/>
        <v>3.1745185338388433</v>
      </c>
      <c r="Q85" s="23">
        <f t="shared" si="30"/>
        <v>26.394534349603063</v>
      </c>
      <c r="R85" s="23">
        <f t="shared" si="26"/>
        <v>4.2758539592176472</v>
      </c>
      <c r="S85" s="23">
        <f t="shared" si="31"/>
        <v>-3.5934773396853488</v>
      </c>
      <c r="T85" s="23">
        <f t="shared" si="33"/>
        <v>-3.2760117847061814</v>
      </c>
      <c r="U85" s="23">
        <f t="shared" si="27"/>
        <v>6.9999999999999893</v>
      </c>
    </row>
    <row r="86" spans="1:21" x14ac:dyDescent="0.2">
      <c r="A86" s="26">
        <f t="shared" si="23"/>
        <v>3.8999999999999941</v>
      </c>
      <c r="B86" s="27">
        <v>10.0059</v>
      </c>
      <c r="C86" s="27">
        <v>12.4686</v>
      </c>
      <c r="D86" s="27">
        <v>12.797000000000001</v>
      </c>
      <c r="E86" s="27"/>
      <c r="F86" s="23">
        <f t="shared" si="34"/>
        <v>2.3031749190124753</v>
      </c>
      <c r="G86" s="23">
        <f t="shared" si="34"/>
        <v>2.523213483942587</v>
      </c>
      <c r="H86" s="23">
        <f t="shared" si="34"/>
        <v>2.5492107684554588</v>
      </c>
      <c r="I86" s="23" t="e">
        <f t="shared" si="34"/>
        <v>#NUM!</v>
      </c>
      <c r="J86" s="23">
        <f t="shared" si="24"/>
        <v>-111.73306700443496</v>
      </c>
      <c r="K86" s="23">
        <f t="shared" si="28"/>
        <v>0.92900458560837451</v>
      </c>
      <c r="L86" s="23">
        <f t="shared" si="29"/>
        <v>-1.2524547417737875</v>
      </c>
      <c r="M86" s="23">
        <f t="shared" si="32"/>
        <v>-0.48619994370715686</v>
      </c>
      <c r="N86" s="23">
        <f t="shared" si="21"/>
        <v>0.63816241370762616</v>
      </c>
      <c r="O86" s="23">
        <f t="shared" si="22"/>
        <v>0.67940564105361012</v>
      </c>
      <c r="P86" s="23">
        <f t="shared" si="25"/>
        <v>3.1524199889792581</v>
      </c>
      <c r="Q86" s="23">
        <f t="shared" si="30"/>
        <v>26.210795998368045</v>
      </c>
      <c r="R86" s="23">
        <f t="shared" si="26"/>
        <v>3.9970429789492212</v>
      </c>
      <c r="S86" s="23">
        <f t="shared" si="31"/>
        <v>-3.7589506639753756</v>
      </c>
      <c r="T86" s="23">
        <f t="shared" si="33"/>
        <v>-3.3918882075614429</v>
      </c>
      <c r="U86" s="23">
        <f t="shared" si="27"/>
        <v>7.0909090909090793</v>
      </c>
    </row>
    <row r="87" spans="1:21" x14ac:dyDescent="0.2">
      <c r="A87" s="26">
        <f t="shared" si="23"/>
        <v>3.949999999999994</v>
      </c>
      <c r="B87" s="27">
        <v>10.3612</v>
      </c>
      <c r="C87" s="27">
        <v>12.7127</v>
      </c>
      <c r="D87" s="27">
        <v>13.030099999999999</v>
      </c>
      <c r="E87" s="27"/>
      <c r="F87" s="23">
        <f t="shared" si="34"/>
        <v>2.3380680602393773</v>
      </c>
      <c r="G87" s="23">
        <f t="shared" si="34"/>
        <v>2.5426014937976289</v>
      </c>
      <c r="H87" s="23">
        <f t="shared" si="34"/>
        <v>2.5672620657043876</v>
      </c>
      <c r="I87" s="23" t="e">
        <f t="shared" si="34"/>
        <v>#NUM!</v>
      </c>
      <c r="J87" s="23">
        <f t="shared" si="24"/>
        <v>-104.12917333099591</v>
      </c>
      <c r="K87" s="23">
        <f t="shared" si="28"/>
        <v>0.86578201166056556</v>
      </c>
      <c r="L87" s="23">
        <f t="shared" si="29"/>
        <v>-1.27755020706663</v>
      </c>
      <c r="M87" s="23">
        <f t="shared" si="32"/>
        <v>-0.51682612215780266</v>
      </c>
      <c r="N87" s="23">
        <f t="shared" si="21"/>
        <v>0.5923788079263167</v>
      </c>
      <c r="O87" s="23">
        <f t="shared" si="22"/>
        <v>0.68113087137618789</v>
      </c>
      <c r="P87" s="23">
        <f t="shared" si="25"/>
        <v>3.1293089522166726</v>
      </c>
      <c r="Q87" s="23">
        <f t="shared" si="30"/>
        <v>26.018639283205527</v>
      </c>
      <c r="R87" s="23">
        <f t="shared" si="26"/>
        <v>3.7102836272412989</v>
      </c>
      <c r="S87" s="23">
        <f t="shared" si="31"/>
        <v>-3.9326661604414919</v>
      </c>
      <c r="T87" s="23">
        <f t="shared" si="33"/>
        <v>-3.5443465694705125</v>
      </c>
      <c r="U87" s="23">
        <f t="shared" si="27"/>
        <v>7.1818181818181701</v>
      </c>
    </row>
    <row r="88" spans="1:21" x14ac:dyDescent="0.2">
      <c r="A88" s="26">
        <f t="shared" si="23"/>
        <v>3.9999999999999938</v>
      </c>
      <c r="B88" s="27">
        <v>10.7308</v>
      </c>
      <c r="C88" s="27">
        <v>12.958399999999999</v>
      </c>
      <c r="D88" s="27">
        <v>13.264699999999999</v>
      </c>
      <c r="E88" s="27"/>
      <c r="F88" s="23">
        <f t="shared" si="34"/>
        <v>2.3731181111792852</v>
      </c>
      <c r="G88" s="23">
        <f t="shared" si="34"/>
        <v>2.5617442265125883</v>
      </c>
      <c r="H88" s="23">
        <f t="shared" si="34"/>
        <v>2.5851063714274387</v>
      </c>
      <c r="I88" s="23" t="e">
        <f t="shared" si="34"/>
        <v>#NUM!</v>
      </c>
      <c r="J88" s="23">
        <f t="shared" si="24"/>
        <v>-96.367738878069858</v>
      </c>
      <c r="K88" s="23">
        <f t="shared" si="28"/>
        <v>0.80124956490171195</v>
      </c>
      <c r="L88" s="23">
        <f t="shared" si="29"/>
        <v>-1.3041373539895675</v>
      </c>
      <c r="M88" s="23">
        <f t="shared" si="32"/>
        <v>-0.54044466455486628</v>
      </c>
      <c r="N88" s="23">
        <f t="shared" si="21"/>
        <v>0.54528752443201622</v>
      </c>
      <c r="O88" s="23">
        <f t="shared" si="22"/>
        <v>0.6834599929816414</v>
      </c>
      <c r="P88" s="23">
        <f t="shared" si="25"/>
        <v>3.1051210995638816</v>
      </c>
      <c r="Q88" s="23">
        <f t="shared" si="30"/>
        <v>25.817529382323897</v>
      </c>
      <c r="R88" s="23">
        <f t="shared" si="26"/>
        <v>3.4153338150656847</v>
      </c>
      <c r="S88" s="23">
        <f t="shared" si="31"/>
        <v>-4.1133853209224256</v>
      </c>
      <c r="T88" s="23">
        <f t="shared" si="33"/>
        <v>-3.654231174963511</v>
      </c>
      <c r="U88" s="23">
        <f t="shared" si="27"/>
        <v>7.2727272727272609</v>
      </c>
    </row>
    <row r="89" spans="1:21" x14ac:dyDescent="0.2">
      <c r="A89" s="26">
        <f t="shared" si="23"/>
        <v>4.0499999999999936</v>
      </c>
      <c r="B89" s="27">
        <v>11.115500000000001</v>
      </c>
      <c r="C89" s="27">
        <v>13.2057</v>
      </c>
      <c r="D89" s="27">
        <v>13.5008</v>
      </c>
      <c r="E89" s="27"/>
      <c r="F89" s="23">
        <f t="shared" si="34"/>
        <v>2.4083405306599093</v>
      </c>
      <c r="G89" s="23">
        <f t="shared" si="34"/>
        <v>2.5806485545675035</v>
      </c>
      <c r="H89" s="23">
        <f t="shared" si="34"/>
        <v>2.6027489429478825</v>
      </c>
      <c r="I89" s="23" t="e">
        <f t="shared" si="34"/>
        <v>#NUM!</v>
      </c>
      <c r="J89" s="23">
        <f t="shared" si="24"/>
        <v>-88.444076764881743</v>
      </c>
      <c r="K89" s="23">
        <f t="shared" si="28"/>
        <v>0.73536827626160928</v>
      </c>
      <c r="L89" s="23">
        <f t="shared" si="29"/>
        <v>-1.3315946735221165</v>
      </c>
      <c r="M89" s="23">
        <f t="shared" si="32"/>
        <v>-0.55854118053669111</v>
      </c>
      <c r="N89" s="23">
        <f t="shared" si="21"/>
        <v>0.49686464965525629</v>
      </c>
      <c r="O89" s="23">
        <f t="shared" si="22"/>
        <v>0.68656470932983626</v>
      </c>
      <c r="P89" s="23">
        <f t="shared" si="25"/>
        <v>3.0798365206703089</v>
      </c>
      <c r="Q89" s="23">
        <f t="shared" si="30"/>
        <v>25.607300751113286</v>
      </c>
      <c r="R89" s="23">
        <f t="shared" si="26"/>
        <v>3.1120437630513398</v>
      </c>
      <c r="S89" s="23">
        <f t="shared" si="31"/>
        <v>-4.2980892779378417</v>
      </c>
      <c r="T89" s="23">
        <f t="shared" si="33"/>
        <v>-3.7304509202254676</v>
      </c>
      <c r="U89" s="23">
        <f t="shared" si="27"/>
        <v>7.3636363636363518</v>
      </c>
    </row>
    <row r="90" spans="1:21" x14ac:dyDescent="0.2">
      <c r="A90" s="26">
        <f t="shared" si="23"/>
        <v>4.0999999999999934</v>
      </c>
      <c r="B90" s="27">
        <v>11.5162</v>
      </c>
      <c r="C90" s="27">
        <v>13.454499999999999</v>
      </c>
      <c r="D90" s="27">
        <v>13.7384</v>
      </c>
      <c r="E90" s="27"/>
      <c r="F90" s="23">
        <f t="shared" si="34"/>
        <v>2.4437547397404908</v>
      </c>
      <c r="G90" s="23">
        <f t="shared" si="34"/>
        <v>2.5993136225816595</v>
      </c>
      <c r="H90" s="23">
        <f t="shared" si="34"/>
        <v>2.6201948316875154</v>
      </c>
      <c r="I90" s="23" t="e">
        <f t="shared" si="34"/>
        <v>#NUM!</v>
      </c>
      <c r="J90" s="23">
        <f t="shared" si="24"/>
        <v>-80.352408148355366</v>
      </c>
      <c r="K90" s="23">
        <f t="shared" si="28"/>
        <v>0.66809009754950077</v>
      </c>
      <c r="L90" s="23">
        <f t="shared" si="29"/>
        <v>-1.3599914720432364</v>
      </c>
      <c r="M90" s="23">
        <f t="shared" si="32"/>
        <v>-0.58201149892760806</v>
      </c>
      <c r="N90" s="23">
        <f t="shared" si="21"/>
        <v>0.44703771039584289</v>
      </c>
      <c r="O90" s="23">
        <f t="shared" si="22"/>
        <v>0.69073552119303394</v>
      </c>
      <c r="P90" s="23">
        <f t="shared" si="25"/>
        <v>3.053427200015649</v>
      </c>
      <c r="Q90" s="23">
        <f t="shared" si="30"/>
        <v>25.387720454530115</v>
      </c>
      <c r="R90" s="23">
        <f t="shared" si="26"/>
        <v>2.7999595452230346</v>
      </c>
      <c r="S90" s="23">
        <f t="shared" si="31"/>
        <v>-4.486430412944971</v>
      </c>
      <c r="T90" s="23">
        <f t="shared" si="33"/>
        <v>-3.8352257625899315</v>
      </c>
      <c r="U90" s="23">
        <f t="shared" si="27"/>
        <v>7.4545454545454417</v>
      </c>
    </row>
    <row r="91" spans="1:21" x14ac:dyDescent="0.2">
      <c r="A91" s="26">
        <f t="shared" si="23"/>
        <v>4.1499999999999932</v>
      </c>
      <c r="B91" s="27">
        <v>11.9339</v>
      </c>
      <c r="C91" s="27">
        <v>13.705</v>
      </c>
      <c r="D91" s="27">
        <v>13.977600000000001</v>
      </c>
      <c r="E91" s="27"/>
      <c r="F91" s="23">
        <f t="shared" si="34"/>
        <v>2.4793830896446383</v>
      </c>
      <c r="G91" s="23">
        <f t="shared" si="34"/>
        <v>2.6177607297547492</v>
      </c>
      <c r="H91" s="23">
        <f t="shared" si="34"/>
        <v>2.6374560482482847</v>
      </c>
      <c r="I91" s="23" t="e">
        <f t="shared" si="34"/>
        <v>#NUM!</v>
      </c>
      <c r="J91" s="23">
        <f t="shared" si="24"/>
        <v>-72.087212587321673</v>
      </c>
      <c r="K91" s="23">
        <f t="shared" si="28"/>
        <v>0.59936912905728612</v>
      </c>
      <c r="L91" s="23">
        <f t="shared" si="29"/>
        <v>-1.3897958234148771</v>
      </c>
      <c r="M91" s="23">
        <f t="shared" si="32"/>
        <v>-0.6134624965163793</v>
      </c>
      <c r="N91" s="23">
        <f t="shared" si="21"/>
        <v>0.39581874114284799</v>
      </c>
      <c r="O91" s="23">
        <f t="shared" si="22"/>
        <v>0.69632163402967062</v>
      </c>
      <c r="P91" s="23">
        <f t="shared" si="25"/>
        <v>3.025877408120607</v>
      </c>
      <c r="Q91" s="23">
        <f t="shared" si="30"/>
        <v>25.15865770981879</v>
      </c>
      <c r="R91" s="23">
        <f t="shared" si="26"/>
        <v>2.4791565379567788</v>
      </c>
      <c r="S91" s="23">
        <f t="shared" si="31"/>
        <v>-4.6816118541968335</v>
      </c>
      <c r="T91" s="23">
        <f t="shared" si="33"/>
        <v>-3.9979187438238348</v>
      </c>
      <c r="U91" s="23">
        <f t="shared" si="27"/>
        <v>7.5454545454545325</v>
      </c>
    </row>
    <row r="92" spans="1:21" x14ac:dyDescent="0.2">
      <c r="A92" s="26">
        <f t="shared" si="23"/>
        <v>4.1999999999999931</v>
      </c>
      <c r="B92" s="27">
        <v>12.3697</v>
      </c>
      <c r="C92" s="27">
        <v>13.957000000000001</v>
      </c>
      <c r="D92" s="27">
        <v>14.218299999999999</v>
      </c>
      <c r="E92" s="27"/>
      <c r="F92" s="23">
        <f t="shared" si="34"/>
        <v>2.5152499338871861</v>
      </c>
      <c r="G92" s="23">
        <f t="shared" si="34"/>
        <v>2.6359811745265072</v>
      </c>
      <c r="H92" s="23">
        <f t="shared" si="34"/>
        <v>2.6545298672987556</v>
      </c>
      <c r="I92" s="23" t="e">
        <f t="shared" si="34"/>
        <v>#NUM!</v>
      </c>
      <c r="J92" s="23">
        <f t="shared" si="24"/>
        <v>-63.637081629444161</v>
      </c>
      <c r="K92" s="23">
        <f t="shared" si="28"/>
        <v>0.52911051520801355</v>
      </c>
      <c r="L92" s="23">
        <f t="shared" si="29"/>
        <v>-1.4213377216948742</v>
      </c>
      <c r="M92" s="23">
        <f t="shared" si="32"/>
        <v>-0.64521345190477375</v>
      </c>
      <c r="N92" s="23">
        <f t="shared" si="21"/>
        <v>0.34309560814387424</v>
      </c>
      <c r="O92" s="23">
        <f t="shared" si="22"/>
        <v>0.70399113247093903</v>
      </c>
      <c r="P92" s="23">
        <f t="shared" si="25"/>
        <v>2.9971206048602359</v>
      </c>
      <c r="Q92" s="23">
        <f t="shared" si="30"/>
        <v>24.919559269110433</v>
      </c>
      <c r="R92" s="23">
        <f t="shared" si="26"/>
        <v>2.1489324068340969</v>
      </c>
      <c r="S92" s="23">
        <f t="shared" si="31"/>
        <v>-4.8862222873273531</v>
      </c>
      <c r="T92" s="23">
        <f t="shared" si="33"/>
        <v>-4.1596688038748182</v>
      </c>
      <c r="U92" s="23">
        <f t="shared" si="27"/>
        <v>7.6363636363636234</v>
      </c>
    </row>
    <row r="93" spans="1:21" x14ac:dyDescent="0.2">
      <c r="A93" s="26">
        <f t="shared" si="23"/>
        <v>4.2499999999999929</v>
      </c>
      <c r="B93" s="27">
        <v>12.8248</v>
      </c>
      <c r="C93" s="27">
        <v>14.2105</v>
      </c>
      <c r="D93" s="27">
        <v>14.4605</v>
      </c>
      <c r="E93" s="27"/>
      <c r="F93" s="23">
        <f t="shared" si="34"/>
        <v>2.5513807963933268</v>
      </c>
      <c r="G93" s="23">
        <f t="shared" si="34"/>
        <v>2.6539811279783678</v>
      </c>
      <c r="H93" s="23">
        <f t="shared" si="34"/>
        <v>2.6714207942794195</v>
      </c>
      <c r="I93" s="23" t="e">
        <f t="shared" si="34"/>
        <v>#NUM!</v>
      </c>
      <c r="J93" s="23">
        <f t="shared" si="24"/>
        <v>-54.992525935149338</v>
      </c>
      <c r="K93" s="23">
        <f t="shared" si="28"/>
        <v>0.4572353568877992</v>
      </c>
      <c r="L93" s="23">
        <f t="shared" si="29"/>
        <v>-1.4543171686053542</v>
      </c>
      <c r="M93" s="23">
        <f t="shared" si="32"/>
        <v>-0.67324539884264145</v>
      </c>
      <c r="N93" s="23">
        <f t="shared" si="21"/>
        <v>0.28881116166733323</v>
      </c>
      <c r="O93" s="23">
        <f t="shared" si="22"/>
        <v>0.71480781204218635</v>
      </c>
      <c r="P93" s="23">
        <f t="shared" si="25"/>
        <v>2.9671099261634559</v>
      </c>
      <c r="Q93" s="23">
        <f t="shared" si="30"/>
        <v>24.670035481086057</v>
      </c>
      <c r="R93" s="23">
        <f t="shared" si="26"/>
        <v>1.8089292023291521</v>
      </c>
      <c r="S93" s="23">
        <f t="shared" si="31"/>
        <v>-5.0975787345843138</v>
      </c>
      <c r="T93" s="23">
        <f t="shared" si="33"/>
        <v>-4.2940388712296125</v>
      </c>
      <c r="U93" s="23">
        <f t="shared" si="27"/>
        <v>7.7272727272727133</v>
      </c>
    </row>
    <row r="94" spans="1:21" x14ac:dyDescent="0.2">
      <c r="A94" s="26">
        <f t="shared" si="23"/>
        <v>4.2999999999999927</v>
      </c>
      <c r="B94" s="27">
        <v>13.3004</v>
      </c>
      <c r="C94" s="27">
        <v>14.4657</v>
      </c>
      <c r="D94" s="27">
        <v>14.7042</v>
      </c>
      <c r="E94" s="27"/>
      <c r="F94" s="23">
        <f t="shared" si="34"/>
        <v>2.5877941099634287</v>
      </c>
      <c r="G94" s="23">
        <f t="shared" si="34"/>
        <v>2.6717803299291778</v>
      </c>
      <c r="H94" s="23">
        <f t="shared" si="34"/>
        <v>2.6881331672618511</v>
      </c>
      <c r="I94" s="23" t="e">
        <f t="shared" si="34"/>
        <v>#NUM!</v>
      </c>
      <c r="J94" s="23">
        <f t="shared" si="24"/>
        <v>-46.145745185817383</v>
      </c>
      <c r="K94" s="23">
        <f t="shared" si="28"/>
        <v>0.38367879834747864</v>
      </c>
      <c r="L94" s="23">
        <f t="shared" si="29"/>
        <v>-1.4886622615791381</v>
      </c>
      <c r="M94" s="23">
        <f t="shared" si="32"/>
        <v>-0.70530787039915477</v>
      </c>
      <c r="N94" s="23">
        <f t="shared" si="21"/>
        <v>0.23299479978930482</v>
      </c>
      <c r="O94" s="23">
        <f t="shared" si="22"/>
        <v>0.73058235632981072</v>
      </c>
      <c r="P94" s="23">
        <f t="shared" si="25"/>
        <v>2.9358111005655183</v>
      </c>
      <c r="Q94" s="23">
        <f t="shared" si="30"/>
        <v>24.409801395652003</v>
      </c>
      <c r="R94" s="23">
        <f t="shared" si="26"/>
        <v>1.4593310552698746</v>
      </c>
      <c r="S94" s="23">
        <f t="shared" si="31"/>
        <v>-5.3156261744503128</v>
      </c>
      <c r="T94" s="23">
        <f t="shared" si="33"/>
        <v>-4.4556054434057639</v>
      </c>
      <c r="U94" s="23">
        <f t="shared" si="27"/>
        <v>7.8181818181818041</v>
      </c>
    </row>
    <row r="95" spans="1:21" x14ac:dyDescent="0.2">
      <c r="A95" s="26">
        <f t="shared" si="23"/>
        <v>4.3499999999999925</v>
      </c>
      <c r="B95" s="27">
        <v>13.7979</v>
      </c>
      <c r="C95" s="27">
        <v>14.7224</v>
      </c>
      <c r="D95" s="27">
        <v>14.949400000000001</v>
      </c>
      <c r="E95" s="27"/>
      <c r="F95" s="23">
        <f t="shared" si="34"/>
        <v>2.6245164066704909</v>
      </c>
      <c r="G95" s="23">
        <f t="shared" si="34"/>
        <v>2.6893701434888477</v>
      </c>
      <c r="H95" s="23">
        <f t="shared" si="34"/>
        <v>2.7046711652520496</v>
      </c>
      <c r="I95" s="23" t="e">
        <f t="shared" si="34"/>
        <v>#NUM!</v>
      </c>
      <c r="J95" s="23">
        <f t="shared" si="24"/>
        <v>-37.088114827095545</v>
      </c>
      <c r="K95" s="23">
        <f t="shared" si="28"/>
        <v>0.30836913072988592</v>
      </c>
      <c r="L95" s="23">
        <f t="shared" si="29"/>
        <v>-1.5248479556452694</v>
      </c>
      <c r="M95" s="23">
        <f t="shared" si="32"/>
        <v>-0.74128435731802877</v>
      </c>
      <c r="N95" s="23">
        <f t="shared" si="21"/>
        <v>0.17551658791402419</v>
      </c>
      <c r="O95" s="23">
        <f t="shared" si="22"/>
        <v>0.75530848687321872</v>
      </c>
      <c r="P95" s="23">
        <f t="shared" si="25"/>
        <v>2.9031779257491159</v>
      </c>
      <c r="Q95" s="23">
        <f t="shared" si="30"/>
        <v>24.138472863641027</v>
      </c>
      <c r="R95" s="23">
        <f t="shared" si="26"/>
        <v>1.0993241380904764</v>
      </c>
      <c r="S95" s="23">
        <f t="shared" si="31"/>
        <v>-5.5431392789248886</v>
      </c>
      <c r="T95" s="23">
        <f t="shared" si="33"/>
        <v>-4.6350487978987678</v>
      </c>
      <c r="U95" s="23">
        <f t="shared" si="27"/>
        <v>7.909090909090895</v>
      </c>
    </row>
    <row r="96" spans="1:21" x14ac:dyDescent="0.2">
      <c r="A96" s="26">
        <f t="shared" si="23"/>
        <v>4.3999999999999924</v>
      </c>
      <c r="B96" s="27">
        <v>14.318899999999999</v>
      </c>
      <c r="C96" s="27">
        <v>14.980700000000001</v>
      </c>
      <c r="D96" s="27">
        <v>15.196099999999999</v>
      </c>
      <c r="E96" s="27"/>
      <c r="F96" s="23">
        <f t="shared" si="34"/>
        <v>2.661580342939569</v>
      </c>
      <c r="G96" s="23">
        <f t="shared" si="34"/>
        <v>2.7067627059692718</v>
      </c>
      <c r="H96" s="23">
        <f t="shared" si="34"/>
        <v>2.7210388159828525</v>
      </c>
      <c r="I96" s="23" t="e">
        <f t="shared" si="34"/>
        <v>#NUM!</v>
      </c>
      <c r="J96" s="23">
        <f t="shared" si="24"/>
        <v>-27.8061221700586</v>
      </c>
      <c r="K96" s="23">
        <f t="shared" si="28"/>
        <v>0.23119400278295224</v>
      </c>
      <c r="L96" s="23">
        <f t="shared" si="29"/>
        <v>-1.5627906973109407</v>
      </c>
      <c r="M96" s="23">
        <f t="shared" si="32"/>
        <v>-0.77572746761468692</v>
      </c>
      <c r="N96" s="23">
        <f t="shared" si="21"/>
        <v>0.11632637457210356</v>
      </c>
      <c r="O96" s="23">
        <f t="shared" si="22"/>
        <v>0.79797966681179988</v>
      </c>
      <c r="P96" s="23">
        <f t="shared" si="25"/>
        <v>2.8691427587659528</v>
      </c>
      <c r="Q96" s="23">
        <f t="shared" si="30"/>
        <v>23.855487467759517</v>
      </c>
      <c r="R96" s="23">
        <f t="shared" si="26"/>
        <v>0.72859433392306561</v>
      </c>
      <c r="S96" s="23">
        <f t="shared" si="31"/>
        <v>-5.7791310542401879</v>
      </c>
      <c r="T96" s="23">
        <f t="shared" si="33"/>
        <v>-4.8091791934240637</v>
      </c>
      <c r="U96" s="23">
        <f t="shared" si="27"/>
        <v>7.9999999999999858</v>
      </c>
    </row>
    <row r="97" spans="1:21" x14ac:dyDescent="0.2">
      <c r="A97" s="26">
        <f t="shared" si="23"/>
        <v>4.4499999999999922</v>
      </c>
      <c r="B97" s="27">
        <v>14.8651</v>
      </c>
      <c r="C97" s="27">
        <v>15.240500000000001</v>
      </c>
      <c r="D97" s="27">
        <v>15.4444</v>
      </c>
      <c r="E97" s="27"/>
      <c r="F97" s="23">
        <f t="shared" si="34"/>
        <v>2.6990161836390043</v>
      </c>
      <c r="G97" s="23">
        <f t="shared" si="34"/>
        <v>2.7239563581192665</v>
      </c>
      <c r="H97" s="23">
        <f t="shared" si="34"/>
        <v>2.7372464780924899</v>
      </c>
      <c r="I97" s="23" t="e">
        <f t="shared" si="34"/>
        <v>#NUM!</v>
      </c>
      <c r="J97" s="23">
        <f t="shared" si="24"/>
        <v>-18.292147573370904</v>
      </c>
      <c r="K97" s="23">
        <f t="shared" si="28"/>
        <v>0.15209006099879241</v>
      </c>
      <c r="L97" s="23">
        <f t="shared" si="29"/>
        <v>-1.6024207024067378</v>
      </c>
      <c r="M97" s="23">
        <f t="shared" si="32"/>
        <v>-0.81481309294226878</v>
      </c>
      <c r="N97" s="23">
        <f t="shared" si="21"/>
        <v>5.5305580662283388E-2</v>
      </c>
      <c r="O97" s="23">
        <f t="shared" si="22"/>
        <v>0.88321129113730323</v>
      </c>
      <c r="P97" s="23">
        <f t="shared" si="25"/>
        <v>2.8336712680518383</v>
      </c>
      <c r="Q97" s="23">
        <f t="shared" si="30"/>
        <v>23.560559758217011</v>
      </c>
      <c r="R97" s="23">
        <f t="shared" si="26"/>
        <v>0.34639893878828099</v>
      </c>
      <c r="S97" s="23">
        <f t="shared" si="31"/>
        <v>-6.0240571982672932</v>
      </c>
      <c r="T97" s="23">
        <f t="shared" si="33"/>
        <v>-5.0119214698696979</v>
      </c>
      <c r="U97" s="23">
        <f t="shared" si="27"/>
        <v>8.0909090909090757</v>
      </c>
    </row>
    <row r="98" spans="1:21" x14ac:dyDescent="0.2">
      <c r="A98" s="26">
        <f t="shared" si="23"/>
        <v>4.499999999999992</v>
      </c>
      <c r="B98" s="27">
        <v>15.4381</v>
      </c>
      <c r="C98" s="27">
        <v>15.501899999999999</v>
      </c>
      <c r="D98" s="27">
        <v>15.694100000000001</v>
      </c>
      <c r="E98" s="27"/>
      <c r="F98" s="23">
        <f t="shared" si="34"/>
        <v>2.7368384800296783</v>
      </c>
      <c r="G98" s="23">
        <f t="shared" si="34"/>
        <v>2.740962597057969</v>
      </c>
      <c r="H98" s="23">
        <f t="shared" si="34"/>
        <v>2.7532848455468395</v>
      </c>
      <c r="I98" s="23" t="e">
        <f t="shared" si="34"/>
        <v>#NUM!</v>
      </c>
      <c r="J98" s="23">
        <f t="shared" si="24"/>
        <v>-8.5335176549737231</v>
      </c>
      <c r="K98" s="23">
        <f t="shared" si="28"/>
        <v>7.0951932542279023E-2</v>
      </c>
      <c r="L98" s="23">
        <f t="shared" si="29"/>
        <v>-1.6442720066051673</v>
      </c>
      <c r="M98" s="23">
        <f t="shared" si="32"/>
        <v>-0.85714699689207829</v>
      </c>
      <c r="N98" s="23">
        <f t="shared" si="21"/>
        <v>7.5210009018247745E-3</v>
      </c>
      <c r="O98" s="23">
        <f t="shared" si="22"/>
        <v>0.9888885642804186</v>
      </c>
      <c r="P98" s="23">
        <f t="shared" si="25"/>
        <v>2.796690329897503</v>
      </c>
      <c r="Q98" s="23">
        <f t="shared" si="30"/>
        <v>23.253081747932789</v>
      </c>
      <c r="R98" s="23">
        <f t="shared" si="26"/>
        <v>4.7106760291091447E-2</v>
      </c>
      <c r="S98" s="23">
        <f t="shared" si="31"/>
        <v>-6.2803232012271559</v>
      </c>
      <c r="T98" s="23">
        <f t="shared" si="33"/>
        <v>-5.2262585688059113</v>
      </c>
      <c r="U98" s="23">
        <f t="shared" si="27"/>
        <v>8.1818181818181674</v>
      </c>
    </row>
    <row r="99" spans="1:21" x14ac:dyDescent="0.2">
      <c r="A99" s="26">
        <f t="shared" si="23"/>
        <v>4.5499999999999918</v>
      </c>
      <c r="B99" s="27">
        <v>16.040199999999999</v>
      </c>
      <c r="C99" s="27">
        <v>15.764900000000001</v>
      </c>
      <c r="D99" s="27">
        <v>15.945399999999999</v>
      </c>
      <c r="E99" s="27"/>
      <c r="F99" s="23">
        <f t="shared" si="34"/>
        <v>2.7750980711885633</v>
      </c>
      <c r="G99" s="23">
        <f t="shared" si="34"/>
        <v>2.7577859498116668</v>
      </c>
      <c r="H99" s="23">
        <f t="shared" si="34"/>
        <v>2.7691703863812958</v>
      </c>
      <c r="I99" s="23" t="e">
        <f t="shared" si="34"/>
        <v>#NUM!</v>
      </c>
      <c r="J99" s="23">
        <f t="shared" si="24"/>
        <v>1.4838101703919313</v>
      </c>
      <c r="K99" s="23">
        <f t="shared" si="28"/>
        <v>-1.2337139661723714E-2</v>
      </c>
      <c r="L99" s="23">
        <f t="shared" si="29"/>
        <v>-1.6881354020959454</v>
      </c>
      <c r="M99" s="23">
        <f t="shared" si="32"/>
        <v>-0.89957813353334182</v>
      </c>
      <c r="N99" s="23">
        <f t="shared" si="21"/>
        <v>7.231634925126669E-2</v>
      </c>
      <c r="O99" s="23">
        <f t="shared" si="22"/>
        <v>2.8281120737483463E-2</v>
      </c>
      <c r="P99" s="23">
        <f t="shared" si="25"/>
        <v>2.758136681471441</v>
      </c>
      <c r="Q99" s="23">
        <f t="shared" si="30"/>
        <v>22.932527438094297</v>
      </c>
      <c r="R99" s="23">
        <f t="shared" si="26"/>
        <v>0.4529435608071461</v>
      </c>
      <c r="S99" s="23">
        <f t="shared" si="31"/>
        <v>-6.5466830551478825</v>
      </c>
      <c r="T99" s="23">
        <f t="shared" si="33"/>
        <v>-5.4468535827649252</v>
      </c>
      <c r="U99" s="23">
        <f t="shared" si="27"/>
        <v>8.2727272727272574</v>
      </c>
    </row>
    <row r="100" spans="1:21" x14ac:dyDescent="0.2">
      <c r="A100" s="26">
        <f t="shared" si="23"/>
        <v>4.5999999999999917</v>
      </c>
      <c r="B100" s="27">
        <v>16.673400000000001</v>
      </c>
      <c r="C100" s="27">
        <v>16.029399999999999</v>
      </c>
      <c r="D100" s="27">
        <v>16.1982</v>
      </c>
      <c r="E100" s="27"/>
      <c r="F100" s="23">
        <f t="shared" si="34"/>
        <v>2.8138146351740096</v>
      </c>
      <c r="G100" s="23">
        <f t="shared" si="34"/>
        <v>2.7744245361018591</v>
      </c>
      <c r="H100" s="23">
        <f t="shared" si="34"/>
        <v>2.7849001249539307</v>
      </c>
      <c r="I100" s="23" t="e">
        <f t="shared" si="34"/>
        <v>#NUM!</v>
      </c>
      <c r="J100" s="23">
        <f t="shared" si="24"/>
        <v>11.769993104493944</v>
      </c>
      <c r="K100" s="23">
        <f t="shared" si="28"/>
        <v>-9.7861607667314901E-2</v>
      </c>
      <c r="L100" s="23">
        <f t="shared" si="29"/>
        <v>-1.7342298199585011</v>
      </c>
      <c r="M100" s="23">
        <f t="shared" si="32"/>
        <v>-0.94853121707765387</v>
      </c>
      <c r="N100" s="23">
        <f t="shared" si="21"/>
        <v>0.13914537824490991</v>
      </c>
      <c r="O100" s="23">
        <f t="shared" si="22"/>
        <v>0.33094149095028486</v>
      </c>
      <c r="P100" s="23">
        <f t="shared" si="25"/>
        <v>2.7179521850283241</v>
      </c>
      <c r="Q100" s="23">
        <f t="shared" si="30"/>
        <v>22.598413442418003</v>
      </c>
      <c r="R100" s="23">
        <f t="shared" si="26"/>
        <v>0.87151804183481718</v>
      </c>
      <c r="S100" s="23">
        <f t="shared" si="31"/>
        <v>-6.8250085595036465</v>
      </c>
      <c r="T100" s="23">
        <f t="shared" si="33"/>
        <v>-5.7046964556218098</v>
      </c>
      <c r="U100" s="23">
        <f t="shared" si="27"/>
        <v>8.3636363636363473</v>
      </c>
    </row>
    <row r="101" spans="1:21" x14ac:dyDescent="0.2">
      <c r="A101" s="26">
        <f t="shared" si="23"/>
        <v>4.6499999999999915</v>
      </c>
      <c r="B101" s="27">
        <v>17.340199999999999</v>
      </c>
      <c r="C101" s="27">
        <v>16.295500000000001</v>
      </c>
      <c r="D101" s="27">
        <v>16.452500000000001</v>
      </c>
      <c r="E101" s="27"/>
      <c r="F101" s="23">
        <f t="shared" si="34"/>
        <v>2.8530275053112542</v>
      </c>
      <c r="G101" s="23">
        <f t="shared" si="34"/>
        <v>2.7908889960777477</v>
      </c>
      <c r="H101" s="23">
        <f t="shared" si="34"/>
        <v>2.800477441348137</v>
      </c>
      <c r="I101" s="23" t="e">
        <f t="shared" si="34"/>
        <v>#NUM!</v>
      </c>
      <c r="J101" s="23">
        <f t="shared" si="24"/>
        <v>22.341706856404254</v>
      </c>
      <c r="K101" s="23">
        <f t="shared" si="28"/>
        <v>-0.18576012165757319</v>
      </c>
      <c r="L101" s="23">
        <f t="shared" si="29"/>
        <v>-1.7829885238037104</v>
      </c>
      <c r="M101" s="23">
        <f t="shared" si="32"/>
        <v>-1.0013044563209541</v>
      </c>
      <c r="N101" s="23">
        <f t="shared" si="21"/>
        <v>0.20808493417497162</v>
      </c>
      <c r="O101" s="23">
        <f t="shared" si="22"/>
        <v>0.44349729677384864</v>
      </c>
      <c r="P101" s="23">
        <f t="shared" si="25"/>
        <v>2.6760510652647702</v>
      </c>
      <c r="Q101" s="23">
        <f t="shared" si="30"/>
        <v>22.250026582143935</v>
      </c>
      <c r="R101" s="23">
        <f t="shared" si="26"/>
        <v>1.3033115196129921</v>
      </c>
      <c r="S101" s="23">
        <f t="shared" si="31"/>
        <v>-7.1171527007100615</v>
      </c>
      <c r="T101" s="23">
        <f t="shared" si="33"/>
        <v>-5.9811279692212818</v>
      </c>
      <c r="U101" s="23">
        <f t="shared" si="27"/>
        <v>8.454545454545439</v>
      </c>
    </row>
    <row r="102" spans="1:21" x14ac:dyDescent="0.2">
      <c r="A102" s="26">
        <f t="shared" si="23"/>
        <v>4.6999999999999913</v>
      </c>
      <c r="B102" s="27">
        <v>18.043299999999999</v>
      </c>
      <c r="C102" s="27">
        <v>16.563199999999998</v>
      </c>
      <c r="D102" s="27">
        <v>16.708300000000001</v>
      </c>
      <c r="E102" s="27"/>
      <c r="F102" s="23">
        <f t="shared" si="34"/>
        <v>2.8927744247346734</v>
      </c>
      <c r="G102" s="23">
        <f t="shared" si="34"/>
        <v>2.8071833670042801</v>
      </c>
      <c r="H102" s="23">
        <f t="shared" si="34"/>
        <v>2.8159056019441646</v>
      </c>
      <c r="I102" s="23" t="e">
        <f t="shared" si="34"/>
        <v>#NUM!</v>
      </c>
      <c r="J102" s="23">
        <f t="shared" si="24"/>
        <v>33.214319567945793</v>
      </c>
      <c r="K102" s="23">
        <f t="shared" si="28"/>
        <v>-0.2761604600476853</v>
      </c>
      <c r="L102" s="23">
        <f t="shared" si="29"/>
        <v>-1.8343602655905962</v>
      </c>
      <c r="M102" s="23">
        <f t="shared" si="32"/>
        <v>-1.0543015620777101</v>
      </c>
      <c r="N102" s="23">
        <f t="shared" si="21"/>
        <v>0.27923805821678183</v>
      </c>
      <c r="O102" s="23">
        <f t="shared" si="22"/>
        <v>0.49445892710911271</v>
      </c>
      <c r="P102" s="23">
        <f t="shared" si="25"/>
        <v>2.6323528982316433</v>
      </c>
      <c r="Q102" s="23">
        <f t="shared" si="30"/>
        <v>21.886698172347</v>
      </c>
      <c r="R102" s="23">
        <f t="shared" si="26"/>
        <v>1.7489693784475291</v>
      </c>
      <c r="S102" s="23">
        <f t="shared" si="31"/>
        <v>-7.4231213564257725</v>
      </c>
      <c r="T102" s="23">
        <f t="shared" si="33"/>
        <v>-6.2581857665069895</v>
      </c>
      <c r="U102" s="23">
        <f t="shared" si="27"/>
        <v>8.545454545454529</v>
      </c>
    </row>
    <row r="103" spans="1:21" x14ac:dyDescent="0.2">
      <c r="A103" s="26">
        <f t="shared" si="23"/>
        <v>4.7499999999999911</v>
      </c>
      <c r="B103" s="27">
        <v>18.785699999999999</v>
      </c>
      <c r="C103" s="27">
        <v>16.8324</v>
      </c>
      <c r="D103" s="27">
        <v>16.965599999999998</v>
      </c>
      <c r="E103" s="27"/>
      <c r="F103" s="23">
        <f t="shared" si="34"/>
        <v>2.9330959421059428</v>
      </c>
      <c r="G103" s="23">
        <f t="shared" si="34"/>
        <v>2.8233056005314889</v>
      </c>
      <c r="H103" s="23">
        <f t="shared" si="34"/>
        <v>2.831187764542717</v>
      </c>
      <c r="I103" s="23" t="e">
        <f t="shared" si="34"/>
        <v>#NUM!</v>
      </c>
      <c r="J103" s="23">
        <f t="shared" si="24"/>
        <v>44.403890578703724</v>
      </c>
      <c r="K103" s="23">
        <f t="shared" si="28"/>
        <v>-0.36919614821663216</v>
      </c>
      <c r="L103" s="23">
        <f t="shared" si="29"/>
        <v>-1.8884186800114811</v>
      </c>
      <c r="M103" s="23">
        <f t="shared" si="32"/>
        <v>-1.1147353566377856</v>
      </c>
      <c r="N103" s="23">
        <f t="shared" si="21"/>
        <v>0.35274514607616653</v>
      </c>
      <c r="O103" s="23">
        <f t="shared" si="22"/>
        <v>0.52277534812521909</v>
      </c>
      <c r="P103" s="23">
        <f t="shared" si="25"/>
        <v>2.5867718379338935</v>
      </c>
      <c r="Q103" s="23">
        <f t="shared" si="30"/>
        <v>21.50771444650136</v>
      </c>
      <c r="R103" s="23">
        <f t="shared" si="26"/>
        <v>2.2093709676360245</v>
      </c>
      <c r="S103" s="23">
        <f t="shared" si="31"/>
        <v>-7.7429712773607582</v>
      </c>
      <c r="T103" s="23">
        <f t="shared" si="33"/>
        <v>-6.5759910170950473</v>
      </c>
      <c r="U103" s="23">
        <f t="shared" si="27"/>
        <v>8.6363636363636189</v>
      </c>
    </row>
    <row r="104" spans="1:21" x14ac:dyDescent="0.2">
      <c r="A104" s="26">
        <f t="shared" si="23"/>
        <v>4.7999999999999909</v>
      </c>
      <c r="B104" s="27">
        <v>19.570799999999998</v>
      </c>
      <c r="C104" s="27">
        <v>17.103100000000001</v>
      </c>
      <c r="D104" s="27">
        <v>17.224499999999999</v>
      </c>
      <c r="E104" s="27"/>
      <c r="F104" s="23">
        <f t="shared" si="34"/>
        <v>2.9740386594687354</v>
      </c>
      <c r="G104" s="23">
        <f t="shared" si="34"/>
        <v>2.8392597336279009</v>
      </c>
      <c r="H104" s="23">
        <f t="shared" si="34"/>
        <v>2.8463327889022167</v>
      </c>
      <c r="I104" s="23" t="e">
        <f t="shared" si="34"/>
        <v>#NUM!</v>
      </c>
      <c r="J104" s="23">
        <f t="shared" si="24"/>
        <v>55.926673648305091</v>
      </c>
      <c r="K104" s="23">
        <f t="shared" si="28"/>
        <v>-0.46500232804883274</v>
      </c>
      <c r="L104" s="23">
        <f t="shared" si="29"/>
        <v>-1.9458338012543743</v>
      </c>
      <c r="M104" s="23">
        <f t="shared" si="32"/>
        <v>-1.1799188694729554</v>
      </c>
      <c r="N104" s="23">
        <f t="shared" si="21"/>
        <v>0.42874586356421535</v>
      </c>
      <c r="O104" s="23">
        <f t="shared" si="22"/>
        <v>0.54050010615875033</v>
      </c>
      <c r="P104" s="23">
        <f t="shared" si="25"/>
        <v>2.5392267778713</v>
      </c>
      <c r="Q104" s="23">
        <f t="shared" si="30"/>
        <v>21.112401044610927</v>
      </c>
      <c r="R104" s="23">
        <f t="shared" si="26"/>
        <v>2.6853910648802417</v>
      </c>
      <c r="S104" s="23">
        <f t="shared" si="31"/>
        <v>-8.080720458135275</v>
      </c>
      <c r="T104" s="23">
        <f t="shared" si="33"/>
        <v>-6.9237342755486058</v>
      </c>
      <c r="U104" s="23">
        <f t="shared" si="27"/>
        <v>8.7272727272727106</v>
      </c>
    </row>
    <row r="105" spans="1:21" x14ac:dyDescent="0.2">
      <c r="A105" s="26">
        <f t="shared" si="23"/>
        <v>4.8499999999999908</v>
      </c>
      <c r="B105" s="27">
        <v>20.402200000000001</v>
      </c>
      <c r="C105" s="27">
        <v>17.375499999999999</v>
      </c>
      <c r="D105" s="27">
        <v>17.4848</v>
      </c>
      <c r="E105" s="27"/>
      <c r="F105" s="23">
        <f t="shared" si="34"/>
        <v>3.0156427381727724</v>
      </c>
      <c r="G105" s="23">
        <f t="shared" si="34"/>
        <v>2.8550611680152236</v>
      </c>
      <c r="H105" s="23">
        <f t="shared" si="34"/>
        <v>2.8613319320741697</v>
      </c>
      <c r="I105" s="23" t="e">
        <f t="shared" si="34"/>
        <v>#NUM!</v>
      </c>
      <c r="J105" s="23">
        <f t="shared" si="24"/>
        <v>67.806786739078575</v>
      </c>
      <c r="K105" s="23">
        <f t="shared" si="28"/>
        <v>-0.5637795283420689</v>
      </c>
      <c r="L105" s="23">
        <f t="shared" si="29"/>
        <v>-2.0064105669587762</v>
      </c>
      <c r="M105" s="23">
        <f t="shared" si="32"/>
        <v>-1.2491352879460571</v>
      </c>
      <c r="N105" s="23">
        <f t="shared" si="21"/>
        <v>0.50727708955946549</v>
      </c>
      <c r="O105" s="23">
        <f t="shared" si="22"/>
        <v>0.55260751792178964</v>
      </c>
      <c r="P105" s="23">
        <f t="shared" si="25"/>
        <v>2.4895835468985306</v>
      </c>
      <c r="Q105" s="23">
        <f t="shared" si="30"/>
        <v>20.699642400687836</v>
      </c>
      <c r="R105" s="23">
        <f t="shared" si="26"/>
        <v>3.1772606559909438</v>
      </c>
      <c r="S105" s="23">
        <f t="shared" si="31"/>
        <v>-8.4353447049156163</v>
      </c>
      <c r="T105" s="23">
        <f t="shared" si="33"/>
        <v>-7.2926779877797445</v>
      </c>
      <c r="U105" s="23">
        <f t="shared" si="27"/>
        <v>8.8181818181818006</v>
      </c>
    </row>
    <row r="106" spans="1:21" x14ac:dyDescent="0.2">
      <c r="A106" s="26">
        <f t="shared" si="23"/>
        <v>4.8999999999999906</v>
      </c>
      <c r="B106" s="27">
        <v>21.284099999999999</v>
      </c>
      <c r="C106" s="27">
        <v>17.6493</v>
      </c>
      <c r="D106" s="27">
        <v>17.746700000000001</v>
      </c>
      <c r="E106" s="27"/>
      <c r="F106" s="23">
        <f t="shared" si="34"/>
        <v>3.0579603150880543</v>
      </c>
      <c r="G106" s="23">
        <f t="shared" si="34"/>
        <v>2.8706961225361676</v>
      </c>
      <c r="H106" s="23">
        <f t="shared" si="34"/>
        <v>2.8761995831440395</v>
      </c>
      <c r="I106" s="23" t="e">
        <f t="shared" si="34"/>
        <v>#NUM!</v>
      </c>
      <c r="J106" s="23">
        <f t="shared" si="24"/>
        <v>80.058137560251311</v>
      </c>
      <c r="K106" s="23">
        <f t="shared" si="28"/>
        <v>-0.66564338474470963</v>
      </c>
      <c r="L106" s="23">
        <f t="shared" si="29"/>
        <v>-2.0707473300489796</v>
      </c>
      <c r="M106" s="23">
        <f t="shared" si="32"/>
        <v>-1.3264145472389901</v>
      </c>
      <c r="N106" s="23">
        <f t="shared" si="21"/>
        <v>0.58858919352488692</v>
      </c>
      <c r="O106" s="23">
        <f t="shared" si="22"/>
        <v>0.56120432563911005</v>
      </c>
      <c r="P106" s="23">
        <f t="shared" si="25"/>
        <v>2.4377733566804216</v>
      </c>
      <c r="Q106" s="23">
        <f t="shared" si="30"/>
        <v>20.268866574119368</v>
      </c>
      <c r="R106" s="23">
        <f t="shared" si="26"/>
        <v>3.686547895849416</v>
      </c>
      <c r="S106" s="23">
        <f t="shared" si="31"/>
        <v>-8.8099882569132468</v>
      </c>
      <c r="T106" s="23">
        <f t="shared" si="33"/>
        <v>-7.7034929258538396</v>
      </c>
      <c r="U106" s="23">
        <f t="shared" si="27"/>
        <v>8.9090909090908905</v>
      </c>
    </row>
    <row r="107" spans="1:21" x14ac:dyDescent="0.2">
      <c r="A107" s="26">
        <f t="shared" si="23"/>
        <v>4.9499999999999904</v>
      </c>
      <c r="B107" s="27">
        <v>22.2212</v>
      </c>
      <c r="C107" s="27">
        <v>17.924800000000001</v>
      </c>
      <c r="D107" s="27">
        <v>18.010000000000002</v>
      </c>
      <c r="E107" s="27"/>
      <c r="F107" s="23">
        <f t="shared" si="34"/>
        <v>3.1010467881537847</v>
      </c>
      <c r="G107" s="23">
        <f t="shared" si="34"/>
        <v>2.8861852288223218</v>
      </c>
      <c r="H107" s="23">
        <f t="shared" si="34"/>
        <v>2.8909271591878647</v>
      </c>
      <c r="I107" s="23" t="e">
        <f t="shared" si="34"/>
        <v>#NUM!</v>
      </c>
      <c r="J107" s="23">
        <f t="shared" si="24"/>
        <v>92.712040573331649</v>
      </c>
      <c r="K107" s="23">
        <f t="shared" si="28"/>
        <v>-0.77085426134696611</v>
      </c>
      <c r="L107" s="23">
        <f t="shared" si="29"/>
        <v>-2.1390520216826747</v>
      </c>
      <c r="M107" s="23">
        <f t="shared" si="32"/>
        <v>19.150191964435386</v>
      </c>
      <c r="N107" s="23">
        <f t="shared" si="21"/>
        <v>0.67274167651482131</v>
      </c>
      <c r="O107" s="23">
        <f t="shared" si="22"/>
        <v>0.56765153139432389</v>
      </c>
      <c r="P107" s="23">
        <f t="shared" si="25"/>
        <v>2.3836242197361854</v>
      </c>
      <c r="Q107" s="23">
        <f t="shared" si="30"/>
        <v>19.818643574996514</v>
      </c>
      <c r="R107" s="23">
        <f t="shared" si="26"/>
        <v>4.2136254611699036</v>
      </c>
      <c r="S107" s="23">
        <f t="shared" si="31"/>
        <v>-9.2056939975009975</v>
      </c>
      <c r="T107" s="23">
        <f t="shared" si="33"/>
        <v>128.13754635700477</v>
      </c>
      <c r="U107" s="23">
        <f t="shared" si="27"/>
        <v>8.9999999999999822</v>
      </c>
    </row>
    <row r="108" spans="1:21" x14ac:dyDescent="0.2">
      <c r="A108" s="26">
        <f t="shared" si="23"/>
        <v>4.9999999999999902</v>
      </c>
      <c r="B108" s="27">
        <v>23.218699999999998</v>
      </c>
      <c r="C108" s="27">
        <v>18.201799999999999</v>
      </c>
      <c r="D108" s="27">
        <v>18.274899999999999</v>
      </c>
      <c r="E108" s="27"/>
      <c r="F108" s="23">
        <f t="shared" si="34"/>
        <v>3.1449579884836818</v>
      </c>
      <c r="G108" s="23">
        <f t="shared" si="34"/>
        <v>2.9015204902912592</v>
      </c>
      <c r="H108" s="23">
        <f t="shared" si="34"/>
        <v>2.9055285336646466</v>
      </c>
      <c r="I108" s="23" t="e">
        <f t="shared" si="34"/>
        <v>#NUM!</v>
      </c>
      <c r="J108" s="23">
        <f t="shared" si="24"/>
        <v>105.78490431330522</v>
      </c>
      <c r="K108" s="23">
        <f t="shared" si="28"/>
        <v>-0.87954858691297633</v>
      </c>
      <c r="L108" s="23">
        <f t="shared" si="29"/>
        <v>-0.15572813360544799</v>
      </c>
      <c r="M108" s="23">
        <f t="shared" si="32"/>
        <v>-0.43213172155205631</v>
      </c>
      <c r="N108" s="23">
        <f t="shared" si="21"/>
        <v>0.75996806807977135</v>
      </c>
      <c r="O108" s="23">
        <f t="shared" si="22"/>
        <v>0.57255049781090928</v>
      </c>
      <c r="P108" s="23">
        <f t="shared" si="25"/>
        <v>2.3270548047831223</v>
      </c>
      <c r="Q108" s="23">
        <f t="shared" si="30"/>
        <v>19.348297174369272</v>
      </c>
      <c r="R108" s="23">
        <f t="shared" si="26"/>
        <v>4.7599560323456158</v>
      </c>
      <c r="S108" s="23">
        <f t="shared" si="31"/>
        <v>4.0037663787871827</v>
      </c>
      <c r="T108" s="23">
        <f t="shared" si="33"/>
        <v>-1.8597361611113161</v>
      </c>
      <c r="U108" s="23">
        <f t="shared" si="27"/>
        <v>9.0909090909090722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8DDF-4CBC-2947-B06D-59E7BC1897DD}">
  <sheetPr>
    <tabColor theme="6" tint="-0.499984740745262"/>
  </sheetPr>
  <dimension ref="A1:Z108"/>
  <sheetViews>
    <sheetView showRuler="0" zoomScale="75" zoomScaleNormal="130" workbookViewId="0">
      <selection activeCell="L8" sqref="L8:M108"/>
    </sheetView>
  </sheetViews>
  <sheetFormatPr baseColWidth="10" defaultRowHeight="16" x14ac:dyDescent="0.2"/>
  <cols>
    <col min="12" max="13" width="10.83203125" style="27"/>
    <col min="18" max="18" width="12.1640625" bestFit="1" customWidth="1"/>
    <col min="19" max="19" width="12.1640625" customWidth="1"/>
  </cols>
  <sheetData>
    <row r="1" spans="1:26" x14ac:dyDescent="0.2">
      <c r="A1" s="1"/>
      <c r="B1" s="2" t="s">
        <v>2</v>
      </c>
      <c r="C1" s="8"/>
      <c r="D1" s="8" t="s">
        <v>3</v>
      </c>
      <c r="E1" s="8" t="s">
        <v>4</v>
      </c>
      <c r="F1" s="8" t="s">
        <v>5</v>
      </c>
      <c r="G1" s="8" t="s">
        <v>21</v>
      </c>
      <c r="H1" s="1"/>
      <c r="I1" s="1"/>
      <c r="J1" s="1"/>
      <c r="K1" s="1"/>
      <c r="L1" s="23"/>
      <c r="M1" s="23"/>
      <c r="N1" s="1"/>
      <c r="O1" s="1"/>
      <c r="P1" s="1"/>
      <c r="Q1" s="1"/>
      <c r="R1" s="3"/>
      <c r="S1" s="3"/>
      <c r="T1" s="1"/>
      <c r="U1" s="3"/>
      <c r="V1" s="1"/>
      <c r="W1" s="1"/>
      <c r="X1" s="1"/>
    </row>
    <row r="2" spans="1:26" x14ac:dyDescent="0.2">
      <c r="A2" s="4" t="s">
        <v>6</v>
      </c>
      <c r="B2" s="1">
        <v>195</v>
      </c>
      <c r="C2" s="1"/>
      <c r="D2" s="1">
        <f>1/B2</f>
        <v>5.1282051282051282E-3</v>
      </c>
      <c r="E2" s="1">
        <f>1/B3</f>
        <v>4.4247787610619468E-3</v>
      </c>
      <c r="F2" s="1">
        <f>1/B4</f>
        <v>3.663003663003663E-3</v>
      </c>
      <c r="G2" s="1">
        <f>1/B5</f>
        <v>3.3557046979865771E-3</v>
      </c>
      <c r="H2" s="1"/>
      <c r="I2" s="1"/>
      <c r="J2" s="1"/>
      <c r="K2" s="1"/>
      <c r="L2" s="23"/>
      <c r="M2" s="23"/>
      <c r="N2" s="1" t="s">
        <v>7</v>
      </c>
      <c r="O2" s="1">
        <v>0.05</v>
      </c>
      <c r="P2" s="1"/>
      <c r="Q2" s="4"/>
      <c r="R2" s="1"/>
      <c r="S2" s="48" t="s">
        <v>38</v>
      </c>
      <c r="T2" s="1">
        <v>18.5</v>
      </c>
      <c r="U2" s="1"/>
      <c r="V2" s="1"/>
      <c r="W2" s="1"/>
      <c r="X2" s="1"/>
    </row>
    <row r="3" spans="1:26" x14ac:dyDescent="0.2">
      <c r="A3" s="5" t="s">
        <v>8</v>
      </c>
      <c r="B3">
        <v>226</v>
      </c>
      <c r="C3" s="1"/>
      <c r="D3" s="1"/>
      <c r="E3" s="1"/>
      <c r="F3" s="1"/>
      <c r="G3" s="1"/>
      <c r="H3" s="1"/>
      <c r="I3" s="1"/>
      <c r="J3" s="1"/>
      <c r="K3" s="1"/>
      <c r="L3" s="23"/>
      <c r="M3" s="23"/>
      <c r="N3" s="1" t="s">
        <v>9</v>
      </c>
      <c r="O3" s="1">
        <v>0.05</v>
      </c>
      <c r="P3" s="1"/>
      <c r="Q3" s="4"/>
      <c r="R3" s="1"/>
      <c r="S3" s="48" t="s">
        <v>39</v>
      </c>
      <c r="T3" s="15">
        <v>69.7</v>
      </c>
      <c r="U3" s="1"/>
      <c r="V3" s="1"/>
      <c r="W3" s="1"/>
      <c r="X3" s="1"/>
    </row>
    <row r="4" spans="1:26" x14ac:dyDescent="0.2">
      <c r="A4" s="5" t="s">
        <v>10</v>
      </c>
      <c r="B4">
        <v>273</v>
      </c>
      <c r="C4" s="1"/>
      <c r="D4" s="1"/>
      <c r="E4" s="1"/>
      <c r="F4" s="1"/>
      <c r="G4" s="1"/>
      <c r="H4" s="1"/>
      <c r="I4" s="1"/>
      <c r="J4" s="1"/>
      <c r="K4" s="1"/>
      <c r="L4" s="23"/>
      <c r="M4" s="23"/>
      <c r="N4" s="1"/>
      <c r="O4" s="1"/>
      <c r="P4" s="1"/>
      <c r="Q4" s="4"/>
      <c r="R4" s="1"/>
      <c r="S4" s="48" t="s">
        <v>40</v>
      </c>
      <c r="T4" s="1">
        <v>70.8</v>
      </c>
      <c r="U4" s="1"/>
      <c r="V4" s="1"/>
      <c r="W4" s="1"/>
      <c r="X4" s="1"/>
    </row>
    <row r="5" spans="1:26" x14ac:dyDescent="0.2">
      <c r="A5" s="5" t="s">
        <v>20</v>
      </c>
      <c r="B5">
        <v>298</v>
      </c>
      <c r="C5" s="1"/>
      <c r="D5" s="1"/>
      <c r="E5" s="1"/>
      <c r="F5" s="1"/>
      <c r="G5" s="1"/>
      <c r="H5" s="1"/>
      <c r="I5" s="1"/>
      <c r="J5" s="1"/>
      <c r="K5" s="1"/>
      <c r="L5" s="23"/>
      <c r="M5" s="23"/>
      <c r="N5" s="1"/>
      <c r="O5" s="1"/>
      <c r="P5" s="1"/>
      <c r="Q5" s="4"/>
      <c r="R5" s="1"/>
      <c r="S5" s="4" t="s">
        <v>34</v>
      </c>
      <c r="T5" s="30">
        <v>0.55000000000000004</v>
      </c>
      <c r="U5" s="15" t="s">
        <v>1</v>
      </c>
      <c r="V5" s="1"/>
      <c r="W5" s="1"/>
      <c r="X5" s="1"/>
    </row>
    <row r="6" spans="1:26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23"/>
      <c r="M6" s="23"/>
      <c r="N6" s="1"/>
      <c r="O6" s="1"/>
      <c r="P6" s="1"/>
      <c r="Q6" s="1"/>
      <c r="R6" s="1"/>
      <c r="S6" s="4" t="s">
        <v>35</v>
      </c>
      <c r="T6" s="14">
        <v>0.45</v>
      </c>
      <c r="U6" s="15" t="s">
        <v>1</v>
      </c>
      <c r="V6" s="1"/>
      <c r="W6" s="1"/>
      <c r="X6" s="1"/>
    </row>
    <row r="7" spans="1:26" ht="17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3"/>
      <c r="M7" s="23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35" thickBot="1" x14ac:dyDescent="0.25">
      <c r="A8" s="10" t="s">
        <v>0</v>
      </c>
      <c r="B8" s="37" t="s">
        <v>11</v>
      </c>
      <c r="C8" s="37" t="s">
        <v>12</v>
      </c>
      <c r="D8" s="37" t="s">
        <v>13</v>
      </c>
      <c r="E8" s="38" t="s">
        <v>22</v>
      </c>
      <c r="F8" s="37" t="s">
        <v>14</v>
      </c>
      <c r="G8" s="37" t="s">
        <v>15</v>
      </c>
      <c r="H8" s="37" t="s">
        <v>16</v>
      </c>
      <c r="I8" s="38" t="s">
        <v>23</v>
      </c>
      <c r="J8" s="37" t="s">
        <v>17</v>
      </c>
      <c r="K8" s="32" t="s">
        <v>36</v>
      </c>
      <c r="L8" s="19" t="s">
        <v>33</v>
      </c>
      <c r="M8" s="50" t="s">
        <v>31</v>
      </c>
      <c r="N8" s="37" t="s">
        <v>18</v>
      </c>
      <c r="O8" s="37" t="s">
        <v>19</v>
      </c>
      <c r="P8" s="39" t="s">
        <v>24</v>
      </c>
      <c r="Q8" s="40" t="s">
        <v>25</v>
      </c>
      <c r="R8" s="53" t="s">
        <v>27</v>
      </c>
      <c r="S8" s="19" t="s">
        <v>33</v>
      </c>
      <c r="T8" s="19" t="s">
        <v>31</v>
      </c>
      <c r="U8" s="22" t="s">
        <v>28</v>
      </c>
      <c r="V8" s="22" t="s">
        <v>29</v>
      </c>
      <c r="W8" s="22" t="s">
        <v>30</v>
      </c>
      <c r="X8" s="1"/>
    </row>
    <row r="9" spans="1:26" x14ac:dyDescent="0.2">
      <c r="A9" s="1">
        <v>0.05</v>
      </c>
      <c r="B9" s="7">
        <v>5.8468799999999998E-4</v>
      </c>
      <c r="C9" s="1">
        <v>8.70194E-3</v>
      </c>
      <c r="D9" s="7">
        <v>6.26969E-2</v>
      </c>
      <c r="E9" s="1">
        <v>0.158443</v>
      </c>
      <c r="F9" s="1">
        <f>LN(B9)</f>
        <v>-7.4444321863385614</v>
      </c>
      <c r="G9" s="1">
        <f>LN(C9)</f>
        <v>-4.7442092896740933</v>
      </c>
      <c r="H9" s="1">
        <f>LN(D9)</f>
        <v>-2.7694432743518314</v>
      </c>
      <c r="I9" s="1">
        <f>LN(E9)</f>
        <v>-1.8423603717952071</v>
      </c>
      <c r="J9" s="1">
        <f>SLOPE(G9:I9,$E$2:$G$2)</f>
        <v>-2691.1130893987429</v>
      </c>
      <c r="K9" s="1">
        <f>-J9*0.0083145</f>
        <v>22.375259781805848</v>
      </c>
      <c r="L9" s="23"/>
      <c r="M9" s="23"/>
      <c r="N9" s="1">
        <f>INDEX(LINEST(F9:H9,$D$2:$F$2,,TRUE),2,1)*0.0083145</f>
        <v>2.9851542924873833</v>
      </c>
      <c r="O9" s="1">
        <f>INDEX(LINEST(F9:H9,$D$2:$F$2,,TRUE),3,1)</f>
        <v>0.9874324025396759</v>
      </c>
      <c r="P9" s="1">
        <f>INTERCEPT(F9:H9,D2:F2)</f>
        <v>9.0336022685261383</v>
      </c>
      <c r="Q9" s="1">
        <f>P9*8.3145</f>
        <v>75.109886061660589</v>
      </c>
      <c r="R9" s="1">
        <f>INDEX(LINEST(F9:H9,$D$2:$F$2,,TRUE),2,2)*8.3145</f>
        <v>13.271324851173574</v>
      </c>
      <c r="S9" s="23"/>
      <c r="T9" s="23"/>
      <c r="U9" s="23">
        <f>A9/$T$5</f>
        <v>9.0909090909090912E-2</v>
      </c>
      <c r="V9" s="23">
        <f>LN(U9)</f>
        <v>-2.3978952727983707</v>
      </c>
      <c r="W9" s="23">
        <f>Q9-V9</f>
        <v>77.507781334458954</v>
      </c>
      <c r="X9" s="1"/>
    </row>
    <row r="10" spans="1:26" x14ac:dyDescent="0.2">
      <c r="A10" s="6">
        <f t="shared" ref="A10:A73" si="0">A9+$O$3</f>
        <v>0.1</v>
      </c>
      <c r="B10" s="1">
        <v>1.7349500000000001E-3</v>
      </c>
      <c r="C10" s="1">
        <v>2.1375700000000001E-2</v>
      </c>
      <c r="D10" s="1">
        <v>0.13936699999999999</v>
      </c>
      <c r="E10" s="1">
        <v>0.33594000000000002</v>
      </c>
      <c r="F10" s="1">
        <f>LN(B10)</f>
        <v>-6.3567766844423774</v>
      </c>
      <c r="G10" s="1">
        <f t="shared" ref="G10:I25" si="1">LN(C10)</f>
        <v>-3.8455005161575229</v>
      </c>
      <c r="H10" s="1">
        <f t="shared" si="1"/>
        <v>-1.9706445375182844</v>
      </c>
      <c r="I10" s="1">
        <f t="shared" si="1"/>
        <v>-1.0908227063932801</v>
      </c>
      <c r="J10" s="1">
        <f t="shared" ref="J10:J73" si="2">SLOPE(G10:I10,$E$2:$G$2)</f>
        <v>-2554.6904448862851</v>
      </c>
      <c r="K10" s="45">
        <f>-J10*0.0083145</f>
        <v>21.240973704007018</v>
      </c>
      <c r="L10" s="31">
        <f>(K11-K9)/(A11-A9)</f>
        <v>-21.398095500885287</v>
      </c>
      <c r="M10" s="31"/>
      <c r="N10" s="45">
        <f t="shared" ref="N10:N73" si="3">INDEX(LINEST(F10:H10,$D$2:$F$2,,TRUE),2,1)*0.0083145</f>
        <v>2.6559338260688885</v>
      </c>
      <c r="O10" s="45">
        <f t="shared" ref="O10:O73" si="4">INDEX(LINEST(F10:H10,$D$2:$F$2,,TRUE),3,1)</f>
        <v>0.98868679011110483</v>
      </c>
      <c r="P10" s="45">
        <f>INTERCEPT(F10:H10,$D$2:$F$2)</f>
        <v>9.0975129898912996</v>
      </c>
      <c r="Q10" s="45">
        <f>P10*8.3145</f>
        <v>75.641271754451211</v>
      </c>
      <c r="R10" s="45">
        <f t="shared" ref="R10:R73" si="5">INDEX(LINEST(F10:H10,$D$2:$F$2,,TRUE),2,2)*8.3145</f>
        <v>11.807684674017407</v>
      </c>
      <c r="S10" s="31">
        <f>(Q11-Q9)/(A11-A9)</f>
        <v>-2.4321448885032733</v>
      </c>
      <c r="T10" s="31"/>
      <c r="U10" s="31">
        <f t="shared" ref="U10:U73" si="6">A10/$T$5</f>
        <v>0.18181818181818182</v>
      </c>
      <c r="V10" s="31">
        <f t="shared" ref="V10:V73" si="7">LN(U10)</f>
        <v>-1.7047480922384253</v>
      </c>
      <c r="W10" s="31">
        <f t="shared" ref="W10:W73" si="8">Q10-V10</f>
        <v>77.346019846689643</v>
      </c>
      <c r="X10" s="45"/>
      <c r="Y10" s="11"/>
      <c r="Z10" s="11"/>
    </row>
    <row r="11" spans="1:26" x14ac:dyDescent="0.2">
      <c r="A11" s="6">
        <f t="shared" si="0"/>
        <v>0.15000000000000002</v>
      </c>
      <c r="B11" s="1">
        <v>3.4802000000000001E-3</v>
      </c>
      <c r="C11" s="1">
        <v>3.75739E-2</v>
      </c>
      <c r="D11" s="1">
        <v>0.22352</v>
      </c>
      <c r="E11" s="1">
        <v>0.518814</v>
      </c>
      <c r="F11" s="1">
        <f>LN(B11)</f>
        <v>-5.6606655155827958</v>
      </c>
      <c r="G11" s="1">
        <f t="shared" si="1"/>
        <v>-3.2814456185553795</v>
      </c>
      <c r="H11" s="1">
        <f t="shared" si="1"/>
        <v>-1.4982543834734854</v>
      </c>
      <c r="I11" s="1">
        <f t="shared" si="1"/>
        <v>-0.65620984155313666</v>
      </c>
      <c r="J11" s="1">
        <f t="shared" si="2"/>
        <v>-2433.7543125524467</v>
      </c>
      <c r="K11" s="45">
        <f t="shared" ref="K11:K74" si="9">-J11*0.0083145</f>
        <v>20.235450231717319</v>
      </c>
      <c r="L11" s="31">
        <f t="shared" ref="L11:L74" si="10">(K12-K10)/(A12-A10)</f>
        <v>-19.505108327847402</v>
      </c>
      <c r="M11" s="31">
        <f>(L12-L10)/(A12-A10)</f>
        <v>28.946901573969015</v>
      </c>
      <c r="N11" s="45">
        <f t="shared" si="3"/>
        <v>2.4944970912471591</v>
      </c>
      <c r="O11" s="45">
        <f t="shared" si="4"/>
        <v>0.98891668219189133</v>
      </c>
      <c r="P11" s="45">
        <f>INTERCEPT(F11:H11,$D$2:$F$2)</f>
        <v>9.0043504206879863</v>
      </c>
      <c r="Q11" s="45">
        <f t="shared" ref="Q11:Q74" si="11">P11*8.3145</f>
        <v>74.866671572810262</v>
      </c>
      <c r="R11" s="45">
        <f t="shared" si="5"/>
        <v>11.089973245792802</v>
      </c>
      <c r="S11" s="31">
        <f t="shared" ref="S11:S74" si="12">(Q12-Q10)/(A12-A10)</f>
        <v>-22.642790100674119</v>
      </c>
      <c r="T11" s="31">
        <f>(S12-S10)/(A12-A10)</f>
        <v>-327.93915895336886</v>
      </c>
      <c r="U11" s="31">
        <f t="shared" si="6"/>
        <v>0.27272727272727276</v>
      </c>
      <c r="V11" s="31">
        <f t="shared" si="7"/>
        <v>-1.2992829841302607</v>
      </c>
      <c r="W11" s="31">
        <f t="shared" si="8"/>
        <v>76.16595455694052</v>
      </c>
      <c r="X11" s="45"/>
      <c r="Y11" s="11"/>
      <c r="Z11" s="11"/>
    </row>
    <row r="12" spans="1:26" x14ac:dyDescent="0.2">
      <c r="A12" s="6">
        <f t="shared" si="0"/>
        <v>0.2</v>
      </c>
      <c r="B12" s="1">
        <v>5.9888399999999996E-3</v>
      </c>
      <c r="C12" s="1">
        <v>5.7637300000000002E-2</v>
      </c>
      <c r="D12" s="1">
        <v>0.31331999999999999</v>
      </c>
      <c r="E12" s="1">
        <v>0.70561799999999997</v>
      </c>
      <c r="F12" s="1">
        <f>LN(B12)</f>
        <v>-5.1178575417020307</v>
      </c>
      <c r="G12" s="1">
        <f t="shared" si="1"/>
        <v>-2.8535853514184653</v>
      </c>
      <c r="H12" s="1">
        <f t="shared" si="1"/>
        <v>-1.1605302464830993</v>
      </c>
      <c r="I12" s="1">
        <f t="shared" si="1"/>
        <v>-0.34868126441085362</v>
      </c>
      <c r="J12" s="1">
        <f t="shared" si="2"/>
        <v>-2320.0989682148388</v>
      </c>
      <c r="K12" s="45">
        <f>-J12*0.0083145</f>
        <v>19.290462871222278</v>
      </c>
      <c r="L12" s="31">
        <f t="shared" si="10"/>
        <v>-18.503405343488385</v>
      </c>
      <c r="M12" s="31">
        <f t="shared" ref="M12:M75" si="13">(L13-L11)/(A13-A11)</f>
        <v>17.573937529477458</v>
      </c>
      <c r="N12" s="45">
        <f>INDEX(LINEST(F12:H12,$D$2:$F$2,,TRUE),2,1)*0.0083145</f>
        <v>2.3865076521707338</v>
      </c>
      <c r="O12" s="45">
        <f t="shared" si="4"/>
        <v>0.98877806190320106</v>
      </c>
      <c r="P12" s="45">
        <f t="shared" ref="P12:P75" si="14">INTERCEPT(F12:H12,$D$2:$F$2)</f>
        <v>8.8251840452683616</v>
      </c>
      <c r="Q12" s="45">
        <f t="shared" si="11"/>
        <v>73.376992744383799</v>
      </c>
      <c r="R12" s="45">
        <f t="shared" si="5"/>
        <v>10.609876478236751</v>
      </c>
      <c r="S12" s="31">
        <f t="shared" si="12"/>
        <v>-35.226060783840161</v>
      </c>
      <c r="T12" s="31">
        <f t="shared" ref="T12:T75" si="15">(S13-S11)/(A13-A11)</f>
        <v>-226.24602037358852</v>
      </c>
      <c r="U12" s="31">
        <f t="shared" si="6"/>
        <v>0.36363636363636365</v>
      </c>
      <c r="V12" s="31">
        <f t="shared" si="7"/>
        <v>-1.0116009116784799</v>
      </c>
      <c r="W12" s="31">
        <f t="shared" si="8"/>
        <v>74.388593656062284</v>
      </c>
      <c r="X12" s="45"/>
      <c r="Y12" s="11"/>
      <c r="Z12" s="11"/>
    </row>
    <row r="13" spans="1:26" x14ac:dyDescent="0.2">
      <c r="A13" s="6">
        <f t="shared" si="0"/>
        <v>0.25</v>
      </c>
      <c r="B13" s="1">
        <v>9.5318499999999997E-3</v>
      </c>
      <c r="C13" s="1">
        <v>8.2037700000000005E-2</v>
      </c>
      <c r="D13" s="1">
        <v>0.40765000000000001</v>
      </c>
      <c r="E13" s="1">
        <v>0.89600299999999999</v>
      </c>
      <c r="F13" s="1">
        <f>LN(B13)</f>
        <v>-4.6531164563360994</v>
      </c>
      <c r="G13" s="1">
        <f t="shared" si="1"/>
        <v>-2.5005763812757751</v>
      </c>
      <c r="H13" s="1">
        <f t="shared" si="1"/>
        <v>-0.89734631587321723</v>
      </c>
      <c r="I13" s="1">
        <f t="shared" si="1"/>
        <v>-0.10981151779852613</v>
      </c>
      <c r="J13" s="1">
        <f t="shared" si="2"/>
        <v>-2211.2104994128908</v>
      </c>
      <c r="K13" s="45">
        <f t="shared" si="9"/>
        <v>18.385109697368481</v>
      </c>
      <c r="L13" s="31">
        <f t="shared" si="10"/>
        <v>-17.747714574899657</v>
      </c>
      <c r="M13" s="31">
        <f t="shared" si="13"/>
        <v>15.174027351208256</v>
      </c>
      <c r="N13" s="45">
        <f t="shared" si="3"/>
        <v>2.2884889661010712</v>
      </c>
      <c r="O13" s="45">
        <f t="shared" si="4"/>
        <v>0.98854577134130417</v>
      </c>
      <c r="P13" s="45">
        <f t="shared" si="14"/>
        <v>8.5806801965754094</v>
      </c>
      <c r="Q13" s="45">
        <f t="shared" si="11"/>
        <v>71.344065494426246</v>
      </c>
      <c r="R13" s="45">
        <f t="shared" si="5"/>
        <v>10.17410743688788</v>
      </c>
      <c r="S13" s="31">
        <f t="shared" si="12"/>
        <v>-45.267392138032967</v>
      </c>
      <c r="T13" s="31">
        <f t="shared" si="15"/>
        <v>-184.60909374990575</v>
      </c>
      <c r="U13" s="31">
        <f t="shared" si="6"/>
        <v>0.45454545454545453</v>
      </c>
      <c r="V13" s="31">
        <f t="shared" si="7"/>
        <v>-0.78845736036427017</v>
      </c>
      <c r="W13" s="31">
        <f t="shared" si="8"/>
        <v>72.132522854790523</v>
      </c>
      <c r="X13" s="45"/>
      <c r="Y13" s="11"/>
      <c r="Z13" s="11"/>
    </row>
    <row r="14" spans="1:26" x14ac:dyDescent="0.2">
      <c r="A14" s="6">
        <f t="shared" si="0"/>
        <v>0.3</v>
      </c>
      <c r="B14" s="1">
        <v>1.45071E-2</v>
      </c>
      <c r="C14" s="1">
        <v>0.111251</v>
      </c>
      <c r="D14" s="1">
        <v>0.50570899999999996</v>
      </c>
      <c r="E14" s="1">
        <v>1.0899300000000001</v>
      </c>
      <c r="F14" s="1">
        <f t="shared" ref="F14:I29" si="16">LN(B14)</f>
        <v>-4.233117094225169</v>
      </c>
      <c r="G14" s="1">
        <f t="shared" si="1"/>
        <v>-2.1959663692121412</v>
      </c>
      <c r="H14" s="1">
        <f t="shared" si="1"/>
        <v>-0.68179387394165369</v>
      </c>
      <c r="I14" s="1">
        <f t="shared" si="1"/>
        <v>8.6113473995361886E-2</v>
      </c>
      <c r="J14" s="1">
        <f t="shared" si="2"/>
        <v>-2106.6439850540996</v>
      </c>
      <c r="K14" s="45">
        <f t="shared" si="9"/>
        <v>17.515691413732313</v>
      </c>
      <c r="L14" s="31">
        <f t="shared" si="10"/>
        <v>-16.98600260836756</v>
      </c>
      <c r="M14" s="31">
        <f t="shared" si="13"/>
        <v>16.378974179919584</v>
      </c>
      <c r="N14" s="45">
        <f t="shared" si="3"/>
        <v>2.1756046343041047</v>
      </c>
      <c r="O14" s="45">
        <f t="shared" si="4"/>
        <v>0.988422804982241</v>
      </c>
      <c r="P14" s="45">
        <f t="shared" si="14"/>
        <v>8.2807449071598409</v>
      </c>
      <c r="Q14" s="45">
        <f t="shared" si="11"/>
        <v>68.850253530580503</v>
      </c>
      <c r="R14" s="45">
        <f t="shared" si="5"/>
        <v>9.6722490767838583</v>
      </c>
      <c r="S14" s="31">
        <f t="shared" si="12"/>
        <v>-53.686970158830732</v>
      </c>
      <c r="T14" s="31">
        <f t="shared" si="15"/>
        <v>-147.59011242673535</v>
      </c>
      <c r="U14" s="31">
        <f t="shared" si="6"/>
        <v>0.54545454545454541</v>
      </c>
      <c r="V14" s="31">
        <f t="shared" si="7"/>
        <v>-0.6061358035703156</v>
      </c>
      <c r="W14" s="31">
        <f t="shared" si="8"/>
        <v>69.456389334150813</v>
      </c>
      <c r="X14" s="45"/>
      <c r="Y14" s="11"/>
      <c r="Z14" s="11"/>
    </row>
    <row r="15" spans="1:26" x14ac:dyDescent="0.2">
      <c r="A15" s="6">
        <f t="shared" si="0"/>
        <v>0.35</v>
      </c>
      <c r="B15" s="1">
        <v>2.1458100000000001E-2</v>
      </c>
      <c r="C15" s="1">
        <v>0.14566399999999999</v>
      </c>
      <c r="D15" s="1">
        <v>0.60689199999999999</v>
      </c>
      <c r="E15" s="1">
        <v>1.28749</v>
      </c>
      <c r="F15" s="1">
        <f t="shared" si="16"/>
        <v>-3.8416530825118742</v>
      </c>
      <c r="G15" s="1">
        <f t="shared" si="1"/>
        <v>-1.9264526793583807</v>
      </c>
      <c r="H15" s="1">
        <f t="shared" si="1"/>
        <v>-0.49940442797049311</v>
      </c>
      <c r="I15" s="1">
        <f t="shared" si="1"/>
        <v>0.25269458653529969</v>
      </c>
      <c r="J15" s="1">
        <f t="shared" si="2"/>
        <v>-2006.9167642710595</v>
      </c>
      <c r="K15" s="45">
        <f t="shared" si="9"/>
        <v>16.686509436531725</v>
      </c>
      <c r="L15" s="31">
        <f t="shared" si="10"/>
        <v>-16.109817156907699</v>
      </c>
      <c r="M15" s="31">
        <f t="shared" si="13"/>
        <v>18.979224671024401</v>
      </c>
      <c r="N15" s="45">
        <f t="shared" si="3"/>
        <v>2.034302037413831</v>
      </c>
      <c r="O15" s="45">
        <f t="shared" si="4"/>
        <v>0.9885704776864388</v>
      </c>
      <c r="P15" s="45">
        <f t="shared" si="14"/>
        <v>7.9349772660464453</v>
      </c>
      <c r="Q15" s="45">
        <f t="shared" si="11"/>
        <v>65.975368478543174</v>
      </c>
      <c r="R15" s="45">
        <f t="shared" si="5"/>
        <v>9.0440494991725195</v>
      </c>
      <c r="S15" s="31">
        <f t="shared" si="12"/>
        <v>-60.026403380706498</v>
      </c>
      <c r="T15" s="31">
        <f t="shared" si="15"/>
        <v>-93.213631621394924</v>
      </c>
      <c r="U15" s="31">
        <f t="shared" si="6"/>
        <v>0.63636363636363624</v>
      </c>
      <c r="V15" s="31">
        <f t="shared" si="7"/>
        <v>-0.45198512374305744</v>
      </c>
      <c r="W15" s="31">
        <f t="shared" si="8"/>
        <v>66.427353602286232</v>
      </c>
      <c r="X15" s="45"/>
      <c r="Y15" s="11"/>
      <c r="Z15" s="11"/>
    </row>
    <row r="16" spans="1:26" x14ac:dyDescent="0.2">
      <c r="A16" s="6">
        <f t="shared" si="0"/>
        <v>0.39999999999999997</v>
      </c>
      <c r="B16" s="1">
        <v>3.1034099999999998E-2</v>
      </c>
      <c r="C16" s="1">
        <v>0.185505</v>
      </c>
      <c r="D16" s="1">
        <v>0.71074000000000004</v>
      </c>
      <c r="E16" s="1">
        <v>1.48881</v>
      </c>
      <c r="F16" s="1">
        <f t="shared" si="16"/>
        <v>-3.4726686790536898</v>
      </c>
      <c r="G16" s="1">
        <f t="shared" si="1"/>
        <v>-1.684673443120007</v>
      </c>
      <c r="H16" s="1">
        <f t="shared" si="1"/>
        <v>-0.34144859819474771</v>
      </c>
      <c r="I16" s="1">
        <f t="shared" si="1"/>
        <v>0.39797714314226074</v>
      </c>
      <c r="J16" s="1">
        <f t="shared" si="2"/>
        <v>-1912.8882913033306</v>
      </c>
      <c r="K16" s="45">
        <f t="shared" si="9"/>
        <v>15.904709698041543</v>
      </c>
      <c r="L16" s="31">
        <f t="shared" si="10"/>
        <v>-15.08808014126512</v>
      </c>
      <c r="M16" s="31">
        <f t="shared" si="13"/>
        <v>21.678115433813087</v>
      </c>
      <c r="N16" s="45">
        <f t="shared" si="3"/>
        <v>1.864728815940375</v>
      </c>
      <c r="O16" s="45">
        <f t="shared" si="4"/>
        <v>0.98905426202408719</v>
      </c>
      <c r="P16" s="45">
        <f t="shared" si="14"/>
        <v>7.5587964631078055</v>
      </c>
      <c r="Q16" s="45">
        <f t="shared" si="11"/>
        <v>62.847613192509854</v>
      </c>
      <c r="R16" s="45">
        <f t="shared" si="5"/>
        <v>8.2901650805688014</v>
      </c>
      <c r="S16" s="31">
        <f t="shared" si="12"/>
        <v>-63.008333320970223</v>
      </c>
      <c r="T16" s="31">
        <f t="shared" si="15"/>
        <v>-12.912791180407627</v>
      </c>
      <c r="U16" s="31">
        <f t="shared" si="6"/>
        <v>0.72727272727272718</v>
      </c>
      <c r="V16" s="31">
        <f t="shared" si="7"/>
        <v>-0.31845373111853476</v>
      </c>
      <c r="W16" s="31">
        <f t="shared" si="8"/>
        <v>63.166066923628392</v>
      </c>
      <c r="X16" s="45"/>
      <c r="Y16" s="11"/>
      <c r="Z16" s="11"/>
    </row>
    <row r="17" spans="1:26" x14ac:dyDescent="0.2">
      <c r="A17" s="13">
        <f t="shared" si="0"/>
        <v>0.44999999999999996</v>
      </c>
      <c r="B17" s="14">
        <v>4.3809800000000003E-2</v>
      </c>
      <c r="C17" s="14">
        <v>0.23080000000000001</v>
      </c>
      <c r="D17" s="14">
        <v>0.81691499999999995</v>
      </c>
      <c r="E17" s="14">
        <v>1.69408</v>
      </c>
      <c r="F17" s="14">
        <f t="shared" si="16"/>
        <v>-3.12789774233452</v>
      </c>
      <c r="G17" s="14">
        <f t="shared" si="1"/>
        <v>-1.4662037443481926</v>
      </c>
      <c r="H17" s="14">
        <f t="shared" si="1"/>
        <v>-0.20222022870227049</v>
      </c>
      <c r="I17" s="14">
        <f t="shared" si="1"/>
        <v>0.52713982061654474</v>
      </c>
      <c r="J17" s="14">
        <f t="shared" si="2"/>
        <v>-1825.4496869812031</v>
      </c>
      <c r="K17" s="14">
        <f t="shared" si="9"/>
        <v>15.177701422405214</v>
      </c>
      <c r="L17" s="28">
        <f t="shared" si="10"/>
        <v>-13.942005613526391</v>
      </c>
      <c r="M17" s="28">
        <f t="shared" si="13"/>
        <v>23.618753299797749</v>
      </c>
      <c r="N17" s="14">
        <f t="shared" si="3"/>
        <v>1.6838267815014789</v>
      </c>
      <c r="O17" s="14">
        <f t="shared" si="4"/>
        <v>0.98977114720948389</v>
      </c>
      <c r="P17" s="14">
        <f t="shared" si="14"/>
        <v>7.1771646095912143</v>
      </c>
      <c r="Q17" s="14">
        <f t="shared" si="11"/>
        <v>59.674535146446154</v>
      </c>
      <c r="R17" s="14">
        <f t="shared" si="5"/>
        <v>7.4859153065055999</v>
      </c>
      <c r="S17" s="28">
        <f t="shared" si="12"/>
        <v>-61.31768249874726</v>
      </c>
      <c r="T17" s="28">
        <f t="shared" si="15"/>
        <v>81.494664000074849</v>
      </c>
      <c r="U17" s="28">
        <f t="shared" si="6"/>
        <v>0.81818181818181801</v>
      </c>
      <c r="V17" s="28">
        <f t="shared" si="7"/>
        <v>-0.20067069546215138</v>
      </c>
      <c r="W17" s="28">
        <f t="shared" si="8"/>
        <v>59.875205841908304</v>
      </c>
      <c r="X17" s="45"/>
      <c r="Y17" s="11"/>
      <c r="Z17" s="11"/>
    </row>
    <row r="18" spans="1:26" x14ac:dyDescent="0.2">
      <c r="A18" s="6">
        <f t="shared" si="0"/>
        <v>0.49999999999999994</v>
      </c>
      <c r="B18" s="1">
        <v>5.9973600000000002E-2</v>
      </c>
      <c r="C18" s="1">
        <v>0.281385</v>
      </c>
      <c r="D18" s="1">
        <v>0.925176</v>
      </c>
      <c r="E18" s="1">
        <v>1.9034800000000001</v>
      </c>
      <c r="F18" s="1">
        <f t="shared" si="16"/>
        <v>-2.8138508135884406</v>
      </c>
      <c r="G18" s="1">
        <f t="shared" si="1"/>
        <v>-1.2680314406266564</v>
      </c>
      <c r="H18" s="1">
        <f t="shared" si="1"/>
        <v>-7.7771289298533691E-2</v>
      </c>
      <c r="I18" s="1">
        <f t="shared" si="1"/>
        <v>0.64368378982435492</v>
      </c>
      <c r="J18" s="1">
        <f t="shared" si="2"/>
        <v>-1745.2052602909259</v>
      </c>
      <c r="K18" s="45">
        <f t="shared" si="9"/>
        <v>14.510509136688905</v>
      </c>
      <c r="L18" s="31">
        <f t="shared" si="10"/>
        <v>-12.726204811285346</v>
      </c>
      <c r="M18" s="31">
        <f t="shared" si="13"/>
        <v>24.404389968547314</v>
      </c>
      <c r="N18" s="45">
        <f t="shared" si="3"/>
        <v>1.5210774475278628</v>
      </c>
      <c r="O18" s="45">
        <f t="shared" si="4"/>
        <v>0.99045096936716293</v>
      </c>
      <c r="P18" s="45">
        <f>INTERCEPT(F18:H18,$D$2:$F$2)</f>
        <v>6.8213175708262828</v>
      </c>
      <c r="Q18" s="45">
        <f t="shared" si="11"/>
        <v>56.71584494263513</v>
      </c>
      <c r="R18" s="45">
        <f t="shared" si="5"/>
        <v>6.76236835755501</v>
      </c>
      <c r="S18" s="31">
        <f t="shared" si="12"/>
        <v>-54.85886692096274</v>
      </c>
      <c r="T18" s="31">
        <f t="shared" si="15"/>
        <v>160.24520487527414</v>
      </c>
      <c r="U18" s="31">
        <f t="shared" si="6"/>
        <v>0.90909090909090895</v>
      </c>
      <c r="V18" s="31">
        <f t="shared" si="7"/>
        <v>-9.5310179804325018E-2</v>
      </c>
      <c r="W18" s="31">
        <f t="shared" si="8"/>
        <v>56.811155122439452</v>
      </c>
      <c r="X18" s="45"/>
      <c r="Y18" s="11"/>
      <c r="Z18" s="11"/>
    </row>
    <row r="19" spans="1:26" x14ac:dyDescent="0.2">
      <c r="A19" s="6">
        <f t="shared" si="0"/>
        <v>0.54999999999999993</v>
      </c>
      <c r="B19" s="1">
        <v>7.9137899999999997E-2</v>
      </c>
      <c r="C19" s="1">
        <v>0.336955</v>
      </c>
      <c r="D19" s="1">
        <v>1.0353600000000001</v>
      </c>
      <c r="E19" s="1">
        <v>2.1172200000000001</v>
      </c>
      <c r="F19" s="1">
        <f t="shared" si="16"/>
        <v>-2.5365633786309054</v>
      </c>
      <c r="G19" s="1">
        <f t="shared" si="1"/>
        <v>-1.0878058887031241</v>
      </c>
      <c r="H19" s="1">
        <f t="shared" si="1"/>
        <v>3.4749192326818945E-2</v>
      </c>
      <c r="I19" s="1">
        <f t="shared" si="1"/>
        <v>0.75010390739577082</v>
      </c>
      <c r="J19" s="1">
        <f t="shared" si="2"/>
        <v>-1672.3893128001298</v>
      </c>
      <c r="K19" s="45">
        <f t="shared" si="9"/>
        <v>13.90508094127668</v>
      </c>
      <c r="L19" s="31">
        <f t="shared" si="10"/>
        <v>-11.50156661667166</v>
      </c>
      <c r="M19" s="31">
        <f t="shared" si="13"/>
        <v>24.039758424005637</v>
      </c>
      <c r="N19" s="45">
        <f t="shared" si="3"/>
        <v>1.4034618911940431</v>
      </c>
      <c r="O19" s="45">
        <f t="shared" si="4"/>
        <v>0.99079296459954325</v>
      </c>
      <c r="P19" s="45">
        <f t="shared" si="14"/>
        <v>6.5173670640868213</v>
      </c>
      <c r="Q19" s="45">
        <f t="shared" si="11"/>
        <v>54.188648454349881</v>
      </c>
      <c r="R19" s="45">
        <f t="shared" si="5"/>
        <v>6.2394760368512143</v>
      </c>
      <c r="S19" s="31">
        <f t="shared" si="12"/>
        <v>-45.293162011219849</v>
      </c>
      <c r="T19" s="31">
        <f t="shared" si="15"/>
        <v>198.34934629273599</v>
      </c>
      <c r="U19" s="31">
        <f t="shared" si="6"/>
        <v>0.99999999999999978</v>
      </c>
      <c r="V19" s="31">
        <f t="shared" si="7"/>
        <v>-2.2204460492503136E-16</v>
      </c>
      <c r="W19" s="31">
        <f t="shared" si="8"/>
        <v>54.188648454349881</v>
      </c>
      <c r="X19" s="45"/>
      <c r="Y19" s="11"/>
      <c r="Z19" s="11"/>
    </row>
    <row r="20" spans="1:26" x14ac:dyDescent="0.2">
      <c r="A20" s="6">
        <f t="shared" si="0"/>
        <v>0.6</v>
      </c>
      <c r="B20" s="1">
        <v>0.100523</v>
      </c>
      <c r="C20" s="1">
        <v>0.39713199999999999</v>
      </c>
      <c r="D20" s="1">
        <v>1.1473800000000001</v>
      </c>
      <c r="E20" s="1">
        <v>2.3355299999999999</v>
      </c>
      <c r="F20" s="1">
        <f t="shared" si="16"/>
        <v>-2.2973687219450896</v>
      </c>
      <c r="G20" s="1">
        <f t="shared" si="1"/>
        <v>-0.92348655985595751</v>
      </c>
      <c r="H20" s="1">
        <f t="shared" si="1"/>
        <v>0.13748108232080089</v>
      </c>
      <c r="I20" s="1">
        <f t="shared" si="1"/>
        <v>0.84823884609268385</v>
      </c>
      <c r="J20" s="1">
        <f t="shared" si="2"/>
        <v>-1606.8738318626179</v>
      </c>
      <c r="K20" s="45">
        <f>-J20*0.0083145</f>
        <v>13.360352475021738</v>
      </c>
      <c r="L20" s="31">
        <f t="shared" si="10"/>
        <v>-10.322228968884781</v>
      </c>
      <c r="M20" s="31">
        <f t="shared" si="13"/>
        <v>22.753598669656437</v>
      </c>
      <c r="N20" s="45">
        <f t="shared" si="3"/>
        <v>1.3421553778277535</v>
      </c>
      <c r="O20" s="45">
        <f t="shared" si="4"/>
        <v>0.99061079591184553</v>
      </c>
      <c r="P20" s="45">
        <f t="shared" si="14"/>
        <v>6.2765684937775141</v>
      </c>
      <c r="Q20" s="45">
        <f t="shared" si="11"/>
        <v>52.186528741513143</v>
      </c>
      <c r="R20" s="45">
        <f t="shared" si="5"/>
        <v>5.9669210615775921</v>
      </c>
      <c r="S20" s="31">
        <f t="shared" si="12"/>
        <v>-35.023932291689135</v>
      </c>
      <c r="T20" s="31">
        <f t="shared" si="15"/>
        <v>194.95742113654788</v>
      </c>
      <c r="U20" s="31">
        <f t="shared" si="6"/>
        <v>1.0909090909090908</v>
      </c>
      <c r="V20" s="31">
        <f t="shared" si="7"/>
        <v>8.7011376989629699E-2</v>
      </c>
      <c r="W20" s="31">
        <f t="shared" si="8"/>
        <v>52.099517364523514</v>
      </c>
      <c r="X20" s="45"/>
      <c r="Y20" s="11"/>
      <c r="Z20" s="11"/>
    </row>
    <row r="21" spans="1:26" x14ac:dyDescent="0.2">
      <c r="A21" s="6">
        <f t="shared" si="0"/>
        <v>0.65</v>
      </c>
      <c r="B21" s="1">
        <v>0.123325</v>
      </c>
      <c r="C21" s="1">
        <v>0.46152700000000002</v>
      </c>
      <c r="D21" s="1">
        <v>1.26119</v>
      </c>
      <c r="E21" s="1">
        <v>2.55863</v>
      </c>
      <c r="F21" s="1">
        <f t="shared" si="16"/>
        <v>-2.0929321318623351</v>
      </c>
      <c r="G21" s="1">
        <f t="shared" si="1"/>
        <v>-0.77321472187516738</v>
      </c>
      <c r="H21" s="1">
        <f t="shared" si="1"/>
        <v>0.23205571970078506</v>
      </c>
      <c r="I21" s="1">
        <f t="shared" si="1"/>
        <v>0.9394719589942564</v>
      </c>
      <c r="J21" s="1">
        <f t="shared" si="2"/>
        <v>-1548.2419922290214</v>
      </c>
      <c r="K21" s="45">
        <f t="shared" si="9"/>
        <v>12.872858044388201</v>
      </c>
      <c r="L21" s="31">
        <f t="shared" si="10"/>
        <v>-9.2262067497060141</v>
      </c>
      <c r="M21" s="31">
        <f t="shared" si="13"/>
        <v>20.888435798803471</v>
      </c>
      <c r="N21" s="45">
        <f t="shared" si="3"/>
        <v>1.3328472548911363</v>
      </c>
      <c r="O21" s="45">
        <f>INDEX(LINEST(F21:H21,$D$2:$F$2,,TRUE),3,1)</f>
        <v>0.98985081035008005</v>
      </c>
      <c r="P21" s="45">
        <f t="shared" si="14"/>
        <v>6.0961278760215238</v>
      </c>
      <c r="Q21" s="45">
        <f t="shared" si="11"/>
        <v>50.686255225180965</v>
      </c>
      <c r="R21" s="45">
        <f t="shared" si="5"/>
        <v>5.9255392396873816</v>
      </c>
      <c r="S21" s="31">
        <f t="shared" si="12"/>
        <v>-25.797419897565042</v>
      </c>
      <c r="T21" s="31">
        <f t="shared" si="15"/>
        <v>167.41458905974343</v>
      </c>
      <c r="U21" s="31">
        <f t="shared" si="6"/>
        <v>1.1818181818181817</v>
      </c>
      <c r="V21" s="31">
        <f t="shared" si="7"/>
        <v>0.16705408466316607</v>
      </c>
      <c r="W21" s="31">
        <f t="shared" si="8"/>
        <v>50.519201140517801</v>
      </c>
      <c r="X21" s="45"/>
      <c r="Y21" s="11"/>
      <c r="Z21" s="11"/>
    </row>
    <row r="22" spans="1:26" x14ac:dyDescent="0.2">
      <c r="A22" s="6">
        <f t="shared" si="0"/>
        <v>0.70000000000000007</v>
      </c>
      <c r="B22" s="1">
        <v>0.14693999999999999</v>
      </c>
      <c r="C22" s="1">
        <v>0.52978700000000001</v>
      </c>
      <c r="D22" s="1">
        <v>1.3768</v>
      </c>
      <c r="E22" s="1">
        <v>2.7867600000000001</v>
      </c>
      <c r="F22" s="1">
        <f t="shared" si="16"/>
        <v>-1.9177309387900057</v>
      </c>
      <c r="G22" s="1">
        <f t="shared" si="1"/>
        <v>-0.63528024000656247</v>
      </c>
      <c r="H22" s="1">
        <f t="shared" si="1"/>
        <v>0.31976196591519263</v>
      </c>
      <c r="I22" s="1">
        <f t="shared" si="1"/>
        <v>1.024879630690595</v>
      </c>
      <c r="J22" s="1">
        <f t="shared" si="2"/>
        <v>-1495.9085693729189</v>
      </c>
      <c r="K22" s="45">
        <f t="shared" si="9"/>
        <v>12.437731800051136</v>
      </c>
      <c r="L22" s="31">
        <f t="shared" si="10"/>
        <v>-8.2333853890044324</v>
      </c>
      <c r="M22" s="31">
        <f t="shared" si="13"/>
        <v>18.760894518824458</v>
      </c>
      <c r="N22" s="45">
        <f t="shared" si="3"/>
        <v>1.3638806479796619</v>
      </c>
      <c r="O22" s="45">
        <f t="shared" si="4"/>
        <v>0.98853714914303725</v>
      </c>
      <c r="P22" s="45">
        <f t="shared" si="14"/>
        <v>5.9662982442427843</v>
      </c>
      <c r="Q22" s="45">
        <f t="shared" si="11"/>
        <v>49.606786751756637</v>
      </c>
      <c r="R22" s="45">
        <f t="shared" si="5"/>
        <v>6.0635067283188695</v>
      </c>
      <c r="S22" s="31">
        <f t="shared" si="12"/>
        <v>-18.282473385714777</v>
      </c>
      <c r="T22" s="31">
        <f t="shared" si="15"/>
        <v>133.51477324789278</v>
      </c>
      <c r="U22" s="31">
        <f t="shared" si="6"/>
        <v>1.2727272727272727</v>
      </c>
      <c r="V22" s="31">
        <f t="shared" si="7"/>
        <v>0.24116205681688804</v>
      </c>
      <c r="W22" s="31">
        <f t="shared" si="8"/>
        <v>49.365624694939747</v>
      </c>
      <c r="X22" s="45"/>
      <c r="Y22" s="11"/>
      <c r="Z22" s="11"/>
    </row>
    <row r="23" spans="1:26" x14ac:dyDescent="0.2">
      <c r="A23" s="6">
        <f t="shared" si="0"/>
        <v>0.75000000000000011</v>
      </c>
      <c r="B23" s="1">
        <v>0.170983</v>
      </c>
      <c r="C23" s="1">
        <v>0.60161699999999996</v>
      </c>
      <c r="D23" s="1">
        <v>1.49424</v>
      </c>
      <c r="E23" s="1">
        <v>3.0201899999999999</v>
      </c>
      <c r="F23" s="1">
        <f t="shared" si="16"/>
        <v>-1.7661911426261745</v>
      </c>
      <c r="G23" s="1">
        <f t="shared" si="1"/>
        <v>-0.50813424876703284</v>
      </c>
      <c r="H23" s="1">
        <f t="shared" si="1"/>
        <v>0.40161771637927068</v>
      </c>
      <c r="I23" s="1">
        <f t="shared" si="1"/>
        <v>1.1053197433150661</v>
      </c>
      <c r="J23" s="1">
        <f t="shared" si="2"/>
        <v>-1449.2175723720916</v>
      </c>
      <c r="K23" s="45">
        <f t="shared" si="9"/>
        <v>12.049519505487757</v>
      </c>
      <c r="L23" s="31">
        <f t="shared" si="10"/>
        <v>-7.3501172978235667</v>
      </c>
      <c r="M23" s="31">
        <f t="shared" si="13"/>
        <v>16.58894780283455</v>
      </c>
      <c r="N23" s="45">
        <f t="shared" si="3"/>
        <v>1.4232196959555852</v>
      </c>
      <c r="O23" s="45">
        <f t="shared" si="4"/>
        <v>0.98672199928629756</v>
      </c>
      <c r="P23" s="45">
        <f t="shared" si="14"/>
        <v>5.8762412516218028</v>
      </c>
      <c r="Q23" s="45">
        <f t="shared" si="11"/>
        <v>48.858007886609485</v>
      </c>
      <c r="R23" s="45">
        <f t="shared" si="5"/>
        <v>6.3273147947996344</v>
      </c>
      <c r="S23" s="31">
        <f t="shared" si="12"/>
        <v>-12.445942572775753</v>
      </c>
      <c r="T23" s="31">
        <f t="shared" si="15"/>
        <v>102.85672378910229</v>
      </c>
      <c r="U23" s="31">
        <f t="shared" si="6"/>
        <v>1.3636363636363638</v>
      </c>
      <c r="V23" s="31">
        <f t="shared" si="7"/>
        <v>0.31015492830383962</v>
      </c>
      <c r="W23" s="31">
        <f t="shared" si="8"/>
        <v>48.547852958305647</v>
      </c>
      <c r="X23" s="45"/>
      <c r="Y23" s="11"/>
      <c r="Z23" s="11"/>
    </row>
    <row r="24" spans="1:26" x14ac:dyDescent="0.2">
      <c r="A24" s="6">
        <f t="shared" si="0"/>
        <v>0.80000000000000016</v>
      </c>
      <c r="B24" s="1">
        <v>0.19523499999999999</v>
      </c>
      <c r="C24" s="1">
        <v>0.67678899999999997</v>
      </c>
      <c r="D24" s="1">
        <v>1.6135900000000001</v>
      </c>
      <c r="E24" s="1">
        <v>3.2591899999999998</v>
      </c>
      <c r="F24" s="1">
        <f t="shared" si="16"/>
        <v>-1.6335513177973682</v>
      </c>
      <c r="G24" s="1">
        <f t="shared" si="1"/>
        <v>-0.39039572377728704</v>
      </c>
      <c r="H24" s="1">
        <f t="shared" si="1"/>
        <v>0.47846151031590495</v>
      </c>
      <c r="I24" s="1">
        <f t="shared" si="1"/>
        <v>1.1814786982480929</v>
      </c>
      <c r="J24" s="1">
        <f t="shared" si="2"/>
        <v>-1407.5073750999793</v>
      </c>
      <c r="K24" s="45">
        <f t="shared" si="9"/>
        <v>11.702720070268779</v>
      </c>
      <c r="L24" s="31">
        <f t="shared" si="10"/>
        <v>-6.5744906087209758</v>
      </c>
      <c r="M24" s="31">
        <f t="shared" si="13"/>
        <v>14.520788589503631</v>
      </c>
      <c r="N24" s="45">
        <f t="shared" si="3"/>
        <v>1.5010600141604762</v>
      </c>
      <c r="O24" s="45">
        <f t="shared" si="4"/>
        <v>0.9844678428176038</v>
      </c>
      <c r="P24" s="45">
        <f t="shared" si="14"/>
        <v>5.816608634852253</v>
      </c>
      <c r="Q24" s="45">
        <f t="shared" si="11"/>
        <v>48.362192494479061</v>
      </c>
      <c r="R24" s="45">
        <f t="shared" si="5"/>
        <v>6.6733753491956493</v>
      </c>
      <c r="S24" s="31">
        <f t="shared" si="12"/>
        <v>-7.9968010068045388</v>
      </c>
      <c r="T24" s="31">
        <f t="shared" si="15"/>
        <v>78.301909447107093</v>
      </c>
      <c r="U24" s="31">
        <f t="shared" si="6"/>
        <v>1.4545454545454548</v>
      </c>
      <c r="V24" s="31">
        <f t="shared" si="7"/>
        <v>0.37469344944141086</v>
      </c>
      <c r="W24" s="31">
        <f t="shared" si="8"/>
        <v>47.987499045037652</v>
      </c>
      <c r="X24" s="45"/>
      <c r="Y24" s="11"/>
      <c r="Z24" s="11"/>
    </row>
    <row r="25" spans="1:26" x14ac:dyDescent="0.2">
      <c r="A25" s="6">
        <f t="shared" si="0"/>
        <v>0.8500000000000002</v>
      </c>
      <c r="B25" s="1">
        <v>0.219581</v>
      </c>
      <c r="C25" s="1">
        <v>0.75514099999999995</v>
      </c>
      <c r="D25" s="1">
        <v>1.7349399999999999</v>
      </c>
      <c r="E25" s="1">
        <v>3.5040200000000001</v>
      </c>
      <c r="F25" s="1">
        <f t="shared" si="16"/>
        <v>-1.5160340940370913</v>
      </c>
      <c r="G25" s="1">
        <f t="shared" si="1"/>
        <v>-0.28085079220276293</v>
      </c>
      <c r="H25" s="1">
        <f t="shared" si="1"/>
        <v>0.55097283066828184</v>
      </c>
      <c r="I25" s="1">
        <f t="shared" si="1"/>
        <v>1.2539108808204129</v>
      </c>
      <c r="J25" s="1">
        <f t="shared" si="2"/>
        <v>-1370.1449810109636</v>
      </c>
      <c r="K25" s="45">
        <f>-J25*0.0083145</f>
        <v>11.392070444615658</v>
      </c>
      <c r="L25" s="31">
        <f t="shared" si="10"/>
        <v>-5.8980384388732023</v>
      </c>
      <c r="M25" s="31">
        <f t="shared" si="13"/>
        <v>12.646021513855892</v>
      </c>
      <c r="N25" s="45">
        <f t="shared" si="3"/>
        <v>1.5903532647827687</v>
      </c>
      <c r="O25" s="45">
        <f t="shared" si="4"/>
        <v>0.98183743111929156</v>
      </c>
      <c r="P25" s="45">
        <f t="shared" si="14"/>
        <v>5.780062275053103</v>
      </c>
      <c r="Q25" s="45">
        <f t="shared" si="11"/>
        <v>48.058327785929031</v>
      </c>
      <c r="R25" s="45">
        <f t="shared" si="5"/>
        <v>7.0703530662295879</v>
      </c>
      <c r="S25" s="31">
        <f t="shared" si="12"/>
        <v>-4.6157516280650368</v>
      </c>
      <c r="T25" s="31">
        <f t="shared" si="15"/>
        <v>59.690152509064269</v>
      </c>
      <c r="U25" s="31">
        <f t="shared" si="6"/>
        <v>1.5454545454545456</v>
      </c>
      <c r="V25" s="31">
        <f t="shared" si="7"/>
        <v>0.43531807125784566</v>
      </c>
      <c r="W25" s="31">
        <f t="shared" si="8"/>
        <v>47.623009714671184</v>
      </c>
      <c r="X25" s="45"/>
      <c r="Y25" s="11"/>
      <c r="Z25" s="11"/>
    </row>
    <row r="26" spans="1:26" x14ac:dyDescent="0.2">
      <c r="A26" s="6">
        <f t="shared" si="0"/>
        <v>0.90000000000000024</v>
      </c>
      <c r="B26" s="1">
        <v>0.24396899999999999</v>
      </c>
      <c r="C26" s="1">
        <v>0.83656799999999998</v>
      </c>
      <c r="D26" s="1">
        <v>1.8584099999999999</v>
      </c>
      <c r="E26" s="1">
        <v>3.7549999999999999</v>
      </c>
      <c r="F26" s="1">
        <f t="shared" si="16"/>
        <v>-1.4107141109406938</v>
      </c>
      <c r="G26" s="1">
        <f t="shared" si="16"/>
        <v>-0.17844747076535694</v>
      </c>
      <c r="H26" s="1">
        <f t="shared" si="16"/>
        <v>0.6197212834324648</v>
      </c>
      <c r="I26" s="1">
        <f t="shared" si="16"/>
        <v>1.3230882852160981</v>
      </c>
      <c r="J26" s="1">
        <f t="shared" si="2"/>
        <v>-1336.5705967143492</v>
      </c>
      <c r="K26" s="45">
        <f t="shared" si="9"/>
        <v>11.112916226381458</v>
      </c>
      <c r="L26" s="31">
        <f t="shared" si="10"/>
        <v>-5.3098884573353855</v>
      </c>
      <c r="M26" s="31">
        <f t="shared" si="13"/>
        <v>10.980211311320538</v>
      </c>
      <c r="N26" s="45">
        <f t="shared" si="3"/>
        <v>1.6862373865135649</v>
      </c>
      <c r="O26" s="45">
        <f t="shared" si="4"/>
        <v>0.97889215348879111</v>
      </c>
      <c r="P26" s="45">
        <f t="shared" si="14"/>
        <v>5.7610941525855495</v>
      </c>
      <c r="Q26" s="45">
        <f>P26*8.3145</f>
        <v>47.900617331672557</v>
      </c>
      <c r="R26" s="45">
        <f t="shared" si="5"/>
        <v>7.4966323144283633</v>
      </c>
      <c r="S26" s="31">
        <f t="shared" si="12"/>
        <v>-2.0277857558981065</v>
      </c>
      <c r="T26" s="31">
        <f t="shared" si="15"/>
        <v>45.890387555655025</v>
      </c>
      <c r="U26" s="31">
        <f t="shared" si="6"/>
        <v>1.6363636363636367</v>
      </c>
      <c r="V26" s="31">
        <f t="shared" si="7"/>
        <v>0.49247648509779435</v>
      </c>
      <c r="W26" s="31">
        <f t="shared" si="8"/>
        <v>47.40814084657476</v>
      </c>
      <c r="X26" s="45"/>
      <c r="Y26" s="11"/>
      <c r="Z26" s="11"/>
    </row>
    <row r="27" spans="1:26" x14ac:dyDescent="0.2">
      <c r="A27" s="6">
        <f t="shared" si="0"/>
        <v>0.95000000000000029</v>
      </c>
      <c r="B27" s="1">
        <v>0.26838000000000001</v>
      </c>
      <c r="C27" s="1">
        <v>0.92101699999999997</v>
      </c>
      <c r="D27" s="1">
        <v>1.9841500000000001</v>
      </c>
      <c r="E27" s="1">
        <v>4.0124300000000002</v>
      </c>
      <c r="F27" s="1">
        <f t="shared" si="16"/>
        <v>-1.3153513923093252</v>
      </c>
      <c r="G27" s="1">
        <f t="shared" si="16"/>
        <v>-8.227678469956938E-2</v>
      </c>
      <c r="H27" s="1">
        <f t="shared" si="16"/>
        <v>0.68519061084348898</v>
      </c>
      <c r="I27" s="1">
        <f t="shared" si="16"/>
        <v>1.389397042821094</v>
      </c>
      <c r="J27" s="1">
        <f t="shared" si="2"/>
        <v>-1306.281989161359</v>
      </c>
      <c r="K27" s="45">
        <f t="shared" si="9"/>
        <v>10.861081598882119</v>
      </c>
      <c r="L27" s="31">
        <f t="shared" si="10"/>
        <v>-4.8000173077411477</v>
      </c>
      <c r="M27" s="31">
        <f t="shared" si="13"/>
        <v>9.5271111705943863</v>
      </c>
      <c r="N27" s="45">
        <f t="shared" si="3"/>
        <v>1.7855173985174411</v>
      </c>
      <c r="O27" s="45">
        <f t="shared" si="4"/>
        <v>0.97568842665024247</v>
      </c>
      <c r="P27" s="45">
        <f t="shared" si="14"/>
        <v>5.7556737278656822</v>
      </c>
      <c r="Q27" s="45">
        <f t="shared" si="11"/>
        <v>47.85554921033922</v>
      </c>
      <c r="R27" s="45">
        <f t="shared" si="5"/>
        <v>7.9380089273048711</v>
      </c>
      <c r="S27" s="31">
        <f t="shared" si="12"/>
        <v>-2.6712872499530256E-2</v>
      </c>
      <c r="T27" s="31">
        <f t="shared" si="15"/>
        <v>35.658910912641765</v>
      </c>
      <c r="U27" s="31">
        <f t="shared" si="6"/>
        <v>1.7272727272727277</v>
      </c>
      <c r="V27" s="31">
        <f t="shared" si="7"/>
        <v>0.54654370636807015</v>
      </c>
      <c r="W27" s="31">
        <f t="shared" si="8"/>
        <v>47.30900550397115</v>
      </c>
      <c r="X27" s="45"/>
      <c r="Y27" s="11"/>
      <c r="Z27" s="11"/>
    </row>
    <row r="28" spans="1:26" x14ac:dyDescent="0.2">
      <c r="A28" s="6">
        <f t="shared" si="0"/>
        <v>1.0000000000000002</v>
      </c>
      <c r="B28" s="1">
        <v>0.29281600000000002</v>
      </c>
      <c r="C28" s="1">
        <v>1.00848</v>
      </c>
      <c r="D28" s="1">
        <v>2.1122999999999998</v>
      </c>
      <c r="E28" s="1">
        <v>4.2766400000000004</v>
      </c>
      <c r="F28" s="1">
        <f t="shared" si="16"/>
        <v>-1.2282108535792104</v>
      </c>
      <c r="G28" s="1">
        <f t="shared" si="16"/>
        <v>8.4442467826629682E-3</v>
      </c>
      <c r="H28" s="1">
        <f t="shared" si="16"/>
        <v>0.74777740121106007</v>
      </c>
      <c r="I28" s="1">
        <f t="shared" si="16"/>
        <v>1.453167654554181</v>
      </c>
      <c r="J28" s="1">
        <f t="shared" si="2"/>
        <v>-1278.8399176868534</v>
      </c>
      <c r="K28" s="45">
        <f t="shared" si="9"/>
        <v>10.632914495607343</v>
      </c>
      <c r="L28" s="31">
        <f t="shared" si="10"/>
        <v>-4.3571773402759471</v>
      </c>
      <c r="M28" s="31">
        <f t="shared" si="13"/>
        <v>8.2727395976027758</v>
      </c>
      <c r="N28" s="45">
        <f t="shared" si="3"/>
        <v>1.8861663215959943</v>
      </c>
      <c r="O28" s="45">
        <f t="shared" si="4"/>
        <v>0.97227518545738156</v>
      </c>
      <c r="P28" s="45">
        <f t="shared" si="14"/>
        <v>5.7607728720214801</v>
      </c>
      <c r="Q28" s="45">
        <f t="shared" si="11"/>
        <v>47.897946044422604</v>
      </c>
      <c r="R28" s="45">
        <f t="shared" si="5"/>
        <v>8.3854714110558373</v>
      </c>
      <c r="S28" s="31">
        <f t="shared" si="12"/>
        <v>1.5381053353660694</v>
      </c>
      <c r="T28" s="31">
        <f t="shared" si="15"/>
        <v>28.082966775553309</v>
      </c>
      <c r="U28" s="31">
        <f t="shared" si="6"/>
        <v>1.8181818181818183</v>
      </c>
      <c r="V28" s="31">
        <f t="shared" si="7"/>
        <v>0.59783700075562052</v>
      </c>
      <c r="W28" s="31">
        <f t="shared" si="8"/>
        <v>47.300109043666986</v>
      </c>
      <c r="X28" s="45"/>
      <c r="Y28" s="11"/>
      <c r="Z28" s="11"/>
    </row>
    <row r="29" spans="1:26" x14ac:dyDescent="0.2">
      <c r="A29" s="6">
        <f t="shared" si="0"/>
        <v>1.0500000000000003</v>
      </c>
      <c r="B29" s="1">
        <v>0.31729299999999999</v>
      </c>
      <c r="C29" s="1">
        <v>1.0989800000000001</v>
      </c>
      <c r="D29" s="1">
        <v>2.2430500000000002</v>
      </c>
      <c r="E29" s="1">
        <v>4.5479900000000004</v>
      </c>
      <c r="F29" s="1">
        <f t="shared" si="16"/>
        <v>-1.1479296417772138</v>
      </c>
      <c r="G29" s="1">
        <f t="shared" si="16"/>
        <v>9.4382476893744766E-2</v>
      </c>
      <c r="H29" s="1">
        <f t="shared" si="16"/>
        <v>0.807836546863403</v>
      </c>
      <c r="I29" s="1">
        <f t="shared" si="16"/>
        <v>1.5146853771171829</v>
      </c>
      <c r="J29" s="1">
        <f t="shared" si="2"/>
        <v>-1253.8774267670365</v>
      </c>
      <c r="K29" s="1">
        <f t="shared" si="9"/>
        <v>10.425363864854525</v>
      </c>
      <c r="L29" s="31">
        <f t="shared" si="10"/>
        <v>-3.9727433479808703</v>
      </c>
      <c r="M29" s="31">
        <f t="shared" si="13"/>
        <v>7.1939353534626331</v>
      </c>
      <c r="N29" s="1">
        <f t="shared" si="3"/>
        <v>1.9867951702493869</v>
      </c>
      <c r="O29" s="1">
        <f t="shared" si="4"/>
        <v>0.96869845345500882</v>
      </c>
      <c r="P29" s="1">
        <f t="shared" si="14"/>
        <v>5.7741727997926304</v>
      </c>
      <c r="Q29" s="1">
        <f t="shared" si="11"/>
        <v>48.009359743875827</v>
      </c>
      <c r="R29" s="45">
        <f t="shared" si="5"/>
        <v>8.8328446484257448</v>
      </c>
      <c r="S29" s="31">
        <f t="shared" si="12"/>
        <v>2.7815838050558002</v>
      </c>
      <c r="T29" s="31">
        <f t="shared" si="15"/>
        <v>22.483330961932008</v>
      </c>
      <c r="U29" s="31">
        <f t="shared" si="6"/>
        <v>1.9090909090909094</v>
      </c>
      <c r="V29" s="31">
        <f t="shared" si="7"/>
        <v>0.64662716492505257</v>
      </c>
      <c r="W29" s="31">
        <f t="shared" si="8"/>
        <v>47.362732578950776</v>
      </c>
      <c r="X29" s="1"/>
    </row>
    <row r="30" spans="1:26" x14ac:dyDescent="0.2">
      <c r="A30" s="6">
        <f t="shared" si="0"/>
        <v>1.1000000000000003</v>
      </c>
      <c r="B30" s="1">
        <v>0.34182800000000002</v>
      </c>
      <c r="C30" s="1">
        <v>1.19259</v>
      </c>
      <c r="D30" s="1">
        <v>2.3765800000000001</v>
      </c>
      <c r="E30" s="1">
        <v>4.8268500000000003</v>
      </c>
      <c r="F30" s="1">
        <f t="shared" ref="F30:I45" si="17">LN(B30)</f>
        <v>-1.073447592404821</v>
      </c>
      <c r="G30" s="1">
        <f t="shared" si="17"/>
        <v>0.17612741263062714</v>
      </c>
      <c r="H30" s="1">
        <f t="shared" si="17"/>
        <v>0.8656624794550587</v>
      </c>
      <c r="I30" s="1">
        <f t="shared" si="17"/>
        <v>1.5741940809935231</v>
      </c>
      <c r="J30" s="1">
        <f t="shared" si="2"/>
        <v>-1231.0590126657351</v>
      </c>
      <c r="K30" s="1">
        <f t="shared" si="9"/>
        <v>10.235640160809256</v>
      </c>
      <c r="L30" s="31">
        <f t="shared" si="10"/>
        <v>-3.6377838049296831</v>
      </c>
      <c r="M30" s="31">
        <f t="shared" si="13"/>
        <v>6.2763727965250995</v>
      </c>
      <c r="N30" s="1">
        <f t="shared" si="3"/>
        <v>2.0867291431191997</v>
      </c>
      <c r="O30" s="1">
        <f t="shared" si="4"/>
        <v>0.96499188367655209</v>
      </c>
      <c r="P30" s="1">
        <f t="shared" si="14"/>
        <v>5.7942274851077249</v>
      </c>
      <c r="Q30" s="1">
        <f t="shared" si="11"/>
        <v>48.176104424928184</v>
      </c>
      <c r="R30" s="45">
        <f t="shared" si="5"/>
        <v>9.2771286242863518</v>
      </c>
      <c r="S30" s="31">
        <f t="shared" si="12"/>
        <v>3.7864384315592723</v>
      </c>
      <c r="T30" s="31">
        <f t="shared" si="15"/>
        <v>18.30335853781758</v>
      </c>
      <c r="U30" s="31">
        <f t="shared" si="6"/>
        <v>2.0000000000000004</v>
      </c>
      <c r="V30" s="31">
        <f t="shared" si="7"/>
        <v>0.69314718055994551</v>
      </c>
      <c r="W30" s="31">
        <f t="shared" si="8"/>
        <v>47.482957244368237</v>
      </c>
      <c r="X30" s="1"/>
    </row>
    <row r="31" spans="1:26" x14ac:dyDescent="0.2">
      <c r="A31" s="6">
        <f t="shared" si="0"/>
        <v>1.1500000000000004</v>
      </c>
      <c r="B31" s="1">
        <v>0.36644500000000002</v>
      </c>
      <c r="C31" s="1">
        <v>1.28938</v>
      </c>
      <c r="D31" s="1">
        <v>2.5131199999999998</v>
      </c>
      <c r="E31" s="1">
        <v>5.1135999999999999</v>
      </c>
      <c r="F31" s="1">
        <f t="shared" si="17"/>
        <v>-1.0039068371296158</v>
      </c>
      <c r="G31" s="1">
        <f t="shared" si="17"/>
        <v>0.25416148268365485</v>
      </c>
      <c r="H31" s="1">
        <f t="shared" si="17"/>
        <v>0.92152500911258506</v>
      </c>
      <c r="I31" s="1">
        <f t="shared" si="17"/>
        <v>1.6319036571497638</v>
      </c>
      <c r="J31" s="1">
        <f t="shared" si="2"/>
        <v>-1210.1251409419153</v>
      </c>
      <c r="K31" s="1">
        <f t="shared" si="9"/>
        <v>10.061585484361556</v>
      </c>
      <c r="L31" s="31">
        <f t="shared" si="10"/>
        <v>-3.3451060683283598</v>
      </c>
      <c r="M31" s="31">
        <f t="shared" si="13"/>
        <v>5.4787966057073501</v>
      </c>
      <c r="N31" s="1">
        <f t="shared" si="3"/>
        <v>2.1853583944041874</v>
      </c>
      <c r="O31" s="1">
        <f t="shared" si="4"/>
        <v>0.96119166698574887</v>
      </c>
      <c r="P31" s="1">
        <f>INTERCEPT(F31:H31,$D$2:$F$2)</f>
        <v>5.8197129817826392</v>
      </c>
      <c r="Q31" s="1">
        <f t="shared" si="11"/>
        <v>48.388003587031754</v>
      </c>
      <c r="R31" s="45">
        <f t="shared" si="5"/>
        <v>9.7156121013130683</v>
      </c>
      <c r="S31" s="31">
        <f t="shared" si="12"/>
        <v>4.6119196588375599</v>
      </c>
      <c r="T31" s="31">
        <f t="shared" si="15"/>
        <v>15.139038279435345</v>
      </c>
      <c r="U31" s="31">
        <f t="shared" si="6"/>
        <v>2.0909090909090913</v>
      </c>
      <c r="V31" s="31">
        <f t="shared" si="7"/>
        <v>0.73759894313077934</v>
      </c>
      <c r="W31" s="31">
        <f t="shared" si="8"/>
        <v>47.650404643900977</v>
      </c>
      <c r="X31" s="1"/>
    </row>
    <row r="32" spans="1:26" x14ac:dyDescent="0.2">
      <c r="A32" s="6">
        <f t="shared" si="0"/>
        <v>1.2000000000000004</v>
      </c>
      <c r="B32" s="1">
        <v>0.39116899999999999</v>
      </c>
      <c r="C32" s="1">
        <v>1.38948</v>
      </c>
      <c r="D32" s="1">
        <v>2.6528999999999998</v>
      </c>
      <c r="E32" s="1">
        <v>5.4086600000000002</v>
      </c>
      <c r="F32" s="1">
        <f t="shared" si="17"/>
        <v>-0.93861558731517847</v>
      </c>
      <c r="G32" s="1">
        <f t="shared" si="17"/>
        <v>0.32892957643004495</v>
      </c>
      <c r="H32" s="1">
        <f t="shared" si="17"/>
        <v>0.97565338126766199</v>
      </c>
      <c r="I32" s="1">
        <f t="shared" si="17"/>
        <v>1.688001372714333</v>
      </c>
      <c r="J32" s="1">
        <f t="shared" si="2"/>
        <v>-1190.8268150792494</v>
      </c>
      <c r="K32" s="1">
        <f t="shared" si="9"/>
        <v>9.9011295539764195</v>
      </c>
      <c r="L32" s="31">
        <f t="shared" si="10"/>
        <v>-3.0899041443589477</v>
      </c>
      <c r="M32" s="31">
        <f t="shared" si="13"/>
        <v>4.7952875717145371</v>
      </c>
      <c r="N32" s="1">
        <f t="shared" si="3"/>
        <v>2.2825202613728188</v>
      </c>
      <c r="O32" s="1">
        <f t="shared" si="4"/>
        <v>0.95732141955114269</v>
      </c>
      <c r="P32" s="1">
        <f t="shared" si="14"/>
        <v>5.8496958795852949</v>
      </c>
      <c r="Q32" s="1">
        <f t="shared" si="11"/>
        <v>48.63729639081194</v>
      </c>
      <c r="R32" s="45">
        <f t="shared" si="5"/>
        <v>10.147571917571936</v>
      </c>
      <c r="S32" s="31">
        <f t="shared" si="12"/>
        <v>5.3003422595028082</v>
      </c>
      <c r="T32" s="31">
        <f t="shared" si="15"/>
        <v>12.726736993829471</v>
      </c>
      <c r="U32" s="31">
        <f t="shared" si="6"/>
        <v>2.1818181818181825</v>
      </c>
      <c r="V32" s="31">
        <f t="shared" si="7"/>
        <v>0.78015855754957542</v>
      </c>
      <c r="W32" s="31">
        <f t="shared" si="8"/>
        <v>47.857137833262364</v>
      </c>
      <c r="X32" s="1"/>
    </row>
    <row r="33" spans="1:24" x14ac:dyDescent="0.2">
      <c r="A33" s="6">
        <f t="shared" si="0"/>
        <v>1.2500000000000004</v>
      </c>
      <c r="B33" s="1">
        <v>0.41602499999999998</v>
      </c>
      <c r="C33" s="1">
        <v>1.4930300000000001</v>
      </c>
      <c r="D33" s="1">
        <v>2.79616</v>
      </c>
      <c r="E33" s="1">
        <v>5.7124899999999998</v>
      </c>
      <c r="F33" s="1">
        <f t="shared" si="17"/>
        <v>-0.87700992437272918</v>
      </c>
      <c r="G33" s="1">
        <f t="shared" si="17"/>
        <v>0.40080761212610727</v>
      </c>
      <c r="H33" s="1">
        <f t="shared" si="17"/>
        <v>1.0282470473408793</v>
      </c>
      <c r="I33" s="1">
        <f t="shared" si="17"/>
        <v>1.7426550056717449</v>
      </c>
      <c r="J33" s="1">
        <f t="shared" si="2"/>
        <v>-1172.9623031963029</v>
      </c>
      <c r="K33" s="1">
        <f t="shared" si="9"/>
        <v>9.7525950699256612</v>
      </c>
      <c r="L33" s="23">
        <f t="shared" si="10"/>
        <v>-2.8655773111569056</v>
      </c>
      <c r="M33" s="31">
        <f t="shared" si="13"/>
        <v>4.219247092501802</v>
      </c>
      <c r="N33" s="1">
        <f t="shared" si="3"/>
        <v>2.3781294501924797</v>
      </c>
      <c r="O33" s="1">
        <f t="shared" si="4"/>
        <v>0.95340211286236198</v>
      </c>
      <c r="P33" s="1">
        <f t="shared" si="14"/>
        <v>5.8834611597789443</v>
      </c>
      <c r="Q33" s="1">
        <f t="shared" si="11"/>
        <v>48.918037812982035</v>
      </c>
      <c r="R33" s="1">
        <f t="shared" si="5"/>
        <v>10.572628875859218</v>
      </c>
      <c r="S33" s="23">
        <f t="shared" si="12"/>
        <v>5.8845933582205081</v>
      </c>
      <c r="T33" s="23">
        <f t="shared" si="15"/>
        <v>10.931729858951638</v>
      </c>
      <c r="U33" s="23">
        <f t="shared" si="6"/>
        <v>2.2727272727272734</v>
      </c>
      <c r="V33" s="23">
        <f t="shared" si="7"/>
        <v>0.82098055206983045</v>
      </c>
      <c r="W33" s="23">
        <f t="shared" si="8"/>
        <v>48.097057260912202</v>
      </c>
      <c r="X33" s="1"/>
    </row>
    <row r="34" spans="1:24" x14ac:dyDescent="0.2">
      <c r="A34" s="6">
        <f t="shared" si="0"/>
        <v>1.3000000000000005</v>
      </c>
      <c r="B34" s="1">
        <v>0.44103900000000001</v>
      </c>
      <c r="C34" s="1">
        <v>1.6001799999999999</v>
      </c>
      <c r="D34" s="1">
        <v>2.9431699999999998</v>
      </c>
      <c r="E34" s="1">
        <v>6.0255400000000003</v>
      </c>
      <c r="F34" s="1">
        <f t="shared" si="17"/>
        <v>-0.81862197207131848</v>
      </c>
      <c r="G34" s="1">
        <f t="shared" si="17"/>
        <v>0.47011612291808508</v>
      </c>
      <c r="H34" s="1">
        <f t="shared" si="17"/>
        <v>1.0794872317692539</v>
      </c>
      <c r="I34" s="1">
        <f t="shared" si="17"/>
        <v>1.7960071019165156</v>
      </c>
      <c r="J34" s="1">
        <f t="shared" si="2"/>
        <v>-1156.3619968561823</v>
      </c>
      <c r="K34" s="1">
        <f t="shared" si="9"/>
        <v>9.6145718228607286</v>
      </c>
      <c r="L34" s="23">
        <f t="shared" si="10"/>
        <v>-2.6679794351087671</v>
      </c>
      <c r="M34" s="31">
        <f t="shared" si="13"/>
        <v>3.7153776347420044</v>
      </c>
      <c r="N34" s="1">
        <f t="shared" si="3"/>
        <v>2.4721222722441314</v>
      </c>
      <c r="O34" s="1">
        <f t="shared" si="4"/>
        <v>0.94945370224782955</v>
      </c>
      <c r="P34" s="1">
        <f t="shared" si="14"/>
        <v>5.9204709515465739</v>
      </c>
      <c r="Q34" s="1">
        <f t="shared" si="11"/>
        <v>49.225755726633992</v>
      </c>
      <c r="R34" s="1">
        <f t="shared" si="5"/>
        <v>10.990499830893377</v>
      </c>
      <c r="S34" s="23">
        <f t="shared" si="12"/>
        <v>6.3935152453979729</v>
      </c>
      <c r="T34" s="23">
        <f t="shared" si="15"/>
        <v>9.6005763681929857</v>
      </c>
      <c r="U34" s="23">
        <f t="shared" si="6"/>
        <v>2.3636363636363642</v>
      </c>
      <c r="V34" s="23">
        <f t="shared" si="7"/>
        <v>0.86020126522311169</v>
      </c>
      <c r="W34" s="23">
        <f t="shared" si="8"/>
        <v>48.365554461410881</v>
      </c>
      <c r="X34" s="1"/>
    </row>
    <row r="35" spans="1:24" x14ac:dyDescent="0.2">
      <c r="A35" s="6">
        <f t="shared" si="0"/>
        <v>1.3500000000000005</v>
      </c>
      <c r="B35" s="1">
        <v>0.46623599999999998</v>
      </c>
      <c r="C35" s="1">
        <v>1.71112</v>
      </c>
      <c r="D35" s="1">
        <v>3.0942500000000002</v>
      </c>
      <c r="E35" s="1">
        <v>6.3483200000000002</v>
      </c>
      <c r="F35" s="1">
        <f t="shared" si="17"/>
        <v>-0.76306333528457693</v>
      </c>
      <c r="G35" s="1">
        <f t="shared" si="17"/>
        <v>0.53714812687506597</v>
      </c>
      <c r="H35" s="1">
        <f t="shared" si="17"/>
        <v>1.1295455504379948</v>
      </c>
      <c r="I35" s="1">
        <f t="shared" si="17"/>
        <v>1.8481902109714623</v>
      </c>
      <c r="J35" s="1">
        <f t="shared" si="2"/>
        <v>-1140.8740304786559</v>
      </c>
      <c r="K35" s="1">
        <f t="shared" si="9"/>
        <v>9.4857971264147842</v>
      </c>
      <c r="L35" s="23">
        <f t="shared" si="10"/>
        <v>-2.4940395476827049</v>
      </c>
      <c r="M35" s="31">
        <f t="shared" si="13"/>
        <v>3.2745010527214871</v>
      </c>
      <c r="N35" s="1">
        <f t="shared" si="3"/>
        <v>2.5645556791749358</v>
      </c>
      <c r="O35" s="1">
        <f t="shared" si="4"/>
        <v>0.94549148011477957</v>
      </c>
      <c r="P35" s="1">
        <f t="shared" si="14"/>
        <v>5.9603571276110205</v>
      </c>
      <c r="Q35" s="1">
        <f t="shared" si="11"/>
        <v>49.557389337521833</v>
      </c>
      <c r="R35" s="1">
        <f t="shared" si="5"/>
        <v>11.401437976893618</v>
      </c>
      <c r="S35" s="31">
        <f t="shared" si="12"/>
        <v>6.8446509950398076</v>
      </c>
      <c r="T35" s="31">
        <f t="shared" si="15"/>
        <v>8.5786956528103371</v>
      </c>
      <c r="U35" s="31">
        <f t="shared" si="6"/>
        <v>2.4545454545454555</v>
      </c>
      <c r="V35" s="31">
        <f t="shared" si="7"/>
        <v>0.8979415932059589</v>
      </c>
      <c r="W35" s="31">
        <f t="shared" si="8"/>
        <v>48.659447744315877</v>
      </c>
      <c r="X35" s="1"/>
    </row>
    <row r="36" spans="1:24" x14ac:dyDescent="0.2">
      <c r="A36" s="6">
        <f t="shared" si="0"/>
        <v>1.4000000000000006</v>
      </c>
      <c r="B36" s="1">
        <v>0.49164200000000002</v>
      </c>
      <c r="C36" s="1">
        <v>1.82606</v>
      </c>
      <c r="D36" s="1">
        <v>3.2496999999999998</v>
      </c>
      <c r="E36" s="1">
        <v>6.6813799999999999</v>
      </c>
      <c r="F36" s="1">
        <f t="shared" si="17"/>
        <v>-0.71000446962638297</v>
      </c>
      <c r="G36" s="1">
        <f t="shared" si="17"/>
        <v>0.60216064034049877</v>
      </c>
      <c r="H36" s="1">
        <f t="shared" si="17"/>
        <v>1.1785626843887211</v>
      </c>
      <c r="I36" s="1">
        <f t="shared" si="17"/>
        <v>1.8993245530387817</v>
      </c>
      <c r="J36" s="1">
        <f t="shared" si="2"/>
        <v>-1126.3657307225278</v>
      </c>
      <c r="K36" s="1">
        <f t="shared" si="9"/>
        <v>9.3651678680924579</v>
      </c>
      <c r="L36" s="31">
        <f t="shared" si="10"/>
        <v>-2.3405293298366181</v>
      </c>
      <c r="M36" s="31">
        <f t="shared" si="13"/>
        <v>2.8971487689764359</v>
      </c>
      <c r="N36" s="1">
        <f t="shared" si="3"/>
        <v>2.6555484909908595</v>
      </c>
      <c r="O36" s="1">
        <f t="shared" si="4"/>
        <v>0.94152623413342473</v>
      </c>
      <c r="P36" s="1">
        <f t="shared" si="14"/>
        <v>6.0027928108891659</v>
      </c>
      <c r="Q36" s="1">
        <f t="shared" si="11"/>
        <v>49.910220826137973</v>
      </c>
      <c r="R36" s="1">
        <f t="shared" si="5"/>
        <v>11.805971560892921</v>
      </c>
      <c r="S36" s="31">
        <f t="shared" si="12"/>
        <v>7.2513848106790073</v>
      </c>
      <c r="T36" s="31">
        <f t="shared" si="15"/>
        <v>7.842517437377678</v>
      </c>
      <c r="U36" s="31">
        <f t="shared" si="6"/>
        <v>2.5454545454545463</v>
      </c>
      <c r="V36" s="31">
        <f t="shared" si="7"/>
        <v>0.93430923737683369</v>
      </c>
      <c r="W36" s="31">
        <f t="shared" si="8"/>
        <v>48.975911588761136</v>
      </c>
      <c r="X36" s="1"/>
    </row>
    <row r="37" spans="1:24" x14ac:dyDescent="0.2">
      <c r="A37" s="6">
        <f t="shared" si="0"/>
        <v>1.4500000000000006</v>
      </c>
      <c r="B37" s="1">
        <v>0.51728200000000002</v>
      </c>
      <c r="C37" s="1">
        <v>1.94523</v>
      </c>
      <c r="D37" s="1">
        <v>3.4098799999999998</v>
      </c>
      <c r="E37" s="1">
        <v>7.02529</v>
      </c>
      <c r="F37" s="1">
        <f t="shared" si="17"/>
        <v>-0.65916709863451139</v>
      </c>
      <c r="G37" s="1">
        <f t="shared" si="17"/>
        <v>0.66538022200722213</v>
      </c>
      <c r="H37" s="1">
        <f t="shared" si="17"/>
        <v>1.2266771000603853</v>
      </c>
      <c r="I37" s="1">
        <f t="shared" si="17"/>
        <v>1.9495164955065567</v>
      </c>
      <c r="J37" s="1">
        <f t="shared" si="2"/>
        <v>-1112.7240595863998</v>
      </c>
      <c r="K37" s="1">
        <f t="shared" si="9"/>
        <v>9.2517441934311222</v>
      </c>
      <c r="L37" s="31">
        <f t="shared" si="10"/>
        <v>-2.204324670785061</v>
      </c>
      <c r="M37" s="31">
        <f t="shared" si="13"/>
        <v>2.5714516077231342</v>
      </c>
      <c r="N37" s="1">
        <f t="shared" si="3"/>
        <v>2.7452015855011007</v>
      </c>
      <c r="O37" s="1">
        <f t="shared" si="4"/>
        <v>0.93756895849546862</v>
      </c>
      <c r="P37" s="1">
        <f t="shared" si="14"/>
        <v>6.0475708483480339</v>
      </c>
      <c r="Q37" s="1">
        <f t="shared" si="11"/>
        <v>50.282527818589735</v>
      </c>
      <c r="R37" s="1">
        <f t="shared" si="5"/>
        <v>12.204549062951269</v>
      </c>
      <c r="S37" s="31">
        <f t="shared" si="12"/>
        <v>7.6289027387775761</v>
      </c>
      <c r="T37" s="31">
        <f t="shared" si="15"/>
        <v>7.3248350344094453</v>
      </c>
      <c r="U37" s="31">
        <f t="shared" si="6"/>
        <v>2.6363636363636371</v>
      </c>
      <c r="V37" s="31">
        <f t="shared" si="7"/>
        <v>0.96940055718810381</v>
      </c>
      <c r="W37" s="31">
        <f t="shared" si="8"/>
        <v>49.313127261401632</v>
      </c>
      <c r="X37" s="1"/>
    </row>
    <row r="38" spans="1:24" x14ac:dyDescent="0.2">
      <c r="A38" s="6">
        <f t="shared" si="0"/>
        <v>1.5000000000000007</v>
      </c>
      <c r="B38" s="1">
        <v>0.54318200000000005</v>
      </c>
      <c r="C38" s="1">
        <v>2.0688800000000001</v>
      </c>
      <c r="D38" s="1">
        <v>3.5751900000000001</v>
      </c>
      <c r="E38" s="1">
        <v>7.3806700000000003</v>
      </c>
      <c r="F38" s="1">
        <f t="shared" si="17"/>
        <v>-0.61031084025281868</v>
      </c>
      <c r="G38" s="1">
        <f t="shared" si="17"/>
        <v>0.72700739804804759</v>
      </c>
      <c r="H38" s="1">
        <f t="shared" si="17"/>
        <v>1.2740183215868739</v>
      </c>
      <c r="I38" s="1">
        <f t="shared" si="17"/>
        <v>1.9988644203994492</v>
      </c>
      <c r="J38" s="1">
        <f t="shared" si="2"/>
        <v>-1099.8539179763006</v>
      </c>
      <c r="K38" s="1">
        <f t="shared" si="9"/>
        <v>9.1447354010139517</v>
      </c>
      <c r="L38" s="31">
        <f t="shared" si="10"/>
        <v>-2.0833841690643045</v>
      </c>
      <c r="M38" s="31">
        <f>(L39-L37)/(A39-A37)</f>
        <v>2.2777679853280808</v>
      </c>
      <c r="N38" s="1">
        <f t="shared" si="3"/>
        <v>2.8336024956063803</v>
      </c>
      <c r="O38" s="1">
        <f t="shared" si="4"/>
        <v>0.93363028062728293</v>
      </c>
      <c r="P38" s="1">
        <f t="shared" si="14"/>
        <v>6.0945470082405109</v>
      </c>
      <c r="Q38" s="1">
        <f t="shared" si="11"/>
        <v>50.673111100015731</v>
      </c>
      <c r="R38" s="1">
        <f t="shared" si="5"/>
        <v>12.597559634665803</v>
      </c>
      <c r="S38" s="31">
        <f t="shared" si="12"/>
        <v>7.9838683141199525</v>
      </c>
      <c r="T38" s="31">
        <f t="shared" si="15"/>
        <v>6.956430223208792</v>
      </c>
      <c r="U38" s="31">
        <f t="shared" si="6"/>
        <v>2.7272727272727284</v>
      </c>
      <c r="V38" s="31">
        <f t="shared" si="7"/>
        <v>1.0033021088637852</v>
      </c>
      <c r="W38" s="31">
        <f t="shared" si="8"/>
        <v>49.669808991151946</v>
      </c>
      <c r="X38" s="1"/>
    </row>
    <row r="39" spans="1:24" x14ac:dyDescent="0.2">
      <c r="A39" s="6">
        <f t="shared" si="0"/>
        <v>1.5500000000000007</v>
      </c>
      <c r="B39" s="1">
        <v>0.56936799999999999</v>
      </c>
      <c r="C39" s="1">
        <v>2.1972900000000002</v>
      </c>
      <c r="D39" s="1">
        <v>3.7460300000000002</v>
      </c>
      <c r="E39" s="1">
        <v>7.7481799999999996</v>
      </c>
      <c r="F39" s="1">
        <f t="shared" si="17"/>
        <v>-0.56322830522570577</v>
      </c>
      <c r="G39" s="1">
        <f t="shared" si="17"/>
        <v>0.78722478287081554</v>
      </c>
      <c r="H39" s="1">
        <f t="shared" si="17"/>
        <v>1.3206966125322739</v>
      </c>
      <c r="I39" s="1">
        <f t="shared" si="17"/>
        <v>2.0474579770766508</v>
      </c>
      <c r="J39" s="1">
        <f t="shared" si="2"/>
        <v>-1087.6668201966072</v>
      </c>
      <c r="K39" s="1">
        <f t="shared" si="9"/>
        <v>9.0434057765246916</v>
      </c>
      <c r="L39" s="31">
        <f t="shared" si="10"/>
        <v>-1.9765478722522527</v>
      </c>
      <c r="M39" s="31">
        <f t="shared" si="13"/>
        <v>2.0175286536879593</v>
      </c>
      <c r="N39" s="1">
        <f t="shared" si="3"/>
        <v>2.9208943448764315</v>
      </c>
      <c r="O39" s="1">
        <f t="shared" si="4"/>
        <v>0.92971685601554144</v>
      </c>
      <c r="P39" s="1">
        <f t="shared" si="14"/>
        <v>6.1435942810754378</v>
      </c>
      <c r="Q39" s="1">
        <f t="shared" si="11"/>
        <v>51.080914650001731</v>
      </c>
      <c r="R39" s="1">
        <f t="shared" si="5"/>
        <v>12.985639571249992</v>
      </c>
      <c r="S39" s="31">
        <f t="shared" si="12"/>
        <v>8.3245457610984559</v>
      </c>
      <c r="T39" s="31">
        <f t="shared" si="15"/>
        <v>6.7573593284720284</v>
      </c>
      <c r="U39" s="31">
        <f t="shared" si="6"/>
        <v>2.8181818181818192</v>
      </c>
      <c r="V39" s="31">
        <f t="shared" si="7"/>
        <v>1.036091931686776</v>
      </c>
      <c r="W39" s="31">
        <f t="shared" si="8"/>
        <v>50.044822718314954</v>
      </c>
      <c r="X39" s="1"/>
    </row>
    <row r="40" spans="1:24" x14ac:dyDescent="0.2">
      <c r="A40" s="6">
        <f t="shared" si="0"/>
        <v>1.6000000000000008</v>
      </c>
      <c r="B40" s="1">
        <v>0.59586399999999995</v>
      </c>
      <c r="C40" s="1">
        <v>2.3307799999999999</v>
      </c>
      <c r="D40" s="1">
        <v>3.9228700000000001</v>
      </c>
      <c r="E40" s="1">
        <v>8.1285299999999996</v>
      </c>
      <c r="F40" s="1">
        <f t="shared" si="17"/>
        <v>-0.51774282587507503</v>
      </c>
      <c r="G40" s="1">
        <f t="shared" si="17"/>
        <v>0.84620297550515855</v>
      </c>
      <c r="H40" s="1">
        <f t="shared" si="17"/>
        <v>1.3668235287736783</v>
      </c>
      <c r="I40" s="1">
        <f t="shared" si="17"/>
        <v>2.0953800954031756</v>
      </c>
      <c r="J40" s="1">
        <f t="shared" si="2"/>
        <v>-1076.0816181115792</v>
      </c>
      <c r="K40" s="1">
        <f t="shared" si="9"/>
        <v>8.9470806137887262</v>
      </c>
      <c r="L40" s="31">
        <f t="shared" si="10"/>
        <v>-1.8816313036955084</v>
      </c>
      <c r="M40" s="31">
        <f t="shared" si="13"/>
        <v>1.7937983360710026</v>
      </c>
      <c r="N40" s="1">
        <f t="shared" si="3"/>
        <v>3.0072421091050003</v>
      </c>
      <c r="O40" s="1">
        <f t="shared" si="4"/>
        <v>0.92583422737742305</v>
      </c>
      <c r="P40" s="1">
        <f t="shared" si="14"/>
        <v>6.194667830431845</v>
      </c>
      <c r="Q40" s="1">
        <f t="shared" si="11"/>
        <v>51.505565676125578</v>
      </c>
      <c r="R40" s="1">
        <f t="shared" si="5"/>
        <v>13.369522317992379</v>
      </c>
      <c r="S40" s="31">
        <f t="shared" si="12"/>
        <v>8.6596042469671559</v>
      </c>
      <c r="T40" s="31">
        <f t="shared" si="15"/>
        <v>6.6830339069184612</v>
      </c>
      <c r="U40" s="31">
        <f t="shared" si="6"/>
        <v>2.9090909090909101</v>
      </c>
      <c r="V40" s="31">
        <f t="shared" si="7"/>
        <v>1.0678406300013563</v>
      </c>
      <c r="W40" s="31">
        <f t="shared" si="8"/>
        <v>50.437725046124221</v>
      </c>
      <c r="X40" s="1"/>
    </row>
    <row r="41" spans="1:24" x14ac:dyDescent="0.2">
      <c r="A41" s="6">
        <f t="shared" si="0"/>
        <v>1.6500000000000008</v>
      </c>
      <c r="B41" s="1">
        <v>0.62269699999999994</v>
      </c>
      <c r="C41" s="1">
        <v>2.4696799999999999</v>
      </c>
      <c r="D41" s="1">
        <v>4.10623</v>
      </c>
      <c r="E41" s="1">
        <v>8.5224899999999995</v>
      </c>
      <c r="F41" s="1">
        <f t="shared" si="17"/>
        <v>-0.47369523484457976</v>
      </c>
      <c r="G41" s="1">
        <f t="shared" si="17"/>
        <v>0.90408858759108601</v>
      </c>
      <c r="H41" s="1">
        <f t="shared" si="17"/>
        <v>1.4125053326148733</v>
      </c>
      <c r="I41" s="1">
        <f t="shared" si="17"/>
        <v>2.1427085516646094</v>
      </c>
      <c r="J41" s="1">
        <f t="shared" si="2"/>
        <v>-1065.0360991226339</v>
      </c>
      <c r="K41" s="1">
        <f t="shared" si="9"/>
        <v>8.8552426461551406</v>
      </c>
      <c r="L41" s="31">
        <f t="shared" si="10"/>
        <v>-1.7971680386451523</v>
      </c>
      <c r="M41" s="31">
        <f t="shared" si="13"/>
        <v>1.5961291549986676</v>
      </c>
      <c r="N41" s="1">
        <f t="shared" si="3"/>
        <v>3.0927299003656983</v>
      </c>
      <c r="O41" s="1">
        <f t="shared" si="4"/>
        <v>0.92199062852525271</v>
      </c>
      <c r="P41" s="1">
        <f t="shared" si="14"/>
        <v>6.2477449124659863</v>
      </c>
      <c r="Q41" s="1">
        <f t="shared" si="11"/>
        <v>51.946875074698447</v>
      </c>
      <c r="R41" s="1">
        <f t="shared" si="5"/>
        <v>13.749581818261857</v>
      </c>
      <c r="S41" s="31">
        <f t="shared" si="12"/>
        <v>8.9928491517903026</v>
      </c>
      <c r="T41" s="31">
        <f t="shared" si="15"/>
        <v>6.7021244469479528</v>
      </c>
      <c r="U41" s="31">
        <f t="shared" si="6"/>
        <v>3.0000000000000013</v>
      </c>
      <c r="V41" s="31">
        <f t="shared" si="7"/>
        <v>1.0986122886681102</v>
      </c>
      <c r="W41" s="31">
        <f t="shared" si="8"/>
        <v>50.84826278603034</v>
      </c>
      <c r="X41" s="1"/>
    </row>
    <row r="42" spans="1:24" x14ac:dyDescent="0.2">
      <c r="A42" s="6">
        <f t="shared" si="0"/>
        <v>1.7000000000000008</v>
      </c>
      <c r="B42" s="1">
        <v>0.64989200000000003</v>
      </c>
      <c r="C42" s="1">
        <v>2.6143700000000001</v>
      </c>
      <c r="D42" s="1">
        <v>4.2966600000000001</v>
      </c>
      <c r="E42" s="1">
        <v>8.9308899999999998</v>
      </c>
      <c r="F42" s="1">
        <f t="shared" si="17"/>
        <v>-0.43094908374368757</v>
      </c>
      <c r="G42" s="1">
        <f t="shared" si="17"/>
        <v>0.96102315070950872</v>
      </c>
      <c r="H42" s="1">
        <f t="shared" si="17"/>
        <v>1.4578379766914025</v>
      </c>
      <c r="I42" s="1">
        <f t="shared" si="17"/>
        <v>2.189516053976027</v>
      </c>
      <c r="J42" s="1">
        <f t="shared" si="2"/>
        <v>-1054.4667520505395</v>
      </c>
      <c r="K42" s="1">
        <f>-J42*0.0083145</f>
        <v>8.7673638099242108</v>
      </c>
      <c r="L42" s="31">
        <f t="shared" si="10"/>
        <v>-1.7220183881956415</v>
      </c>
      <c r="M42" s="31">
        <f t="shared" si="13"/>
        <v>1.413797295343143</v>
      </c>
      <c r="N42" s="1">
        <f t="shared" si="3"/>
        <v>3.1775183325087917</v>
      </c>
      <c r="O42" s="1">
        <f t="shared" si="4"/>
        <v>0.91819010010531699</v>
      </c>
      <c r="P42" s="1">
        <f t="shared" si="14"/>
        <v>6.3028264587533354</v>
      </c>
      <c r="Q42" s="1">
        <f t="shared" si="11"/>
        <v>52.404850591304609</v>
      </c>
      <c r="R42" s="1">
        <f t="shared" si="5"/>
        <v>14.126532125126921</v>
      </c>
      <c r="S42" s="31">
        <f t="shared" si="12"/>
        <v>9.3298166916619518</v>
      </c>
      <c r="T42" s="31">
        <f t="shared" si="15"/>
        <v>6.8192910043435733</v>
      </c>
      <c r="U42" s="31">
        <f t="shared" si="6"/>
        <v>3.0909090909090922</v>
      </c>
      <c r="V42" s="31">
        <f t="shared" si="7"/>
        <v>1.1284652518177913</v>
      </c>
      <c r="W42" s="31">
        <f t="shared" si="8"/>
        <v>51.276385339486815</v>
      </c>
      <c r="X42" s="1"/>
    </row>
    <row r="43" spans="1:24" x14ac:dyDescent="0.2">
      <c r="A43" s="6">
        <f t="shared" si="0"/>
        <v>1.7500000000000009</v>
      </c>
      <c r="B43" s="1">
        <v>0.67747800000000002</v>
      </c>
      <c r="C43" s="1">
        <v>2.76525</v>
      </c>
      <c r="D43" s="1">
        <v>4.4948100000000002</v>
      </c>
      <c r="E43" s="1">
        <v>9.3546200000000006</v>
      </c>
      <c r="F43" s="1">
        <f t="shared" si="17"/>
        <v>-0.38937819908024163</v>
      </c>
      <c r="G43" s="1">
        <f t="shared" si="17"/>
        <v>1.0171310468002266</v>
      </c>
      <c r="H43" s="1">
        <f>LN(D43)</f>
        <v>1.5029233978422296</v>
      </c>
      <c r="I43" s="1">
        <f t="shared" si="17"/>
        <v>2.2358703389117283</v>
      </c>
      <c r="J43" s="1">
        <f t="shared" si="2"/>
        <v>-1044.3250715419538</v>
      </c>
      <c r="K43" s="1">
        <f t="shared" si="9"/>
        <v>8.6830408073355763</v>
      </c>
      <c r="L43" s="31">
        <f t="shared" si="10"/>
        <v>-1.6557883091108379</v>
      </c>
      <c r="M43" s="31">
        <f t="shared" si="13"/>
        <v>1.2428429025824494</v>
      </c>
      <c r="N43" s="1">
        <f t="shared" si="3"/>
        <v>3.2616718756508094</v>
      </c>
      <c r="O43" s="1">
        <f t="shared" si="4"/>
        <v>0.91444109723253519</v>
      </c>
      <c r="P43" s="1">
        <f t="shared" si="14"/>
        <v>6.3599563105255443</v>
      </c>
      <c r="Q43" s="1">
        <f t="shared" si="11"/>
        <v>52.879856743864643</v>
      </c>
      <c r="R43" s="1">
        <f t="shared" si="5"/>
        <v>14.500659858231252</v>
      </c>
      <c r="S43" s="31">
        <f t="shared" si="12"/>
        <v>9.6747782522246606</v>
      </c>
      <c r="T43" s="31">
        <f t="shared" si="15"/>
        <v>7.0197743738773903</v>
      </c>
      <c r="U43" s="31">
        <f t="shared" si="6"/>
        <v>3.181818181818183</v>
      </c>
      <c r="V43" s="31">
        <f t="shared" si="7"/>
        <v>1.1574527886910435</v>
      </c>
      <c r="W43" s="31">
        <f t="shared" si="8"/>
        <v>51.722403955173597</v>
      </c>
      <c r="X43" s="1"/>
    </row>
    <row r="44" spans="1:24" x14ac:dyDescent="0.2">
      <c r="A44" s="6">
        <f t="shared" si="0"/>
        <v>1.8000000000000009</v>
      </c>
      <c r="B44" s="1">
        <v>0.70548</v>
      </c>
      <c r="C44" s="1">
        <v>2.9228000000000001</v>
      </c>
      <c r="D44" s="1">
        <v>4.7013499999999997</v>
      </c>
      <c r="E44" s="1">
        <v>9.7946600000000004</v>
      </c>
      <c r="F44" s="1">
        <f t="shared" si="17"/>
        <v>-0.34887685677997315</v>
      </c>
      <c r="G44" s="1">
        <f t="shared" si="17"/>
        <v>1.0725420609349257</v>
      </c>
      <c r="H44" s="1">
        <f>LN(D44)</f>
        <v>1.5478497015147661</v>
      </c>
      <c r="I44" s="1">
        <f t="shared" si="17"/>
        <v>2.2818373392064983</v>
      </c>
      <c r="J44" s="1">
        <f t="shared" si="2"/>
        <v>-1034.5522856471378</v>
      </c>
      <c r="K44" s="1">
        <f t="shared" si="9"/>
        <v>8.6017849790131269</v>
      </c>
      <c r="L44" s="31">
        <f t="shared" si="10"/>
        <v>-1.5977340979373964</v>
      </c>
      <c r="M44" s="31">
        <f t="shared" si="13"/>
        <v>1.0973785226722623</v>
      </c>
      <c r="N44" s="1">
        <f t="shared" si="3"/>
        <v>3.3454035017723101</v>
      </c>
      <c r="O44" s="1">
        <f t="shared" si="4"/>
        <v>0.91074431482766172</v>
      </c>
      <c r="P44" s="1">
        <f t="shared" si="14"/>
        <v>6.4191867720881675</v>
      </c>
      <c r="Q44" s="1">
        <f t="shared" si="11"/>
        <v>53.372328416527075</v>
      </c>
      <c r="R44" s="1">
        <f t="shared" si="5"/>
        <v>14.872911843119279</v>
      </c>
      <c r="S44" s="31">
        <f t="shared" si="12"/>
        <v>10.031794129049691</v>
      </c>
      <c r="T44" s="31">
        <f t="shared" si="15"/>
        <v>7.3081665680078283</v>
      </c>
      <c r="U44" s="31">
        <f t="shared" si="6"/>
        <v>3.2727272727272743</v>
      </c>
      <c r="V44" s="31">
        <f t="shared" si="7"/>
        <v>1.1856236656577399</v>
      </c>
      <c r="W44" s="31">
        <f t="shared" si="8"/>
        <v>52.186704750869339</v>
      </c>
      <c r="X44" s="1"/>
    </row>
    <row r="45" spans="1:24" x14ac:dyDescent="0.2">
      <c r="A45" s="6">
        <f t="shared" si="0"/>
        <v>1.850000000000001</v>
      </c>
      <c r="B45" s="1">
        <v>0.73392800000000002</v>
      </c>
      <c r="C45" s="1">
        <v>3.0874999999999999</v>
      </c>
      <c r="D45" s="1">
        <v>4.9170800000000003</v>
      </c>
      <c r="E45" s="1">
        <v>10.252000000000001</v>
      </c>
      <c r="F45" s="1">
        <f t="shared" si="17"/>
        <v>-0.30934434782207115</v>
      </c>
      <c r="G45" s="1">
        <f t="shared" si="17"/>
        <v>1.1273617019540956</v>
      </c>
      <c r="H45" s="1">
        <f>LN(D45)</f>
        <v>1.5927148583808302</v>
      </c>
      <c r="I45" s="1">
        <f t="shared" si="17"/>
        <v>2.3274728085018248</v>
      </c>
      <c r="J45" s="1">
        <f t="shared" si="2"/>
        <v>-1025.1088336691125</v>
      </c>
      <c r="K45" s="1">
        <f t="shared" si="9"/>
        <v>8.5232673975418365</v>
      </c>
      <c r="L45" s="31">
        <f t="shared" si="10"/>
        <v>-1.5460504568436115</v>
      </c>
      <c r="M45" s="31">
        <f t="shared" si="13"/>
        <v>0.96815866575585741</v>
      </c>
      <c r="N45" s="1">
        <f t="shared" si="3"/>
        <v>3.4287532548710868</v>
      </c>
      <c r="O45" s="1">
        <f t="shared" si="4"/>
        <v>0.9071090183241497</v>
      </c>
      <c r="P45" s="1">
        <f t="shared" si="14"/>
        <v>6.4806105185843537</v>
      </c>
      <c r="Q45" s="1">
        <f t="shared" si="11"/>
        <v>53.883036156769613</v>
      </c>
      <c r="R45" s="1">
        <f t="shared" si="5"/>
        <v>15.243466106402357</v>
      </c>
      <c r="S45" s="31">
        <f t="shared" si="12"/>
        <v>10.405594909025444</v>
      </c>
      <c r="T45" s="31">
        <f t="shared" si="15"/>
        <v>7.6843000747650976</v>
      </c>
      <c r="U45" s="31">
        <f t="shared" si="6"/>
        <v>3.3636363636363651</v>
      </c>
      <c r="V45" s="31">
        <f t="shared" si="7"/>
        <v>1.2130226398458543</v>
      </c>
      <c r="W45" s="31">
        <f t="shared" si="8"/>
        <v>52.67001351692376</v>
      </c>
      <c r="X45" s="1"/>
    </row>
    <row r="46" spans="1:24" x14ac:dyDescent="0.2">
      <c r="A46" s="6">
        <f t="shared" si="0"/>
        <v>1.900000000000001</v>
      </c>
      <c r="B46" s="1">
        <v>0.762849</v>
      </c>
      <c r="C46" s="1">
        <v>3.2599200000000002</v>
      </c>
      <c r="D46" s="1">
        <v>5.1428599999999998</v>
      </c>
      <c r="E46" s="1">
        <v>10.7279</v>
      </c>
      <c r="F46" s="1">
        <f t="shared" ref="F46:I61" si="18">LN(B46)</f>
        <v>-0.27069517029748241</v>
      </c>
      <c r="G46" s="1">
        <f t="shared" si="18"/>
        <v>1.1817026552002079</v>
      </c>
      <c r="H46" s="1">
        <f t="shared" si="18"/>
        <v>1.6376093449561979</v>
      </c>
      <c r="I46" s="1">
        <f t="shared" si="18"/>
        <v>2.3728478245339941</v>
      </c>
      <c r="J46" s="1">
        <f t="shared" si="2"/>
        <v>-1015.9576563026959</v>
      </c>
      <c r="K46" s="1">
        <f t="shared" si="9"/>
        <v>8.4471799333287656</v>
      </c>
      <c r="L46" s="31">
        <f t="shared" si="10"/>
        <v>-1.5009182313618106</v>
      </c>
      <c r="M46" s="31">
        <f t="shared" si="13"/>
        <v>0.83503318624910039</v>
      </c>
      <c r="N46" s="1">
        <f t="shared" si="3"/>
        <v>3.5118835199598242</v>
      </c>
      <c r="O46" s="1">
        <f t="shared" si="4"/>
        <v>0.90353836018287259</v>
      </c>
      <c r="P46" s="1">
        <f t="shared" si="14"/>
        <v>6.5443367499464333</v>
      </c>
      <c r="Q46" s="1">
        <f t="shared" si="11"/>
        <v>54.412887907429621</v>
      </c>
      <c r="R46" s="1">
        <f t="shared" si="5"/>
        <v>15.61304457533889</v>
      </c>
      <c r="S46" s="31">
        <f t="shared" si="12"/>
        <v>10.800224136526202</v>
      </c>
      <c r="T46" s="31">
        <f t="shared" si="15"/>
        <v>8.1370331494144317</v>
      </c>
      <c r="U46" s="31">
        <f t="shared" si="6"/>
        <v>3.4545454545454559</v>
      </c>
      <c r="V46" s="31">
        <f t="shared" si="7"/>
        <v>1.2396908869280157</v>
      </c>
      <c r="W46" s="31">
        <f t="shared" si="8"/>
        <v>53.173197020501604</v>
      </c>
      <c r="X46" s="1"/>
    </row>
    <row r="47" spans="1:24" x14ac:dyDescent="0.2">
      <c r="A47" s="6">
        <f t="shared" si="0"/>
        <v>1.9500000000000011</v>
      </c>
      <c r="B47" s="1">
        <v>0.79227400000000003</v>
      </c>
      <c r="C47" s="1">
        <v>3.4406699999999999</v>
      </c>
      <c r="D47" s="1">
        <v>5.3796900000000001</v>
      </c>
      <c r="E47" s="1">
        <v>11.2235</v>
      </c>
      <c r="F47" s="1">
        <f t="shared" si="18"/>
        <v>-0.23284798740197374</v>
      </c>
      <c r="G47" s="1">
        <f t="shared" si="18"/>
        <v>1.2356662198624517</v>
      </c>
      <c r="H47" s="1">
        <f t="shared" si="18"/>
        <v>1.6826307516957062</v>
      </c>
      <c r="I47" s="1">
        <f t="shared" si="18"/>
        <v>2.4180097944094632</v>
      </c>
      <c r="J47" s="1">
        <f t="shared" si="2"/>
        <v>-1007.0570177888815</v>
      </c>
      <c r="K47" s="1">
        <f t="shared" si="9"/>
        <v>8.3731755744056553</v>
      </c>
      <c r="L47" s="31">
        <f t="shared" si="10"/>
        <v>-1.4625471382187014</v>
      </c>
      <c r="M47" s="31">
        <f t="shared" si="13"/>
        <v>0.71615812767558451</v>
      </c>
      <c r="N47" s="1">
        <f t="shared" si="3"/>
        <v>3.594873928271801</v>
      </c>
      <c r="O47" s="1">
        <f t="shared" si="4"/>
        <v>0.90003987442596045</v>
      </c>
      <c r="P47" s="1">
        <f t="shared" si="14"/>
        <v>6.6105067737593641</v>
      </c>
      <c r="Q47" s="1">
        <f t="shared" si="11"/>
        <v>54.963058570422234</v>
      </c>
      <c r="R47" s="1">
        <f t="shared" si="5"/>
        <v>15.982001272489052</v>
      </c>
      <c r="S47" s="31">
        <f t="shared" si="12"/>
        <v>11.219298223966888</v>
      </c>
      <c r="T47" s="31">
        <f t="shared" si="15"/>
        <v>8.6728787503984375</v>
      </c>
      <c r="U47" s="31">
        <f t="shared" si="6"/>
        <v>3.5454545454545472</v>
      </c>
      <c r="V47" s="31">
        <f t="shared" si="7"/>
        <v>1.2656663733312763</v>
      </c>
      <c r="W47" s="31">
        <f t="shared" si="8"/>
        <v>53.697392197090956</v>
      </c>
      <c r="X47" s="1"/>
    </row>
    <row r="48" spans="1:24" x14ac:dyDescent="0.2">
      <c r="A48" s="6">
        <f t="shared" si="0"/>
        <v>2.0000000000000009</v>
      </c>
      <c r="B48" s="1">
        <v>0.82223400000000002</v>
      </c>
      <c r="C48" s="1">
        <v>3.6304400000000001</v>
      </c>
      <c r="D48" s="1">
        <v>5.6286699999999996</v>
      </c>
      <c r="E48" s="1">
        <v>11.7401</v>
      </c>
      <c r="F48" s="1">
        <f t="shared" si="18"/>
        <v>-0.19573025290436311</v>
      </c>
      <c r="G48" s="1">
        <f t="shared" si="18"/>
        <v>1.289353853052376</v>
      </c>
      <c r="H48" s="1">
        <f t="shared" si="18"/>
        <v>1.7278731797855846</v>
      </c>
      <c r="I48" s="1">
        <f t="shared" si="18"/>
        <v>2.4630103322512373</v>
      </c>
      <c r="J48" s="1">
        <f t="shared" si="2"/>
        <v>-998.36733652136559</v>
      </c>
      <c r="K48" s="1">
        <f t="shared" si="9"/>
        <v>8.3009252195068957</v>
      </c>
      <c r="L48" s="31">
        <f t="shared" si="10"/>
        <v>-1.4293024185942522</v>
      </c>
      <c r="M48" s="31">
        <f t="shared" si="13"/>
        <v>0.62325642846229989</v>
      </c>
      <c r="N48" s="1">
        <f t="shared" si="3"/>
        <v>3.6778460472605747</v>
      </c>
      <c r="O48" s="1">
        <f t="shared" si="4"/>
        <v>0.89661890191785432</v>
      </c>
      <c r="P48" s="1">
        <f t="shared" si="14"/>
        <v>6.6792732852037169</v>
      </c>
      <c r="Q48" s="1">
        <f t="shared" si="11"/>
        <v>55.534817729826308</v>
      </c>
      <c r="R48" s="1">
        <f t="shared" si="5"/>
        <v>16.35087665942013</v>
      </c>
      <c r="S48" s="31">
        <f t="shared" si="12"/>
        <v>11.667512011566044</v>
      </c>
      <c r="T48" s="31">
        <f t="shared" si="15"/>
        <v>9.3101665707247943</v>
      </c>
      <c r="U48" s="31">
        <f t="shared" si="6"/>
        <v>3.6363636363636376</v>
      </c>
      <c r="V48" s="31">
        <f t="shared" si="7"/>
        <v>1.290984181315566</v>
      </c>
      <c r="W48" s="31">
        <f t="shared" si="8"/>
        <v>54.243833548510743</v>
      </c>
      <c r="X48" s="1"/>
    </row>
    <row r="49" spans="1:24" x14ac:dyDescent="0.2">
      <c r="A49" s="6">
        <f t="shared" si="0"/>
        <v>2.0500000000000007</v>
      </c>
      <c r="B49" s="1">
        <v>0.85276099999999999</v>
      </c>
      <c r="C49" s="1">
        <v>3.82999</v>
      </c>
      <c r="D49" s="1">
        <v>5.8910799999999997</v>
      </c>
      <c r="E49" s="1">
        <v>12.279299999999999</v>
      </c>
      <c r="F49" s="1">
        <f t="shared" si="18"/>
        <v>-0.15927595832360045</v>
      </c>
      <c r="G49" s="1">
        <f t="shared" si="18"/>
        <v>1.3428621922230886</v>
      </c>
      <c r="H49" s="1">
        <f t="shared" si="18"/>
        <v>1.7734393424846875</v>
      </c>
      <c r="I49" s="1">
        <f t="shared" si="18"/>
        <v>2.5079149178369198</v>
      </c>
      <c r="J49" s="1">
        <f t="shared" si="2"/>
        <v>-989.86653828206511</v>
      </c>
      <c r="K49" s="1">
        <f t="shared" si="9"/>
        <v>8.2302453325462306</v>
      </c>
      <c r="L49" s="31">
        <f t="shared" si="10"/>
        <v>-1.4002214953724716</v>
      </c>
      <c r="M49" s="31">
        <f t="shared" si="13"/>
        <v>0.52371585703561563</v>
      </c>
      <c r="N49" s="1">
        <f t="shared" si="3"/>
        <v>3.7608850633050985</v>
      </c>
      <c r="O49" s="1">
        <f t="shared" si="4"/>
        <v>0.89328355272858762</v>
      </c>
      <c r="P49" s="1">
        <f t="shared" si="14"/>
        <v>6.750834057559544</v>
      </c>
      <c r="Q49" s="1">
        <f t="shared" si="11"/>
        <v>56.129809771578834</v>
      </c>
      <c r="R49" s="1">
        <f t="shared" si="5"/>
        <v>16.720049455621034</v>
      </c>
      <c r="S49" s="31">
        <f t="shared" si="12"/>
        <v>12.150314881039364</v>
      </c>
      <c r="T49" s="31">
        <f t="shared" si="15"/>
        <v>10.04396232105556</v>
      </c>
      <c r="U49" s="31">
        <f t="shared" si="6"/>
        <v>3.7272727272727284</v>
      </c>
      <c r="V49" s="31">
        <f t="shared" si="7"/>
        <v>1.3156767939059375</v>
      </c>
      <c r="W49" s="31">
        <f t="shared" si="8"/>
        <v>54.814132977672898</v>
      </c>
      <c r="X49" s="1"/>
    </row>
    <row r="50" spans="1:24" x14ac:dyDescent="0.2">
      <c r="A50" s="6">
        <f t="shared" si="0"/>
        <v>2.1000000000000005</v>
      </c>
      <c r="B50" s="1">
        <v>0.88388900000000004</v>
      </c>
      <c r="C50" s="1">
        <v>4.0401600000000002</v>
      </c>
      <c r="D50" s="1">
        <v>6.1683700000000004</v>
      </c>
      <c r="E50" s="1">
        <v>12.842700000000001</v>
      </c>
      <c r="F50" s="1">
        <f t="shared" si="18"/>
        <v>-0.1234237898393746</v>
      </c>
      <c r="G50" s="1">
        <f t="shared" si="18"/>
        <v>1.3962842951492387</v>
      </c>
      <c r="H50" s="1">
        <f t="shared" si="18"/>
        <v>1.8194346214917099</v>
      </c>
      <c r="I50" s="1">
        <f t="shared" si="18"/>
        <v>2.552775556529828</v>
      </c>
      <c r="J50" s="1">
        <f t="shared" si="2"/>
        <v>-981.52661855429039</v>
      </c>
      <c r="K50" s="1">
        <f t="shared" si="9"/>
        <v>8.160903069969649</v>
      </c>
      <c r="L50" s="31">
        <f t="shared" si="10"/>
        <v>-1.3769308328906908</v>
      </c>
      <c r="M50" s="31">
        <f t="shared" si="13"/>
        <v>0.41514570558263281</v>
      </c>
      <c r="N50" s="1">
        <f t="shared" si="3"/>
        <v>3.8440603143486913</v>
      </c>
      <c r="O50" s="1">
        <f t="shared" si="4"/>
        <v>0.89004307035291241</v>
      </c>
      <c r="P50" s="1">
        <f t="shared" si="14"/>
        <v>6.8254073267099926</v>
      </c>
      <c r="Q50" s="1">
        <f t="shared" si="11"/>
        <v>56.74984921793024</v>
      </c>
      <c r="R50" s="1">
        <f t="shared" si="5"/>
        <v>17.089827921998946</v>
      </c>
      <c r="S50" s="31">
        <f t="shared" si="12"/>
        <v>12.671908243671597</v>
      </c>
      <c r="T50" s="31">
        <f t="shared" si="15"/>
        <v>10.890403299289705</v>
      </c>
      <c r="U50" s="31">
        <f t="shared" si="6"/>
        <v>3.8181818181818188</v>
      </c>
      <c r="V50" s="31">
        <f t="shared" si="7"/>
        <v>1.339774345484998</v>
      </c>
      <c r="W50" s="31">
        <f t="shared" si="8"/>
        <v>55.410074872445243</v>
      </c>
      <c r="X50" s="1"/>
    </row>
    <row r="51" spans="1:24" x14ac:dyDescent="0.2">
      <c r="A51" s="6">
        <f t="shared" si="0"/>
        <v>2.1500000000000004</v>
      </c>
      <c r="B51" s="1">
        <v>0.91565300000000005</v>
      </c>
      <c r="C51" s="1">
        <v>4.2619400000000001</v>
      </c>
      <c r="D51" s="1">
        <v>6.4621899999999997</v>
      </c>
      <c r="E51" s="1">
        <v>13.432</v>
      </c>
      <c r="F51" s="1">
        <f t="shared" si="18"/>
        <v>-8.8117807039491639E-2</v>
      </c>
      <c r="G51" s="1">
        <f t="shared" si="18"/>
        <v>1.4497244556796303</v>
      </c>
      <c r="H51" s="1">
        <f t="shared" si="18"/>
        <v>1.8659682696317712</v>
      </c>
      <c r="I51" s="1">
        <f t="shared" si="18"/>
        <v>2.5976399197752396</v>
      </c>
      <c r="J51" s="1">
        <f t="shared" si="2"/>
        <v>-973.30594133828379</v>
      </c>
      <c r="K51" s="1">
        <f t="shared" si="9"/>
        <v>8.092552249257162</v>
      </c>
      <c r="L51" s="31">
        <f t="shared" si="10"/>
        <v>-1.3587069248142085</v>
      </c>
      <c r="M51" s="31">
        <f t="shared" si="13"/>
        <v>0.32233953133857912</v>
      </c>
      <c r="N51" s="1">
        <f t="shared" si="3"/>
        <v>3.9275208487676587</v>
      </c>
      <c r="O51" s="1">
        <f t="shared" si="4"/>
        <v>0.88690314889330524</v>
      </c>
      <c r="P51" s="1">
        <f t="shared" si="14"/>
        <v>6.9032413970708983</v>
      </c>
      <c r="Q51" s="1">
        <f t="shared" si="11"/>
        <v>57.39700059594599</v>
      </c>
      <c r="R51" s="1">
        <f t="shared" si="5"/>
        <v>17.460874694125334</v>
      </c>
      <c r="S51" s="31">
        <f t="shared" si="12"/>
        <v>13.239355210968331</v>
      </c>
      <c r="T51" s="31">
        <f t="shared" si="15"/>
        <v>11.872093139829428</v>
      </c>
      <c r="U51" s="31">
        <f t="shared" si="6"/>
        <v>3.9090909090909096</v>
      </c>
      <c r="V51" s="31">
        <f t="shared" si="7"/>
        <v>1.3633048428951919</v>
      </c>
      <c r="W51" s="31">
        <f t="shared" si="8"/>
        <v>56.0336957530508</v>
      </c>
      <c r="X51" s="1"/>
    </row>
    <row r="52" spans="1:24" x14ac:dyDescent="0.2">
      <c r="A52" s="6">
        <f t="shared" si="0"/>
        <v>2.2000000000000002</v>
      </c>
      <c r="B52" s="1">
        <v>0.94808999999999999</v>
      </c>
      <c r="C52" s="1">
        <v>4.4963699999999998</v>
      </c>
      <c r="D52" s="1">
        <v>6.7744900000000001</v>
      </c>
      <c r="E52" s="1">
        <v>14.049099999999999</v>
      </c>
      <c r="F52" s="1">
        <f t="shared" si="18"/>
        <v>-5.3305844524458641E-2</v>
      </c>
      <c r="G52" s="1">
        <f t="shared" si="18"/>
        <v>1.5032704045789769</v>
      </c>
      <c r="H52" s="1">
        <f t="shared" si="18"/>
        <v>1.9131640871795601</v>
      </c>
      <c r="I52" s="1">
        <f t="shared" si="18"/>
        <v>2.6425583367885195</v>
      </c>
      <c r="J52" s="1">
        <f t="shared" si="2"/>
        <v>-965.18520385930947</v>
      </c>
      <c r="K52" s="1">
        <f t="shared" si="9"/>
        <v>8.0250323774882286</v>
      </c>
      <c r="L52" s="31">
        <f t="shared" si="10"/>
        <v>-1.3446968797568331</v>
      </c>
      <c r="M52" s="31">
        <f t="shared" si="13"/>
        <v>0.23926080455911911</v>
      </c>
      <c r="N52" s="1">
        <f t="shared" si="3"/>
        <v>4.0112743570241154</v>
      </c>
      <c r="O52" s="1">
        <f t="shared" si="4"/>
        <v>0.88387827315335243</v>
      </c>
      <c r="P52" s="1">
        <f t="shared" si="14"/>
        <v>6.9846394538489465</v>
      </c>
      <c r="Q52" s="1">
        <f t="shared" si="11"/>
        <v>58.073784739027069</v>
      </c>
      <c r="R52" s="1">
        <f t="shared" si="5"/>
        <v>17.833223962065752</v>
      </c>
      <c r="S52" s="31">
        <f t="shared" si="12"/>
        <v>13.859117557654535</v>
      </c>
      <c r="T52" s="31">
        <f t="shared" si="15"/>
        <v>12.99489763513445</v>
      </c>
      <c r="U52" s="31">
        <f t="shared" si="6"/>
        <v>4</v>
      </c>
      <c r="V52" s="31">
        <f t="shared" si="7"/>
        <v>1.3862943611198906</v>
      </c>
      <c r="W52" s="31">
        <f t="shared" si="8"/>
        <v>56.687490377907181</v>
      </c>
      <c r="X52" s="1"/>
    </row>
    <row r="53" spans="1:24" x14ac:dyDescent="0.2">
      <c r="A53" s="6">
        <f t="shared" si="0"/>
        <v>2.25</v>
      </c>
      <c r="B53" s="1">
        <v>0.98123800000000005</v>
      </c>
      <c r="C53" s="1">
        <v>4.7446999999999999</v>
      </c>
      <c r="D53" s="1">
        <v>7.1074799999999998</v>
      </c>
      <c r="E53" s="1">
        <v>14.696199999999999</v>
      </c>
      <c r="F53" s="1">
        <f t="shared" si="18"/>
        <v>-1.8940239259660357E-2</v>
      </c>
      <c r="G53" s="1">
        <f t="shared" si="18"/>
        <v>1.5570282056163556</v>
      </c>
      <c r="H53" s="1">
        <f t="shared" si="18"/>
        <v>1.9611477506101103</v>
      </c>
      <c r="I53" s="1">
        <f t="shared" si="18"/>
        <v>2.6875889569655667</v>
      </c>
      <c r="J53" s="1">
        <f t="shared" si="2"/>
        <v>-957.1330279970507</v>
      </c>
      <c r="K53" s="1">
        <f t="shared" si="9"/>
        <v>7.9580825612814792</v>
      </c>
      <c r="L53" s="31">
        <f t="shared" si="10"/>
        <v>-1.3347808443582967</v>
      </c>
      <c r="M53" s="31">
        <f t="shared" si="13"/>
        <v>0.15625362160891776</v>
      </c>
      <c r="N53" s="1">
        <f t="shared" si="3"/>
        <v>4.0954580246585897</v>
      </c>
      <c r="O53" s="1">
        <f t="shared" si="4"/>
        <v>0.88097659902057257</v>
      </c>
      <c r="P53" s="1">
        <f t="shared" si="14"/>
        <v>7.0699275183969492</v>
      </c>
      <c r="Q53" s="1">
        <f t="shared" si="11"/>
        <v>58.782912351711438</v>
      </c>
      <c r="R53" s="1">
        <f t="shared" si="5"/>
        <v>18.20748562189085</v>
      </c>
      <c r="S53" s="31">
        <f t="shared" si="12"/>
        <v>14.538844974481771</v>
      </c>
      <c r="T53" s="31">
        <f t="shared" si="15"/>
        <v>14.286527227690831</v>
      </c>
      <c r="U53" s="31">
        <f t="shared" si="6"/>
        <v>4.0909090909090908</v>
      </c>
      <c r="V53" s="31">
        <f t="shared" si="7"/>
        <v>1.4087672169719492</v>
      </c>
      <c r="W53" s="31">
        <f t="shared" si="8"/>
        <v>57.374145134739486</v>
      </c>
      <c r="X53" s="1"/>
    </row>
    <row r="54" spans="1:24" x14ac:dyDescent="0.2">
      <c r="A54" s="6">
        <f t="shared" si="0"/>
        <v>2.2999999999999998</v>
      </c>
      <c r="B54" s="1">
        <v>1.0151399999999999</v>
      </c>
      <c r="C54" s="1">
        <v>5.0082899999999997</v>
      </c>
      <c r="D54" s="1">
        <v>7.4638099999999996</v>
      </c>
      <c r="E54" s="1">
        <v>15.3757</v>
      </c>
      <c r="F54" s="1">
        <f t="shared" si="18"/>
        <v>1.5026534016622829E-2</v>
      </c>
      <c r="G54" s="1">
        <f t="shared" si="18"/>
        <v>1.6110945394694745</v>
      </c>
      <c r="H54" s="1">
        <f t="shared" si="18"/>
        <v>2.0100660077012167</v>
      </c>
      <c r="I54" s="1">
        <f t="shared" si="18"/>
        <v>2.7327883411114775</v>
      </c>
      <c r="J54" s="1">
        <f t="shared" si="2"/>
        <v>-949.13155247488112</v>
      </c>
      <c r="K54" s="1">
        <f t="shared" si="9"/>
        <v>7.8915542930523994</v>
      </c>
      <c r="L54" s="31">
        <f t="shared" si="10"/>
        <v>-1.3290715175959413</v>
      </c>
      <c r="M54" s="31">
        <f t="shared" si="13"/>
        <v>7.2604890658301266E-2</v>
      </c>
      <c r="N54" s="1">
        <f t="shared" si="3"/>
        <v>4.1800818051052326</v>
      </c>
      <c r="O54" s="1">
        <f t="shared" si="4"/>
        <v>0.87821471397036655</v>
      </c>
      <c r="P54" s="1">
        <f t="shared" si="14"/>
        <v>7.1595007801401449</v>
      </c>
      <c r="Q54" s="1">
        <f t="shared" si="11"/>
        <v>59.527669236475241</v>
      </c>
      <c r="R54" s="1">
        <f t="shared" si="5"/>
        <v>18.583703924331086</v>
      </c>
      <c r="S54" s="31">
        <f t="shared" si="12"/>
        <v>15.287770280423613</v>
      </c>
      <c r="T54" s="31">
        <f t="shared" si="15"/>
        <v>15.784429569308966</v>
      </c>
      <c r="U54" s="31">
        <f t="shared" si="6"/>
        <v>4.1818181818181808</v>
      </c>
      <c r="V54" s="31">
        <f t="shared" si="7"/>
        <v>1.4307461236907242</v>
      </c>
      <c r="W54" s="31">
        <f t="shared" si="8"/>
        <v>58.096923112784516</v>
      </c>
      <c r="X54" s="1"/>
    </row>
    <row r="55" spans="1:24" x14ac:dyDescent="0.2">
      <c r="A55" s="6">
        <f t="shared" si="0"/>
        <v>2.3499999999999996</v>
      </c>
      <c r="B55" s="1">
        <v>1.0498400000000001</v>
      </c>
      <c r="C55" s="1">
        <v>5.2887199999999996</v>
      </c>
      <c r="D55" s="1">
        <v>7.8465499999999997</v>
      </c>
      <c r="E55" s="1">
        <v>16.0901</v>
      </c>
      <c r="F55" s="1">
        <f t="shared" si="18"/>
        <v>4.8637771605894269E-2</v>
      </c>
      <c r="G55" s="1">
        <f t="shared" si="18"/>
        <v>1.6655762506181837</v>
      </c>
      <c r="H55" s="1">
        <f t="shared" si="18"/>
        <v>2.0600739447442256</v>
      </c>
      <c r="I55" s="1">
        <f t="shared" si="18"/>
        <v>2.7782041760253762</v>
      </c>
      <c r="J55" s="1">
        <f t="shared" si="2"/>
        <v>-941.14804372143658</v>
      </c>
      <c r="K55" s="1">
        <f t="shared" si="9"/>
        <v>7.8251754095218855</v>
      </c>
      <c r="L55" s="31">
        <f t="shared" si="10"/>
        <v>-1.3275203552924666</v>
      </c>
      <c r="M55" s="31">
        <f t="shared" si="13"/>
        <v>-5.4769722467540496E-3</v>
      </c>
      <c r="N55" s="1">
        <f t="shared" si="3"/>
        <v>4.2652103970706952</v>
      </c>
      <c r="O55" s="1">
        <f t="shared" si="4"/>
        <v>0.8756072949784145</v>
      </c>
      <c r="P55" s="1">
        <f t="shared" si="14"/>
        <v>7.2537963052202521</v>
      </c>
      <c r="Q55" s="1">
        <f t="shared" si="11"/>
        <v>60.311689379753794</v>
      </c>
      <c r="R55" s="1">
        <f t="shared" si="5"/>
        <v>18.962166505290437</v>
      </c>
      <c r="S55" s="31">
        <f t="shared" si="12"/>
        <v>16.117287931412662</v>
      </c>
      <c r="T55" s="31">
        <f t="shared" si="15"/>
        <v>17.539492294565068</v>
      </c>
      <c r="U55" s="31">
        <f t="shared" si="6"/>
        <v>4.2727272727272716</v>
      </c>
      <c r="V55" s="31">
        <f t="shared" si="7"/>
        <v>1.4522523289116878</v>
      </c>
      <c r="W55" s="31">
        <f t="shared" si="8"/>
        <v>58.859437050842104</v>
      </c>
      <c r="X55" s="1"/>
    </row>
    <row r="56" spans="1:24" x14ac:dyDescent="0.2">
      <c r="A56" s="6">
        <f t="shared" si="0"/>
        <v>2.3999999999999995</v>
      </c>
      <c r="B56" s="1">
        <v>1.08538</v>
      </c>
      <c r="C56" s="1">
        <v>5.5877800000000004</v>
      </c>
      <c r="D56" s="1">
        <v>8.2593800000000002</v>
      </c>
      <c r="E56" s="1">
        <v>16.842400000000001</v>
      </c>
      <c r="F56" s="1">
        <f t="shared" si="18"/>
        <v>8.1930156090813874E-2</v>
      </c>
      <c r="G56" s="1">
        <f t="shared" si="18"/>
        <v>1.7205820705409534</v>
      </c>
      <c r="H56" s="1">
        <f t="shared" si="18"/>
        <v>2.1113495241830162</v>
      </c>
      <c r="I56" s="1">
        <f t="shared" si="18"/>
        <v>2.8238995164742087</v>
      </c>
      <c r="J56" s="1">
        <f t="shared" si="2"/>
        <v>-933.16522430971827</v>
      </c>
      <c r="K56" s="1">
        <f t="shared" si="9"/>
        <v>7.7588022575231532</v>
      </c>
      <c r="L56" s="31">
        <f t="shared" si="10"/>
        <v>-1.3296192148206167</v>
      </c>
      <c r="M56" s="31">
        <f t="shared" si="13"/>
        <v>-8.5103361748828682E-2</v>
      </c>
      <c r="N56" s="1">
        <f t="shared" si="3"/>
        <v>4.3508714510571007</v>
      </c>
      <c r="O56" s="1">
        <f t="shared" si="4"/>
        <v>0.8731735730487753</v>
      </c>
      <c r="P56" s="1">
        <f t="shared" si="14"/>
        <v>7.3533463262513079</v>
      </c>
      <c r="Q56" s="1">
        <f t="shared" si="11"/>
        <v>61.139398029616501</v>
      </c>
      <c r="R56" s="1">
        <f t="shared" si="5"/>
        <v>19.342996292684855</v>
      </c>
      <c r="S56" s="31">
        <f t="shared" si="12"/>
        <v>17.041719509880114</v>
      </c>
      <c r="T56" s="31">
        <f t="shared" si="15"/>
        <v>19.569792501239789</v>
      </c>
      <c r="U56" s="31">
        <f t="shared" si="6"/>
        <v>4.3636363636363624</v>
      </c>
      <c r="V56" s="31">
        <f t="shared" si="7"/>
        <v>1.47330573810952</v>
      </c>
      <c r="W56" s="31">
        <f t="shared" si="8"/>
        <v>59.666092291506985</v>
      </c>
      <c r="X56" s="1"/>
    </row>
    <row r="57" spans="1:24" x14ac:dyDescent="0.2">
      <c r="A57" s="6">
        <f t="shared" si="0"/>
        <v>2.4499999999999993</v>
      </c>
      <c r="B57" s="1">
        <v>1.12181</v>
      </c>
      <c r="C57" s="1">
        <v>5.9075499999999996</v>
      </c>
      <c r="D57" s="1">
        <v>8.7067200000000007</v>
      </c>
      <c r="E57" s="1">
        <v>17.6358</v>
      </c>
      <c r="F57" s="1">
        <f t="shared" si="18"/>
        <v>0.11494345229733127</v>
      </c>
      <c r="G57" s="1">
        <f t="shared" si="18"/>
        <v>1.7762311938602895</v>
      </c>
      <c r="H57" s="1">
        <f t="shared" si="18"/>
        <v>2.1640951412956322</v>
      </c>
      <c r="I57" s="1">
        <f t="shared" si="18"/>
        <v>2.8699309269913789</v>
      </c>
      <c r="J57" s="1">
        <f t="shared" si="2"/>
        <v>-925.15647219193261</v>
      </c>
      <c r="K57" s="1">
        <f t="shared" si="9"/>
        <v>7.6922134880398243</v>
      </c>
      <c r="L57" s="31">
        <f t="shared" si="10"/>
        <v>-1.3360306914673494</v>
      </c>
      <c r="M57" s="31">
        <f t="shared" si="13"/>
        <v>-0.16010716171362127</v>
      </c>
      <c r="N57" s="1">
        <f t="shared" si="3"/>
        <v>4.4370738265441485</v>
      </c>
      <c r="O57" s="1">
        <f t="shared" si="4"/>
        <v>0.87093534212080559</v>
      </c>
      <c r="P57" s="1">
        <f t="shared" si="14"/>
        <v>7.458760157645294</v>
      </c>
      <c r="Q57" s="1">
        <f t="shared" si="11"/>
        <v>62.015861330741799</v>
      </c>
      <c r="R57" s="1">
        <f t="shared" si="5"/>
        <v>19.72623267376926</v>
      </c>
      <c r="S57" s="31">
        <f t="shared" si="12"/>
        <v>18.074267181536634</v>
      </c>
      <c r="T57" s="31">
        <f t="shared" si="15"/>
        <v>21.958807809341046</v>
      </c>
      <c r="U57" s="31">
        <f t="shared" si="6"/>
        <v>4.4545454545454533</v>
      </c>
      <c r="V57" s="31">
        <f t="shared" si="7"/>
        <v>1.4939250253122558</v>
      </c>
      <c r="W57" s="31">
        <f t="shared" si="8"/>
        <v>60.521936305429541</v>
      </c>
      <c r="X57" s="1"/>
    </row>
    <row r="58" spans="1:24" x14ac:dyDescent="0.2">
      <c r="A58" s="6">
        <f t="shared" si="0"/>
        <v>2.4999999999999991</v>
      </c>
      <c r="B58" s="1">
        <v>1.1591899999999999</v>
      </c>
      <c r="C58" s="1">
        <v>6.2504099999999996</v>
      </c>
      <c r="D58" s="1">
        <v>9.1938999999999993</v>
      </c>
      <c r="E58" s="1">
        <v>18.473800000000001</v>
      </c>
      <c r="F58" s="1">
        <f t="shared" si="18"/>
        <v>0.14772148534806442</v>
      </c>
      <c r="G58" s="1">
        <f t="shared" si="18"/>
        <v>1.8326470615967241</v>
      </c>
      <c r="H58" s="1">
        <f t="shared" si="18"/>
        <v>2.2185402206661946</v>
      </c>
      <c r="I58" s="1">
        <f t="shared" si="18"/>
        <v>2.9163535120860504</v>
      </c>
      <c r="J58" s="1">
        <f t="shared" si="2"/>
        <v>-917.09654078734957</v>
      </c>
      <c r="K58" s="1">
        <f t="shared" si="9"/>
        <v>7.6251991883764187</v>
      </c>
      <c r="L58" s="31">
        <f t="shared" si="10"/>
        <v>-1.3456299309919788</v>
      </c>
      <c r="M58" s="31">
        <f t="shared" si="13"/>
        <v>-0.2251228602609098</v>
      </c>
      <c r="N58" s="1">
        <f t="shared" si="3"/>
        <v>4.523755384339764</v>
      </c>
      <c r="O58" s="1">
        <f t="shared" si="4"/>
        <v>0.86891949567415794</v>
      </c>
      <c r="P58" s="1">
        <f t="shared" si="14"/>
        <v>7.5707288168585185</v>
      </c>
      <c r="Q58" s="1">
        <f t="shared" si="11"/>
        <v>62.946824747770158</v>
      </c>
      <c r="R58" s="1">
        <f t="shared" si="5"/>
        <v>20.111599391666054</v>
      </c>
      <c r="S58" s="31">
        <f t="shared" si="12"/>
        <v>19.237600290814211</v>
      </c>
      <c r="T58" s="31">
        <f t="shared" si="15"/>
        <v>24.802472326385523</v>
      </c>
      <c r="U58" s="31">
        <f t="shared" si="6"/>
        <v>4.5454545454545432</v>
      </c>
      <c r="V58" s="31">
        <f t="shared" si="7"/>
        <v>1.5141277326297751</v>
      </c>
      <c r="W58" s="31">
        <f t="shared" si="8"/>
        <v>61.432697015140384</v>
      </c>
      <c r="X58" s="1"/>
    </row>
    <row r="59" spans="1:24" x14ac:dyDescent="0.2">
      <c r="A59" s="6">
        <f t="shared" si="0"/>
        <v>2.5499999999999989</v>
      </c>
      <c r="B59" s="1">
        <v>1.19756</v>
      </c>
      <c r="C59" s="1">
        <v>6.6191300000000002</v>
      </c>
      <c r="D59" s="1">
        <v>9.7274600000000007</v>
      </c>
      <c r="E59" s="1">
        <v>19.360600000000002</v>
      </c>
      <c r="F59" s="1">
        <f t="shared" si="18"/>
        <v>0.18028615343188409</v>
      </c>
      <c r="G59" s="1">
        <f t="shared" si="18"/>
        <v>1.889963941372983</v>
      </c>
      <c r="H59" s="1">
        <f t="shared" si="18"/>
        <v>2.2749528138146604</v>
      </c>
      <c r="I59" s="1">
        <f t="shared" si="18"/>
        <v>2.9632400731037345</v>
      </c>
      <c r="J59" s="1">
        <f t="shared" si="2"/>
        <v>-908.9723368742109</v>
      </c>
      <c r="K59" s="1">
        <f t="shared" si="9"/>
        <v>7.5576504949406269</v>
      </c>
      <c r="L59" s="31">
        <f t="shared" si="10"/>
        <v>-1.3585429774934403</v>
      </c>
      <c r="M59" s="31">
        <f t="shared" si="13"/>
        <v>-0.29562328988337433</v>
      </c>
      <c r="N59" s="1">
        <f t="shared" si="3"/>
        <v>4.6108781009670512</v>
      </c>
      <c r="O59" s="1">
        <f t="shared" si="4"/>
        <v>0.86715689848774913</v>
      </c>
      <c r="P59" s="1">
        <f t="shared" si="14"/>
        <v>7.6901342666213495</v>
      </c>
      <c r="Q59" s="1">
        <f t="shared" si="11"/>
        <v>63.939621359823214</v>
      </c>
      <c r="R59" s="1">
        <f t="shared" si="5"/>
        <v>20.498927402545537</v>
      </c>
      <c r="S59" s="31">
        <f t="shared" si="12"/>
        <v>20.554514414175177</v>
      </c>
      <c r="T59" s="31">
        <f t="shared" si="15"/>
        <v>28.17386063255632</v>
      </c>
      <c r="U59" s="31">
        <f t="shared" si="6"/>
        <v>4.636363636363634</v>
      </c>
      <c r="V59" s="31">
        <f t="shared" si="7"/>
        <v>1.5339303599259546</v>
      </c>
      <c r="W59" s="31">
        <f t="shared" si="8"/>
        <v>62.40569099989726</v>
      </c>
      <c r="X59" s="1"/>
    </row>
    <row r="60" spans="1:24" x14ac:dyDescent="0.2">
      <c r="A60" s="6">
        <f t="shared" si="0"/>
        <v>2.5999999999999988</v>
      </c>
      <c r="B60" s="1">
        <v>1.2370000000000001</v>
      </c>
      <c r="C60" s="1">
        <v>7.0169699999999997</v>
      </c>
      <c r="D60" s="1">
        <v>10.3155</v>
      </c>
      <c r="E60" s="1">
        <v>20.300599999999999</v>
      </c>
      <c r="F60" s="1">
        <f t="shared" si="18"/>
        <v>0.21268909341035092</v>
      </c>
      <c r="G60" s="1">
        <f t="shared" si="18"/>
        <v>1.9483315009296742</v>
      </c>
      <c r="H60" s="1">
        <f t="shared" si="18"/>
        <v>2.3336476184458634</v>
      </c>
      <c r="I60" s="1">
        <f t="shared" si="18"/>
        <v>3.0106504422611988</v>
      </c>
      <c r="J60" s="1">
        <f t="shared" si="2"/>
        <v>-900.75709791654037</v>
      </c>
      <c r="K60" s="1">
        <f t="shared" si="9"/>
        <v>7.4893448906270752</v>
      </c>
      <c r="L60" s="31">
        <f t="shared" si="10"/>
        <v>-1.3751922599803161</v>
      </c>
      <c r="M60" s="31">
        <f t="shared" si="13"/>
        <v>-0.35536744270485826</v>
      </c>
      <c r="N60" s="1">
        <f t="shared" si="3"/>
        <v>4.6982568896149584</v>
      </c>
      <c r="O60" s="1">
        <f t="shared" si="4"/>
        <v>0.8656855832157565</v>
      </c>
      <c r="P60" s="1">
        <f t="shared" si="14"/>
        <v>7.817941690924008</v>
      </c>
      <c r="Q60" s="1">
        <f t="shared" si="11"/>
        <v>65.002276189187668</v>
      </c>
      <c r="R60" s="1">
        <f t="shared" si="5"/>
        <v>20.887393852057638</v>
      </c>
      <c r="S60" s="31">
        <f t="shared" si="12"/>
        <v>22.054986354069833</v>
      </c>
      <c r="T60" s="31">
        <f t="shared" si="15"/>
        <v>32.264648990121223</v>
      </c>
      <c r="U60" s="31">
        <f t="shared" si="6"/>
        <v>4.7272727272727249</v>
      </c>
      <c r="V60" s="31">
        <f t="shared" si="7"/>
        <v>1.5533484457830562</v>
      </c>
      <c r="W60" s="31">
        <f t="shared" si="8"/>
        <v>63.44892774340461</v>
      </c>
      <c r="X60" s="1"/>
    </row>
    <row r="61" spans="1:24" x14ac:dyDescent="0.2">
      <c r="A61" s="6">
        <f t="shared" si="0"/>
        <v>2.6499999999999986</v>
      </c>
      <c r="B61">
        <v>1.27755</v>
      </c>
      <c r="C61">
        <v>7.4477500000000001</v>
      </c>
      <c r="D61">
        <v>10.9681</v>
      </c>
      <c r="E61">
        <v>21.2989</v>
      </c>
      <c r="F61" s="1">
        <f t="shared" si="18"/>
        <v>0.2449441812730625</v>
      </c>
      <c r="G61" s="1">
        <f t="shared" si="18"/>
        <v>2.0079119733534112</v>
      </c>
      <c r="H61" s="1">
        <f t="shared" si="18"/>
        <v>2.3949910596509807</v>
      </c>
      <c r="I61" s="1">
        <f t="shared" si="18"/>
        <v>3.0586554281893354</v>
      </c>
      <c r="J61" s="1">
        <f t="shared" si="2"/>
        <v>-892.43265006225215</v>
      </c>
      <c r="K61" s="1">
        <f t="shared" si="9"/>
        <v>7.4201312689425958</v>
      </c>
      <c r="L61" s="31">
        <f t="shared" si="10"/>
        <v>-1.394079721763926</v>
      </c>
      <c r="M61" s="31">
        <f t="shared" si="13"/>
        <v>-0.38754551059874492</v>
      </c>
      <c r="N61" s="1">
        <f t="shared" si="3"/>
        <v>4.7857548902862668</v>
      </c>
      <c r="O61" s="1">
        <f t="shared" si="4"/>
        <v>0.86454797161985242</v>
      </c>
      <c r="P61" s="1">
        <f t="shared" si="14"/>
        <v>7.9553935889386231</v>
      </c>
      <c r="Q61" s="1">
        <f t="shared" si="11"/>
        <v>66.145119995230189</v>
      </c>
      <c r="R61" s="1">
        <f t="shared" si="5"/>
        <v>21.276390291424121</v>
      </c>
      <c r="S61" s="31">
        <f t="shared" si="12"/>
        <v>23.780979313187288</v>
      </c>
      <c r="T61" s="31">
        <f t="shared" si="15"/>
        <v>37.293885240793678</v>
      </c>
      <c r="U61" s="31">
        <f t="shared" si="6"/>
        <v>4.8181818181818148</v>
      </c>
      <c r="V61" s="31">
        <f t="shared" si="7"/>
        <v>1.5723966407537506</v>
      </c>
      <c r="W61" s="31">
        <f t="shared" si="8"/>
        <v>64.572723354476437</v>
      </c>
    </row>
    <row r="62" spans="1:24" x14ac:dyDescent="0.2">
      <c r="A62" s="6">
        <f t="shared" si="0"/>
        <v>2.6999999999999984</v>
      </c>
      <c r="B62">
        <v>1.3192999999999999</v>
      </c>
      <c r="C62">
        <v>7.9160000000000004</v>
      </c>
      <c r="D62">
        <v>11.6983</v>
      </c>
      <c r="E62">
        <v>22.3613</v>
      </c>
      <c r="F62" s="1">
        <f t="shared" ref="F62:I77" si="19">LN(B62)</f>
        <v>0.27710129290759378</v>
      </c>
      <c r="G62" s="1">
        <f t="shared" si="19"/>
        <v>2.0688860277403194</v>
      </c>
      <c r="H62" s="1">
        <f t="shared" si="19"/>
        <v>2.459443532101468</v>
      </c>
      <c r="I62" s="1">
        <f t="shared" si="19"/>
        <v>3.1073317861317449</v>
      </c>
      <c r="J62" s="1">
        <f t="shared" si="2"/>
        <v>-883.99024817495729</v>
      </c>
      <c r="K62" s="1">
        <f t="shared" si="9"/>
        <v>7.3499369184506831</v>
      </c>
      <c r="L62" s="31">
        <f t="shared" si="10"/>
        <v>-1.4139468110401905</v>
      </c>
      <c r="M62" s="31">
        <f t="shared" si="13"/>
        <v>-0.4013425412367192</v>
      </c>
      <c r="N62" s="1">
        <f t="shared" si="3"/>
        <v>4.8729379521248335</v>
      </c>
      <c r="O62" s="1">
        <f t="shared" si="4"/>
        <v>0.86380314163580219</v>
      </c>
      <c r="P62" s="1">
        <f t="shared" si="14"/>
        <v>8.1039598437075444</v>
      </c>
      <c r="Q62" s="1">
        <f t="shared" si="11"/>
        <v>67.380374120506389</v>
      </c>
      <c r="R62" s="1">
        <f t="shared" si="5"/>
        <v>21.663986583545913</v>
      </c>
      <c r="S62" s="31">
        <f t="shared" si="12"/>
        <v>25.784374878149187</v>
      </c>
      <c r="T62" s="31">
        <f t="shared" si="15"/>
        <v>43.477234074336778</v>
      </c>
      <c r="U62" s="31">
        <f t="shared" si="6"/>
        <v>4.9090909090909056</v>
      </c>
      <c r="V62" s="31">
        <f t="shared" si="7"/>
        <v>1.5910887737659032</v>
      </c>
      <c r="W62" s="31">
        <f t="shared" si="8"/>
        <v>65.789285346740485</v>
      </c>
    </row>
    <row r="63" spans="1:24" x14ac:dyDescent="0.2">
      <c r="A63" s="6">
        <f t="shared" si="0"/>
        <v>2.7499999999999982</v>
      </c>
      <c r="B63">
        <v>1.3623099999999999</v>
      </c>
      <c r="C63">
        <v>8.42713</v>
      </c>
      <c r="D63">
        <v>12.5229</v>
      </c>
      <c r="E63">
        <v>23.494399999999999</v>
      </c>
      <c r="F63" s="1">
        <f t="shared" si="19"/>
        <v>0.30918178828998633</v>
      </c>
      <c r="G63" s="1">
        <f t="shared" si="19"/>
        <v>2.1314562632761875</v>
      </c>
      <c r="H63" s="1">
        <f t="shared" si="19"/>
        <v>2.5275589682429778</v>
      </c>
      <c r="I63" s="1">
        <f t="shared" si="19"/>
        <v>3.1567620948803232</v>
      </c>
      <c r="J63" s="1">
        <f t="shared" si="2"/>
        <v>-875.42685523345676</v>
      </c>
      <c r="K63" s="1">
        <f t="shared" si="9"/>
        <v>7.2787365878385772</v>
      </c>
      <c r="L63" s="31">
        <f t="shared" si="10"/>
        <v>-1.4342139758875978</v>
      </c>
      <c r="M63" s="31">
        <f t="shared" si="13"/>
        <v>-0.38379436820479423</v>
      </c>
      <c r="N63" s="1">
        <f t="shared" si="3"/>
        <v>4.9593185457480322</v>
      </c>
      <c r="O63" s="1">
        <f t="shared" si="4"/>
        <v>0.86351936023833231</v>
      </c>
      <c r="P63" s="1">
        <f t="shared" si="14"/>
        <v>8.2655069436580781</v>
      </c>
      <c r="Q63" s="1">
        <f t="shared" si="11"/>
        <v>68.723557483045099</v>
      </c>
      <c r="R63" s="1">
        <f t="shared" si="5"/>
        <v>22.048015282396005</v>
      </c>
      <c r="S63" s="23">
        <f t="shared" si="12"/>
        <v>28.12870272062095</v>
      </c>
      <c r="T63" s="23">
        <f t="shared" si="15"/>
        <v>51.259479137650395</v>
      </c>
      <c r="U63" s="23">
        <f t="shared" si="6"/>
        <v>4.9999999999999964</v>
      </c>
      <c r="V63" s="23">
        <f t="shared" si="7"/>
        <v>1.6094379124340996</v>
      </c>
      <c r="W63" s="23">
        <f t="shared" si="8"/>
        <v>67.114119570610995</v>
      </c>
    </row>
    <row r="64" spans="1:24" x14ac:dyDescent="0.2">
      <c r="A64" s="6">
        <f t="shared" si="0"/>
        <v>2.799999999999998</v>
      </c>
      <c r="B64">
        <v>1.4066700000000001</v>
      </c>
      <c r="C64">
        <v>8.9876799999999992</v>
      </c>
      <c r="D64">
        <v>13.463900000000001</v>
      </c>
      <c r="E64">
        <v>24.7056</v>
      </c>
      <c r="F64" s="1">
        <f t="shared" si="19"/>
        <v>0.34122520904524961</v>
      </c>
      <c r="G64" s="1">
        <f t="shared" si="19"/>
        <v>2.1958547506630226</v>
      </c>
      <c r="H64" s="1">
        <f t="shared" si="19"/>
        <v>2.6000120296476137</v>
      </c>
      <c r="I64" s="1">
        <f t="shared" si="19"/>
        <v>3.2070299385844629</v>
      </c>
      <c r="J64" s="1">
        <f t="shared" si="2"/>
        <v>-866.7406964774699</v>
      </c>
      <c r="K64" s="1">
        <f t="shared" si="9"/>
        <v>7.2065155208619238</v>
      </c>
      <c r="L64" s="31">
        <f t="shared" si="10"/>
        <v>-1.4523262478606698</v>
      </c>
      <c r="M64" s="31">
        <f t="shared" si="13"/>
        <v>-0.29652206279342613</v>
      </c>
      <c r="N64" s="1">
        <f t="shared" si="3"/>
        <v>5.0441606575449631</v>
      </c>
      <c r="O64" s="1">
        <f t="shared" si="4"/>
        <v>0.86377818551965058</v>
      </c>
      <c r="P64" s="1">
        <f t="shared" si="14"/>
        <v>8.4422688547198828</v>
      </c>
      <c r="Q64" s="1">
        <f t="shared" si="11"/>
        <v>70.193244392568474</v>
      </c>
      <c r="R64" s="1">
        <f t="shared" si="5"/>
        <v>22.425204236933574</v>
      </c>
      <c r="S64" s="23">
        <f t="shared" si="12"/>
        <v>30.910322791914208</v>
      </c>
      <c r="T64" s="23">
        <f t="shared" si="15"/>
        <v>61.291343780971353</v>
      </c>
      <c r="U64" s="23">
        <f t="shared" si="6"/>
        <v>5.0909090909090873</v>
      </c>
      <c r="V64" s="31">
        <f t="shared" si="7"/>
        <v>1.6274564179367779</v>
      </c>
      <c r="W64" s="31">
        <f t="shared" si="8"/>
        <v>68.565787974631689</v>
      </c>
    </row>
    <row r="65" spans="1:23" x14ac:dyDescent="0.2">
      <c r="A65" s="6">
        <f t="shared" si="0"/>
        <v>2.8499999999999979</v>
      </c>
      <c r="B65">
        <v>1.45245</v>
      </c>
      <c r="C65">
        <v>9.6056100000000004</v>
      </c>
      <c r="D65">
        <v>14.551500000000001</v>
      </c>
      <c r="E65">
        <v>26.003499999999999</v>
      </c>
      <c r="F65" s="1">
        <f t="shared" si="19"/>
        <v>0.37325178574351275</v>
      </c>
      <c r="G65" s="1">
        <f t="shared" si="19"/>
        <v>2.2623473027932115</v>
      </c>
      <c r="H65" s="1">
        <f t="shared" si="19"/>
        <v>2.6776940810873109</v>
      </c>
      <c r="I65" s="1">
        <f t="shared" si="19"/>
        <v>3.2582311443462597</v>
      </c>
      <c r="J65" s="1">
        <f t="shared" si="2"/>
        <v>-857.95946395483918</v>
      </c>
      <c r="K65" s="1">
        <f t="shared" si="9"/>
        <v>7.1335039630525108</v>
      </c>
      <c r="L65" s="31">
        <f t="shared" si="10"/>
        <v>-1.4638661821669403</v>
      </c>
      <c r="M65" s="31">
        <f t="shared" si="13"/>
        <v>-0.10061967348908887</v>
      </c>
      <c r="N65" s="1">
        <f t="shared" si="3"/>
        <v>5.1263336639745747</v>
      </c>
      <c r="O65" s="1">
        <f t="shared" si="4"/>
        <v>0.8646902098487439</v>
      </c>
      <c r="P65" s="1">
        <f t="shared" si="14"/>
        <v>8.6372710039372791</v>
      </c>
      <c r="Q65" s="1">
        <f t="shared" si="11"/>
        <v>71.814589762236508</v>
      </c>
      <c r="R65" s="1">
        <f t="shared" si="5"/>
        <v>22.790526949085997</v>
      </c>
      <c r="S65" s="23">
        <f t="shared" si="12"/>
        <v>34.257837098718063</v>
      </c>
      <c r="T65" s="23">
        <f t="shared" si="15"/>
        <v>74.399167713445081</v>
      </c>
      <c r="U65" s="23">
        <f t="shared" si="6"/>
        <v>5.1818181818181772</v>
      </c>
      <c r="V65" s="23">
        <f t="shared" si="7"/>
        <v>1.6451559950361787</v>
      </c>
      <c r="W65" s="23">
        <f t="shared" si="8"/>
        <v>70.169433767200331</v>
      </c>
    </row>
    <row r="66" spans="1:23" x14ac:dyDescent="0.2">
      <c r="A66" s="6">
        <f t="shared" si="0"/>
        <v>2.8999999999999977</v>
      </c>
      <c r="B66">
        <v>1.4997499999999999</v>
      </c>
      <c r="C66">
        <v>10.290699999999999</v>
      </c>
      <c r="D66">
        <v>15.827199999999999</v>
      </c>
      <c r="E66">
        <v>27.398</v>
      </c>
      <c r="F66" s="1">
        <f t="shared" si="19"/>
        <v>0.40529842755106538</v>
      </c>
      <c r="G66" s="1">
        <f t="shared" si="19"/>
        <v>2.3312405747430969</v>
      </c>
      <c r="H66" s="1">
        <f t="shared" si="19"/>
        <v>2.7617299789049055</v>
      </c>
      <c r="I66" s="1">
        <f t="shared" si="19"/>
        <v>3.3104700180291977</v>
      </c>
      <c r="J66" s="1">
        <f t="shared" si="2"/>
        <v>-849.13451231526005</v>
      </c>
      <c r="K66" s="1">
        <f t="shared" si="9"/>
        <v>7.0601289026452303</v>
      </c>
      <c r="L66" s="31">
        <f t="shared" si="10"/>
        <v>-1.4623882152095786</v>
      </c>
      <c r="M66" s="31">
        <f t="shared" si="13"/>
        <v>0.26884414469030654</v>
      </c>
      <c r="N66" s="1">
        <f t="shared" si="3"/>
        <v>5.2041835028510466</v>
      </c>
      <c r="O66" s="1">
        <f t="shared" si="4"/>
        <v>0.86639009136106138</v>
      </c>
      <c r="P66" s="1">
        <f t="shared" si="14"/>
        <v>8.8542940769066405</v>
      </c>
      <c r="Q66" s="1">
        <f t="shared" si="11"/>
        <v>73.619028102440268</v>
      </c>
      <c r="R66" s="1">
        <f t="shared" si="5"/>
        <v>23.13662983024739</v>
      </c>
      <c r="S66" s="23">
        <f t="shared" si="12"/>
        <v>38.35023956325869</v>
      </c>
      <c r="T66" s="23">
        <f t="shared" si="15"/>
        <v>92.016764939575751</v>
      </c>
      <c r="U66" s="23">
        <f t="shared" si="6"/>
        <v>5.272727272727268</v>
      </c>
      <c r="V66" s="23">
        <f t="shared" si="7"/>
        <v>1.662547737748048</v>
      </c>
      <c r="W66" s="23">
        <f t="shared" si="8"/>
        <v>71.956480364692226</v>
      </c>
    </row>
    <row r="67" spans="1:23" x14ac:dyDescent="0.2">
      <c r="A67" s="6">
        <f t="shared" si="0"/>
        <v>2.9499999999999975</v>
      </c>
      <c r="B67">
        <v>1.54867</v>
      </c>
      <c r="C67">
        <v>11.055099999999999</v>
      </c>
      <c r="D67">
        <v>17.350999999999999</v>
      </c>
      <c r="E67">
        <v>28.900400000000001</v>
      </c>
      <c r="F67" s="1">
        <f t="shared" si="19"/>
        <v>0.43739649806694325</v>
      </c>
      <c r="G67" s="1">
        <f t="shared" si="19"/>
        <v>2.4028918599491851</v>
      </c>
      <c r="H67" s="1">
        <f t="shared" si="19"/>
        <v>2.8536501416195348</v>
      </c>
      <c r="I67" s="1">
        <f t="shared" si="19"/>
        <v>3.3638554358530528</v>
      </c>
      <c r="J67" s="1">
        <f t="shared" si="2"/>
        <v>-840.37105556937308</v>
      </c>
      <c r="K67" s="1">
        <f t="shared" si="9"/>
        <v>6.9872651415315534</v>
      </c>
      <c r="L67" s="31">
        <f t="shared" si="10"/>
        <v>-1.4369817676979098</v>
      </c>
      <c r="M67" s="31" t="e">
        <f t="shared" si="13"/>
        <v>#NUM!</v>
      </c>
      <c r="N67" s="1">
        <f t="shared" si="3"/>
        <v>5.2751314890764789</v>
      </c>
      <c r="O67" s="1">
        <f t="shared" si="4"/>
        <v>0.86906033726197507</v>
      </c>
      <c r="P67" s="1">
        <f t="shared" si="14"/>
        <v>9.0985162930497747</v>
      </c>
      <c r="Q67" s="1">
        <f t="shared" si="11"/>
        <v>75.649613718562364</v>
      </c>
      <c r="R67" s="1">
        <f t="shared" si="5"/>
        <v>23.452048626221831</v>
      </c>
      <c r="S67" s="23">
        <f t="shared" si="12"/>
        <v>43.459513592675606</v>
      </c>
      <c r="T67" s="23" t="e">
        <f t="shared" si="15"/>
        <v>#NUM!</v>
      </c>
      <c r="U67" s="23">
        <f t="shared" si="6"/>
        <v>5.3636363636363589</v>
      </c>
      <c r="V67" s="23">
        <f t="shared" si="7"/>
        <v>1.6796421711073479</v>
      </c>
      <c r="W67" s="23">
        <f t="shared" si="8"/>
        <v>73.969971547455017</v>
      </c>
    </row>
    <row r="68" spans="1:23" x14ac:dyDescent="0.2">
      <c r="A68" s="6">
        <f t="shared" si="0"/>
        <v>2.9999999999999973</v>
      </c>
      <c r="B68">
        <v>1.5993200000000001</v>
      </c>
      <c r="C68">
        <v>11.914199999999999</v>
      </c>
      <c r="D68">
        <v>19.212</v>
      </c>
      <c r="E68">
        <v>30.524000000000001</v>
      </c>
      <c r="F68" s="1">
        <f t="shared" si="19"/>
        <v>0.4695785389076389</v>
      </c>
      <c r="G68" s="1">
        <f t="shared" si="19"/>
        <v>2.4777309660389046</v>
      </c>
      <c r="H68" s="1">
        <f t="shared" si="19"/>
        <v>2.955535083802578</v>
      </c>
      <c r="I68" s="1">
        <f t="shared" si="19"/>
        <v>3.4185132594273866</v>
      </c>
      <c r="J68" s="1">
        <f t="shared" si="2"/>
        <v>-831.85167188350943</v>
      </c>
      <c r="K68" s="1">
        <f t="shared" si="9"/>
        <v>6.9164307258754398</v>
      </c>
      <c r="L68" s="23" t="e">
        <f t="shared" si="10"/>
        <v>#NUM!</v>
      </c>
      <c r="M68" s="23" t="e">
        <f t="shared" si="13"/>
        <v>#NUM!</v>
      </c>
      <c r="N68" s="1">
        <f t="shared" si="3"/>
        <v>5.3353402546143549</v>
      </c>
      <c r="O68" s="1">
        <f t="shared" si="4"/>
        <v>0.87293460336058915</v>
      </c>
      <c r="P68" s="1">
        <f t="shared" si="14"/>
        <v>9.376989531746684</v>
      </c>
      <c r="Q68" s="1">
        <f t="shared" si="11"/>
        <v>77.964979461707813</v>
      </c>
      <c r="R68" s="1">
        <f t="shared" si="5"/>
        <v>23.719723261449978</v>
      </c>
      <c r="S68" s="23" t="e">
        <f t="shared" si="12"/>
        <v>#NUM!</v>
      </c>
      <c r="T68" s="23" t="e">
        <f t="shared" si="15"/>
        <v>#NUM!</v>
      </c>
      <c r="U68" s="23">
        <f t="shared" si="6"/>
        <v>5.4545454545454497</v>
      </c>
      <c r="V68" s="23">
        <f t="shared" si="7"/>
        <v>1.6964492894237293</v>
      </c>
      <c r="W68" s="23">
        <f t="shared" si="8"/>
        <v>76.268530172284088</v>
      </c>
    </row>
    <row r="69" spans="1:23" x14ac:dyDescent="0.2">
      <c r="A69" s="6">
        <f t="shared" si="0"/>
        <v>3.0499999999999972</v>
      </c>
      <c r="F69" s="1" t="e">
        <f t="shared" si="19"/>
        <v>#NUM!</v>
      </c>
      <c r="G69" s="1" t="e">
        <f t="shared" si="19"/>
        <v>#NUM!</v>
      </c>
      <c r="H69" s="1" t="e">
        <f t="shared" si="19"/>
        <v>#NUM!</v>
      </c>
      <c r="I69" s="1" t="e">
        <f t="shared" si="19"/>
        <v>#NUM!</v>
      </c>
      <c r="J69" s="1" t="e">
        <f t="shared" si="2"/>
        <v>#NUM!</v>
      </c>
      <c r="K69" s="1" t="e">
        <f t="shared" si="9"/>
        <v>#NUM!</v>
      </c>
      <c r="L69" s="23" t="e">
        <f t="shared" si="10"/>
        <v>#NUM!</v>
      </c>
      <c r="M69" s="23" t="e">
        <f t="shared" si="13"/>
        <v>#NUM!</v>
      </c>
      <c r="N69" s="1" t="e">
        <f t="shared" si="3"/>
        <v>#VALUE!</v>
      </c>
      <c r="O69" s="1" t="e">
        <f t="shared" si="4"/>
        <v>#VALUE!</v>
      </c>
      <c r="P69" s="1" t="e">
        <f t="shared" si="14"/>
        <v>#NUM!</v>
      </c>
      <c r="Q69" s="1" t="e">
        <f t="shared" si="11"/>
        <v>#NUM!</v>
      </c>
      <c r="R69" s="1" t="e">
        <f t="shared" si="5"/>
        <v>#VALUE!</v>
      </c>
      <c r="S69" s="23" t="e">
        <f t="shared" si="12"/>
        <v>#NUM!</v>
      </c>
      <c r="T69" s="23" t="e">
        <f t="shared" si="15"/>
        <v>#NUM!</v>
      </c>
      <c r="U69" s="23">
        <f t="shared" si="6"/>
        <v>5.5454545454545396</v>
      </c>
      <c r="V69" s="23">
        <f t="shared" si="7"/>
        <v>1.7129785913749396</v>
      </c>
      <c r="W69" s="23" t="e">
        <f t="shared" si="8"/>
        <v>#NUM!</v>
      </c>
    </row>
    <row r="70" spans="1:23" x14ac:dyDescent="0.2">
      <c r="A70" s="6">
        <f t="shared" si="0"/>
        <v>3.099999999999997</v>
      </c>
      <c r="F70" s="1" t="e">
        <f t="shared" si="19"/>
        <v>#NUM!</v>
      </c>
      <c r="G70" s="1" t="e">
        <f t="shared" si="19"/>
        <v>#NUM!</v>
      </c>
      <c r="H70" s="1" t="e">
        <f t="shared" si="19"/>
        <v>#NUM!</v>
      </c>
      <c r="I70" s="1" t="e">
        <f t="shared" si="19"/>
        <v>#NUM!</v>
      </c>
      <c r="J70" s="1" t="e">
        <f t="shared" si="2"/>
        <v>#NUM!</v>
      </c>
      <c r="K70" s="1" t="e">
        <f t="shared" si="9"/>
        <v>#NUM!</v>
      </c>
      <c r="L70" s="23" t="e">
        <f t="shared" si="10"/>
        <v>#NUM!</v>
      </c>
      <c r="M70" s="23" t="e">
        <f t="shared" si="13"/>
        <v>#NUM!</v>
      </c>
      <c r="N70" s="1" t="e">
        <f t="shared" si="3"/>
        <v>#VALUE!</v>
      </c>
      <c r="O70" s="1" t="e">
        <f t="shared" si="4"/>
        <v>#VALUE!</v>
      </c>
      <c r="P70" s="1" t="e">
        <f t="shared" si="14"/>
        <v>#NUM!</v>
      </c>
      <c r="Q70" s="1" t="e">
        <f t="shared" si="11"/>
        <v>#NUM!</v>
      </c>
      <c r="R70" s="1" t="e">
        <f t="shared" si="5"/>
        <v>#VALUE!</v>
      </c>
      <c r="S70" s="23" t="e">
        <f t="shared" si="12"/>
        <v>#NUM!</v>
      </c>
      <c r="T70" s="23" t="e">
        <f t="shared" si="15"/>
        <v>#NUM!</v>
      </c>
      <c r="U70" s="23">
        <f t="shared" si="6"/>
        <v>5.6363636363636305</v>
      </c>
      <c r="V70" s="23">
        <f t="shared" si="7"/>
        <v>1.7292391122467199</v>
      </c>
      <c r="W70" s="23" t="e">
        <f t="shared" si="8"/>
        <v>#NUM!</v>
      </c>
    </row>
    <row r="71" spans="1:23" x14ac:dyDescent="0.2">
      <c r="A71" s="6">
        <f t="shared" si="0"/>
        <v>3.1499999999999968</v>
      </c>
      <c r="B71">
        <v>5.9575699999999996</v>
      </c>
      <c r="C71">
        <v>8.9994099999999992</v>
      </c>
      <c r="D71">
        <v>9.4849700000000006</v>
      </c>
      <c r="F71" s="1">
        <f t="shared" si="19"/>
        <v>1.7846626798168208</v>
      </c>
      <c r="G71" s="1">
        <f t="shared" si="19"/>
        <v>2.1971590196318043</v>
      </c>
      <c r="H71" s="1">
        <f t="shared" si="19"/>
        <v>2.2497084404932037</v>
      </c>
      <c r="I71" s="1" t="e">
        <f t="shared" si="19"/>
        <v>#NUM!</v>
      </c>
      <c r="J71" s="1" t="e">
        <f t="shared" si="2"/>
        <v>#NUM!</v>
      </c>
      <c r="K71" s="1" t="e">
        <f t="shared" si="9"/>
        <v>#NUM!</v>
      </c>
      <c r="L71" s="23" t="e">
        <f t="shared" si="10"/>
        <v>#NUM!</v>
      </c>
      <c r="M71" s="23" t="e">
        <f t="shared" si="13"/>
        <v>#NUM!</v>
      </c>
      <c r="N71" s="1">
        <f t="shared" si="3"/>
        <v>1.2392987843552119</v>
      </c>
      <c r="O71" s="1">
        <f t="shared" si="4"/>
        <v>0.81607437791094595</v>
      </c>
      <c r="P71" s="1">
        <f t="shared" si="14"/>
        <v>3.4603035460929035</v>
      </c>
      <c r="Q71" s="1">
        <f t="shared" si="11"/>
        <v>28.770693833989448</v>
      </c>
      <c r="R71" s="1">
        <f t="shared" si="5"/>
        <v>5.5096437715914268</v>
      </c>
      <c r="S71" s="23" t="e">
        <f t="shared" si="12"/>
        <v>#NUM!</v>
      </c>
      <c r="T71" s="23" t="e">
        <f t="shared" si="15"/>
        <v>#NUM!</v>
      </c>
      <c r="U71" s="23">
        <f t="shared" si="6"/>
        <v>5.7272727272727213</v>
      </c>
      <c r="V71" s="23">
        <f t="shared" si="7"/>
        <v>1.745239453593161</v>
      </c>
      <c r="W71" s="23">
        <f t="shared" si="8"/>
        <v>27.025454380396287</v>
      </c>
    </row>
    <row r="72" spans="1:23" x14ac:dyDescent="0.2">
      <c r="A72" s="6">
        <f t="shared" si="0"/>
        <v>3.1999999999999966</v>
      </c>
      <c r="B72">
        <v>6.1694000000000004</v>
      </c>
      <c r="C72">
        <v>9.2192799999999995</v>
      </c>
      <c r="D72">
        <v>9.6949299999999994</v>
      </c>
      <c r="F72" s="1">
        <f t="shared" si="19"/>
        <v>1.8196015884561441</v>
      </c>
      <c r="G72" s="1">
        <f t="shared" si="19"/>
        <v>2.2212969434129426</v>
      </c>
      <c r="H72" s="1">
        <f t="shared" si="19"/>
        <v>2.2716030684519426</v>
      </c>
      <c r="I72" s="1" t="e">
        <f t="shared" si="19"/>
        <v>#NUM!</v>
      </c>
      <c r="J72" s="1" t="e">
        <f t="shared" si="2"/>
        <v>#NUM!</v>
      </c>
      <c r="K72" s="1" t="e">
        <f t="shared" si="9"/>
        <v>#NUM!</v>
      </c>
      <c r="L72" s="23" t="e">
        <f t="shared" si="10"/>
        <v>#NUM!</v>
      </c>
      <c r="M72" s="23" t="e">
        <f t="shared" si="13"/>
        <v>#NUM!</v>
      </c>
      <c r="N72" s="1">
        <f t="shared" si="3"/>
        <v>1.2095754015947919</v>
      </c>
      <c r="O72" s="1">
        <f t="shared" si="4"/>
        <v>0.81480427495659347</v>
      </c>
      <c r="P72" s="1">
        <f t="shared" si="14"/>
        <v>3.4484367015712558</v>
      </c>
      <c r="Q72" s="1">
        <f t="shared" si="11"/>
        <v>28.672026955214207</v>
      </c>
      <c r="R72" s="1">
        <f t="shared" si="5"/>
        <v>5.3775002943574206</v>
      </c>
      <c r="S72" s="23">
        <f t="shared" si="12"/>
        <v>-2.0390312314444685</v>
      </c>
      <c r="T72" s="23" t="e">
        <f t="shared" si="15"/>
        <v>#NUM!</v>
      </c>
      <c r="U72" s="23">
        <f t="shared" si="6"/>
        <v>5.8181818181818112</v>
      </c>
      <c r="V72" s="23">
        <f t="shared" si="7"/>
        <v>1.7609878105613002</v>
      </c>
      <c r="W72" s="23">
        <f t="shared" si="8"/>
        <v>26.911039144652907</v>
      </c>
    </row>
    <row r="73" spans="1:23" x14ac:dyDescent="0.2">
      <c r="A73" s="6">
        <f t="shared" si="0"/>
        <v>3.2499999999999964</v>
      </c>
      <c r="B73">
        <v>6.3878899999999996</v>
      </c>
      <c r="C73">
        <v>9.4407999999999994</v>
      </c>
      <c r="D73">
        <v>9.9064599999999992</v>
      </c>
      <c r="F73" s="1">
        <f t="shared" si="19"/>
        <v>1.8544040104174029</v>
      </c>
      <c r="G73" s="1">
        <f t="shared" si="19"/>
        <v>2.245040722329402</v>
      </c>
      <c r="H73" s="1">
        <f t="shared" si="19"/>
        <v>2.2931870695910344</v>
      </c>
      <c r="I73" s="1" t="e">
        <f t="shared" si="19"/>
        <v>#NUM!</v>
      </c>
      <c r="J73" s="1" t="e">
        <f t="shared" si="2"/>
        <v>#NUM!</v>
      </c>
      <c r="K73" s="1" t="e">
        <f t="shared" si="9"/>
        <v>#NUM!</v>
      </c>
      <c r="L73" s="23" t="e">
        <f t="shared" si="10"/>
        <v>#NUM!</v>
      </c>
      <c r="M73" s="23" t="e">
        <f t="shared" si="13"/>
        <v>#NUM!</v>
      </c>
      <c r="N73" s="1">
        <f t="shared" si="3"/>
        <v>1.178712119723226</v>
      </c>
      <c r="O73" s="1">
        <f t="shared" si="4"/>
        <v>0.81363181897442338</v>
      </c>
      <c r="P73" s="1">
        <f t="shared" si="14"/>
        <v>3.4357797475308196</v>
      </c>
      <c r="Q73" s="1">
        <f t="shared" si="11"/>
        <v>28.566790710845002</v>
      </c>
      <c r="R73" s="1">
        <f t="shared" si="5"/>
        <v>5.2402890819515129</v>
      </c>
      <c r="S73" s="23">
        <f t="shared" si="12"/>
        <v>-2.1735102520586911</v>
      </c>
      <c r="T73" s="23">
        <f t="shared" si="15"/>
        <v>-2.6939060031363669</v>
      </c>
      <c r="U73" s="23">
        <f t="shared" si="6"/>
        <v>5.9090909090909021</v>
      </c>
      <c r="V73" s="23">
        <f t="shared" si="7"/>
        <v>1.7764919970972655</v>
      </c>
      <c r="W73" s="23">
        <f t="shared" si="8"/>
        <v>26.790298713747735</v>
      </c>
    </row>
    <row r="74" spans="1:23" x14ac:dyDescent="0.2">
      <c r="A74" s="6">
        <f t="shared" ref="A74:A108" si="20">A73+$O$3</f>
        <v>3.2999999999999963</v>
      </c>
      <c r="B74">
        <v>6.6133499999999996</v>
      </c>
      <c r="C74">
        <v>9.6639700000000008</v>
      </c>
      <c r="D74">
        <v>10.1195</v>
      </c>
      <c r="F74" s="1">
        <f t="shared" si="19"/>
        <v>1.8890903333467317</v>
      </c>
      <c r="G74" s="1">
        <f t="shared" si="19"/>
        <v>2.268404536883005</v>
      </c>
      <c r="H74" s="1">
        <f t="shared" si="19"/>
        <v>2.3144642555241233</v>
      </c>
      <c r="I74" s="1" t="e">
        <f t="shared" si="19"/>
        <v>#NUM!</v>
      </c>
      <c r="J74" s="1" t="e">
        <f t="shared" ref="J74:J108" si="21">SLOPE(G74:I74,$E$2:$G$2)</f>
        <v>#NUM!</v>
      </c>
      <c r="K74" s="1" t="e">
        <f t="shared" si="9"/>
        <v>#NUM!</v>
      </c>
      <c r="L74" s="23" t="e">
        <f t="shared" si="10"/>
        <v>#NUM!</v>
      </c>
      <c r="M74" s="23" t="e">
        <f t="shared" si="13"/>
        <v>#NUM!</v>
      </c>
      <c r="N74" s="1">
        <f t="shared" ref="N74:N108" si="22">INDEX(LINEST(F74:H74,$D$2:$F$2,,TRUE),2,1)*0.0083145</f>
        <v>1.1467204049452917</v>
      </c>
      <c r="O74" s="1">
        <f t="shared" ref="O74:O108" si="23">INDEX(LINEST(F74:H74,$D$2:$F$2,,TRUE),3,1)</f>
        <v>0.81255008420941999</v>
      </c>
      <c r="P74" s="1">
        <f t="shared" si="14"/>
        <v>3.4222954994297115</v>
      </c>
      <c r="Q74" s="1">
        <f t="shared" si="11"/>
        <v>28.454675930008339</v>
      </c>
      <c r="R74" s="1">
        <f t="shared" ref="R74:R107" si="24">INDEX(LINEST(F74:H74,$D$2:$F$2,,TRUE),2,2)*8.3145</f>
        <v>5.0980611105422771</v>
      </c>
      <c r="S74" s="23">
        <f t="shared" si="12"/>
        <v>-2.3084218317581042</v>
      </c>
      <c r="T74" s="23">
        <f t="shared" si="15"/>
        <v>-2.7255120210050396</v>
      </c>
      <c r="U74" s="23">
        <f t="shared" ref="U74:U108" si="25">A74/$T$5</f>
        <v>5.9999999999999929</v>
      </c>
      <c r="V74" s="23">
        <f t="shared" ref="V74:V108" si="26">LN(U74)</f>
        <v>1.7917594692280538</v>
      </c>
      <c r="W74" s="23">
        <f t="shared" ref="W74:W108" si="27">Q74-V74</f>
        <v>26.662916460780284</v>
      </c>
    </row>
    <row r="75" spans="1:23" x14ac:dyDescent="0.2">
      <c r="A75" s="6">
        <f t="shared" si="20"/>
        <v>3.3499999999999961</v>
      </c>
      <c r="B75">
        <v>6.8461100000000004</v>
      </c>
      <c r="C75">
        <v>9.8887800000000006</v>
      </c>
      <c r="D75">
        <v>10.334199999999999</v>
      </c>
      <c r="F75" s="1">
        <f t="shared" si="19"/>
        <v>1.9236806077557123</v>
      </c>
      <c r="G75" s="1">
        <f t="shared" si="19"/>
        <v>2.2914007810993415</v>
      </c>
      <c r="H75" s="1">
        <f t="shared" si="19"/>
        <v>2.3354587832678053</v>
      </c>
      <c r="I75" s="1" t="e">
        <f t="shared" si="19"/>
        <v>#NUM!</v>
      </c>
      <c r="J75" s="1" t="e">
        <f t="shared" si="21"/>
        <v>#NUM!</v>
      </c>
      <c r="K75" s="1" t="e">
        <f t="shared" ref="K75:K108" si="28">-J75*0.0083145</f>
        <v>#NUM!</v>
      </c>
      <c r="L75" s="23" t="e">
        <f t="shared" ref="L75:L108" si="29">(K76-K74)/(A76-A74)</f>
        <v>#NUM!</v>
      </c>
      <c r="M75" s="23" t="e">
        <f t="shared" si="13"/>
        <v>#NUM!</v>
      </c>
      <c r="N75" s="1">
        <f t="shared" si="22"/>
        <v>1.1135372031432045</v>
      </c>
      <c r="O75" s="1">
        <f t="shared" si="23"/>
        <v>0.81158744003276528</v>
      </c>
      <c r="P75" s="1">
        <f t="shared" si="14"/>
        <v>3.4080159393432186</v>
      </c>
      <c r="Q75" s="1">
        <f t="shared" ref="Q75:Q108" si="30">P75*8.3145</f>
        <v>28.335948527669192</v>
      </c>
      <c r="R75" s="1">
        <f t="shared" si="24"/>
        <v>4.9505360556980946</v>
      </c>
      <c r="S75" s="23">
        <f t="shared" ref="S75:S108" si="31">(Q76-Q74)/(A76-A74)</f>
        <v>-2.4460614541591941</v>
      </c>
      <c r="T75" s="23">
        <f t="shared" si="15"/>
        <v>-2.825838994190756</v>
      </c>
      <c r="U75" s="23">
        <f t="shared" si="25"/>
        <v>6.0909090909090837</v>
      </c>
      <c r="V75" s="23">
        <f t="shared" si="26"/>
        <v>1.8067973465925944</v>
      </c>
      <c r="W75" s="23">
        <f t="shared" si="27"/>
        <v>26.529151181076596</v>
      </c>
    </row>
    <row r="76" spans="1:23" x14ac:dyDescent="0.2">
      <c r="A76" s="6">
        <f t="shared" si="20"/>
        <v>3.3999999999999959</v>
      </c>
      <c r="B76">
        <v>7.0865</v>
      </c>
      <c r="C76">
        <v>10.1152</v>
      </c>
      <c r="D76">
        <v>10.5504</v>
      </c>
      <c r="F76" s="1">
        <f t="shared" si="19"/>
        <v>1.958191565624823</v>
      </c>
      <c r="G76" s="1">
        <f t="shared" si="19"/>
        <v>2.3140392430391614</v>
      </c>
      <c r="H76" s="1">
        <f t="shared" si="19"/>
        <v>2.356163773895275</v>
      </c>
      <c r="I76" s="1" t="e">
        <f t="shared" si="19"/>
        <v>#NUM!</v>
      </c>
      <c r="J76" s="1" t="e">
        <f t="shared" si="21"/>
        <v>#NUM!</v>
      </c>
      <c r="K76" s="1" t="e">
        <f t="shared" si="28"/>
        <v>#NUM!</v>
      </c>
      <c r="L76" s="23" t="e">
        <f t="shared" si="29"/>
        <v>#NUM!</v>
      </c>
      <c r="M76" s="23" t="e">
        <f t="shared" ref="M76:M108" si="32">(L77-L75)/(A77-A75)</f>
        <v>#NUM!</v>
      </c>
      <c r="N76" s="1">
        <f t="shared" si="22"/>
        <v>1.0791912738717364</v>
      </c>
      <c r="O76" s="1">
        <f t="shared" si="23"/>
        <v>0.81072849423292892</v>
      </c>
      <c r="P76" s="1">
        <f t="shared" ref="P76:P108" si="33">INTERCEPT(F76:H76,$D$2:$F$2)</f>
        <v>3.3928762745315315</v>
      </c>
      <c r="Q76" s="1">
        <f t="shared" si="30"/>
        <v>28.21006978459242</v>
      </c>
      <c r="R76" s="1">
        <f t="shared" si="24"/>
        <v>4.7978417759336569</v>
      </c>
      <c r="S76" s="23">
        <f t="shared" si="31"/>
        <v>-2.5910057311771788</v>
      </c>
      <c r="T76" s="23">
        <f t="shared" ref="T76:T108" si="34">(S77-S75)/(A77-A75)</f>
        <v>-2.9078215795181186</v>
      </c>
      <c r="U76" s="23">
        <f t="shared" si="25"/>
        <v>6.1818181818181737</v>
      </c>
      <c r="V76" s="23">
        <f t="shared" si="26"/>
        <v>1.8216124323777347</v>
      </c>
      <c r="W76" s="23">
        <f t="shared" si="27"/>
        <v>26.388457352214687</v>
      </c>
    </row>
    <row r="77" spans="1:23" x14ac:dyDescent="0.2">
      <c r="A77" s="6">
        <f t="shared" si="20"/>
        <v>3.4499999999999957</v>
      </c>
      <c r="B77">
        <v>7.3349099999999998</v>
      </c>
      <c r="C77">
        <v>10.343299999999999</v>
      </c>
      <c r="D77">
        <v>10.7681</v>
      </c>
      <c r="F77" s="1">
        <f t="shared" si="19"/>
        <v>1.9926451415810185</v>
      </c>
      <c r="G77" s="1">
        <f t="shared" si="19"/>
        <v>2.3363389670992647</v>
      </c>
      <c r="H77" s="1">
        <f t="shared" si="19"/>
        <v>2.3765880596348818</v>
      </c>
      <c r="I77" s="1" t="e">
        <f t="shared" si="19"/>
        <v>#NUM!</v>
      </c>
      <c r="J77" s="1" t="e">
        <f t="shared" si="21"/>
        <v>#NUM!</v>
      </c>
      <c r="K77" s="1" t="e">
        <f t="shared" si="28"/>
        <v>#NUM!</v>
      </c>
      <c r="L77" s="23" t="e">
        <f t="shared" si="29"/>
        <v>#NUM!</v>
      </c>
      <c r="M77" s="23" t="e">
        <f t="shared" si="32"/>
        <v>#NUM!</v>
      </c>
      <c r="N77" s="1">
        <f t="shared" si="22"/>
        <v>1.0437048844465797</v>
      </c>
      <c r="O77" s="1">
        <f t="shared" si="23"/>
        <v>0.80996609640139039</v>
      </c>
      <c r="P77" s="1">
        <f t="shared" si="33"/>
        <v>3.3768534433280983</v>
      </c>
      <c r="Q77" s="1">
        <f t="shared" si="30"/>
        <v>28.076847954551475</v>
      </c>
      <c r="R77" s="1">
        <f t="shared" si="24"/>
        <v>4.6400772667283094</v>
      </c>
      <c r="S77" s="23">
        <f t="shared" si="31"/>
        <v>-2.7368436121110049</v>
      </c>
      <c r="T77" s="23">
        <f t="shared" si="34"/>
        <v>-2.9460687553307192</v>
      </c>
      <c r="U77" s="23">
        <f t="shared" si="25"/>
        <v>6.2727272727272645</v>
      </c>
      <c r="V77" s="23">
        <f t="shared" si="26"/>
        <v>1.8362112317988875</v>
      </c>
      <c r="W77" s="23">
        <f t="shared" si="27"/>
        <v>26.240636722752587</v>
      </c>
    </row>
    <row r="78" spans="1:23" x14ac:dyDescent="0.2">
      <c r="A78" s="6">
        <f t="shared" si="20"/>
        <v>3.4999999999999956</v>
      </c>
      <c r="B78">
        <v>7.5917300000000001</v>
      </c>
      <c r="C78">
        <v>10.573</v>
      </c>
      <c r="D78">
        <v>10.987399999999999</v>
      </c>
      <c r="F78" s="1">
        <f t="shared" ref="F78:I108" si="35">LN(B78)</f>
        <v>2.0270594969239042</v>
      </c>
      <c r="G78" s="1">
        <f t="shared" si="35"/>
        <v>2.3583035817503895</v>
      </c>
      <c r="H78" s="1">
        <f t="shared" si="35"/>
        <v>2.3967491617184566</v>
      </c>
      <c r="I78" s="1" t="e">
        <f t="shared" si="35"/>
        <v>#NUM!</v>
      </c>
      <c r="J78" s="1" t="e">
        <f t="shared" si="21"/>
        <v>#NUM!</v>
      </c>
      <c r="K78" s="1" t="e">
        <f t="shared" si="28"/>
        <v>#NUM!</v>
      </c>
      <c r="L78" s="23" t="e">
        <f t="shared" si="29"/>
        <v>#NUM!</v>
      </c>
      <c r="M78" s="23" t="e">
        <f t="shared" si="32"/>
        <v>#NUM!</v>
      </c>
      <c r="N78" s="1">
        <f t="shared" si="22"/>
        <v>1.0069848710245739</v>
      </c>
      <c r="O78" s="1">
        <f t="shared" si="23"/>
        <v>0.80933846204553095</v>
      </c>
      <c r="P78" s="1">
        <f t="shared" si="33"/>
        <v>3.3599597598630488</v>
      </c>
      <c r="Q78" s="1">
        <f t="shared" si="30"/>
        <v>27.936385423381321</v>
      </c>
      <c r="R78" s="1">
        <f t="shared" si="24"/>
        <v>4.4768283425807978</v>
      </c>
      <c r="S78" s="23">
        <f t="shared" si="31"/>
        <v>-2.8856126067102497</v>
      </c>
      <c r="T78" s="23">
        <f t="shared" si="34"/>
        <v>-3.008549965149518</v>
      </c>
      <c r="U78" s="23">
        <f t="shared" si="25"/>
        <v>6.3636363636363553</v>
      </c>
      <c r="V78" s="23">
        <f t="shared" si="26"/>
        <v>1.8505999692509871</v>
      </c>
      <c r="W78" s="23">
        <f t="shared" si="27"/>
        <v>26.085785454130335</v>
      </c>
    </row>
    <row r="79" spans="1:23" x14ac:dyDescent="0.2">
      <c r="A79" s="6">
        <f t="shared" si="20"/>
        <v>3.5499999999999954</v>
      </c>
      <c r="B79">
        <v>7.8573700000000004</v>
      </c>
      <c r="C79">
        <v>10.8043</v>
      </c>
      <c r="D79">
        <v>11.2082</v>
      </c>
      <c r="F79" s="1">
        <f t="shared" si="35"/>
        <v>2.0614519448502069</v>
      </c>
      <c r="G79" s="1">
        <f t="shared" si="35"/>
        <v>2.3799442030383804</v>
      </c>
      <c r="H79" s="1">
        <f t="shared" si="35"/>
        <v>2.4166456532723557</v>
      </c>
      <c r="I79" s="1" t="e">
        <f t="shared" si="35"/>
        <v>#NUM!</v>
      </c>
      <c r="J79" s="1" t="e">
        <f t="shared" si="21"/>
        <v>#NUM!</v>
      </c>
      <c r="K79" s="1" t="e">
        <f t="shared" si="28"/>
        <v>#NUM!</v>
      </c>
      <c r="L79" s="23" t="e">
        <f t="shared" si="29"/>
        <v>#NUM!</v>
      </c>
      <c r="M79" s="23" t="e">
        <f t="shared" si="32"/>
        <v>#NUM!</v>
      </c>
      <c r="N79" s="1">
        <f t="shared" si="22"/>
        <v>0.96904956926579555</v>
      </c>
      <c r="O79" s="1">
        <f t="shared" si="23"/>
        <v>0.80883849722879864</v>
      </c>
      <c r="P79" s="1">
        <f t="shared" si="33"/>
        <v>3.3421476569704072</v>
      </c>
      <c r="Q79" s="1">
        <f t="shared" si="30"/>
        <v>27.788286693880451</v>
      </c>
      <c r="R79" s="1">
        <f t="shared" si="24"/>
        <v>4.3081765197135296</v>
      </c>
      <c r="S79" s="23">
        <f t="shared" si="31"/>
        <v>-3.0376986086259556</v>
      </c>
      <c r="T79" s="23">
        <f t="shared" si="34"/>
        <v>-3.0800162970745748</v>
      </c>
      <c r="U79" s="23">
        <f t="shared" si="25"/>
        <v>6.4545454545454453</v>
      </c>
      <c r="V79" s="23">
        <f t="shared" si="26"/>
        <v>1.8647846042429435</v>
      </c>
      <c r="W79" s="23">
        <f t="shared" si="27"/>
        <v>25.923502089637509</v>
      </c>
    </row>
    <row r="80" spans="1:23" x14ac:dyDescent="0.2">
      <c r="A80" s="6">
        <f t="shared" si="20"/>
        <v>3.5999999999999952</v>
      </c>
      <c r="B80">
        <v>8.1322899999999994</v>
      </c>
      <c r="C80">
        <v>11.0373</v>
      </c>
      <c r="D80">
        <v>11.4306</v>
      </c>
      <c r="F80" s="1">
        <f t="shared" si="35"/>
        <v>2.095842556714107</v>
      </c>
      <c r="G80" s="1">
        <f t="shared" si="35"/>
        <v>2.4012804457206083</v>
      </c>
      <c r="H80" s="1">
        <f t="shared" si="35"/>
        <v>2.4362939698673074</v>
      </c>
      <c r="I80" s="1" t="e">
        <f t="shared" si="35"/>
        <v>#NUM!</v>
      </c>
      <c r="J80" s="1" t="e">
        <f t="shared" si="21"/>
        <v>#NUM!</v>
      </c>
      <c r="K80" s="1" t="e">
        <f t="shared" si="28"/>
        <v>#NUM!</v>
      </c>
      <c r="L80" s="23" t="e">
        <f t="shared" si="29"/>
        <v>#NUM!</v>
      </c>
      <c r="M80" s="23" t="e">
        <f t="shared" si="32"/>
        <v>#NUM!</v>
      </c>
      <c r="N80" s="1">
        <f t="shared" si="22"/>
        <v>0.92990742025388984</v>
      </c>
      <c r="O80" s="1">
        <f t="shared" si="23"/>
        <v>0.80847546221505884</v>
      </c>
      <c r="P80" s="1">
        <f t="shared" si="33"/>
        <v>3.3234248075673491</v>
      </c>
      <c r="Q80" s="1">
        <f t="shared" si="30"/>
        <v>27.632615562518726</v>
      </c>
      <c r="R80" s="1">
        <f t="shared" si="24"/>
        <v>4.1341593252866398</v>
      </c>
      <c r="S80" s="23">
        <f t="shared" si="31"/>
        <v>-3.193614236417706</v>
      </c>
      <c r="T80" s="23">
        <f t="shared" si="34"/>
        <v>-3.1775368053583963</v>
      </c>
      <c r="U80" s="23">
        <f t="shared" si="25"/>
        <v>6.5454545454545361</v>
      </c>
      <c r="V80" s="23">
        <f t="shared" si="26"/>
        <v>1.8787708462176833</v>
      </c>
      <c r="W80" s="23">
        <f t="shared" si="27"/>
        <v>25.753844716301042</v>
      </c>
    </row>
    <row r="81" spans="1:23" x14ac:dyDescent="0.2">
      <c r="A81" s="6">
        <f t="shared" si="20"/>
        <v>3.649999999999995</v>
      </c>
      <c r="B81">
        <v>8.4169599999999996</v>
      </c>
      <c r="C81">
        <v>11.271800000000001</v>
      </c>
      <c r="D81">
        <v>11.654500000000001</v>
      </c>
      <c r="F81" s="1">
        <f t="shared" si="35"/>
        <v>2.1302487179311087</v>
      </c>
      <c r="G81" s="1">
        <f t="shared" si="35"/>
        <v>2.4223040313587703</v>
      </c>
      <c r="H81" s="1">
        <f t="shared" si="35"/>
        <v>2.4556923715245871</v>
      </c>
      <c r="I81" s="1" t="e">
        <f t="shared" si="35"/>
        <v>#NUM!</v>
      </c>
      <c r="J81" s="1" t="e">
        <f t="shared" si="21"/>
        <v>#NUM!</v>
      </c>
      <c r="K81" s="1" t="e">
        <f t="shared" si="28"/>
        <v>#NUM!</v>
      </c>
      <c r="L81" s="23" t="e">
        <f t="shared" si="29"/>
        <v>#NUM!</v>
      </c>
      <c r="M81" s="23" t="e">
        <f t="shared" si="32"/>
        <v>#NUM!</v>
      </c>
      <c r="N81" s="1">
        <f t="shared" si="22"/>
        <v>0.88945048264577775</v>
      </c>
      <c r="O81" s="1">
        <f t="shared" si="23"/>
        <v>0.80828690906379008</v>
      </c>
      <c r="P81" s="1">
        <f t="shared" si="33"/>
        <v>3.3037374791314789</v>
      </c>
      <c r="Q81" s="1">
        <f t="shared" si="30"/>
        <v>27.468925270238682</v>
      </c>
      <c r="R81" s="1">
        <f t="shared" si="24"/>
        <v>3.9542968763565614</v>
      </c>
      <c r="S81" s="23">
        <f t="shared" si="31"/>
        <v>-3.3554522891617942</v>
      </c>
      <c r="T81" s="23">
        <f t="shared" si="34"/>
        <v>-3.2546977749412269</v>
      </c>
      <c r="U81" s="23">
        <f t="shared" si="25"/>
        <v>6.6363636363636269</v>
      </c>
      <c r="V81" s="23">
        <f t="shared" si="26"/>
        <v>1.8925641683500192</v>
      </c>
      <c r="W81" s="23">
        <f t="shared" si="27"/>
        <v>25.576361101888661</v>
      </c>
    </row>
    <row r="82" spans="1:23" x14ac:dyDescent="0.2">
      <c r="A82" s="6">
        <f t="shared" si="20"/>
        <v>3.6999999999999948</v>
      </c>
      <c r="B82">
        <v>8.7118900000000004</v>
      </c>
      <c r="C82">
        <v>11.507999999999999</v>
      </c>
      <c r="D82">
        <v>11.879899999999999</v>
      </c>
      <c r="F82" s="1">
        <f t="shared" si="35"/>
        <v>2.1646887592883211</v>
      </c>
      <c r="G82" s="1">
        <f t="shared" si="35"/>
        <v>2.4430424456893016</v>
      </c>
      <c r="H82" s="1">
        <f t="shared" si="35"/>
        <v>2.4748478963906537</v>
      </c>
      <c r="I82" s="1" t="e">
        <f t="shared" si="35"/>
        <v>#NUM!</v>
      </c>
      <c r="J82" s="1" t="e">
        <f t="shared" si="21"/>
        <v>#NUM!</v>
      </c>
      <c r="K82" s="1" t="e">
        <f t="shared" si="28"/>
        <v>#NUM!</v>
      </c>
      <c r="L82" s="23" t="e">
        <f t="shared" si="29"/>
        <v>#NUM!</v>
      </c>
      <c r="M82" s="23" t="e">
        <f t="shared" si="32"/>
        <v>#NUM!</v>
      </c>
      <c r="N82" s="1">
        <f t="shared" si="22"/>
        <v>0.84777421819411547</v>
      </c>
      <c r="O82" s="1">
        <f t="shared" si="23"/>
        <v>0.80825107376232708</v>
      </c>
      <c r="P82" s="1">
        <f t="shared" si="33"/>
        <v>3.2830681741057846</v>
      </c>
      <c r="Q82" s="1">
        <f t="shared" si="30"/>
        <v>27.297070333602548</v>
      </c>
      <c r="R82" s="1">
        <f t="shared" si="24"/>
        <v>3.7690135744135462</v>
      </c>
      <c r="S82" s="23">
        <f t="shared" si="31"/>
        <v>-3.5190840139118276</v>
      </c>
      <c r="T82" s="23">
        <f t="shared" si="34"/>
        <v>-3.3156105052651195</v>
      </c>
      <c r="U82" s="23">
        <f t="shared" si="25"/>
        <v>6.7272727272727177</v>
      </c>
      <c r="V82" s="23">
        <f t="shared" si="26"/>
        <v>1.9061698204057977</v>
      </c>
      <c r="W82" s="23">
        <f t="shared" si="27"/>
        <v>25.390900513196751</v>
      </c>
    </row>
    <row r="83" spans="1:23" x14ac:dyDescent="0.2">
      <c r="A83" s="6">
        <f t="shared" si="20"/>
        <v>3.7499999999999947</v>
      </c>
      <c r="B83">
        <v>9.0176400000000001</v>
      </c>
      <c r="C83">
        <v>11.745699999999999</v>
      </c>
      <c r="D83">
        <v>12.1069</v>
      </c>
      <c r="F83" s="1">
        <f t="shared" si="35"/>
        <v>2.1991826590423811</v>
      </c>
      <c r="G83" s="1">
        <f t="shared" si="35"/>
        <v>2.4634872161645918</v>
      </c>
      <c r="H83" s="1">
        <f t="shared" si="35"/>
        <v>2.4937755380070117</v>
      </c>
      <c r="I83" s="1" t="e">
        <f t="shared" si="35"/>
        <v>#NUM!</v>
      </c>
      <c r="J83" s="1" t="e">
        <f t="shared" si="21"/>
        <v>#NUM!</v>
      </c>
      <c r="K83" s="1" t="e">
        <f t="shared" si="28"/>
        <v>#NUM!</v>
      </c>
      <c r="L83" s="23" t="e">
        <f t="shared" si="29"/>
        <v>#NUM!</v>
      </c>
      <c r="M83" s="23" t="e">
        <f t="shared" si="32"/>
        <v>#NUM!</v>
      </c>
      <c r="N83" s="1">
        <f t="shared" si="22"/>
        <v>0.80470797358695145</v>
      </c>
      <c r="O83" s="1">
        <f t="shared" si="23"/>
        <v>0.80845275654931148</v>
      </c>
      <c r="P83" s="1">
        <f t="shared" si="33"/>
        <v>3.2614128172286363</v>
      </c>
      <c r="Q83" s="1">
        <f t="shared" si="30"/>
        <v>27.1170168688475</v>
      </c>
      <c r="R83" s="1">
        <f t="shared" si="24"/>
        <v>3.5775507331995549</v>
      </c>
      <c r="S83" s="23">
        <f t="shared" si="31"/>
        <v>-3.6870133396883049</v>
      </c>
      <c r="T83" s="23">
        <f t="shared" si="34"/>
        <v>-3.4262493464439356</v>
      </c>
      <c r="U83" s="23">
        <f t="shared" si="25"/>
        <v>6.8181818181818077</v>
      </c>
      <c r="V83" s="23">
        <f t="shared" si="26"/>
        <v>1.9195928407379383</v>
      </c>
      <c r="W83" s="23">
        <f t="shared" si="27"/>
        <v>25.197424028109562</v>
      </c>
    </row>
    <row r="84" spans="1:23" x14ac:dyDescent="0.2">
      <c r="A84" s="6">
        <f t="shared" si="20"/>
        <v>3.7999999999999945</v>
      </c>
      <c r="B84">
        <v>9.3347899999999999</v>
      </c>
      <c r="C84">
        <v>11.985099999999999</v>
      </c>
      <c r="D84">
        <v>12.3354</v>
      </c>
      <c r="F84" s="1">
        <f t="shared" si="35"/>
        <v>2.2337482807577871</v>
      </c>
      <c r="G84" s="1">
        <f t="shared" si="35"/>
        <v>2.4836642116145757</v>
      </c>
      <c r="H84" s="1">
        <f t="shared" si="35"/>
        <v>2.5124731775058056</v>
      </c>
      <c r="I84" s="1" t="e">
        <f t="shared" si="35"/>
        <v>#NUM!</v>
      </c>
      <c r="J84" s="1" t="e">
        <f t="shared" si="21"/>
        <v>#NUM!</v>
      </c>
      <c r="K84" s="1" t="e">
        <f t="shared" si="28"/>
        <v>#NUM!</v>
      </c>
      <c r="L84" s="23" t="e">
        <f t="shared" si="29"/>
        <v>#NUM!</v>
      </c>
      <c r="M84" s="23" t="e">
        <f t="shared" si="32"/>
        <v>#NUM!</v>
      </c>
      <c r="N84" s="1">
        <f t="shared" si="22"/>
        <v>0.76036700303389848</v>
      </c>
      <c r="O84" s="1">
        <f t="shared" si="23"/>
        <v>0.80886242161934108</v>
      </c>
      <c r="P84" s="1">
        <f t="shared" si="33"/>
        <v>3.2387237957344057</v>
      </c>
      <c r="Q84" s="1">
        <f t="shared" si="30"/>
        <v>26.928368999633719</v>
      </c>
      <c r="R84" s="1">
        <f t="shared" si="24"/>
        <v>3.3804207470186567</v>
      </c>
      <c r="S84" s="23">
        <f t="shared" si="31"/>
        <v>-3.8617089485562199</v>
      </c>
      <c r="T84" s="23">
        <f t="shared" si="34"/>
        <v>-3.5228372881338545</v>
      </c>
      <c r="U84" s="23">
        <f t="shared" si="25"/>
        <v>6.9090909090908985</v>
      </c>
      <c r="V84" s="23">
        <f t="shared" si="26"/>
        <v>1.9328380674879591</v>
      </c>
      <c r="W84" s="23">
        <f t="shared" si="27"/>
        <v>24.995530932145758</v>
      </c>
    </row>
    <row r="85" spans="1:23" x14ac:dyDescent="0.2">
      <c r="A85" s="6">
        <f t="shared" si="20"/>
        <v>3.8499999999999943</v>
      </c>
      <c r="B85">
        <v>9.6639800000000005</v>
      </c>
      <c r="C85">
        <v>12.226000000000001</v>
      </c>
      <c r="D85">
        <v>12.5654</v>
      </c>
      <c r="F85" s="1">
        <f t="shared" si="35"/>
        <v>2.268405571653894</v>
      </c>
      <c r="G85" s="1">
        <f t="shared" si="35"/>
        <v>2.5035648316065338</v>
      </c>
      <c r="H85" s="1">
        <f t="shared" si="35"/>
        <v>2.5309470049496539</v>
      </c>
      <c r="I85" s="1" t="e">
        <f t="shared" si="35"/>
        <v>#NUM!</v>
      </c>
      <c r="J85" s="1" t="e">
        <f t="shared" si="21"/>
        <v>#NUM!</v>
      </c>
      <c r="K85" s="1" t="e">
        <f t="shared" si="28"/>
        <v>#NUM!</v>
      </c>
      <c r="L85" s="23" t="e">
        <f t="shared" si="29"/>
        <v>#NUM!</v>
      </c>
      <c r="M85" s="23" t="e">
        <f t="shared" si="32"/>
        <v>#NUM!</v>
      </c>
      <c r="N85" s="1">
        <f t="shared" si="22"/>
        <v>0.71460760062303941</v>
      </c>
      <c r="O85" s="1">
        <f t="shared" si="23"/>
        <v>0.8095653178210277</v>
      </c>
      <c r="P85" s="1">
        <f t="shared" si="33"/>
        <v>3.2149673430743735</v>
      </c>
      <c r="Q85" s="1">
        <f t="shared" si="30"/>
        <v>26.73084597399188</v>
      </c>
      <c r="R85" s="1">
        <f t="shared" si="24"/>
        <v>3.1769847316949522</v>
      </c>
      <c r="S85" s="23">
        <f t="shared" si="31"/>
        <v>-4.0392970685016891</v>
      </c>
      <c r="T85" s="23">
        <f t="shared" si="34"/>
        <v>-3.5868730564790048</v>
      </c>
      <c r="U85" s="23">
        <f t="shared" si="25"/>
        <v>6.9999999999999893</v>
      </c>
      <c r="V85" s="23">
        <f t="shared" si="26"/>
        <v>1.9459101490553117</v>
      </c>
      <c r="W85" s="23">
        <f t="shared" si="27"/>
        <v>24.784935824936568</v>
      </c>
    </row>
    <row r="86" spans="1:23" x14ac:dyDescent="0.2">
      <c r="A86" s="6">
        <f t="shared" si="20"/>
        <v>3.8999999999999941</v>
      </c>
      <c r="B86">
        <v>10.0059</v>
      </c>
      <c r="C86">
        <v>12.4686</v>
      </c>
      <c r="D86">
        <v>12.797000000000001</v>
      </c>
      <c r="F86" s="1">
        <f t="shared" si="35"/>
        <v>2.3031749190124753</v>
      </c>
      <c r="G86" s="1">
        <f t="shared" si="35"/>
        <v>2.523213483942587</v>
      </c>
      <c r="H86" s="1">
        <f t="shared" si="35"/>
        <v>2.5492107684554588</v>
      </c>
      <c r="I86" s="1" t="e">
        <f t="shared" si="35"/>
        <v>#NUM!</v>
      </c>
      <c r="J86" s="1" t="e">
        <f t="shared" si="21"/>
        <v>#NUM!</v>
      </c>
      <c r="K86" s="1" t="e">
        <f t="shared" si="28"/>
        <v>#NUM!</v>
      </c>
      <c r="L86" s="23" t="e">
        <f t="shared" si="29"/>
        <v>#NUM!</v>
      </c>
      <c r="M86" s="23" t="e">
        <f t="shared" si="32"/>
        <v>#NUM!</v>
      </c>
      <c r="N86" s="1">
        <f t="shared" si="22"/>
        <v>0.66747697133456407</v>
      </c>
      <c r="O86" s="1">
        <f t="shared" si="23"/>
        <v>0.8105911177429328</v>
      </c>
      <c r="P86" s="1">
        <f t="shared" si="33"/>
        <v>3.1901424370417404</v>
      </c>
      <c r="Q86" s="1">
        <f t="shared" si="30"/>
        <v>26.524439292783551</v>
      </c>
      <c r="R86" s="1">
        <f t="shared" si="24"/>
        <v>2.9674525499575704</v>
      </c>
      <c r="S86" s="23">
        <f t="shared" si="31"/>
        <v>-4.2203962542041191</v>
      </c>
      <c r="T86" s="23">
        <f t="shared" si="34"/>
        <v>-3.7100925303356602</v>
      </c>
      <c r="U86" s="23">
        <f t="shared" si="25"/>
        <v>7.0909090909090793</v>
      </c>
      <c r="V86" s="23">
        <f t="shared" si="26"/>
        <v>1.9588135538912195</v>
      </c>
      <c r="W86" s="23">
        <f t="shared" si="27"/>
        <v>24.565625738892333</v>
      </c>
    </row>
    <row r="87" spans="1:23" x14ac:dyDescent="0.2">
      <c r="A87" s="6">
        <f t="shared" si="20"/>
        <v>3.949999999999994</v>
      </c>
      <c r="B87">
        <v>10.3612</v>
      </c>
      <c r="C87">
        <v>12.7127</v>
      </c>
      <c r="D87">
        <v>13.030099999999999</v>
      </c>
      <c r="F87" s="1">
        <f t="shared" si="35"/>
        <v>2.3380680602393773</v>
      </c>
      <c r="G87" s="1">
        <f t="shared" si="35"/>
        <v>2.5426014937976289</v>
      </c>
      <c r="H87" s="1">
        <f t="shared" si="35"/>
        <v>2.5672620657043876</v>
      </c>
      <c r="I87" s="1" t="e">
        <f t="shared" si="35"/>
        <v>#NUM!</v>
      </c>
      <c r="J87" s="1" t="e">
        <f t="shared" si="21"/>
        <v>#NUM!</v>
      </c>
      <c r="K87" s="1" t="e">
        <f t="shared" si="28"/>
        <v>#NUM!</v>
      </c>
      <c r="L87" s="23" t="e">
        <f t="shared" si="29"/>
        <v>#NUM!</v>
      </c>
      <c r="M87" s="23" t="e">
        <f t="shared" si="32"/>
        <v>#NUM!</v>
      </c>
      <c r="N87" s="1">
        <f t="shared" si="22"/>
        <v>0.6188858914194969</v>
      </c>
      <c r="O87" s="1">
        <f t="shared" si="23"/>
        <v>0.81203848039112425</v>
      </c>
      <c r="P87" s="1">
        <f t="shared" si="33"/>
        <v>3.1642078716184336</v>
      </c>
      <c r="Q87" s="1">
        <f t="shared" si="30"/>
        <v>26.308806348571469</v>
      </c>
      <c r="R87" s="1">
        <f t="shared" si="24"/>
        <v>2.7514275330781728</v>
      </c>
      <c r="S87" s="23">
        <f t="shared" si="31"/>
        <v>-4.4103063215352538</v>
      </c>
      <c r="T87" s="23">
        <f t="shared" si="34"/>
        <v>-3.869660964922184</v>
      </c>
      <c r="U87" s="23">
        <f t="shared" si="25"/>
        <v>7.1818181818181701</v>
      </c>
      <c r="V87" s="23">
        <f t="shared" si="26"/>
        <v>1.9715525796686493</v>
      </c>
      <c r="W87" s="23">
        <f t="shared" si="27"/>
        <v>24.337253768902819</v>
      </c>
    </row>
    <row r="88" spans="1:23" x14ac:dyDescent="0.2">
      <c r="A88" s="6">
        <f t="shared" si="20"/>
        <v>3.9999999999999938</v>
      </c>
      <c r="B88">
        <v>10.7308</v>
      </c>
      <c r="C88">
        <v>12.958399999999999</v>
      </c>
      <c r="D88">
        <v>13.264699999999999</v>
      </c>
      <c r="F88" s="1">
        <f t="shared" si="35"/>
        <v>2.3731181111792852</v>
      </c>
      <c r="G88" s="1">
        <f t="shared" si="35"/>
        <v>2.5617442265125883</v>
      </c>
      <c r="H88" s="1">
        <f t="shared" si="35"/>
        <v>2.5851063714274387</v>
      </c>
      <c r="I88" s="1" t="e">
        <f t="shared" si="35"/>
        <v>#NUM!</v>
      </c>
      <c r="J88" s="1" t="e">
        <f t="shared" si="21"/>
        <v>#NUM!</v>
      </c>
      <c r="K88" s="1" t="e">
        <f t="shared" si="28"/>
        <v>#NUM!</v>
      </c>
      <c r="L88" s="23" t="e">
        <f t="shared" si="29"/>
        <v>#NUM!</v>
      </c>
      <c r="M88" s="23" t="e">
        <f t="shared" si="32"/>
        <v>#NUM!</v>
      </c>
      <c r="N88" s="1">
        <f t="shared" si="22"/>
        <v>0.56880501899521996</v>
      </c>
      <c r="O88" s="1">
        <f t="shared" si="23"/>
        <v>0.81398898657423235</v>
      </c>
      <c r="P88" s="1">
        <f t="shared" si="33"/>
        <v>3.1370988827506197</v>
      </c>
      <c r="Q88" s="1">
        <f t="shared" si="30"/>
        <v>26.083408660630027</v>
      </c>
      <c r="R88" s="1">
        <f t="shared" si="24"/>
        <v>2.5287792336433896</v>
      </c>
      <c r="S88" s="23">
        <f t="shared" si="31"/>
        <v>-4.6073623506963362</v>
      </c>
      <c r="T88" s="23">
        <f t="shared" si="34"/>
        <v>-3.9872214657851632</v>
      </c>
      <c r="U88" s="23">
        <f t="shared" si="25"/>
        <v>7.2727272727272609</v>
      </c>
      <c r="V88" s="23">
        <f t="shared" si="26"/>
        <v>1.9841313618755094</v>
      </c>
      <c r="W88" s="23">
        <f t="shared" si="27"/>
        <v>24.099277298754519</v>
      </c>
    </row>
    <row r="89" spans="1:23" x14ac:dyDescent="0.2">
      <c r="A89" s="6">
        <f t="shared" si="20"/>
        <v>4.0499999999999936</v>
      </c>
      <c r="B89">
        <v>11.115500000000001</v>
      </c>
      <c r="C89">
        <v>13.2057</v>
      </c>
      <c r="D89">
        <v>13.5008</v>
      </c>
      <c r="F89" s="1">
        <f t="shared" si="35"/>
        <v>2.4083405306599093</v>
      </c>
      <c r="G89" s="1">
        <f t="shared" si="35"/>
        <v>2.5806485545675035</v>
      </c>
      <c r="H89" s="1">
        <f t="shared" si="35"/>
        <v>2.6027489429478825</v>
      </c>
      <c r="I89" s="1" t="e">
        <f t="shared" si="35"/>
        <v>#NUM!</v>
      </c>
      <c r="J89" s="1" t="e">
        <f t="shared" si="21"/>
        <v>#NUM!</v>
      </c>
      <c r="K89" s="1" t="e">
        <f t="shared" si="28"/>
        <v>#NUM!</v>
      </c>
      <c r="L89" s="23" t="e">
        <f t="shared" si="29"/>
        <v>#NUM!</v>
      </c>
      <c r="M89" s="23" t="e">
        <f t="shared" si="32"/>
        <v>#NUM!</v>
      </c>
      <c r="N89" s="1">
        <f t="shared" si="22"/>
        <v>0.51721019641320554</v>
      </c>
      <c r="O89" s="1">
        <f t="shared" si="23"/>
        <v>0.81658274645936946</v>
      </c>
      <c r="P89" s="1">
        <f t="shared" si="33"/>
        <v>3.1087942887127111</v>
      </c>
      <c r="Q89" s="1">
        <f t="shared" si="30"/>
        <v>25.848070113501837</v>
      </c>
      <c r="R89" s="1">
        <f t="shared" si="24"/>
        <v>2.2994002521790762</v>
      </c>
      <c r="S89" s="23">
        <f t="shared" si="31"/>
        <v>-4.8090284681137687</v>
      </c>
      <c r="T89" s="23">
        <f t="shared" si="34"/>
        <v>-4.0724949471364944</v>
      </c>
      <c r="U89" s="23">
        <f t="shared" si="25"/>
        <v>7.3636363636363518</v>
      </c>
      <c r="V89" s="23">
        <f t="shared" si="26"/>
        <v>1.9965538818740667</v>
      </c>
      <c r="W89" s="23">
        <f t="shared" si="27"/>
        <v>23.85151623162777</v>
      </c>
    </row>
    <row r="90" spans="1:23" x14ac:dyDescent="0.2">
      <c r="A90" s="6">
        <f t="shared" si="20"/>
        <v>4.0999999999999934</v>
      </c>
      <c r="B90">
        <v>11.5162</v>
      </c>
      <c r="C90">
        <v>13.454499999999999</v>
      </c>
      <c r="D90">
        <v>13.7384</v>
      </c>
      <c r="F90" s="1">
        <f t="shared" si="35"/>
        <v>2.4437547397404908</v>
      </c>
      <c r="G90" s="1">
        <f t="shared" si="35"/>
        <v>2.5993136225816595</v>
      </c>
      <c r="H90" s="1">
        <f t="shared" si="35"/>
        <v>2.6201948316875154</v>
      </c>
      <c r="I90" s="1" t="e">
        <f t="shared" si="35"/>
        <v>#NUM!</v>
      </c>
      <c r="J90" s="1" t="e">
        <f t="shared" si="21"/>
        <v>#NUM!</v>
      </c>
      <c r="K90" s="1" t="e">
        <f t="shared" si="28"/>
        <v>#NUM!</v>
      </c>
      <c r="L90" s="23" t="e">
        <f t="shared" si="29"/>
        <v>#NUM!</v>
      </c>
      <c r="M90" s="23" t="e">
        <f t="shared" si="32"/>
        <v>#NUM!</v>
      </c>
      <c r="N90" s="1">
        <f t="shared" si="22"/>
        <v>0.46401381210190057</v>
      </c>
      <c r="O90" s="1">
        <f t="shared" si="23"/>
        <v>0.82005579205803703</v>
      </c>
      <c r="P90" s="1">
        <f t="shared" si="33"/>
        <v>3.0792598248624272</v>
      </c>
      <c r="Q90" s="1">
        <f t="shared" si="30"/>
        <v>25.602505813818652</v>
      </c>
      <c r="R90" s="1">
        <f t="shared" si="24"/>
        <v>2.0629010873352591</v>
      </c>
      <c r="S90" s="23">
        <f t="shared" si="31"/>
        <v>-5.0146118454099842</v>
      </c>
      <c r="T90" s="23">
        <f t="shared" si="34"/>
        <v>-4.185131448672796</v>
      </c>
      <c r="U90" s="23">
        <f t="shared" si="25"/>
        <v>7.4545454545454417</v>
      </c>
      <c r="V90" s="23">
        <f t="shared" si="26"/>
        <v>2.0088239744658809</v>
      </c>
      <c r="W90" s="23">
        <f t="shared" si="27"/>
        <v>23.593681839352772</v>
      </c>
    </row>
    <row r="91" spans="1:23" x14ac:dyDescent="0.2">
      <c r="A91" s="6">
        <f t="shared" si="20"/>
        <v>4.1499999999999932</v>
      </c>
      <c r="B91">
        <v>11.9339</v>
      </c>
      <c r="C91">
        <v>13.705</v>
      </c>
      <c r="D91">
        <v>13.977600000000001</v>
      </c>
      <c r="F91" s="1">
        <f t="shared" si="35"/>
        <v>2.4793830896446383</v>
      </c>
      <c r="G91" s="1">
        <f t="shared" si="35"/>
        <v>2.6177607297547492</v>
      </c>
      <c r="H91" s="1">
        <f t="shared" si="35"/>
        <v>2.6374560482482847</v>
      </c>
      <c r="I91" s="1" t="e">
        <f t="shared" si="35"/>
        <v>#NUM!</v>
      </c>
      <c r="J91" s="1" t="e">
        <f t="shared" si="21"/>
        <v>#NUM!</v>
      </c>
      <c r="K91" s="1" t="e">
        <f t="shared" si="28"/>
        <v>#NUM!</v>
      </c>
      <c r="L91" s="23" t="e">
        <f t="shared" si="29"/>
        <v>#NUM!</v>
      </c>
      <c r="M91" s="23" t="e">
        <f t="shared" si="32"/>
        <v>#NUM!</v>
      </c>
      <c r="N91" s="1">
        <f t="shared" si="22"/>
        <v>0.40924148851621478</v>
      </c>
      <c r="O91" s="1">
        <f t="shared" si="23"/>
        <v>0.82468672875833271</v>
      </c>
      <c r="P91" s="1">
        <f t="shared" si="33"/>
        <v>3.0484826422467783</v>
      </c>
      <c r="Q91" s="1">
        <f t="shared" si="30"/>
        <v>25.346608928960841</v>
      </c>
      <c r="R91" s="1">
        <f t="shared" si="24"/>
        <v>1.8193956507859337</v>
      </c>
      <c r="S91" s="23">
        <f t="shared" si="31"/>
        <v>-5.2275416129810468</v>
      </c>
      <c r="T91" s="23">
        <f t="shared" si="34"/>
        <v>-4.3632721007881843</v>
      </c>
      <c r="U91" s="23">
        <f t="shared" si="25"/>
        <v>7.5454545454545325</v>
      </c>
      <c r="V91" s="23">
        <f t="shared" si="26"/>
        <v>2.0209453349982258</v>
      </c>
      <c r="W91" s="23">
        <f t="shared" si="27"/>
        <v>23.325663593962616</v>
      </c>
    </row>
    <row r="92" spans="1:23" x14ac:dyDescent="0.2">
      <c r="A92" s="6">
        <f t="shared" si="20"/>
        <v>4.1999999999999931</v>
      </c>
      <c r="B92">
        <v>12.3697</v>
      </c>
      <c r="C92">
        <v>13.957000000000001</v>
      </c>
      <c r="D92">
        <v>14.218299999999999</v>
      </c>
      <c r="F92" s="1">
        <f t="shared" si="35"/>
        <v>2.5152499338871861</v>
      </c>
      <c r="G92" s="1">
        <f t="shared" si="35"/>
        <v>2.6359811745265072</v>
      </c>
      <c r="H92" s="1">
        <f t="shared" si="35"/>
        <v>2.6545298672987556</v>
      </c>
      <c r="I92" s="1" t="e">
        <f t="shared" si="35"/>
        <v>#NUM!</v>
      </c>
      <c r="J92" s="1" t="e">
        <f t="shared" si="21"/>
        <v>#NUM!</v>
      </c>
      <c r="K92" s="1" t="e">
        <f t="shared" si="28"/>
        <v>#NUM!</v>
      </c>
      <c r="L92" s="23" t="e">
        <f t="shared" si="29"/>
        <v>#NUM!</v>
      </c>
      <c r="M92" s="23" t="e">
        <f t="shared" si="32"/>
        <v>#NUM!</v>
      </c>
      <c r="N92" s="1">
        <f t="shared" si="22"/>
        <v>0.35276188545302778</v>
      </c>
      <c r="O92" s="1">
        <f t="shared" si="23"/>
        <v>0.83100570298981646</v>
      </c>
      <c r="P92" s="1">
        <f t="shared" si="33"/>
        <v>3.0163872334500628</v>
      </c>
      <c r="Q92" s="1">
        <f t="shared" si="30"/>
        <v>25.079751652520549</v>
      </c>
      <c r="R92" s="1">
        <f t="shared" si="24"/>
        <v>1.5683000335164083</v>
      </c>
      <c r="S92" s="23">
        <f t="shared" si="31"/>
        <v>-5.4509390554888011</v>
      </c>
      <c r="T92" s="23">
        <f t="shared" si="34"/>
        <v>-4.5338336450452825</v>
      </c>
      <c r="U92" s="23">
        <f t="shared" si="25"/>
        <v>7.6363636363636234</v>
      </c>
      <c r="V92" s="23">
        <f t="shared" si="26"/>
        <v>2.0329215260449414</v>
      </c>
      <c r="W92" s="23">
        <f t="shared" si="27"/>
        <v>23.046830126475609</v>
      </c>
    </row>
    <row r="93" spans="1:23" x14ac:dyDescent="0.2">
      <c r="A93" s="6">
        <f t="shared" si="20"/>
        <v>4.2499999999999929</v>
      </c>
      <c r="B93">
        <v>12.8248</v>
      </c>
      <c r="C93">
        <v>14.2105</v>
      </c>
      <c r="D93">
        <v>14.4605</v>
      </c>
      <c r="F93" s="1">
        <f t="shared" si="35"/>
        <v>2.5513807963933268</v>
      </c>
      <c r="G93" s="1">
        <f t="shared" si="35"/>
        <v>2.6539811279783678</v>
      </c>
      <c r="H93" s="1">
        <f t="shared" si="35"/>
        <v>2.6714207942794195</v>
      </c>
      <c r="I93" s="1" t="e">
        <f t="shared" si="35"/>
        <v>#NUM!</v>
      </c>
      <c r="J93" s="1" t="e">
        <f t="shared" si="21"/>
        <v>#NUM!</v>
      </c>
      <c r="K93" s="1" t="e">
        <f t="shared" si="28"/>
        <v>#NUM!</v>
      </c>
      <c r="L93" s="23" t="e">
        <f t="shared" si="29"/>
        <v>#NUM!</v>
      </c>
      <c r="M93" s="23" t="e">
        <f t="shared" si="32"/>
        <v>#NUM!</v>
      </c>
      <c r="N93" s="1">
        <f t="shared" si="22"/>
        <v>0.2945143448367456</v>
      </c>
      <c r="O93" s="1">
        <f t="shared" si="23"/>
        <v>0.83983894587024577</v>
      </c>
      <c r="P93" s="1">
        <f t="shared" si="33"/>
        <v>2.9829232092623683</v>
      </c>
      <c r="Q93" s="1">
        <f t="shared" si="30"/>
        <v>24.801515023411962</v>
      </c>
      <c r="R93" s="1">
        <f t="shared" si="24"/>
        <v>1.3093445633599607</v>
      </c>
      <c r="S93" s="23">
        <f t="shared" si="31"/>
        <v>-5.6809249774855735</v>
      </c>
      <c r="T93" s="23">
        <f t="shared" si="34"/>
        <v>-4.67184797569299</v>
      </c>
      <c r="U93" s="23">
        <f t="shared" si="25"/>
        <v>7.7272727272727133</v>
      </c>
      <c r="V93" s="23">
        <f t="shared" si="26"/>
        <v>2.0447559836919442</v>
      </c>
      <c r="W93" s="23">
        <f t="shared" si="27"/>
        <v>22.756759039720016</v>
      </c>
    </row>
    <row r="94" spans="1:23" x14ac:dyDescent="0.2">
      <c r="A94" s="6">
        <f t="shared" si="20"/>
        <v>4.2999999999999927</v>
      </c>
      <c r="B94">
        <v>13.3004</v>
      </c>
      <c r="C94">
        <v>14.4657</v>
      </c>
      <c r="D94">
        <v>14.7042</v>
      </c>
      <c r="F94" s="1">
        <f t="shared" si="35"/>
        <v>2.5877941099634287</v>
      </c>
      <c r="G94" s="1">
        <f t="shared" si="35"/>
        <v>2.6717803299291778</v>
      </c>
      <c r="H94" s="1">
        <f t="shared" si="35"/>
        <v>2.6881331672618511</v>
      </c>
      <c r="I94" s="1" t="e">
        <f t="shared" si="35"/>
        <v>#NUM!</v>
      </c>
      <c r="J94" s="1" t="e">
        <f t="shared" si="21"/>
        <v>#NUM!</v>
      </c>
      <c r="K94" s="1" t="e">
        <f t="shared" si="28"/>
        <v>#NUM!</v>
      </c>
      <c r="L94" s="23" t="e">
        <f t="shared" si="29"/>
        <v>#NUM!</v>
      </c>
      <c r="M94" s="23" t="e">
        <f t="shared" si="32"/>
        <v>#NUM!</v>
      </c>
      <c r="N94" s="1">
        <f t="shared" si="22"/>
        <v>0.23455174200674575</v>
      </c>
      <c r="O94" s="1">
        <f t="shared" si="23"/>
        <v>0.85254984357832642</v>
      </c>
      <c r="P94" s="1">
        <f t="shared" si="33"/>
        <v>2.9480617180554445</v>
      </c>
      <c r="Q94" s="1">
        <f t="shared" si="30"/>
        <v>24.511659154771994</v>
      </c>
      <c r="R94" s="1">
        <f t="shared" si="24"/>
        <v>1.0427643121878376</v>
      </c>
      <c r="S94" s="23">
        <f t="shared" si="31"/>
        <v>-5.9181238530580984</v>
      </c>
      <c r="T94" s="23">
        <f t="shared" si="34"/>
        <v>-4.849706061521565</v>
      </c>
      <c r="U94" s="23">
        <f t="shared" si="25"/>
        <v>7.8181818181818041</v>
      </c>
      <c r="V94" s="23">
        <f t="shared" si="26"/>
        <v>2.0564520234551353</v>
      </c>
      <c r="W94" s="23">
        <f t="shared" si="27"/>
        <v>22.455207131316858</v>
      </c>
    </row>
    <row r="95" spans="1:23" x14ac:dyDescent="0.2">
      <c r="A95" s="6">
        <f t="shared" si="20"/>
        <v>4.3499999999999925</v>
      </c>
      <c r="B95">
        <v>13.7979</v>
      </c>
      <c r="C95">
        <v>14.7224</v>
      </c>
      <c r="D95">
        <v>14.949400000000001</v>
      </c>
      <c r="F95" s="1">
        <f t="shared" si="35"/>
        <v>2.6245164066704909</v>
      </c>
      <c r="G95" s="1">
        <f t="shared" si="35"/>
        <v>2.6893701434888477</v>
      </c>
      <c r="H95" s="1">
        <f t="shared" si="35"/>
        <v>2.7046711652520496</v>
      </c>
      <c r="I95" s="1" t="e">
        <f t="shared" si="35"/>
        <v>#NUM!</v>
      </c>
      <c r="J95" s="1" t="e">
        <f t="shared" si="21"/>
        <v>#NUM!</v>
      </c>
      <c r="K95" s="1" t="e">
        <f t="shared" si="28"/>
        <v>#NUM!</v>
      </c>
      <c r="L95" s="23" t="e">
        <f t="shared" si="29"/>
        <v>#NUM!</v>
      </c>
      <c r="M95" s="23" t="e">
        <f t="shared" si="32"/>
        <v>#NUM!</v>
      </c>
      <c r="N95" s="1">
        <f t="shared" si="22"/>
        <v>0.17271403434550961</v>
      </c>
      <c r="O95" s="1">
        <f t="shared" si="23"/>
        <v>0.87204060917923776</v>
      </c>
      <c r="P95" s="1">
        <f t="shared" si="33"/>
        <v>2.9117448599562392</v>
      </c>
      <c r="Q95" s="1">
        <f t="shared" si="30"/>
        <v>24.209702638106155</v>
      </c>
      <c r="R95" s="1">
        <f t="shared" si="24"/>
        <v>0.76784776650391362</v>
      </c>
      <c r="S95" s="23">
        <f t="shared" si="31"/>
        <v>-6.1658955836377283</v>
      </c>
      <c r="T95" s="23">
        <f t="shared" si="34"/>
        <v>-5.0505026285478394</v>
      </c>
      <c r="U95" s="23">
        <f t="shared" si="25"/>
        <v>7.909090909090895</v>
      </c>
      <c r="V95" s="23">
        <f t="shared" si="26"/>
        <v>2.0680128458562113</v>
      </c>
      <c r="W95" s="23">
        <f t="shared" si="27"/>
        <v>22.141689792249942</v>
      </c>
    </row>
    <row r="96" spans="1:23" x14ac:dyDescent="0.2">
      <c r="A96" s="6">
        <f t="shared" si="20"/>
        <v>4.3999999999999924</v>
      </c>
      <c r="B96">
        <v>14.318899999999999</v>
      </c>
      <c r="C96">
        <v>14.980700000000001</v>
      </c>
      <c r="D96">
        <v>15.196099999999999</v>
      </c>
      <c r="F96" s="1">
        <f t="shared" si="35"/>
        <v>2.661580342939569</v>
      </c>
      <c r="G96" s="1">
        <f t="shared" si="35"/>
        <v>2.7067627059692718</v>
      </c>
      <c r="H96" s="1">
        <f t="shared" si="35"/>
        <v>2.7210388159828525</v>
      </c>
      <c r="I96" s="1" t="e">
        <f t="shared" si="35"/>
        <v>#NUM!</v>
      </c>
      <c r="J96" s="1" t="e">
        <f t="shared" si="21"/>
        <v>#NUM!</v>
      </c>
      <c r="K96" s="1" t="e">
        <f t="shared" si="28"/>
        <v>#NUM!</v>
      </c>
      <c r="L96" s="23" t="e">
        <f t="shared" si="29"/>
        <v>#NUM!</v>
      </c>
      <c r="M96" s="23" t="e">
        <f t="shared" si="32"/>
        <v>#NUM!</v>
      </c>
      <c r="N96" s="1">
        <f t="shared" si="22"/>
        <v>0.10895685326623911</v>
      </c>
      <c r="O96" s="1">
        <f t="shared" si="23"/>
        <v>0.90428453008419085</v>
      </c>
      <c r="P96" s="1">
        <f t="shared" si="33"/>
        <v>2.8739033731924013</v>
      </c>
      <c r="Q96" s="1">
        <f t="shared" si="30"/>
        <v>23.895069596408224</v>
      </c>
      <c r="R96" s="1">
        <f t="shared" si="24"/>
        <v>0.48439767354639113</v>
      </c>
      <c r="S96" s="23">
        <f t="shared" si="31"/>
        <v>-6.4231741159128806</v>
      </c>
      <c r="T96" s="23">
        <f t="shared" si="34"/>
        <v>-5.2386080834740421</v>
      </c>
      <c r="U96" s="23">
        <f t="shared" si="25"/>
        <v>7.9999999999999858</v>
      </c>
      <c r="V96" s="23">
        <f t="shared" si="26"/>
        <v>2.079441541679834</v>
      </c>
      <c r="W96" s="23">
        <f t="shared" si="27"/>
        <v>21.815628054728389</v>
      </c>
    </row>
    <row r="97" spans="1:23" x14ac:dyDescent="0.2">
      <c r="A97" s="6">
        <f t="shared" si="20"/>
        <v>4.4499999999999922</v>
      </c>
      <c r="B97">
        <v>14.8651</v>
      </c>
      <c r="C97">
        <v>15.240500000000001</v>
      </c>
      <c r="D97">
        <v>15.4444</v>
      </c>
      <c r="F97" s="1">
        <f t="shared" si="35"/>
        <v>2.6990161836390043</v>
      </c>
      <c r="G97" s="1">
        <f t="shared" si="35"/>
        <v>2.7239563581192665</v>
      </c>
      <c r="H97" s="1">
        <f t="shared" si="35"/>
        <v>2.7372464780924899</v>
      </c>
      <c r="I97" s="1" t="e">
        <f t="shared" si="35"/>
        <v>#NUM!</v>
      </c>
      <c r="J97" s="1" t="e">
        <f t="shared" si="21"/>
        <v>#NUM!</v>
      </c>
      <c r="K97" s="1" t="e">
        <f t="shared" si="28"/>
        <v>#NUM!</v>
      </c>
      <c r="L97" s="23" t="e">
        <f t="shared" si="29"/>
        <v>#NUM!</v>
      </c>
      <c r="M97" s="23" t="e">
        <f t="shared" si="32"/>
        <v>#NUM!</v>
      </c>
      <c r="N97" s="1">
        <f t="shared" si="22"/>
        <v>4.3133713647182451E-2</v>
      </c>
      <c r="O97" s="1">
        <f t="shared" si="23"/>
        <v>0.9616353729358692</v>
      </c>
      <c r="P97" s="1">
        <f t="shared" si="33"/>
        <v>2.8344921795074711</v>
      </c>
      <c r="Q97" s="1">
        <f t="shared" si="30"/>
        <v>23.567385226514869</v>
      </c>
      <c r="R97" s="1">
        <f t="shared" si="24"/>
        <v>0.1917627933972785</v>
      </c>
      <c r="S97" s="23">
        <f t="shared" si="31"/>
        <v>-6.6897563919851306</v>
      </c>
      <c r="T97" s="23">
        <f t="shared" si="34"/>
        <v>-5.4512394440618213</v>
      </c>
      <c r="U97" s="23">
        <f t="shared" si="25"/>
        <v>8.0909090909090757</v>
      </c>
      <c r="V97" s="23">
        <f t="shared" si="26"/>
        <v>2.0907410969337676</v>
      </c>
      <c r="W97" s="23">
        <f t="shared" si="27"/>
        <v>21.4766441295811</v>
      </c>
    </row>
    <row r="98" spans="1:23" x14ac:dyDescent="0.2">
      <c r="A98" s="6">
        <f t="shared" si="20"/>
        <v>4.499999999999992</v>
      </c>
      <c r="B98">
        <v>15.4381</v>
      </c>
      <c r="C98">
        <v>15.501899999999999</v>
      </c>
      <c r="D98">
        <v>15.694100000000001</v>
      </c>
      <c r="F98" s="1">
        <f t="shared" si="35"/>
        <v>2.7368384800296783</v>
      </c>
      <c r="G98" s="1">
        <f t="shared" si="35"/>
        <v>2.740962597057969</v>
      </c>
      <c r="H98" s="1">
        <f t="shared" si="35"/>
        <v>2.7532848455468395</v>
      </c>
      <c r="I98" s="1" t="e">
        <f t="shared" si="35"/>
        <v>#NUM!</v>
      </c>
      <c r="J98" s="1" t="e">
        <f t="shared" si="21"/>
        <v>#NUM!</v>
      </c>
      <c r="K98" s="1" t="e">
        <f t="shared" si="28"/>
        <v>#NUM!</v>
      </c>
      <c r="L98" s="23" t="e">
        <f t="shared" si="29"/>
        <v>#NUM!</v>
      </c>
      <c r="M98" s="23" t="e">
        <f t="shared" si="32"/>
        <v>#NUM!</v>
      </c>
      <c r="N98" s="1">
        <f t="shared" si="22"/>
        <v>2.4700375912533285E-2</v>
      </c>
      <c r="O98" s="1">
        <f t="shared" si="23"/>
        <v>0.9352767439878773</v>
      </c>
      <c r="P98" s="1">
        <f t="shared" si="33"/>
        <v>2.7934444593432812</v>
      </c>
      <c r="Q98" s="1">
        <f t="shared" si="30"/>
        <v>23.226093957209713</v>
      </c>
      <c r="R98" s="1">
        <f t="shared" si="24"/>
        <v>0.10981231807893815</v>
      </c>
      <c r="S98" s="23">
        <f t="shared" si="31"/>
        <v>-6.9682980603190607</v>
      </c>
      <c r="T98" s="23">
        <f t="shared" si="34"/>
        <v>-5.686684875952646</v>
      </c>
      <c r="U98" s="23">
        <f t="shared" si="25"/>
        <v>8.1818181818181674</v>
      </c>
      <c r="V98" s="23">
        <f t="shared" si="26"/>
        <v>2.1019143975318926</v>
      </c>
      <c r="W98" s="23">
        <f t="shared" si="27"/>
        <v>21.12417955967782</v>
      </c>
    </row>
    <row r="99" spans="1:23" x14ac:dyDescent="0.2">
      <c r="A99" s="6">
        <f t="shared" si="20"/>
        <v>4.5499999999999918</v>
      </c>
      <c r="B99">
        <v>16.040199999999999</v>
      </c>
      <c r="C99">
        <v>15.764900000000001</v>
      </c>
      <c r="D99">
        <v>15.945399999999999</v>
      </c>
      <c r="F99" s="1">
        <f t="shared" si="35"/>
        <v>2.7750980711885633</v>
      </c>
      <c r="G99" s="1">
        <f t="shared" si="35"/>
        <v>2.7577859498116668</v>
      </c>
      <c r="H99" s="1">
        <f t="shared" si="35"/>
        <v>2.7691703863812958</v>
      </c>
      <c r="I99" s="1" t="e">
        <f t="shared" si="35"/>
        <v>#NUM!</v>
      </c>
      <c r="J99" s="1" t="e">
        <f t="shared" si="21"/>
        <v>#NUM!</v>
      </c>
      <c r="K99" s="1" t="e">
        <f t="shared" si="28"/>
        <v>#NUM!</v>
      </c>
      <c r="L99" s="23" t="e">
        <f t="shared" si="29"/>
        <v>#NUM!</v>
      </c>
      <c r="M99" s="23" t="e">
        <f t="shared" si="32"/>
        <v>#NUM!</v>
      </c>
      <c r="N99" s="1">
        <f t="shared" si="22"/>
        <v>9.4740648698574403E-2</v>
      </c>
      <c r="O99" s="1">
        <f t="shared" si="23"/>
        <v>9.9311336612137271E-2</v>
      </c>
      <c r="P99" s="1">
        <f t="shared" si="33"/>
        <v>2.7506831944774746</v>
      </c>
      <c r="Q99" s="1">
        <f t="shared" si="30"/>
        <v>22.870555420482965</v>
      </c>
      <c r="R99" s="1">
        <f t="shared" si="24"/>
        <v>0.4211956241772753</v>
      </c>
      <c r="S99" s="23">
        <f t="shared" si="31"/>
        <v>-7.2584248795803932</v>
      </c>
      <c r="T99" s="23">
        <f t="shared" si="34"/>
        <v>-5.9286841814252647</v>
      </c>
      <c r="U99" s="23">
        <f t="shared" si="25"/>
        <v>8.2727272727272574</v>
      </c>
      <c r="V99" s="23">
        <f t="shared" si="26"/>
        <v>2.1129642337184777</v>
      </c>
      <c r="W99" s="23">
        <f t="shared" si="27"/>
        <v>20.757591186764486</v>
      </c>
    </row>
    <row r="100" spans="1:23" x14ac:dyDescent="0.2">
      <c r="A100" s="6">
        <f t="shared" si="20"/>
        <v>4.5999999999999917</v>
      </c>
      <c r="B100">
        <v>16.673400000000001</v>
      </c>
      <c r="C100">
        <v>16.029399999999999</v>
      </c>
      <c r="D100">
        <v>16.1982</v>
      </c>
      <c r="F100" s="1">
        <f t="shared" si="35"/>
        <v>2.8138146351740096</v>
      </c>
      <c r="G100" s="1">
        <f t="shared" si="35"/>
        <v>2.7744245361018591</v>
      </c>
      <c r="H100" s="1">
        <f t="shared" si="35"/>
        <v>2.7849001249539307</v>
      </c>
      <c r="I100" s="1" t="e">
        <f t="shared" si="35"/>
        <v>#NUM!</v>
      </c>
      <c r="J100" s="1" t="e">
        <f t="shared" si="21"/>
        <v>#NUM!</v>
      </c>
      <c r="K100" s="1" t="e">
        <f t="shared" si="28"/>
        <v>#NUM!</v>
      </c>
      <c r="L100" s="23" t="e">
        <f t="shared" si="29"/>
        <v>#NUM!</v>
      </c>
      <c r="M100" s="23" t="e">
        <f t="shared" si="32"/>
        <v>#NUM!</v>
      </c>
      <c r="N100" s="1">
        <f t="shared" si="22"/>
        <v>0.16705706535848408</v>
      </c>
      <c r="O100" s="1">
        <f t="shared" si="23"/>
        <v>0.47917651664739358</v>
      </c>
      <c r="P100" s="1">
        <f t="shared" si="33"/>
        <v>2.706146066420311</v>
      </c>
      <c r="Q100" s="1">
        <f t="shared" si="30"/>
        <v>22.500251469251676</v>
      </c>
      <c r="R100" s="1">
        <f t="shared" si="24"/>
        <v>0.74269815420790286</v>
      </c>
      <c r="S100" s="23">
        <f t="shared" si="31"/>
        <v>-7.5611664784615851</v>
      </c>
      <c r="T100" s="23">
        <f t="shared" si="34"/>
        <v>-6.2017298244296404</v>
      </c>
      <c r="U100" s="23">
        <f t="shared" si="25"/>
        <v>8.3636363636363473</v>
      </c>
      <c r="V100" s="23">
        <f t="shared" si="26"/>
        <v>2.123893304250668</v>
      </c>
      <c r="W100" s="23">
        <f t="shared" si="27"/>
        <v>20.376358165001008</v>
      </c>
    </row>
    <row r="101" spans="1:23" x14ac:dyDescent="0.2">
      <c r="A101" s="6">
        <f t="shared" si="20"/>
        <v>4.6499999999999915</v>
      </c>
      <c r="B101">
        <v>17.340199999999999</v>
      </c>
      <c r="C101">
        <v>16.295500000000001</v>
      </c>
      <c r="D101">
        <v>16.452500000000001</v>
      </c>
      <c r="F101" s="1">
        <f t="shared" si="35"/>
        <v>2.8530275053112542</v>
      </c>
      <c r="G101" s="1">
        <f t="shared" si="35"/>
        <v>2.7908889960777477</v>
      </c>
      <c r="H101" s="1">
        <f t="shared" si="35"/>
        <v>2.800477441348137</v>
      </c>
      <c r="I101" s="1" t="e">
        <f t="shared" si="35"/>
        <v>#NUM!</v>
      </c>
      <c r="J101" s="1" t="e">
        <f t="shared" si="21"/>
        <v>#NUM!</v>
      </c>
      <c r="K101" s="1" t="e">
        <f t="shared" si="28"/>
        <v>#NUM!</v>
      </c>
      <c r="L101" s="23" t="e">
        <f t="shared" si="29"/>
        <v>#NUM!</v>
      </c>
      <c r="M101" s="23" t="e">
        <f t="shared" si="32"/>
        <v>#NUM!</v>
      </c>
      <c r="N101" s="1">
        <f t="shared" si="22"/>
        <v>0.24172449756018116</v>
      </c>
      <c r="O101" s="1">
        <f t="shared" si="23"/>
        <v>0.5944338775266963</v>
      </c>
      <c r="P101" s="1">
        <f t="shared" si="33"/>
        <v>2.6597436734183422</v>
      </c>
      <c r="Q101" s="1">
        <f t="shared" si="30"/>
        <v>22.114438772636809</v>
      </c>
      <c r="R101" s="1">
        <f t="shared" si="24"/>
        <v>1.0746527707734681</v>
      </c>
      <c r="S101" s="23">
        <f t="shared" si="31"/>
        <v>-7.878597862023355</v>
      </c>
      <c r="T101" s="23">
        <f t="shared" si="34"/>
        <v>-6.5014842667050896</v>
      </c>
      <c r="U101" s="23">
        <f t="shared" si="25"/>
        <v>8.454545454545439</v>
      </c>
      <c r="V101" s="23">
        <f t="shared" si="26"/>
        <v>2.1347042203548834</v>
      </c>
      <c r="W101" s="23">
        <f t="shared" si="27"/>
        <v>19.979734552281926</v>
      </c>
    </row>
    <row r="102" spans="1:23" x14ac:dyDescent="0.2">
      <c r="A102" s="6">
        <f t="shared" si="20"/>
        <v>4.6999999999999913</v>
      </c>
      <c r="B102">
        <v>18.043299999999999</v>
      </c>
      <c r="C102">
        <v>16.563199999999998</v>
      </c>
      <c r="D102">
        <v>16.708300000000001</v>
      </c>
      <c r="F102" s="1">
        <f t="shared" si="35"/>
        <v>2.8927744247346734</v>
      </c>
      <c r="G102" s="1">
        <f t="shared" si="35"/>
        <v>2.8071833670042801</v>
      </c>
      <c r="H102" s="1">
        <f t="shared" si="35"/>
        <v>2.8159056019441646</v>
      </c>
      <c r="I102" s="1" t="e">
        <f t="shared" si="35"/>
        <v>#NUM!</v>
      </c>
      <c r="J102" s="1" t="e">
        <f t="shared" si="21"/>
        <v>#NUM!</v>
      </c>
      <c r="K102" s="1" t="e">
        <f t="shared" si="28"/>
        <v>#NUM!</v>
      </c>
      <c r="L102" s="23" t="e">
        <f t="shared" si="29"/>
        <v>#NUM!</v>
      </c>
      <c r="M102" s="23" t="e">
        <f t="shared" si="32"/>
        <v>#NUM!</v>
      </c>
      <c r="N102" s="1">
        <f t="shared" si="22"/>
        <v>0.31885528764021137</v>
      </c>
      <c r="O102" s="1">
        <f t="shared" si="23"/>
        <v>0.6440173688529347</v>
      </c>
      <c r="P102" s="1">
        <f t="shared" si="33"/>
        <v>2.6113887405194949</v>
      </c>
      <c r="Q102" s="1">
        <f t="shared" si="30"/>
        <v>21.712391683049344</v>
      </c>
      <c r="R102" s="1">
        <f t="shared" si="24"/>
        <v>1.4175589226450411</v>
      </c>
      <c r="S102" s="23">
        <f t="shared" si="31"/>
        <v>-8.2113149051320917</v>
      </c>
      <c r="T102" s="23">
        <f t="shared" si="34"/>
        <v>-6.8108718211892656</v>
      </c>
      <c r="U102" s="23">
        <f t="shared" si="25"/>
        <v>8.545454545454529</v>
      </c>
      <c r="V102" s="23">
        <f t="shared" si="26"/>
        <v>2.1453995094716314</v>
      </c>
      <c r="W102" s="23">
        <f t="shared" si="27"/>
        <v>19.566992173577713</v>
      </c>
    </row>
    <row r="103" spans="1:23" x14ac:dyDescent="0.2">
      <c r="A103" s="6">
        <f t="shared" si="20"/>
        <v>4.7499999999999911</v>
      </c>
      <c r="B103">
        <v>18.785699999999999</v>
      </c>
      <c r="C103">
        <v>16.8324</v>
      </c>
      <c r="D103">
        <v>16.965599999999998</v>
      </c>
      <c r="F103" s="1">
        <f t="shared" si="35"/>
        <v>2.9330959421059428</v>
      </c>
      <c r="G103" s="1">
        <f t="shared" si="35"/>
        <v>2.8233056005314889</v>
      </c>
      <c r="H103" s="1">
        <f t="shared" si="35"/>
        <v>2.831187764542717</v>
      </c>
      <c r="I103" s="1" t="e">
        <f t="shared" si="35"/>
        <v>#NUM!</v>
      </c>
      <c r="J103" s="1" t="e">
        <f t="shared" si="21"/>
        <v>#NUM!</v>
      </c>
      <c r="K103" s="1" t="e">
        <f t="shared" si="28"/>
        <v>#NUM!</v>
      </c>
      <c r="L103" s="23" t="e">
        <f t="shared" si="29"/>
        <v>#NUM!</v>
      </c>
      <c r="M103" s="23" t="e">
        <f t="shared" si="32"/>
        <v>#NUM!</v>
      </c>
      <c r="N103" s="1">
        <f t="shared" si="22"/>
        <v>0.39861084419619452</v>
      </c>
      <c r="O103" s="1">
        <f t="shared" si="23"/>
        <v>0.67089587118095717</v>
      </c>
      <c r="P103" s="1">
        <f t="shared" si="33"/>
        <v>2.5609846992751941</v>
      </c>
      <c r="Q103" s="1">
        <f t="shared" si="30"/>
        <v>21.293307282123603</v>
      </c>
      <c r="R103" s="1">
        <f t="shared" si="24"/>
        <v>1.772134196159173</v>
      </c>
      <c r="S103" s="23">
        <f t="shared" si="31"/>
        <v>-8.5596850441422792</v>
      </c>
      <c r="T103" s="23">
        <f t="shared" si="34"/>
        <v>-7.1528350304458757</v>
      </c>
      <c r="U103" s="23">
        <f t="shared" si="25"/>
        <v>8.6363636363636189</v>
      </c>
      <c r="V103" s="23">
        <f t="shared" si="26"/>
        <v>2.1559816188021683</v>
      </c>
      <c r="W103" s="23">
        <f t="shared" si="27"/>
        <v>19.137325663321434</v>
      </c>
    </row>
    <row r="104" spans="1:23" x14ac:dyDescent="0.2">
      <c r="A104" s="6">
        <f t="shared" si="20"/>
        <v>4.7999999999999909</v>
      </c>
      <c r="B104">
        <v>19.570799999999998</v>
      </c>
      <c r="C104">
        <v>17.103100000000001</v>
      </c>
      <c r="D104">
        <v>17.224499999999999</v>
      </c>
      <c r="F104" s="1">
        <f t="shared" si="35"/>
        <v>2.9740386594687354</v>
      </c>
      <c r="G104" s="1">
        <f t="shared" si="35"/>
        <v>2.8392597336279009</v>
      </c>
      <c r="H104" s="1">
        <f t="shared" si="35"/>
        <v>2.8463327889022167</v>
      </c>
      <c r="I104" s="1" t="e">
        <f t="shared" si="35"/>
        <v>#NUM!</v>
      </c>
      <c r="J104" s="1" t="e">
        <f t="shared" si="21"/>
        <v>#NUM!</v>
      </c>
      <c r="K104" s="1" t="e">
        <f t="shared" si="28"/>
        <v>#NUM!</v>
      </c>
      <c r="L104" s="23" t="e">
        <f t="shared" si="29"/>
        <v>#NUM!</v>
      </c>
      <c r="M104" s="23" t="e">
        <f t="shared" si="32"/>
        <v>#NUM!</v>
      </c>
      <c r="N104" s="1">
        <f t="shared" si="22"/>
        <v>0.48115126174966116</v>
      </c>
      <c r="O104" s="1">
        <f t="shared" si="23"/>
        <v>0.68747618150336054</v>
      </c>
      <c r="P104" s="1">
        <f t="shared" si="33"/>
        <v>2.5084398555096659</v>
      </c>
      <c r="Q104" s="1">
        <f t="shared" si="30"/>
        <v>20.856423178635119</v>
      </c>
      <c r="R104" s="1">
        <f t="shared" si="24"/>
        <v>2.1390903355655566</v>
      </c>
      <c r="S104" s="23">
        <f t="shared" si="31"/>
        <v>-8.9265984081766767</v>
      </c>
      <c r="T104" s="23">
        <f t="shared" si="34"/>
        <v>-7.5240362427394469</v>
      </c>
      <c r="U104" s="23">
        <f t="shared" si="25"/>
        <v>8.7272727272727106</v>
      </c>
      <c r="V104" s="23">
        <f t="shared" si="26"/>
        <v>2.1664529186694637</v>
      </c>
      <c r="W104" s="23">
        <f t="shared" si="27"/>
        <v>18.689970259965655</v>
      </c>
    </row>
    <row r="105" spans="1:23" x14ac:dyDescent="0.2">
      <c r="A105" s="6">
        <f t="shared" si="20"/>
        <v>4.8499999999999908</v>
      </c>
      <c r="B105">
        <v>20.402200000000001</v>
      </c>
      <c r="C105">
        <v>17.375499999999999</v>
      </c>
      <c r="D105">
        <v>17.4848</v>
      </c>
      <c r="F105" s="1">
        <f t="shared" si="35"/>
        <v>3.0156427381727724</v>
      </c>
      <c r="G105" s="1">
        <f t="shared" si="35"/>
        <v>2.8550611680152236</v>
      </c>
      <c r="H105" s="1">
        <f t="shared" si="35"/>
        <v>2.8613319320741697</v>
      </c>
      <c r="I105" s="1" t="e">
        <f t="shared" si="35"/>
        <v>#NUM!</v>
      </c>
      <c r="J105" s="1" t="e">
        <f t="shared" si="21"/>
        <v>#NUM!</v>
      </c>
      <c r="K105" s="1" t="e">
        <f t="shared" si="28"/>
        <v>#NUM!</v>
      </c>
      <c r="L105" s="23" t="e">
        <f t="shared" si="29"/>
        <v>#NUM!</v>
      </c>
      <c r="M105" s="23" t="e">
        <f t="shared" si="32"/>
        <v>#NUM!</v>
      </c>
      <c r="N105" s="1">
        <f t="shared" si="22"/>
        <v>0.56648493119267862</v>
      </c>
      <c r="O105" s="1">
        <f t="shared" si="23"/>
        <v>0.6986929845672869</v>
      </c>
      <c r="P105" s="1">
        <f t="shared" si="33"/>
        <v>2.4536228806670199</v>
      </c>
      <c r="Q105" s="1">
        <f t="shared" si="30"/>
        <v>20.400647441305939</v>
      </c>
      <c r="R105" s="1">
        <f t="shared" si="24"/>
        <v>2.5184646448838532</v>
      </c>
      <c r="S105" s="23">
        <f t="shared" si="31"/>
        <v>-9.3120886684162212</v>
      </c>
      <c r="T105" s="23">
        <f t="shared" si="34"/>
        <v>-7.9273633056449206</v>
      </c>
      <c r="U105" s="23">
        <f t="shared" si="25"/>
        <v>8.8181818181818006</v>
      </c>
      <c r="V105" s="23">
        <f t="shared" si="26"/>
        <v>2.1768157057050104</v>
      </c>
      <c r="W105" s="23">
        <f t="shared" si="27"/>
        <v>18.223831735600928</v>
      </c>
    </row>
    <row r="106" spans="1:23" x14ac:dyDescent="0.2">
      <c r="A106" s="6">
        <f t="shared" si="20"/>
        <v>4.8999999999999906</v>
      </c>
      <c r="B106">
        <v>21.284099999999999</v>
      </c>
      <c r="C106">
        <v>17.6493</v>
      </c>
      <c r="D106">
        <v>17.746700000000001</v>
      </c>
      <c r="F106" s="1">
        <f t="shared" si="35"/>
        <v>3.0579603150880543</v>
      </c>
      <c r="G106" s="1">
        <f t="shared" si="35"/>
        <v>2.8706961225361676</v>
      </c>
      <c r="H106" s="1">
        <f t="shared" si="35"/>
        <v>2.8761995831440395</v>
      </c>
      <c r="I106" s="1" t="e">
        <f t="shared" si="35"/>
        <v>#NUM!</v>
      </c>
      <c r="J106" s="1" t="e">
        <f t="shared" si="21"/>
        <v>#NUM!</v>
      </c>
      <c r="K106" s="1" t="e">
        <f t="shared" si="28"/>
        <v>#NUM!</v>
      </c>
      <c r="L106" s="23" t="e">
        <f t="shared" si="29"/>
        <v>#NUM!</v>
      </c>
      <c r="M106" s="23" t="e">
        <f t="shared" si="32"/>
        <v>#NUM!</v>
      </c>
      <c r="N106" s="1">
        <f t="shared" si="22"/>
        <v>0.65492486952648288</v>
      </c>
      <c r="O106" s="1">
        <f t="shared" si="23"/>
        <v>0.70660340554777068</v>
      </c>
      <c r="P106" s="1">
        <f t="shared" si="33"/>
        <v>2.3964416756020803</v>
      </c>
      <c r="Q106" s="1">
        <f t="shared" si="30"/>
        <v>19.9252143117935</v>
      </c>
      <c r="R106" s="1">
        <f t="shared" si="24"/>
        <v>2.9116487273279388</v>
      </c>
      <c r="S106" s="23">
        <f t="shared" si="31"/>
        <v>-9.7193347387411659</v>
      </c>
      <c r="T106" s="23">
        <f t="shared" si="34"/>
        <v>-8.3707922051502717</v>
      </c>
      <c r="U106" s="23">
        <f t="shared" si="25"/>
        <v>8.9090909090908905</v>
      </c>
      <c r="V106" s="23">
        <f t="shared" si="26"/>
        <v>2.1870722058721994</v>
      </c>
      <c r="W106" s="23">
        <f t="shared" si="27"/>
        <v>17.738142105921302</v>
      </c>
    </row>
    <row r="107" spans="1:23" x14ac:dyDescent="0.2">
      <c r="A107" s="6">
        <f t="shared" si="20"/>
        <v>4.9499999999999904</v>
      </c>
      <c r="B107">
        <v>22.2212</v>
      </c>
      <c r="C107">
        <v>17.924800000000001</v>
      </c>
      <c r="D107">
        <v>18.010000000000002</v>
      </c>
      <c r="F107" s="1">
        <f t="shared" si="35"/>
        <v>3.1010467881537847</v>
      </c>
      <c r="G107" s="1">
        <f t="shared" si="35"/>
        <v>2.8861852288223218</v>
      </c>
      <c r="H107" s="1">
        <f t="shared" si="35"/>
        <v>2.8909271591878647</v>
      </c>
      <c r="I107" s="1" t="e">
        <f t="shared" si="35"/>
        <v>#NUM!</v>
      </c>
      <c r="J107" s="1" t="e">
        <f t="shared" si="21"/>
        <v>#NUM!</v>
      </c>
      <c r="K107" s="1" t="e">
        <f t="shared" si="28"/>
        <v>#NUM!</v>
      </c>
      <c r="L107" s="23" t="e">
        <f t="shared" si="29"/>
        <v>#NUM!</v>
      </c>
      <c r="M107" s="23" t="e">
        <f t="shared" si="32"/>
        <v>#NUM!</v>
      </c>
      <c r="N107" s="1">
        <f t="shared" si="22"/>
        <v>0.74649759931919002</v>
      </c>
      <c r="O107" s="1">
        <f t="shared" si="23"/>
        <v>0.71250623903624721</v>
      </c>
      <c r="P107" s="1">
        <f t="shared" si="33"/>
        <v>2.3367266783849687</v>
      </c>
      <c r="Q107" s="1">
        <f t="shared" si="30"/>
        <v>19.428713967431825</v>
      </c>
      <c r="R107" s="1">
        <f t="shared" si="24"/>
        <v>3.3187604962727573</v>
      </c>
      <c r="S107" s="23">
        <f t="shared" si="31"/>
        <v>-10.149167888931245</v>
      </c>
      <c r="T107" s="23">
        <f t="shared" si="34"/>
        <v>136.44327459434521</v>
      </c>
      <c r="U107" s="23">
        <f t="shared" si="25"/>
        <v>8.9999999999999822</v>
      </c>
      <c r="V107" s="23">
        <f t="shared" si="26"/>
        <v>2.1972245773362173</v>
      </c>
      <c r="W107" s="23">
        <f t="shared" si="27"/>
        <v>17.231489390095607</v>
      </c>
    </row>
    <row r="108" spans="1:23" x14ac:dyDescent="0.2">
      <c r="A108" s="6">
        <f t="shared" si="20"/>
        <v>4.9999999999999902</v>
      </c>
      <c r="B108">
        <v>23.218699999999998</v>
      </c>
      <c r="C108">
        <v>18.201799999999999</v>
      </c>
      <c r="D108">
        <v>18.274899999999999</v>
      </c>
      <c r="F108" s="1">
        <f t="shared" si="35"/>
        <v>3.1449579884836818</v>
      </c>
      <c r="G108" s="1">
        <f t="shared" si="35"/>
        <v>2.9015204902912592</v>
      </c>
      <c r="H108" s="1">
        <f t="shared" si="35"/>
        <v>2.9055285336646466</v>
      </c>
      <c r="I108" s="1" t="e">
        <f t="shared" si="35"/>
        <v>#NUM!</v>
      </c>
      <c r="J108" s="1" t="e">
        <f t="shared" si="21"/>
        <v>#NUM!</v>
      </c>
      <c r="K108" s="1" t="e">
        <f t="shared" si="28"/>
        <v>#NUM!</v>
      </c>
      <c r="L108" s="23" t="e">
        <f t="shared" si="29"/>
        <v>#NUM!</v>
      </c>
      <c r="M108" s="23" t="e">
        <f t="shared" si="32"/>
        <v>#NUM!</v>
      </c>
      <c r="N108" s="1">
        <f t="shared" si="22"/>
        <v>0.84148921151588907</v>
      </c>
      <c r="O108" s="1">
        <f t="shared" si="23"/>
        <v>0.71697450034535082</v>
      </c>
      <c r="P108" s="1">
        <f t="shared" si="33"/>
        <v>2.2743757920380512</v>
      </c>
      <c r="Q108" s="1">
        <f t="shared" si="30"/>
        <v>18.910297522900379</v>
      </c>
      <c r="S108" s="23">
        <f t="shared" si="31"/>
        <v>3.9249927206933055</v>
      </c>
      <c r="T108" s="23">
        <f t="shared" si="34"/>
        <v>-2.0503369472588413</v>
      </c>
      <c r="U108" s="23">
        <f t="shared" si="25"/>
        <v>9.0909090909090722</v>
      </c>
      <c r="V108" s="23">
        <f t="shared" si="26"/>
        <v>2.2072749131897189</v>
      </c>
      <c r="W108" s="23">
        <f t="shared" si="27"/>
        <v>16.703022609710661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64DCA-8558-F642-97DD-944C0FC44385}">
  <sheetPr>
    <tabColor theme="7" tint="0.39997558519241921"/>
  </sheetPr>
  <dimension ref="A1:X108"/>
  <sheetViews>
    <sheetView tabSelected="1" showRuler="0" zoomScale="75" zoomScaleNormal="130" workbookViewId="0">
      <selection activeCell="K29" sqref="K29"/>
    </sheetView>
  </sheetViews>
  <sheetFormatPr baseColWidth="10" defaultRowHeight="16" x14ac:dyDescent="0.2"/>
  <cols>
    <col min="18" max="18" width="12.1640625" bestFit="1" customWidth="1"/>
    <col min="19" max="19" width="12.1640625" customWidth="1"/>
  </cols>
  <sheetData>
    <row r="1" spans="1:24" x14ac:dyDescent="0.2">
      <c r="A1" s="1"/>
      <c r="B1" s="2" t="s">
        <v>2</v>
      </c>
      <c r="C1" s="8"/>
      <c r="D1" s="8" t="s">
        <v>3</v>
      </c>
      <c r="E1" s="8" t="s">
        <v>4</v>
      </c>
      <c r="F1" s="8" t="s">
        <v>5</v>
      </c>
      <c r="G1" s="8" t="s">
        <v>21</v>
      </c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1"/>
      <c r="U1" s="3"/>
      <c r="V1" s="1"/>
    </row>
    <row r="2" spans="1:24" x14ac:dyDescent="0.2">
      <c r="A2" s="4" t="s">
        <v>6</v>
      </c>
      <c r="B2" s="1">
        <v>113</v>
      </c>
      <c r="C2" s="1"/>
      <c r="D2" s="1">
        <f>1/B2</f>
        <v>8.8495575221238937E-3</v>
      </c>
      <c r="E2" s="1">
        <f>1/B3</f>
        <v>7.0921985815602835E-3</v>
      </c>
      <c r="F2" s="1">
        <f>1/B4</f>
        <v>6.41025641025641E-3</v>
      </c>
      <c r="G2" s="1">
        <f>1/B5</f>
        <v>5.1282051282051282E-3</v>
      </c>
      <c r="H2" s="1"/>
      <c r="I2" s="1"/>
      <c r="J2" s="1"/>
      <c r="K2" s="1"/>
      <c r="L2" s="1"/>
      <c r="M2" s="1"/>
      <c r="N2" s="1" t="s">
        <v>7</v>
      </c>
      <c r="O2" s="1">
        <v>0.05</v>
      </c>
      <c r="P2" s="1"/>
      <c r="Q2" s="4"/>
      <c r="R2" s="1"/>
      <c r="S2" s="48" t="s">
        <v>38</v>
      </c>
      <c r="T2" s="1">
        <v>15.2</v>
      </c>
      <c r="U2" s="1"/>
      <c r="V2" s="1"/>
    </row>
    <row r="3" spans="1:24" x14ac:dyDescent="0.2">
      <c r="A3" s="5" t="s">
        <v>8</v>
      </c>
      <c r="B3">
        <v>141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 t="s">
        <v>9</v>
      </c>
      <c r="O3" s="1">
        <v>0.05</v>
      </c>
      <c r="P3" s="1"/>
      <c r="Q3" s="4"/>
      <c r="R3" s="1"/>
      <c r="S3" s="48" t="s">
        <v>39</v>
      </c>
      <c r="T3" s="15">
        <v>59.6</v>
      </c>
      <c r="U3" s="1"/>
      <c r="V3" s="1"/>
    </row>
    <row r="4" spans="1:24" x14ac:dyDescent="0.2">
      <c r="A4" s="5" t="s">
        <v>10</v>
      </c>
      <c r="B4">
        <v>156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48" t="s">
        <v>40</v>
      </c>
      <c r="T4" s="1">
        <v>60.5</v>
      </c>
      <c r="U4" s="1"/>
      <c r="V4" s="1"/>
    </row>
    <row r="5" spans="1:24" x14ac:dyDescent="0.2">
      <c r="A5" s="5" t="s">
        <v>20</v>
      </c>
      <c r="B5">
        <v>195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4"/>
      <c r="R5" s="1"/>
      <c r="S5" s="4" t="s">
        <v>34</v>
      </c>
      <c r="T5" s="30">
        <v>0.7</v>
      </c>
      <c r="U5" s="15" t="s">
        <v>1</v>
      </c>
      <c r="V5" s="1"/>
    </row>
    <row r="6" spans="1:24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4" t="s">
        <v>35</v>
      </c>
      <c r="T6" s="14">
        <v>0.7</v>
      </c>
      <c r="U6" s="15" t="s">
        <v>1</v>
      </c>
      <c r="V6" s="1"/>
    </row>
    <row r="7" spans="1:24" ht="17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4" ht="35" thickBot="1" x14ac:dyDescent="0.25">
      <c r="A8" s="10" t="s">
        <v>0</v>
      </c>
      <c r="B8" s="37" t="s">
        <v>11</v>
      </c>
      <c r="C8" s="37" t="s">
        <v>12</v>
      </c>
      <c r="D8" s="37" t="s">
        <v>13</v>
      </c>
      <c r="E8" s="38" t="s">
        <v>22</v>
      </c>
      <c r="F8" s="37" t="s">
        <v>14</v>
      </c>
      <c r="G8" s="37" t="s">
        <v>15</v>
      </c>
      <c r="H8" s="37" t="s">
        <v>16</v>
      </c>
      <c r="I8" s="38" t="s">
        <v>23</v>
      </c>
      <c r="J8" s="37" t="s">
        <v>17</v>
      </c>
      <c r="K8" s="32" t="s">
        <v>36</v>
      </c>
      <c r="L8" s="19" t="s">
        <v>33</v>
      </c>
      <c r="M8" s="50" t="s">
        <v>31</v>
      </c>
      <c r="N8" s="37" t="s">
        <v>18</v>
      </c>
      <c r="O8" s="37" t="s">
        <v>19</v>
      </c>
      <c r="P8" s="39" t="s">
        <v>24</v>
      </c>
      <c r="Q8" s="40" t="s">
        <v>25</v>
      </c>
      <c r="R8" s="53" t="s">
        <v>27</v>
      </c>
      <c r="S8" s="19" t="s">
        <v>33</v>
      </c>
      <c r="T8" s="19" t="s">
        <v>31</v>
      </c>
      <c r="U8" s="22" t="s">
        <v>28</v>
      </c>
      <c r="V8" s="1"/>
    </row>
    <row r="9" spans="1:24" x14ac:dyDescent="0.2">
      <c r="A9" s="1">
        <v>0.05</v>
      </c>
      <c r="B9" s="9">
        <v>1.5571100000000001E-5</v>
      </c>
      <c r="C9" s="7">
        <v>1.3376100000000001E-4</v>
      </c>
      <c r="D9" s="7">
        <v>6.4326400000000005E-4</v>
      </c>
      <c r="E9" s="1">
        <v>1.2323199999999999E-2</v>
      </c>
      <c r="F9" s="1">
        <f>LN(B9)</f>
        <v>-11.070093925930502</v>
      </c>
      <c r="G9" s="1">
        <f>LN(C9)</f>
        <v>-8.9194559325792735</v>
      </c>
      <c r="H9" s="1">
        <f>LN(D9)</f>
        <v>-7.3489553425619993</v>
      </c>
      <c r="I9" s="1">
        <f>LN(E9)</f>
        <v>-4.396271614343684</v>
      </c>
      <c r="J9" s="1">
        <f>SLOPE(F9:I9,$D$2:$G$2)</f>
        <v>-1782.5587634306157</v>
      </c>
      <c r="K9" s="1">
        <f>-J9*0.0083145</f>
        <v>14.821084838543856</v>
      </c>
      <c r="L9" s="23"/>
      <c r="M9" s="23"/>
      <c r="N9" s="1">
        <f>INDEX(LINEST(F9:H9,$D$2:$F$2,,TRUE),2,1)*0.0083145</f>
        <v>1.9598279355593209</v>
      </c>
      <c r="O9" s="1">
        <f>INDEX(LINEST(F9:H9,$D$2:$F$2,,TRUE),3,1)</f>
        <v>0.97478250905485853</v>
      </c>
      <c r="P9" s="1">
        <f>INTERCEPT(F9:H9,D2:F2)</f>
        <v>1.8060956558130492</v>
      </c>
      <c r="Q9" s="1">
        <f>P9*8.3145</f>
        <v>15.016782330257598</v>
      </c>
      <c r="R9" s="7">
        <f>INDEX(LINEST(D9:F9,$D$2:$F$2,,TRUE),2,2)*8.3145</f>
        <v>222.06022455383805</v>
      </c>
      <c r="S9" s="23"/>
      <c r="T9" s="23"/>
      <c r="U9" s="23">
        <f>A9/$T$5</f>
        <v>7.1428571428571438E-2</v>
      </c>
      <c r="V9" s="1"/>
    </row>
    <row r="10" spans="1:24" x14ac:dyDescent="0.2">
      <c r="A10" s="6">
        <f t="shared" ref="A10:A73" si="0">A9+$O$3</f>
        <v>0.1</v>
      </c>
      <c r="B10" s="7">
        <v>3.3152399999999998E-5</v>
      </c>
      <c r="C10" s="1">
        <v>4.4089900000000002E-4</v>
      </c>
      <c r="D10" s="1">
        <v>1.8990000000000001E-3</v>
      </c>
      <c r="E10" s="1">
        <v>2.7816500000000001E-2</v>
      </c>
      <c r="F10" s="1">
        <f>LN(B10)</f>
        <v>-10.31439544576298</v>
      </c>
      <c r="G10" s="1">
        <f t="shared" ref="G10:I25" si="1">LN(C10)</f>
        <v>-7.7266947336909562</v>
      </c>
      <c r="H10" s="1">
        <f t="shared" si="1"/>
        <v>-6.2664278471519879</v>
      </c>
      <c r="I10" s="1">
        <f>LN(E10)</f>
        <v>-3.5821259091720958</v>
      </c>
      <c r="J10" s="1">
        <f t="shared" ref="J10:J73" si="2">SLOPE(F10:I10,$D$2:$G$2)</f>
        <v>-1804.0457490385227</v>
      </c>
      <c r="K10" s="1">
        <f t="shared" ref="K10:K73" si="3">-J10*0.0083145</f>
        <v>14.999738380380798</v>
      </c>
      <c r="L10" s="31">
        <f>(K11-K9)/(A11-A9)</f>
        <v>3.8720961699780778</v>
      </c>
      <c r="M10" s="31"/>
      <c r="N10" s="1">
        <f t="shared" ref="N10:N73" si="4">INDEX(LINEST(F10:H10,$D$2:$F$2,,TRUE),2,1)*0.0083145</f>
        <v>1.2146248820417296</v>
      </c>
      <c r="O10" s="1">
        <f t="shared" ref="O10:O73" si="5">INDEX(LINEST(F10:H10,$D$2:$F$2,,TRUE),3,1)</f>
        <v>0.99195649436651023</v>
      </c>
      <c r="P10" s="1">
        <f>INTERCEPT(F10:H10,$D$2:$F$2)</f>
        <v>3.9846754080813049</v>
      </c>
      <c r="Q10" s="1">
        <f>P10*8.3145</f>
        <v>33.130583680492009</v>
      </c>
      <c r="R10" s="45">
        <f t="shared" ref="R10:R73" si="6">INDEX(LINEST(D10:F10,$D$2:$F$2,,TRUE),2,2)*8.3145</f>
        <v>207.34533184122014</v>
      </c>
      <c r="S10" s="31">
        <f>(Q11-Q9)/(A11-A9)</f>
        <v>297.05448506565489</v>
      </c>
      <c r="T10" s="31"/>
      <c r="U10" s="23">
        <f t="shared" ref="U10:U73" si="7">A10/$T$5</f>
        <v>0.14285714285714288</v>
      </c>
      <c r="V10" s="1"/>
    </row>
    <row r="11" spans="1:24" x14ac:dyDescent="0.2">
      <c r="A11" s="6">
        <f t="shared" si="0"/>
        <v>0.15000000000000002</v>
      </c>
      <c r="B11" s="1">
        <v>4.93191E-5</v>
      </c>
      <c r="C11" s="1">
        <v>8.8007899999999997E-4</v>
      </c>
      <c r="D11" s="1">
        <v>3.5704600000000001E-3</v>
      </c>
      <c r="E11" s="1">
        <v>4.4807699999999999E-2</v>
      </c>
      <c r="F11" s="1">
        <f>LN(B11)</f>
        <v>-9.9171991280098126</v>
      </c>
      <c r="G11" s="1">
        <f t="shared" si="1"/>
        <v>-7.0354988817940791</v>
      </c>
      <c r="H11" s="1">
        <f t="shared" si="1"/>
        <v>-5.6350608399506195</v>
      </c>
      <c r="I11" s="1">
        <f t="shared" si="1"/>
        <v>-3.1053752793300133</v>
      </c>
      <c r="J11" s="1">
        <f t="shared" si="2"/>
        <v>-1829.1291665814736</v>
      </c>
      <c r="K11" s="1">
        <f>-J11*0.0083145</f>
        <v>15.208294455541663</v>
      </c>
      <c r="L11" s="31">
        <f t="shared" ref="L11:L74" si="8">(K12-K10)/(A12-A10)</f>
        <v>3.6562477274646099</v>
      </c>
      <c r="M11" s="31">
        <f>(L12-L10)/(A12-A10)</f>
        <v>-12.315789573371724</v>
      </c>
      <c r="N11" s="1">
        <f t="shared" si="4"/>
        <v>0.75148825434471023</v>
      </c>
      <c r="O11" s="1">
        <f t="shared" si="5"/>
        <v>0.99728569041780846</v>
      </c>
      <c r="P11" s="1">
        <f>INTERCEPT(F11:H11,$D$2:$F$2)</f>
        <v>5.3788238423023742</v>
      </c>
      <c r="Q11" s="1">
        <f t="shared" ref="Q11:Q74" si="9">P11*8.3145</f>
        <v>44.722230836823094</v>
      </c>
      <c r="R11" s="45">
        <f t="shared" si="6"/>
        <v>199.84928197143742</v>
      </c>
      <c r="S11" s="31">
        <f t="shared" ref="S11:S74" si="10">(Q12-Q10)/(A12-A10)</f>
        <v>197.6189709327216</v>
      </c>
      <c r="T11" s="31">
        <f>(S12-S10)/(A12-A10)</f>
        <v>-1551.0309108673796</v>
      </c>
      <c r="U11" s="23">
        <f t="shared" si="7"/>
        <v>0.21428571428571433</v>
      </c>
      <c r="V11" s="1"/>
    </row>
    <row r="12" spans="1:24" x14ac:dyDescent="0.2">
      <c r="A12" s="6">
        <f t="shared" si="0"/>
        <v>0.2</v>
      </c>
      <c r="B12" s="1">
        <v>6.5165600000000005E-5</v>
      </c>
      <c r="C12" s="1">
        <v>1.42509E-3</v>
      </c>
      <c r="D12" s="1">
        <v>5.5760699999999998E-3</v>
      </c>
      <c r="E12" s="1">
        <v>6.2867999999999993E-2</v>
      </c>
      <c r="F12" s="1">
        <f>LN(B12)</f>
        <v>-9.6385788356273707</v>
      </c>
      <c r="G12" s="1">
        <f t="shared" si="1"/>
        <v>-6.5535203093611623</v>
      </c>
      <c r="H12" s="1">
        <f t="shared" si="1"/>
        <v>-5.1892710518007039</v>
      </c>
      <c r="I12" s="1">
        <f>LN(E12)</f>
        <v>-2.766717988768054</v>
      </c>
      <c r="J12" s="1">
        <f t="shared" si="2"/>
        <v>-1848.0201038098812</v>
      </c>
      <c r="K12" s="1">
        <f t="shared" si="3"/>
        <v>15.365363153127259</v>
      </c>
      <c r="L12" s="31">
        <f t="shared" si="8"/>
        <v>2.6405172126409053</v>
      </c>
      <c r="M12" s="31">
        <f t="shared" ref="M12:M75" si="11">(L13-L11)/(A13-A11)</f>
        <v>-19.57410207641761</v>
      </c>
      <c r="N12" s="1">
        <f t="shared" si="4"/>
        <v>0.44497172579395056</v>
      </c>
      <c r="O12" s="1">
        <f t="shared" si="5"/>
        <v>0.99912688724480336</v>
      </c>
      <c r="P12" s="1">
        <f t="shared" ref="P12:P75" si="12">INTERCEPT(F12:H12,$D$2:$F$2)</f>
        <v>6.361474625505342</v>
      </c>
      <c r="Q12" s="1">
        <f t="shared" si="9"/>
        <v>52.89248077376417</v>
      </c>
      <c r="R12" s="45">
        <f t="shared" si="6"/>
        <v>194.75531341889052</v>
      </c>
      <c r="S12" s="31">
        <f t="shared" si="10"/>
        <v>141.95139397891691</v>
      </c>
      <c r="T12" s="31">
        <f t="shared" ref="T12:T75" si="13">(S13-S11)/(A13-A11)</f>
        <v>-921.03976289912646</v>
      </c>
      <c r="U12" s="23">
        <f t="shared" si="7"/>
        <v>0.28571428571428575</v>
      </c>
      <c r="V12" s="1"/>
    </row>
    <row r="13" spans="1:24" x14ac:dyDescent="0.2">
      <c r="A13" s="6">
        <f t="shared" si="0"/>
        <v>0.25</v>
      </c>
      <c r="B13" s="1">
        <v>8.1474E-5</v>
      </c>
      <c r="C13" s="1">
        <v>2.0534899999999998E-3</v>
      </c>
      <c r="D13" s="1">
        <v>7.8621699999999999E-3</v>
      </c>
      <c r="E13" s="1">
        <v>8.1780699999999998E-2</v>
      </c>
      <c r="F13" s="1">
        <f>LN(B13)</f>
        <v>-9.4152266070195623</v>
      </c>
      <c r="G13" s="1">
        <f t="shared" si="1"/>
        <v>-6.188214494314118</v>
      </c>
      <c r="H13" s="1">
        <f t="shared" si="1"/>
        <v>-4.845692629219549</v>
      </c>
      <c r="I13" s="1">
        <f t="shared" si="1"/>
        <v>-2.5037140045322612</v>
      </c>
      <c r="J13" s="1">
        <f t="shared" si="2"/>
        <v>-1860.8871461670278</v>
      </c>
      <c r="K13" s="1">
        <f t="shared" si="3"/>
        <v>15.472346176805754</v>
      </c>
      <c r="L13" s="31">
        <f t="shared" si="8"/>
        <v>1.6988375198228494</v>
      </c>
      <c r="M13" s="31">
        <f t="shared" si="11"/>
        <v>-17.836206884309298</v>
      </c>
      <c r="N13" s="1">
        <f t="shared" si="4"/>
        <v>0.24042009878390111</v>
      </c>
      <c r="O13" s="1">
        <f t="shared" si="5"/>
        <v>0.99975991149113363</v>
      </c>
      <c r="P13" s="1">
        <f t="shared" si="12"/>
        <v>7.0860990119327409</v>
      </c>
      <c r="Q13" s="1">
        <f t="shared" si="9"/>
        <v>58.917370234714781</v>
      </c>
      <c r="R13" s="45">
        <f t="shared" si="6"/>
        <v>190.78982519815889</v>
      </c>
      <c r="S13" s="31">
        <f t="shared" si="10"/>
        <v>105.51499464280897</v>
      </c>
      <c r="T13" s="31">
        <f t="shared" si="13"/>
        <v>-626.7780904450899</v>
      </c>
      <c r="U13" s="23">
        <f t="shared" si="7"/>
        <v>0.35714285714285715</v>
      </c>
      <c r="V13" s="1"/>
    </row>
    <row r="14" spans="1:24" x14ac:dyDescent="0.2">
      <c r="A14" s="46">
        <f t="shared" si="0"/>
        <v>0.3</v>
      </c>
      <c r="B14" s="45">
        <v>9.8896599999999998E-5</v>
      </c>
      <c r="C14" s="45">
        <v>2.7479499999999999E-3</v>
      </c>
      <c r="D14" s="45">
        <v>1.03885E-2</v>
      </c>
      <c r="E14" s="45">
        <v>0.101413</v>
      </c>
      <c r="F14" s="45">
        <f t="shared" ref="F14:I29" si="14">LN(B14)</f>
        <v>-9.2214356980863084</v>
      </c>
      <c r="G14" s="45">
        <f t="shared" si="1"/>
        <v>-5.8969000998385122</v>
      </c>
      <c r="H14" s="45">
        <f t="shared" si="1"/>
        <v>-4.5670558538794337</v>
      </c>
      <c r="I14" s="45">
        <f t="shared" si="1"/>
        <v>-2.2885539909144241</v>
      </c>
      <c r="J14" s="45">
        <f t="shared" si="2"/>
        <v>-1868.452330880936</v>
      </c>
      <c r="K14" s="45">
        <f>-J14*0.0083145</f>
        <v>15.535246905109544</v>
      </c>
      <c r="L14" s="31">
        <f t="shared" si="8"/>
        <v>0.85689652420997597</v>
      </c>
      <c r="M14" s="31">
        <f t="shared" si="11"/>
        <v>-16.263260684958787</v>
      </c>
      <c r="N14" s="45">
        <f t="shared" si="4"/>
        <v>0.10588107126477514</v>
      </c>
      <c r="O14" s="45">
        <f t="shared" si="5"/>
        <v>0.99995530808711719</v>
      </c>
      <c r="P14" s="45">
        <f t="shared" si="12"/>
        <v>7.6305226096632461</v>
      </c>
      <c r="Q14" s="45">
        <f t="shared" si="9"/>
        <v>63.443980238045064</v>
      </c>
      <c r="R14" s="45">
        <f t="shared" si="6"/>
        <v>187.43455850779617</v>
      </c>
      <c r="S14" s="31">
        <f t="shared" si="10"/>
        <v>79.273584934407936</v>
      </c>
      <c r="T14" s="31">
        <f t="shared" si="13"/>
        <v>-464.86053378708289</v>
      </c>
      <c r="U14" s="31">
        <f t="shared" si="7"/>
        <v>0.4285714285714286</v>
      </c>
      <c r="V14" s="1"/>
    </row>
    <row r="15" spans="1:24" x14ac:dyDescent="0.2">
      <c r="A15" s="46">
        <f t="shared" si="0"/>
        <v>0.35</v>
      </c>
      <c r="B15" s="45">
        <v>1.1810499999999999E-4</v>
      </c>
      <c r="C15" s="45">
        <v>3.4981700000000001E-3</v>
      </c>
      <c r="D15" s="45">
        <v>1.3123900000000001E-2</v>
      </c>
      <c r="E15" s="45">
        <v>0.12167500000000001</v>
      </c>
      <c r="F15" s="45">
        <f t="shared" si="14"/>
        <v>-9.0439364986546025</v>
      </c>
      <c r="G15" s="45">
        <f t="shared" si="1"/>
        <v>-5.6555153043670874</v>
      </c>
      <c r="H15" s="45">
        <f t="shared" si="1"/>
        <v>-4.3333202835404734</v>
      </c>
      <c r="I15" s="45">
        <f t="shared" si="1"/>
        <v>-2.1064017232626191</v>
      </c>
      <c r="J15" s="45">
        <f t="shared" si="2"/>
        <v>-1871.1931961304649</v>
      </c>
      <c r="K15" s="45">
        <f t="shared" si="3"/>
        <v>15.558035829226752</v>
      </c>
      <c r="L15" s="31">
        <f t="shared" si="8"/>
        <v>7.2511451326970913E-2</v>
      </c>
      <c r="M15" s="31">
        <f t="shared" si="11"/>
        <v>-15.50079924221582</v>
      </c>
      <c r="N15" s="45">
        <f t="shared" si="4"/>
        <v>1.9493280279541576E-2</v>
      </c>
      <c r="O15" s="45">
        <f t="shared" si="5"/>
        <v>0.9999985251740382</v>
      </c>
      <c r="P15" s="45">
        <f t="shared" si="12"/>
        <v>8.0395368005479071</v>
      </c>
      <c r="Q15" s="45">
        <f t="shared" si="9"/>
        <v>66.844728728155573</v>
      </c>
      <c r="R15" s="45">
        <f t="shared" si="6"/>
        <v>184.42147952387364</v>
      </c>
      <c r="S15" s="31">
        <f t="shared" si="10"/>
        <v>59.028941264100695</v>
      </c>
      <c r="T15" s="31">
        <f t="shared" si="13"/>
        <v>-368.08865809952795</v>
      </c>
      <c r="U15" s="31">
        <f t="shared" si="7"/>
        <v>0.5</v>
      </c>
      <c r="V15" s="1"/>
    </row>
    <row r="16" spans="1:24" x14ac:dyDescent="0.2">
      <c r="A16" s="46">
        <f t="shared" si="0"/>
        <v>0.39999999999999997</v>
      </c>
      <c r="B16" s="45">
        <v>1.3989499999999999E-4</v>
      </c>
      <c r="C16" s="45">
        <v>4.3008500000000002E-3</v>
      </c>
      <c r="D16" s="45">
        <v>1.60439E-2</v>
      </c>
      <c r="E16" s="45">
        <v>0.14250099999999999</v>
      </c>
      <c r="F16" s="45">
        <f t="shared" si="14"/>
        <v>-8.8746184167456743</v>
      </c>
      <c r="G16" s="45">
        <f t="shared" si="1"/>
        <v>-5.448942601399029</v>
      </c>
      <c r="H16" s="45">
        <f t="shared" si="1"/>
        <v>-4.1324265639533913</v>
      </c>
      <c r="I16" s="45">
        <f t="shared" si="1"/>
        <v>-1.9484062617541951</v>
      </c>
      <c r="J16" s="45">
        <f t="shared" si="2"/>
        <v>-1869.3244392618003</v>
      </c>
      <c r="K16" s="45">
        <f t="shared" si="3"/>
        <v>15.542498050242241</v>
      </c>
      <c r="L16" s="31">
        <f t="shared" si="8"/>
        <v>-0.69318340001160561</v>
      </c>
      <c r="M16" s="31">
        <f t="shared" si="11"/>
        <v>-15.4078338546837</v>
      </c>
      <c r="N16" s="45">
        <f t="shared" si="4"/>
        <v>3.4127923465098235E-2</v>
      </c>
      <c r="O16" s="45">
        <f t="shared" si="5"/>
        <v>0.99999554701288929</v>
      </c>
      <c r="P16" s="45">
        <f t="shared" si="12"/>
        <v>8.3404743958692791</v>
      </c>
      <c r="Q16" s="45">
        <f t="shared" si="9"/>
        <v>69.346874364455132</v>
      </c>
      <c r="R16" s="45">
        <f t="shared" si="6"/>
        <v>181.58650505712328</v>
      </c>
      <c r="S16" s="31">
        <f t="shared" si="10"/>
        <v>42.464719124455151</v>
      </c>
      <c r="T16" s="31">
        <f t="shared" si="13"/>
        <v>-308.68050408443196</v>
      </c>
      <c r="U16" s="31">
        <f t="shared" si="7"/>
        <v>0.5714285714285714</v>
      </c>
      <c r="V16" s="45"/>
      <c r="W16" s="11"/>
      <c r="X16" s="11"/>
    </row>
    <row r="17" spans="1:24" x14ac:dyDescent="0.2">
      <c r="A17" s="46">
        <f t="shared" si="0"/>
        <v>0.44999999999999996</v>
      </c>
      <c r="B17" s="45">
        <v>1.6529399999999999E-4</v>
      </c>
      <c r="C17" s="45">
        <v>5.1582900000000003E-3</v>
      </c>
      <c r="D17" s="45">
        <v>1.9130500000000002E-2</v>
      </c>
      <c r="E17" s="45">
        <v>0.16384099999999999</v>
      </c>
      <c r="F17" s="45">
        <f t="shared" si="14"/>
        <v>-8.707784851436724</v>
      </c>
      <c r="G17" s="45">
        <f t="shared" si="1"/>
        <v>-5.2671501497610764</v>
      </c>
      <c r="H17" s="45">
        <f t="shared" si="1"/>
        <v>-3.9564713589138818</v>
      </c>
      <c r="I17" s="45">
        <f t="shared" si="1"/>
        <v>-1.8088588336339955</v>
      </c>
      <c r="J17" s="45">
        <f t="shared" si="2"/>
        <v>-1862.856153614239</v>
      </c>
      <c r="K17" s="45">
        <f t="shared" si="3"/>
        <v>15.488717489225591</v>
      </c>
      <c r="L17" s="31">
        <f t="shared" si="8"/>
        <v>-1.4682719341413988</v>
      </c>
      <c r="M17" s="31">
        <f t="shared" si="11"/>
        <v>-15.743288601946055</v>
      </c>
      <c r="N17" s="45">
        <f t="shared" si="4"/>
        <v>6.5130690296249183E-2</v>
      </c>
      <c r="O17" s="45">
        <f t="shared" si="5"/>
        <v>0.99998385987644456</v>
      </c>
      <c r="P17" s="45">
        <f t="shared" si="12"/>
        <v>8.5502676818330734</v>
      </c>
      <c r="Q17" s="45">
        <f t="shared" si="9"/>
        <v>71.091200640601087</v>
      </c>
      <c r="R17" s="45">
        <f t="shared" si="6"/>
        <v>178.81428787516862</v>
      </c>
      <c r="S17" s="31">
        <f t="shared" si="10"/>
        <v>28.160890855657506</v>
      </c>
      <c r="T17" s="31">
        <f t="shared" si="13"/>
        <v>-272.38055210046224</v>
      </c>
      <c r="U17" s="31">
        <f t="shared" si="7"/>
        <v>0.64285714285714279</v>
      </c>
      <c r="V17" s="45"/>
      <c r="W17" s="11"/>
      <c r="X17" s="11"/>
    </row>
    <row r="18" spans="1:24" x14ac:dyDescent="0.2">
      <c r="A18" s="46">
        <f t="shared" si="0"/>
        <v>0.49999999999999994</v>
      </c>
      <c r="B18" s="45">
        <v>1.95675E-4</v>
      </c>
      <c r="C18" s="45">
        <v>6.0764900000000004E-3</v>
      </c>
      <c r="D18" s="45">
        <v>2.2370999999999999E-2</v>
      </c>
      <c r="E18" s="45">
        <v>0.18565499999999999</v>
      </c>
      <c r="F18" s="45">
        <f t="shared" si="14"/>
        <v>-8.5390554382733725</v>
      </c>
      <c r="G18" s="45">
        <f t="shared" si="1"/>
        <v>-5.1033280523389664</v>
      </c>
      <c r="H18" s="45">
        <f t="shared" si="1"/>
        <v>-3.7999898017523694</v>
      </c>
      <c r="I18" s="45">
        <f t="shared" si="1"/>
        <v>-1.6838651663220419</v>
      </c>
      <c r="J18" s="45">
        <f t="shared" si="2"/>
        <v>-1851.6652663212581</v>
      </c>
      <c r="K18" s="45">
        <f t="shared" si="3"/>
        <v>15.395670856828101</v>
      </c>
      <c r="L18" s="31">
        <f t="shared" si="8"/>
        <v>-2.2675122602062108</v>
      </c>
      <c r="M18" s="31">
        <f t="shared" si="11"/>
        <v>-16.180627552707875</v>
      </c>
      <c r="N18" s="45">
        <f t="shared" si="4"/>
        <v>7.9607462106624907E-2</v>
      </c>
      <c r="O18" s="45">
        <f t="shared" si="5"/>
        <v>0.99997577402564997</v>
      </c>
      <c r="P18" s="45">
        <f>INTERCEPT(F18:H18,$D$2:$F$2)</f>
        <v>8.6791705394215981</v>
      </c>
      <c r="Q18" s="45">
        <f t="shared" si="9"/>
        <v>72.162963450020882</v>
      </c>
      <c r="R18" s="45">
        <f t="shared" si="6"/>
        <v>176.01608043097735</v>
      </c>
      <c r="S18" s="31">
        <f t="shared" si="10"/>
        <v>15.226663914408935</v>
      </c>
      <c r="T18" s="31">
        <f t="shared" si="13"/>
        <v>-249.44666428320812</v>
      </c>
      <c r="U18" s="31">
        <f t="shared" si="7"/>
        <v>0.7142857142857143</v>
      </c>
      <c r="V18" s="45"/>
      <c r="W18" s="11"/>
      <c r="X18" s="11"/>
    </row>
    <row r="19" spans="1:24" x14ac:dyDescent="0.2">
      <c r="A19" s="46">
        <f t="shared" si="0"/>
        <v>0.54999999999999993</v>
      </c>
      <c r="B19" s="45">
        <v>2.3288399999999999E-4</v>
      </c>
      <c r="C19" s="45">
        <v>7.0634199999999999E-3</v>
      </c>
      <c r="D19" s="45">
        <v>2.57574E-2</v>
      </c>
      <c r="E19" s="45">
        <v>0.20791299999999999</v>
      </c>
      <c r="F19" s="45">
        <f t="shared" si="14"/>
        <v>-8.364970082446316</v>
      </c>
      <c r="G19" s="45">
        <f t="shared" si="1"/>
        <v>-4.952825925506664</v>
      </c>
      <c r="H19" s="45">
        <f t="shared" si="1"/>
        <v>-3.6590333145169471</v>
      </c>
      <c r="I19" s="45">
        <f t="shared" si="1"/>
        <v>-1.5706355560105627</v>
      </c>
      <c r="J19" s="45">
        <f t="shared" si="2"/>
        <v>-1835.5843722659172</v>
      </c>
      <c r="K19" s="45">
        <f t="shared" si="3"/>
        <v>15.26196626320497</v>
      </c>
      <c r="L19" s="31">
        <f t="shared" si="8"/>
        <v>-3.0863346894121859</v>
      </c>
      <c r="M19" s="31">
        <f t="shared" si="11"/>
        <v>-16.215545631528759</v>
      </c>
      <c r="N19" s="45">
        <f t="shared" si="4"/>
        <v>8.0657165899163677E-2</v>
      </c>
      <c r="O19" s="45">
        <f t="shared" si="5"/>
        <v>0.99997478085596803</v>
      </c>
      <c r="P19" s="45">
        <f t="shared" si="12"/>
        <v>8.7334015313057876</v>
      </c>
      <c r="Q19" s="45">
        <f t="shared" si="9"/>
        <v>72.613867032041981</v>
      </c>
      <c r="R19" s="45">
        <f t="shared" si="6"/>
        <v>173.12180871695904</v>
      </c>
      <c r="S19" s="31">
        <f t="shared" si="10"/>
        <v>3.2162244273366971</v>
      </c>
      <c r="T19" s="31">
        <f t="shared" si="13"/>
        <v>-230.63027571025702</v>
      </c>
      <c r="U19" s="31">
        <f t="shared" si="7"/>
        <v>0.7857142857142857</v>
      </c>
      <c r="V19" s="45"/>
      <c r="W19" s="11"/>
      <c r="X19" s="11"/>
    </row>
    <row r="20" spans="1:24" x14ac:dyDescent="0.2">
      <c r="A20" s="46">
        <f t="shared" si="0"/>
        <v>0.6</v>
      </c>
      <c r="B20" s="45">
        <v>2.7932E-4</v>
      </c>
      <c r="C20" s="45">
        <v>8.1276500000000002E-3</v>
      </c>
      <c r="D20" s="45">
        <v>2.9285800000000001E-2</v>
      </c>
      <c r="E20" s="45">
        <v>0.23058699999999999</v>
      </c>
      <c r="F20" s="45">
        <f t="shared" si="14"/>
        <v>-8.1831524799864397</v>
      </c>
      <c r="G20" s="45">
        <f t="shared" si="1"/>
        <v>-4.8124834500967859</v>
      </c>
      <c r="H20" s="45">
        <f t="shared" si="1"/>
        <v>-3.5306525220740572</v>
      </c>
      <c r="I20" s="45">
        <f t="shared" si="1"/>
        <v>-1.4671270474110516</v>
      </c>
      <c r="J20" s="45">
        <f t="shared" si="2"/>
        <v>-1814.5453590578966</v>
      </c>
      <c r="K20" s="45">
        <f t="shared" si="3"/>
        <v>15.087037387886882</v>
      </c>
      <c r="L20" s="31">
        <f t="shared" si="8"/>
        <v>-3.8890668233590873</v>
      </c>
      <c r="M20" s="31">
        <f t="shared" si="11"/>
        <v>-15.151631273228844</v>
      </c>
      <c r="N20" s="45">
        <f t="shared" si="4"/>
        <v>6.9651729194440473E-2</v>
      </c>
      <c r="O20" s="45">
        <f t="shared" si="5"/>
        <v>0.99998075265906394</v>
      </c>
      <c r="P20" s="45">
        <f t="shared" si="12"/>
        <v>8.7178526541288761</v>
      </c>
      <c r="Q20" s="45">
        <f t="shared" si="9"/>
        <v>72.484585892754552</v>
      </c>
      <c r="R20" s="45">
        <f t="shared" si="6"/>
        <v>170.08312968043137</v>
      </c>
      <c r="S20" s="31">
        <f t="shared" si="10"/>
        <v>-7.8363636566167756</v>
      </c>
      <c r="T20" s="31">
        <f t="shared" si="13"/>
        <v>-206.01424281493021</v>
      </c>
      <c r="U20" s="31">
        <f t="shared" si="7"/>
        <v>0.85714285714285721</v>
      </c>
      <c r="V20" s="45"/>
      <c r="W20" s="11"/>
      <c r="X20" s="11"/>
    </row>
    <row r="21" spans="1:24" x14ac:dyDescent="0.2">
      <c r="A21" s="46">
        <f t="shared" si="0"/>
        <v>0.65</v>
      </c>
      <c r="B21" s="45">
        <v>3.3785400000000001E-4</v>
      </c>
      <c r="C21" s="45">
        <v>9.2772600000000007E-3</v>
      </c>
      <c r="D21" s="45">
        <v>3.2955199999999997E-2</v>
      </c>
      <c r="E21" s="45">
        <v>0.25365599999999999</v>
      </c>
      <c r="F21" s="45">
        <f t="shared" si="14"/>
        <v>-7.9928967084624025</v>
      </c>
      <c r="G21" s="45">
        <f t="shared" si="1"/>
        <v>-4.680189034402126</v>
      </c>
      <c r="H21" s="45">
        <f t="shared" si="1"/>
        <v>-3.4126062156140611</v>
      </c>
      <c r="I21" s="45">
        <f t="shared" si="1"/>
        <v>-1.3717762606069812</v>
      </c>
      <c r="J21" s="45">
        <f t="shared" si="2"/>
        <v>-1788.8098599878597</v>
      </c>
      <c r="K21" s="45">
        <f t="shared" si="3"/>
        <v>14.873059580869061</v>
      </c>
      <c r="L21" s="31">
        <f t="shared" si="8"/>
        <v>-4.6014978167350717</v>
      </c>
      <c r="M21" s="31">
        <f t="shared" si="11"/>
        <v>-12.383807415963568</v>
      </c>
      <c r="N21" s="45">
        <f t="shared" si="4"/>
        <v>4.7698567163116171E-2</v>
      </c>
      <c r="O21" s="45">
        <f>INDEX(LINEST(F21:H21,$D$2:$F$2,,TRUE),3,1)</f>
        <v>0.99999068025741589</v>
      </c>
      <c r="P21" s="45">
        <f t="shared" si="12"/>
        <v>8.6391521638559503</v>
      </c>
      <c r="Q21" s="45">
        <f t="shared" si="9"/>
        <v>71.830230666380302</v>
      </c>
      <c r="R21" s="45">
        <f t="shared" si="6"/>
        <v>166.88532836620999</v>
      </c>
      <c r="S21" s="31">
        <f t="shared" si="10"/>
        <v>-17.38519985415634</v>
      </c>
      <c r="T21" s="31">
        <f t="shared" si="13"/>
        <v>-167.31212121056672</v>
      </c>
      <c r="U21" s="31">
        <f t="shared" si="7"/>
        <v>0.92857142857142871</v>
      </c>
      <c r="V21" s="45"/>
      <c r="W21" s="11"/>
      <c r="X21" s="11"/>
    </row>
    <row r="22" spans="1:24" x14ac:dyDescent="0.2">
      <c r="A22" s="13">
        <f t="shared" si="0"/>
        <v>0.70000000000000007</v>
      </c>
      <c r="B22" s="14">
        <v>4.1142400000000002E-4</v>
      </c>
      <c r="C22" s="14">
        <v>1.0519000000000001E-2</v>
      </c>
      <c r="D22" s="14">
        <v>3.6767399999999999E-2</v>
      </c>
      <c r="E22" s="14">
        <v>0.27710200000000001</v>
      </c>
      <c r="F22" s="14">
        <f t="shared" si="14"/>
        <v>-7.7958862450624355</v>
      </c>
      <c r="G22" s="14">
        <f t="shared" si="1"/>
        <v>-4.5545721332250002</v>
      </c>
      <c r="H22" s="14">
        <f t="shared" si="1"/>
        <v>-3.3031436959867997</v>
      </c>
      <c r="I22" s="14">
        <f t="shared" si="1"/>
        <v>-1.2833696095282803</v>
      </c>
      <c r="J22" s="14">
        <f t="shared" si="2"/>
        <v>-1759.2023099661283</v>
      </c>
      <c r="K22" s="14">
        <f t="shared" si="3"/>
        <v>14.626887606213375</v>
      </c>
      <c r="L22" s="28">
        <f t="shared" si="8"/>
        <v>-5.1274475649554452</v>
      </c>
      <c r="M22" s="28">
        <f t="shared" si="11"/>
        <v>-7.9222637638002453</v>
      </c>
      <c r="N22" s="14">
        <f t="shared" si="4"/>
        <v>1.6941284364248309E-2</v>
      </c>
      <c r="O22" s="14">
        <f t="shared" si="5"/>
        <v>0.99999877684056371</v>
      </c>
      <c r="P22" s="14">
        <f t="shared" si="12"/>
        <v>8.5087577012855746</v>
      </c>
      <c r="Q22" s="14">
        <f t="shared" si="9"/>
        <v>70.746065907338917</v>
      </c>
      <c r="R22" s="14">
        <f t="shared" si="6"/>
        <v>163.56160868353015</v>
      </c>
      <c r="S22" s="28">
        <f t="shared" si="10"/>
        <v>-24.567575777673461</v>
      </c>
      <c r="T22" s="28">
        <f t="shared" si="13"/>
        <v>-113.35760293333671</v>
      </c>
      <c r="U22" s="28">
        <f t="shared" si="7"/>
        <v>1.0000000000000002</v>
      </c>
      <c r="V22" s="45"/>
      <c r="W22" s="11"/>
      <c r="X22" s="11"/>
    </row>
    <row r="23" spans="1:24" x14ac:dyDescent="0.2">
      <c r="A23" s="46">
        <f t="shared" si="0"/>
        <v>0.75000000000000011</v>
      </c>
      <c r="B23" s="45">
        <v>5.0233999999999999E-4</v>
      </c>
      <c r="C23" s="45">
        <v>1.18581E-2</v>
      </c>
      <c r="D23" s="45">
        <v>4.0725600000000001E-2</v>
      </c>
      <c r="E23" s="45">
        <v>0.30090699999999998</v>
      </c>
      <c r="F23" s="45">
        <f t="shared" si="14"/>
        <v>-7.5962333766938199</v>
      </c>
      <c r="G23" s="45">
        <f t="shared" si="1"/>
        <v>-4.4347441006072037</v>
      </c>
      <c r="H23" s="45">
        <f t="shared" si="1"/>
        <v>-3.2008983916375482</v>
      </c>
      <c r="I23" s="45">
        <f t="shared" si="1"/>
        <v>-1.2009540320740244</v>
      </c>
      <c r="J23" s="45">
        <f t="shared" si="2"/>
        <v>-1727.1411178511653</v>
      </c>
      <c r="K23" s="45">
        <f t="shared" si="3"/>
        <v>14.360314824373516</v>
      </c>
      <c r="L23" s="31">
        <f t="shared" si="8"/>
        <v>-5.393724193115097</v>
      </c>
      <c r="M23" s="31">
        <f t="shared" si="11"/>
        <v>-2.6675816299913868</v>
      </c>
      <c r="N23" s="45">
        <f t="shared" si="4"/>
        <v>1.8724988899009233E-2</v>
      </c>
      <c r="O23" s="45">
        <f t="shared" si="5"/>
        <v>0.99999843687603063</v>
      </c>
      <c r="P23" s="45">
        <f t="shared" si="12"/>
        <v>8.3436734726818145</v>
      </c>
      <c r="Q23" s="45">
        <f t="shared" si="9"/>
        <v>69.373473088612954</v>
      </c>
      <c r="R23" s="45">
        <f t="shared" si="6"/>
        <v>160.19381022741391</v>
      </c>
      <c r="S23" s="31">
        <f t="shared" si="10"/>
        <v>-28.720960147490022</v>
      </c>
      <c r="T23" s="31">
        <f t="shared" si="13"/>
        <v>-52.926194272285358</v>
      </c>
      <c r="U23" s="31">
        <f t="shared" si="7"/>
        <v>1.0714285714285716</v>
      </c>
      <c r="V23" s="45"/>
      <c r="W23" s="11"/>
      <c r="X23" s="11"/>
    </row>
    <row r="24" spans="1:24" x14ac:dyDescent="0.2">
      <c r="A24" s="46">
        <f t="shared" si="0"/>
        <v>0.80000000000000016</v>
      </c>
      <c r="B24" s="45">
        <v>6.1170099999999998E-4</v>
      </c>
      <c r="C24" s="45">
        <v>1.32975E-2</v>
      </c>
      <c r="D24" s="45">
        <v>4.4834699999999998E-2</v>
      </c>
      <c r="E24" s="45">
        <v>0.32505899999999999</v>
      </c>
      <c r="F24" s="45">
        <f t="shared" si="14"/>
        <v>-7.3992669569287965</v>
      </c>
      <c r="G24" s="45">
        <f t="shared" si="1"/>
        <v>-4.3201792313478018</v>
      </c>
      <c r="H24" s="45">
        <f t="shared" si="1"/>
        <v>-3.1047728858015828</v>
      </c>
      <c r="I24" s="45">
        <f t="shared" si="1"/>
        <v>-1.1237485746669738</v>
      </c>
      <c r="J24" s="45">
        <f t="shared" si="2"/>
        <v>-1694.3310105119806</v>
      </c>
      <c r="K24" s="45">
        <f t="shared" si="3"/>
        <v>14.087515186901864</v>
      </c>
      <c r="L24" s="31">
        <f t="shared" si="8"/>
        <v>-5.3942057279545841</v>
      </c>
      <c r="M24" s="31">
        <f t="shared" si="11"/>
        <v>2.0468406282356337</v>
      </c>
      <c r="N24" s="45">
        <f t="shared" si="4"/>
        <v>5.4772757489786938E-2</v>
      </c>
      <c r="O24" s="45">
        <f t="shared" si="5"/>
        <v>0.99998597233712661</v>
      </c>
      <c r="P24" s="45">
        <f t="shared" si="12"/>
        <v>8.1633255027469964</v>
      </c>
      <c r="Q24" s="45">
        <f t="shared" si="9"/>
        <v>67.873969892589912</v>
      </c>
      <c r="R24" s="45">
        <f t="shared" si="6"/>
        <v>156.88829276952814</v>
      </c>
      <c r="S24" s="31">
        <f t="shared" si="10"/>
        <v>-29.860195204902002</v>
      </c>
      <c r="T24" s="31">
        <f t="shared" si="13"/>
        <v>0.38149157038418446</v>
      </c>
      <c r="U24" s="31">
        <f t="shared" si="7"/>
        <v>1.1428571428571432</v>
      </c>
      <c r="V24" s="45"/>
      <c r="W24" s="11"/>
      <c r="X24" s="11"/>
    </row>
    <row r="25" spans="1:24" x14ac:dyDescent="0.2">
      <c r="A25" s="46">
        <f t="shared" si="0"/>
        <v>0.8500000000000002</v>
      </c>
      <c r="B25" s="45">
        <v>7.3937099999999995E-4</v>
      </c>
      <c r="C25" s="45">
        <v>1.4839E-2</v>
      </c>
      <c r="D25" s="45">
        <v>4.9099799999999999E-2</v>
      </c>
      <c r="E25" s="45">
        <v>0.34954499999999999</v>
      </c>
      <c r="F25" s="45">
        <f t="shared" si="14"/>
        <v>-7.2097107332208976</v>
      </c>
      <c r="G25" s="45">
        <f t="shared" si="1"/>
        <v>-4.2104964289581481</v>
      </c>
      <c r="H25" s="45">
        <f t="shared" si="1"/>
        <v>-3.0139003175097137</v>
      </c>
      <c r="I25" s="45">
        <f t="shared" si="1"/>
        <v>-1.0511229702317257</v>
      </c>
      <c r="J25" s="45">
        <f t="shared" si="2"/>
        <v>-1662.2640268901384</v>
      </c>
      <c r="K25" s="45">
        <f t="shared" si="3"/>
        <v>13.820894251578057</v>
      </c>
      <c r="L25" s="31">
        <f t="shared" si="8"/>
        <v>-5.1890401302915334</v>
      </c>
      <c r="M25" s="31">
        <f t="shared" si="11"/>
        <v>5.3061242786863927</v>
      </c>
      <c r="N25" s="45">
        <f t="shared" si="4"/>
        <v>8.7220386789944523E-2</v>
      </c>
      <c r="O25" s="45">
        <f t="shared" si="5"/>
        <v>0.99996269251001313</v>
      </c>
      <c r="P25" s="45">
        <f t="shared" si="12"/>
        <v>7.9845394874162903</v>
      </c>
      <c r="Q25" s="45">
        <f t="shared" si="9"/>
        <v>66.387453568122751</v>
      </c>
      <c r="R25" s="45">
        <f t="shared" si="6"/>
        <v>153.73926707111846</v>
      </c>
      <c r="S25" s="31">
        <f t="shared" si="10"/>
        <v>-28.682810990451603</v>
      </c>
      <c r="T25" s="31">
        <f t="shared" si="13"/>
        <v>37.227261750853522</v>
      </c>
      <c r="U25" s="31">
        <f t="shared" si="7"/>
        <v>1.2142857142857146</v>
      </c>
      <c r="V25" s="45"/>
      <c r="W25" s="11"/>
      <c r="X25" s="11"/>
    </row>
    <row r="26" spans="1:24" x14ac:dyDescent="0.2">
      <c r="A26" s="46">
        <f t="shared" si="0"/>
        <v>0.90000000000000024</v>
      </c>
      <c r="B26" s="45">
        <v>8.8445199999999998E-4</v>
      </c>
      <c r="C26" s="45">
        <v>1.6482400000000001E-2</v>
      </c>
      <c r="D26" s="45">
        <v>5.3526600000000001E-2</v>
      </c>
      <c r="E26" s="45">
        <v>0.37435400000000002</v>
      </c>
      <c r="F26" s="45">
        <f t="shared" si="14"/>
        <v>-7.0305423137849861</v>
      </c>
      <c r="G26" s="45">
        <f t="shared" si="14"/>
        <v>-4.1054621340360251</v>
      </c>
      <c r="H26" s="45">
        <f t="shared" si="14"/>
        <v>-2.9275765523796009</v>
      </c>
      <c r="I26" s="45">
        <f t="shared" si="14"/>
        <v>-0.98255340517487033</v>
      </c>
      <c r="J26" s="45">
        <f t="shared" si="2"/>
        <v>-1631.9214834172481</v>
      </c>
      <c r="K26" s="45">
        <f t="shared" si="3"/>
        <v>13.568611173872711</v>
      </c>
      <c r="L26" s="31">
        <f t="shared" si="8"/>
        <v>-4.8635933000859444</v>
      </c>
      <c r="M26" s="31">
        <f t="shared" si="11"/>
        <v>6.9869976756863865</v>
      </c>
      <c r="N26" s="45">
        <f t="shared" si="4"/>
        <v>0.11400267345099936</v>
      </c>
      <c r="O26" s="45">
        <f t="shared" si="5"/>
        <v>0.99993327816710353</v>
      </c>
      <c r="P26" s="45">
        <f t="shared" si="12"/>
        <v>7.8183521310415225</v>
      </c>
      <c r="Q26" s="45">
        <f>P26*8.3145</f>
        <v>65.005688793544749</v>
      </c>
      <c r="R26" s="45">
        <f t="shared" si="6"/>
        <v>150.80602145494984</v>
      </c>
      <c r="S26" s="31">
        <f t="shared" si="10"/>
        <v>-26.137469029816646</v>
      </c>
      <c r="T26" s="31">
        <f t="shared" si="13"/>
        <v>56.625300716617865</v>
      </c>
      <c r="U26" s="31">
        <f t="shared" si="7"/>
        <v>1.2857142857142863</v>
      </c>
      <c r="V26" s="45"/>
      <c r="W26" s="11"/>
      <c r="X26" s="11"/>
    </row>
    <row r="27" spans="1:24" x14ac:dyDescent="0.2">
      <c r="A27" s="46">
        <f t="shared" si="0"/>
        <v>0.95000000000000029</v>
      </c>
      <c r="B27" s="45">
        <v>1.0458100000000001E-3</v>
      </c>
      <c r="C27" s="45">
        <v>1.8227199999999999E-2</v>
      </c>
      <c r="D27" s="45">
        <v>5.81208E-2</v>
      </c>
      <c r="E27" s="45">
        <v>0.39947700000000003</v>
      </c>
      <c r="F27" s="45">
        <f t="shared" si="14"/>
        <v>-6.8629635741982051</v>
      </c>
      <c r="G27" s="45">
        <f t="shared" si="14"/>
        <v>-4.0048402950667814</v>
      </c>
      <c r="H27" s="45">
        <f t="shared" si="14"/>
        <v>-2.8452316757498726</v>
      </c>
      <c r="I27" s="45">
        <f t="shared" si="14"/>
        <v>-0.91759908739809304</v>
      </c>
      <c r="J27" s="45">
        <f t="shared" si="2"/>
        <v>-1603.7687078681172</v>
      </c>
      <c r="K27" s="45">
        <f t="shared" si="3"/>
        <v>13.334534921569462</v>
      </c>
      <c r="L27" s="31">
        <f t="shared" si="8"/>
        <v>-4.4903403627228942</v>
      </c>
      <c r="M27" s="31">
        <f t="shared" si="11"/>
        <v>7.4799424673084243</v>
      </c>
      <c r="N27" s="45">
        <f t="shared" si="4"/>
        <v>0.13452277556473752</v>
      </c>
      <c r="O27" s="45">
        <f t="shared" si="5"/>
        <v>0.99990303374174982</v>
      </c>
      <c r="P27" s="45">
        <f t="shared" si="12"/>
        <v>7.6701794052728465</v>
      </c>
      <c r="Q27" s="45">
        <f t="shared" si="9"/>
        <v>63.773706665141084</v>
      </c>
      <c r="R27" s="45">
        <f t="shared" si="6"/>
        <v>148.11233374322333</v>
      </c>
      <c r="S27" s="31">
        <f t="shared" si="10"/>
        <v>-23.020280918789812</v>
      </c>
      <c r="T27" s="31">
        <f t="shared" si="13"/>
        <v>62.972511930074134</v>
      </c>
      <c r="U27" s="31">
        <f t="shared" si="7"/>
        <v>1.3571428571428577</v>
      </c>
      <c r="V27" s="45"/>
      <c r="W27" s="11"/>
      <c r="X27" s="11"/>
    </row>
    <row r="28" spans="1:24" x14ac:dyDescent="0.2">
      <c r="A28" s="46">
        <f t="shared" si="0"/>
        <v>1.0000000000000002</v>
      </c>
      <c r="B28" s="45">
        <v>1.22237E-3</v>
      </c>
      <c r="C28" s="45">
        <v>2.0071800000000001E-2</v>
      </c>
      <c r="D28" s="45">
        <v>6.2887399999999996E-2</v>
      </c>
      <c r="E28" s="45">
        <v>0.42490499999999998</v>
      </c>
      <c r="F28" s="45">
        <f t="shared" si="14"/>
        <v>-6.7069636817379914</v>
      </c>
      <c r="G28" s="45">
        <f t="shared" si="14"/>
        <v>-3.9084394340967932</v>
      </c>
      <c r="H28" s="45">
        <f t="shared" si="14"/>
        <v>-2.7664094533070895</v>
      </c>
      <c r="I28" s="45">
        <f t="shared" si="14"/>
        <v>-0.85588966445590753</v>
      </c>
      <c r="J28" s="45">
        <f t="shared" si="2"/>
        <v>-1577.9153451921848</v>
      </c>
      <c r="K28" s="45">
        <f t="shared" si="3"/>
        <v>13.119577137600421</v>
      </c>
      <c r="L28" s="31">
        <f t="shared" si="8"/>
        <v>-4.1155990533551021</v>
      </c>
      <c r="M28" s="31">
        <f t="shared" si="11"/>
        <v>7.2669812588929368</v>
      </c>
      <c r="N28" s="45">
        <f t="shared" si="4"/>
        <v>0.14929906542430602</v>
      </c>
      <c r="O28" s="45">
        <f t="shared" si="5"/>
        <v>0.99987575894245684</v>
      </c>
      <c r="P28" s="45">
        <f t="shared" si="12"/>
        <v>7.5414830358609377</v>
      </c>
      <c r="Q28" s="45">
        <f t="shared" si="9"/>
        <v>62.703660701665768</v>
      </c>
      <c r="R28" s="45">
        <f t="shared" si="6"/>
        <v>145.65769789559937</v>
      </c>
      <c r="S28" s="31">
        <f t="shared" si="10"/>
        <v>-19.840217836809234</v>
      </c>
      <c r="T28" s="31">
        <f t="shared" si="13"/>
        <v>61.587294375047655</v>
      </c>
      <c r="U28" s="31">
        <f t="shared" si="7"/>
        <v>1.428571428571429</v>
      </c>
      <c r="V28" s="45"/>
      <c r="W28" s="11"/>
      <c r="X28" s="11"/>
    </row>
    <row r="29" spans="1:24" x14ac:dyDescent="0.2">
      <c r="A29" s="46">
        <f t="shared" si="0"/>
        <v>1.0500000000000003</v>
      </c>
      <c r="B29" s="45">
        <v>1.41325E-3</v>
      </c>
      <c r="C29" s="45">
        <v>2.2014599999999999E-2</v>
      </c>
      <c r="D29" s="45">
        <v>6.78314E-2</v>
      </c>
      <c r="E29" s="45">
        <v>0.450631</v>
      </c>
      <c r="F29" s="45">
        <f t="shared" si="14"/>
        <v>-6.561863262408874</v>
      </c>
      <c r="G29" s="45">
        <f t="shared" si="14"/>
        <v>-3.8160494093694202</v>
      </c>
      <c r="H29" s="45">
        <f t="shared" si="14"/>
        <v>-2.690730064402266</v>
      </c>
      <c r="I29" s="45">
        <f t="shared" si="14"/>
        <v>-0.7971064561910659</v>
      </c>
      <c r="J29" s="45">
        <f t="shared" si="2"/>
        <v>-1554.2696513601481</v>
      </c>
      <c r="K29" s="45">
        <f t="shared" si="3"/>
        <v>12.922975016233952</v>
      </c>
      <c r="L29" s="31">
        <f t="shared" si="8"/>
        <v>-3.7636422368336007</v>
      </c>
      <c r="M29" s="31">
        <f t="shared" si="11"/>
        <v>6.7182324534414644</v>
      </c>
      <c r="N29" s="45">
        <f t="shared" si="4"/>
        <v>0.15926829200464068</v>
      </c>
      <c r="O29" s="45">
        <f t="shared" si="5"/>
        <v>0.99985342833250224</v>
      </c>
      <c r="P29" s="45">
        <f t="shared" si="12"/>
        <v>7.4315575057381871</v>
      </c>
      <c r="Q29" s="45">
        <f t="shared" si="9"/>
        <v>61.789684881460161</v>
      </c>
      <c r="R29" s="45">
        <f t="shared" si="6"/>
        <v>143.42827327832379</v>
      </c>
      <c r="S29" s="31">
        <f t="shared" si="10"/>
        <v>-16.861551481285048</v>
      </c>
      <c r="T29" s="31">
        <f t="shared" si="13"/>
        <v>56.521990115209171</v>
      </c>
      <c r="U29" s="31">
        <f t="shared" si="7"/>
        <v>1.5000000000000004</v>
      </c>
      <c r="V29" s="45"/>
      <c r="W29" s="11"/>
      <c r="X29" s="11"/>
    </row>
    <row r="30" spans="1:24" x14ac:dyDescent="0.2">
      <c r="A30" s="46">
        <f t="shared" si="0"/>
        <v>1.1000000000000003</v>
      </c>
      <c r="B30" s="45">
        <v>1.61776E-3</v>
      </c>
      <c r="C30" s="45">
        <v>2.40538E-2</v>
      </c>
      <c r="D30" s="45">
        <v>7.2956699999999999E-2</v>
      </c>
      <c r="E30" s="45">
        <v>0.47664699999999999</v>
      </c>
      <c r="F30" s="45">
        <f t="shared" ref="F30:I45" si="15">LN(B30)</f>
        <v>-6.4267128026211848</v>
      </c>
      <c r="G30" s="45">
        <f t="shared" si="15"/>
        <v>-3.7274622907537052</v>
      </c>
      <c r="H30" s="45">
        <f t="shared" si="15"/>
        <v>-2.617889164502138</v>
      </c>
      <c r="I30" s="45">
        <f t="shared" si="15"/>
        <v>-0.7409791039887178</v>
      </c>
      <c r="J30" s="45">
        <f t="shared" si="2"/>
        <v>-1532.649337172056</v>
      </c>
      <c r="K30" s="45">
        <f t="shared" si="3"/>
        <v>12.743212913917061</v>
      </c>
      <c r="L30" s="31">
        <f t="shared" si="8"/>
        <v>-3.4437758080109551</v>
      </c>
      <c r="M30" s="31">
        <f t="shared" si="11"/>
        <v>6.0588702704716582</v>
      </c>
      <c r="N30" s="45">
        <f t="shared" si="4"/>
        <v>0.165453542155336</v>
      </c>
      <c r="O30" s="45">
        <f t="shared" si="5"/>
        <v>0.99983655179553366</v>
      </c>
      <c r="P30" s="45">
        <f t="shared" si="12"/>
        <v>7.3386860970036993</v>
      </c>
      <c r="Q30" s="45">
        <f t="shared" si="9"/>
        <v>61.017505553537262</v>
      </c>
      <c r="R30" s="45">
        <f t="shared" si="6"/>
        <v>141.4047893869608</v>
      </c>
      <c r="S30" s="31">
        <f t="shared" si="10"/>
        <v>-14.188018825288312</v>
      </c>
      <c r="T30" s="31">
        <f t="shared" si="13"/>
        <v>50.208785016349033</v>
      </c>
      <c r="U30" s="31">
        <f t="shared" si="7"/>
        <v>1.5714285714285721</v>
      </c>
      <c r="V30" s="45"/>
      <c r="W30" s="11"/>
      <c r="X30" s="11"/>
    </row>
    <row r="31" spans="1:24" x14ac:dyDescent="0.2">
      <c r="A31" s="46">
        <f t="shared" si="0"/>
        <v>1.1500000000000004</v>
      </c>
      <c r="B31" s="45">
        <v>1.83534E-3</v>
      </c>
      <c r="C31" s="45">
        <v>2.61879E-2</v>
      </c>
      <c r="D31" s="45">
        <v>7.8266699999999995E-2</v>
      </c>
      <c r="E31" s="45">
        <v>0.50294799999999995</v>
      </c>
      <c r="F31" s="45">
        <f t="shared" si="15"/>
        <v>-6.3005255285354114</v>
      </c>
      <c r="G31" s="45">
        <f t="shared" si="15"/>
        <v>-3.642457806953427</v>
      </c>
      <c r="H31" s="45">
        <f t="shared" si="15"/>
        <v>-2.5476330538020178</v>
      </c>
      <c r="I31" s="45">
        <f t="shared" si="15"/>
        <v>-0.68726849394811962</v>
      </c>
      <c r="J31" s="45">
        <f t="shared" si="2"/>
        <v>-1512.8507349128456</v>
      </c>
      <c r="K31" s="45">
        <f t="shared" si="3"/>
        <v>12.578597435432856</v>
      </c>
      <c r="L31" s="31">
        <f t="shared" si="8"/>
        <v>-3.1577552097864343</v>
      </c>
      <c r="M31" s="31">
        <f t="shared" si="11"/>
        <v>5.3934062273078975</v>
      </c>
      <c r="N31" s="45">
        <f t="shared" si="4"/>
        <v>0.16873592193078737</v>
      </c>
      <c r="O31" s="45">
        <f t="shared" si="5"/>
        <v>0.99982485950683553</v>
      </c>
      <c r="P31" s="45">
        <f>INTERCEPT(F31:H31,$D$2:$F$2)</f>
        <v>7.2609156291937369</v>
      </c>
      <c r="Q31" s="45">
        <f t="shared" si="9"/>
        <v>60.370882998931329</v>
      </c>
      <c r="R31" s="45">
        <f t="shared" si="6"/>
        <v>139.56731672223194</v>
      </c>
      <c r="S31" s="31">
        <f t="shared" si="10"/>
        <v>-11.84067297965014</v>
      </c>
      <c r="T31" s="31">
        <f t="shared" si="13"/>
        <v>43.781319324113994</v>
      </c>
      <c r="U31" s="31">
        <f t="shared" si="7"/>
        <v>1.6428571428571435</v>
      </c>
      <c r="V31" s="45"/>
      <c r="W31" s="11"/>
      <c r="X31" s="11"/>
    </row>
    <row r="32" spans="1:24" x14ac:dyDescent="0.2">
      <c r="A32" s="46">
        <f t="shared" si="0"/>
        <v>1.2000000000000004</v>
      </c>
      <c r="B32" s="45">
        <v>2.0655600000000001E-3</v>
      </c>
      <c r="C32" s="45">
        <v>2.8415300000000001E-2</v>
      </c>
      <c r="D32" s="45">
        <v>8.3764099999999994E-2</v>
      </c>
      <c r="E32" s="45">
        <v>0.529528</v>
      </c>
      <c r="F32" s="45">
        <f t="shared" si="15"/>
        <v>-6.1823539028928591</v>
      </c>
      <c r="G32" s="45">
        <f t="shared" si="15"/>
        <v>-3.5608275464848087</v>
      </c>
      <c r="H32" s="45">
        <f t="shared" si="15"/>
        <v>-2.4797507642386587</v>
      </c>
      <c r="I32" s="45">
        <f t="shared" si="15"/>
        <v>-0.63576923526323481</v>
      </c>
      <c r="J32" s="45">
        <f t="shared" si="2"/>
        <v>-1494.6704423523263</v>
      </c>
      <c r="K32" s="45">
        <f t="shared" si="3"/>
        <v>12.427437392938417</v>
      </c>
      <c r="L32" s="31">
        <f t="shared" si="8"/>
        <v>-2.9044351852801649</v>
      </c>
      <c r="M32" s="31">
        <f t="shared" si="11"/>
        <v>4.7736691591394287</v>
      </c>
      <c r="N32" s="45">
        <f t="shared" si="4"/>
        <v>0.16988603484576376</v>
      </c>
      <c r="O32" s="45">
        <f t="shared" si="5"/>
        <v>0.99981758458101777</v>
      </c>
      <c r="P32" s="45">
        <f t="shared" si="12"/>
        <v>7.1962761748237707</v>
      </c>
      <c r="Q32" s="45">
        <f t="shared" si="9"/>
        <v>59.833438255572247</v>
      </c>
      <c r="R32" s="45">
        <f t="shared" si="6"/>
        <v>137.89668929267521</v>
      </c>
      <c r="S32" s="31">
        <f t="shared" si="10"/>
        <v>-9.809886892876909</v>
      </c>
      <c r="T32" s="31">
        <f t="shared" si="13"/>
        <v>37.794767568534766</v>
      </c>
      <c r="U32" s="31">
        <f t="shared" si="7"/>
        <v>1.7142857142857149</v>
      </c>
      <c r="V32" s="45"/>
      <c r="W32" s="11"/>
      <c r="X32" s="11"/>
    </row>
    <row r="33" spans="1:24" x14ac:dyDescent="0.2">
      <c r="A33" s="46">
        <f t="shared" si="0"/>
        <v>1.2500000000000004</v>
      </c>
      <c r="B33" s="45">
        <v>2.3081E-3</v>
      </c>
      <c r="C33" s="45">
        <v>3.0734600000000001E-2</v>
      </c>
      <c r="D33" s="45">
        <v>8.9450699999999994E-2</v>
      </c>
      <c r="E33" s="45">
        <v>0.55638100000000001</v>
      </c>
      <c r="F33" s="45">
        <f t="shared" si="15"/>
        <v>-6.0713306037185699</v>
      </c>
      <c r="G33" s="45">
        <f t="shared" si="15"/>
        <v>-3.4823662231864607</v>
      </c>
      <c r="H33" s="45">
        <f t="shared" si="15"/>
        <v>-2.4140676434571344</v>
      </c>
      <c r="I33" s="45">
        <f t="shared" si="15"/>
        <v>-0.58630196761080444</v>
      </c>
      <c r="J33" s="45">
        <f t="shared" si="2"/>
        <v>-1477.9185659877128</v>
      </c>
      <c r="K33" s="45">
        <f t="shared" si="3"/>
        <v>12.288153916904839</v>
      </c>
      <c r="L33" s="23">
        <f t="shared" si="8"/>
        <v>-2.680388293872491</v>
      </c>
      <c r="M33" s="31">
        <f t="shared" si="11"/>
        <v>4.2241895043394626</v>
      </c>
      <c r="N33" s="45">
        <f t="shared" si="4"/>
        <v>0.16950643536454782</v>
      </c>
      <c r="O33" s="45">
        <f t="shared" si="5"/>
        <v>0.99981385594545424</v>
      </c>
      <c r="P33" s="45">
        <f t="shared" si="12"/>
        <v>7.1429303397250141</v>
      </c>
      <c r="Q33" s="45">
        <f t="shared" si="9"/>
        <v>59.389894309643637</v>
      </c>
      <c r="R33" s="45">
        <f t="shared" si="6"/>
        <v>136.37535473167662</v>
      </c>
      <c r="S33" s="31">
        <f t="shared" si="10"/>
        <v>-8.06119622279666</v>
      </c>
      <c r="T33" s="31">
        <f t="shared" si="13"/>
        <v>32.528072401606721</v>
      </c>
      <c r="U33" s="31">
        <f t="shared" si="7"/>
        <v>1.7857142857142865</v>
      </c>
      <c r="V33" s="45"/>
      <c r="W33" s="11"/>
      <c r="X33" s="11"/>
    </row>
    <row r="34" spans="1:24" x14ac:dyDescent="0.2">
      <c r="A34" s="46">
        <f t="shared" si="0"/>
        <v>1.3000000000000005</v>
      </c>
      <c r="B34" s="45">
        <v>2.56266E-3</v>
      </c>
      <c r="C34" s="45">
        <v>3.3144699999999999E-2</v>
      </c>
      <c r="D34" s="45">
        <v>9.5327700000000001E-2</v>
      </c>
      <c r="E34" s="45">
        <v>0.58350400000000002</v>
      </c>
      <c r="F34" s="45">
        <f t="shared" si="15"/>
        <v>-5.966709497442455</v>
      </c>
      <c r="G34" s="45">
        <f t="shared" si="15"/>
        <v>-3.406872454468679</v>
      </c>
      <c r="H34" s="45">
        <f t="shared" si="15"/>
        <v>-2.3504348494854215</v>
      </c>
      <c r="I34" s="45">
        <f t="shared" si="15"/>
        <v>-0.53870397209478993</v>
      </c>
      <c r="J34" s="45">
        <f t="shared" si="2"/>
        <v>-1462.4329260389882</v>
      </c>
      <c r="K34" s="45">
        <f t="shared" si="3"/>
        <v>12.159398563551168</v>
      </c>
      <c r="L34" s="23">
        <f t="shared" si="8"/>
        <v>-2.4820162348462182</v>
      </c>
      <c r="M34" s="31">
        <f t="shared" si="11"/>
        <v>3.7391662849110188</v>
      </c>
      <c r="N34" s="45">
        <f t="shared" si="4"/>
        <v>0.16802014064605489</v>
      </c>
      <c r="O34" s="45">
        <f t="shared" si="5"/>
        <v>0.99981293347558375</v>
      </c>
      <c r="P34" s="45">
        <f t="shared" si="12"/>
        <v>7.0993227053091079</v>
      </c>
      <c r="Q34" s="45">
        <f t="shared" si="9"/>
        <v>59.02731863329258</v>
      </c>
      <c r="R34" s="45">
        <f t="shared" si="6"/>
        <v>134.9882760190012</v>
      </c>
      <c r="S34" s="31">
        <f t="shared" si="10"/>
        <v>-6.5570796527162338</v>
      </c>
      <c r="T34" s="31">
        <f t="shared" si="13"/>
        <v>27.917044835912414</v>
      </c>
      <c r="U34" s="31">
        <f t="shared" si="7"/>
        <v>1.8571428571428579</v>
      </c>
      <c r="V34" s="1"/>
    </row>
    <row r="35" spans="1:24" x14ac:dyDescent="0.2">
      <c r="A35" s="46">
        <f t="shared" si="0"/>
        <v>1.3500000000000005</v>
      </c>
      <c r="B35" s="45">
        <v>2.8290199999999998E-3</v>
      </c>
      <c r="C35" s="45">
        <v>3.5644500000000003E-2</v>
      </c>
      <c r="D35" s="45">
        <v>0.101396</v>
      </c>
      <c r="E35" s="45">
        <v>0.61089099999999996</v>
      </c>
      <c r="F35" s="45">
        <f t="shared" si="15"/>
        <v>-5.8678249170517827</v>
      </c>
      <c r="G35" s="45">
        <f t="shared" si="15"/>
        <v>-3.3341604217237202</v>
      </c>
      <c r="H35" s="45">
        <f t="shared" si="15"/>
        <v>-2.2887216363348921</v>
      </c>
      <c r="I35" s="45">
        <f t="shared" si="15"/>
        <v>-0.49283673179702686</v>
      </c>
      <c r="J35" s="45">
        <f t="shared" si="2"/>
        <v>-1448.0669064189328</v>
      </c>
      <c r="K35" s="45">
        <f t="shared" si="3"/>
        <v>12.039952293420217</v>
      </c>
      <c r="L35" s="23">
        <f t="shared" si="8"/>
        <v>-2.3064716653813888</v>
      </c>
      <c r="M35" s="31">
        <f t="shared" si="11"/>
        <v>3.3158040440815308</v>
      </c>
      <c r="N35" s="45">
        <f t="shared" si="4"/>
        <v>0.16577635631524598</v>
      </c>
      <c r="O35" s="45">
        <f t="shared" si="5"/>
        <v>0.99981409801372179</v>
      </c>
      <c r="P35" s="45">
        <f t="shared" si="12"/>
        <v>7.0640671530906261</v>
      </c>
      <c r="Q35" s="45">
        <f t="shared" si="9"/>
        <v>58.734186344372013</v>
      </c>
      <c r="R35" s="45">
        <f t="shared" si="6"/>
        <v>133.72194672505594</v>
      </c>
      <c r="S35" s="31">
        <f t="shared" si="10"/>
        <v>-5.2694917392054164</v>
      </c>
      <c r="T35" s="31">
        <f t="shared" si="13"/>
        <v>23.926850778245477</v>
      </c>
      <c r="U35" s="31">
        <f t="shared" si="7"/>
        <v>1.9285714285714295</v>
      </c>
      <c r="V35" s="1"/>
    </row>
    <row r="36" spans="1:24" x14ac:dyDescent="0.2">
      <c r="A36" s="46">
        <f t="shared" si="0"/>
        <v>1.4000000000000006</v>
      </c>
      <c r="B36" s="45">
        <v>3.1070099999999999E-3</v>
      </c>
      <c r="C36" s="45">
        <v>3.8233299999999998E-2</v>
      </c>
      <c r="D36" s="45">
        <v>0.107655</v>
      </c>
      <c r="E36" s="45">
        <v>0.63853899999999997</v>
      </c>
      <c r="F36" s="45">
        <f t="shared" si="15"/>
        <v>-5.7740944300376231</v>
      </c>
      <c r="G36" s="45">
        <f t="shared" si="15"/>
        <v>-3.2640484153548832</v>
      </c>
      <c r="H36" s="45">
        <f t="shared" si="15"/>
        <v>-2.2288236094319922</v>
      </c>
      <c r="I36" s="45">
        <f t="shared" si="15"/>
        <v>-0.44857252471709885</v>
      </c>
      <c r="J36" s="45">
        <f t="shared" si="2"/>
        <v>-1434.6925728562185</v>
      </c>
      <c r="K36" s="45">
        <f t="shared" si="3"/>
        <v>11.928751397013029</v>
      </c>
      <c r="L36" s="31">
        <f t="shared" si="8"/>
        <v>-2.1504358304380649</v>
      </c>
      <c r="M36" s="31">
        <f t="shared" si="11"/>
        <v>2.9516489492518545</v>
      </c>
      <c r="N36" s="45">
        <f t="shared" si="4"/>
        <v>0.16298328997962352</v>
      </c>
      <c r="O36" s="45">
        <f t="shared" si="5"/>
        <v>0.99981687259679941</v>
      </c>
      <c r="P36" s="45">
        <f t="shared" si="12"/>
        <v>7.0359455721176296</v>
      </c>
      <c r="Q36" s="45">
        <f t="shared" si="9"/>
        <v>58.500369459372038</v>
      </c>
      <c r="R36" s="45">
        <f t="shared" si="6"/>
        <v>132.56462258393529</v>
      </c>
      <c r="S36" s="31">
        <f t="shared" si="10"/>
        <v>-4.1643945748916842</v>
      </c>
      <c r="T36" s="31">
        <f t="shared" si="13"/>
        <v>20.533246462247199</v>
      </c>
      <c r="U36" s="31">
        <f t="shared" si="7"/>
        <v>2.0000000000000009</v>
      </c>
      <c r="V36" s="1"/>
    </row>
    <row r="37" spans="1:24" x14ac:dyDescent="0.2">
      <c r="A37" s="46">
        <f t="shared" si="0"/>
        <v>1.4500000000000006</v>
      </c>
      <c r="B37" s="45">
        <v>3.3964500000000001E-3</v>
      </c>
      <c r="C37" s="45">
        <v>4.0910299999999997E-2</v>
      </c>
      <c r="D37" s="45">
        <v>0.114105</v>
      </c>
      <c r="E37" s="45">
        <v>0.66644400000000004</v>
      </c>
      <c r="F37" s="45">
        <f t="shared" si="15"/>
        <v>-5.6850245104776338</v>
      </c>
      <c r="G37" s="45">
        <f t="shared" si="15"/>
        <v>-3.1963734138973434</v>
      </c>
      <c r="H37" s="45">
        <f t="shared" si="15"/>
        <v>-2.1706362018647627</v>
      </c>
      <c r="I37" s="45">
        <f t="shared" si="15"/>
        <v>-0.40579916389858733</v>
      </c>
      <c r="J37" s="45">
        <f t="shared" si="2"/>
        <v>-1422.2032245326129</v>
      </c>
      <c r="K37" s="45">
        <f t="shared" si="3"/>
        <v>11.824908710376411</v>
      </c>
      <c r="L37" s="31">
        <f t="shared" si="8"/>
        <v>-2.0113067704562031</v>
      </c>
      <c r="M37" s="31">
        <f t="shared" si="11"/>
        <v>2.6358054777594098</v>
      </c>
      <c r="N37" s="45">
        <f t="shared" si="4"/>
        <v>0.15982681261377768</v>
      </c>
      <c r="O37" s="45">
        <f t="shared" si="5"/>
        <v>0.99982080110067773</v>
      </c>
      <c r="P37" s="45">
        <f t="shared" si="12"/>
        <v>7.0139812239921628</v>
      </c>
      <c r="Q37" s="45">
        <f t="shared" si="9"/>
        <v>58.317746886882844</v>
      </c>
      <c r="R37" s="45">
        <f t="shared" si="6"/>
        <v>131.50630524123642</v>
      </c>
      <c r="S37" s="31">
        <f t="shared" si="10"/>
        <v>-3.2161670929806947</v>
      </c>
      <c r="T37" s="31">
        <f t="shared" si="13"/>
        <v>17.634805407526926</v>
      </c>
      <c r="U37" s="31">
        <f t="shared" si="7"/>
        <v>2.0714285714285725</v>
      </c>
      <c r="V37" s="1"/>
    </row>
    <row r="38" spans="1:24" x14ac:dyDescent="0.2">
      <c r="A38" s="46">
        <f t="shared" si="0"/>
        <v>1.5000000000000007</v>
      </c>
      <c r="B38" s="45">
        <v>3.6972200000000002E-3</v>
      </c>
      <c r="C38" s="45">
        <v>4.3674900000000003E-2</v>
      </c>
      <c r="D38" s="45">
        <v>0.120744</v>
      </c>
      <c r="E38" s="45">
        <v>0.69460200000000005</v>
      </c>
      <c r="F38" s="45">
        <f t="shared" si="15"/>
        <v>-5.6001740930892021</v>
      </c>
      <c r="G38" s="45">
        <f t="shared" si="15"/>
        <v>-3.1309817126040196</v>
      </c>
      <c r="H38" s="45">
        <f t="shared" si="15"/>
        <v>-2.1140826771250101</v>
      </c>
      <c r="I38" s="45">
        <f t="shared" si="15"/>
        <v>-0.36441625932128419</v>
      </c>
      <c r="J38" s="45">
        <f t="shared" si="2"/>
        <v>-1410.5022214164901</v>
      </c>
      <c r="K38" s="45">
        <f t="shared" si="3"/>
        <v>11.727620719967408</v>
      </c>
      <c r="L38" s="31">
        <f t="shared" si="8"/>
        <v>-1.8868552826621237</v>
      </c>
      <c r="M38" s="31">
        <f>(L39-L37)/(A39-A37)</f>
        <v>2.3622975230576726</v>
      </c>
      <c r="N38" s="45">
        <f t="shared" si="4"/>
        <v>0.15639890927645847</v>
      </c>
      <c r="O38" s="45">
        <f t="shared" si="5"/>
        <v>0.99982562365410999</v>
      </c>
      <c r="P38" s="45">
        <f t="shared" si="12"/>
        <v>6.9972641469810526</v>
      </c>
      <c r="Q38" s="45">
        <f t="shared" si="9"/>
        <v>58.178752750073969</v>
      </c>
      <c r="R38" s="45">
        <f t="shared" si="6"/>
        <v>130.53806495148444</v>
      </c>
      <c r="S38" s="31">
        <f t="shared" si="10"/>
        <v>-2.4009140341389901</v>
      </c>
      <c r="T38" s="31">
        <f t="shared" si="13"/>
        <v>15.172894785426625</v>
      </c>
      <c r="U38" s="31">
        <f t="shared" si="7"/>
        <v>2.1428571428571441</v>
      </c>
      <c r="V38" s="1"/>
    </row>
    <row r="39" spans="1:24" x14ac:dyDescent="0.2">
      <c r="A39" s="6">
        <f t="shared" si="0"/>
        <v>1.5500000000000007</v>
      </c>
      <c r="B39" s="1">
        <v>4.0092000000000001E-3</v>
      </c>
      <c r="C39" s="1">
        <v>4.6526499999999998E-2</v>
      </c>
      <c r="D39" s="1">
        <v>0.12757299999999999</v>
      </c>
      <c r="E39" s="1">
        <v>0.72301099999999996</v>
      </c>
      <c r="F39" s="1">
        <f t="shared" si="15"/>
        <v>-5.5191635588135632</v>
      </c>
      <c r="G39" s="1">
        <f t="shared" si="15"/>
        <v>-3.0677332362427538</v>
      </c>
      <c r="H39" s="1">
        <f t="shared" si="15"/>
        <v>-2.0590665292077022</v>
      </c>
      <c r="I39" s="1">
        <f t="shared" si="15"/>
        <v>-0.32433084255460098</v>
      </c>
      <c r="J39" s="1">
        <f t="shared" si="2"/>
        <v>-1399.5096737158215</v>
      </c>
      <c r="K39" s="1">
        <f t="shared" si="3"/>
        <v>11.636223182110198</v>
      </c>
      <c r="L39" s="31">
        <f t="shared" si="8"/>
        <v>-1.7750770181504356</v>
      </c>
      <c r="M39" s="31">
        <f t="shared" si="11"/>
        <v>2.1250042107846272</v>
      </c>
      <c r="N39" s="1">
        <f t="shared" si="4"/>
        <v>0.15283109400817935</v>
      </c>
      <c r="O39" s="1">
        <f t="shared" si="5"/>
        <v>0.99983099415435117</v>
      </c>
      <c r="P39" s="1">
        <f t="shared" si="12"/>
        <v>6.9851049953056634</v>
      </c>
      <c r="Q39" s="1">
        <f t="shared" si="9"/>
        <v>58.077655483468945</v>
      </c>
      <c r="R39" s="1">
        <f t="shared" si="6"/>
        <v>129.65223495974516</v>
      </c>
      <c r="S39" s="31">
        <f t="shared" si="10"/>
        <v>-1.6988776144380309</v>
      </c>
      <c r="T39" s="31">
        <f t="shared" si="13"/>
        <v>13.067860369222448</v>
      </c>
      <c r="U39" s="23">
        <f t="shared" si="7"/>
        <v>2.2142857142857153</v>
      </c>
      <c r="V39" s="1"/>
    </row>
    <row r="40" spans="1:24" x14ac:dyDescent="0.2">
      <c r="A40" s="6">
        <f t="shared" si="0"/>
        <v>1.6000000000000008</v>
      </c>
      <c r="B40" s="1">
        <v>4.3322999999999999E-3</v>
      </c>
      <c r="C40" s="1">
        <v>4.9464899999999999E-2</v>
      </c>
      <c r="D40" s="1">
        <v>0.13458899999999999</v>
      </c>
      <c r="E40" s="1">
        <v>0.75166900000000003</v>
      </c>
      <c r="F40" s="1">
        <f t="shared" si="15"/>
        <v>-5.4416567001636453</v>
      </c>
      <c r="G40" s="1">
        <f t="shared" si="15"/>
        <v>-3.0064919518404514</v>
      </c>
      <c r="H40" s="1">
        <f t="shared" si="15"/>
        <v>-2.0055295887366245</v>
      </c>
      <c r="I40" s="1">
        <f t="shared" si="15"/>
        <v>-0.28545921150542575</v>
      </c>
      <c r="J40" s="1">
        <f t="shared" si="2"/>
        <v>-1389.1530480669148</v>
      </c>
      <c r="K40" s="1">
        <f t="shared" si="3"/>
        <v>11.550113018152365</v>
      </c>
      <c r="L40" s="31">
        <f t="shared" si="8"/>
        <v>-1.6743548615836608</v>
      </c>
      <c r="M40" s="31">
        <f t="shared" si="11"/>
        <v>1.9176236306632748</v>
      </c>
      <c r="N40" s="1">
        <f t="shared" si="4"/>
        <v>0.14912287152583448</v>
      </c>
      <c r="O40" s="1">
        <f t="shared" si="5"/>
        <v>0.99983686119286763</v>
      </c>
      <c r="P40" s="1">
        <f t="shared" si="12"/>
        <v>6.9768314376847869</v>
      </c>
      <c r="Q40" s="1">
        <f t="shared" si="9"/>
        <v>58.008864988630165</v>
      </c>
      <c r="R40" s="1">
        <f t="shared" si="6"/>
        <v>128.84204908925824</v>
      </c>
      <c r="S40" s="31">
        <f t="shared" si="10"/>
        <v>-1.0941279972167441</v>
      </c>
      <c r="T40" s="31">
        <f t="shared" si="13"/>
        <v>11.259339538100457</v>
      </c>
      <c r="U40" s="23">
        <f t="shared" si="7"/>
        <v>2.2857142857142869</v>
      </c>
      <c r="V40" s="1"/>
    </row>
    <row r="41" spans="1:24" x14ac:dyDescent="0.2">
      <c r="A41" s="6">
        <f t="shared" si="0"/>
        <v>1.6500000000000008</v>
      </c>
      <c r="B41" s="1">
        <v>4.6664100000000002E-3</v>
      </c>
      <c r="C41" s="1">
        <v>5.2489599999999997E-2</v>
      </c>
      <c r="D41" s="1">
        <v>0.141792</v>
      </c>
      <c r="E41" s="1">
        <v>0.78057100000000001</v>
      </c>
      <c r="F41" s="1">
        <f t="shared" si="15"/>
        <v>-5.367365239547544</v>
      </c>
      <c r="G41" s="1">
        <f t="shared" si="15"/>
        <v>-2.9471402242461076</v>
      </c>
      <c r="H41" s="1">
        <f t="shared" si="15"/>
        <v>-1.9533940839650581</v>
      </c>
      <c r="I41" s="1">
        <f t="shared" si="15"/>
        <v>-0.24772957583529132</v>
      </c>
      <c r="J41" s="1">
        <f t="shared" si="2"/>
        <v>-1379.3719040172989</v>
      </c>
      <c r="K41" s="1">
        <f t="shared" si="3"/>
        <v>11.468787695951832</v>
      </c>
      <c r="L41" s="31">
        <f t="shared" si="8"/>
        <v>-1.583314655084108</v>
      </c>
      <c r="M41" s="31">
        <f t="shared" si="11"/>
        <v>1.7356395790390129</v>
      </c>
      <c r="N41" s="1">
        <f t="shared" si="4"/>
        <v>0.14534442340062373</v>
      </c>
      <c r="O41" s="1">
        <f t="shared" si="5"/>
        <v>0.99984302400438163</v>
      </c>
      <c r="P41" s="1">
        <f t="shared" si="12"/>
        <v>6.9719457193754604</v>
      </c>
      <c r="Q41" s="1">
        <f t="shared" si="9"/>
        <v>57.96824268374727</v>
      </c>
      <c r="R41" s="1">
        <f t="shared" si="6"/>
        <v>128.10159442957467</v>
      </c>
      <c r="S41" s="31">
        <f t="shared" si="10"/>
        <v>-0.57294366062798419</v>
      </c>
      <c r="T41" s="31">
        <f t="shared" si="13"/>
        <v>9.7005936056376481</v>
      </c>
      <c r="U41" s="23">
        <f t="shared" si="7"/>
        <v>2.3571428571428585</v>
      </c>
      <c r="V41" s="1"/>
    </row>
    <row r="42" spans="1:24" x14ac:dyDescent="0.2">
      <c r="A42" s="6">
        <f t="shared" si="0"/>
        <v>1.7000000000000008</v>
      </c>
      <c r="B42" s="1">
        <v>5.0114799999999996E-3</v>
      </c>
      <c r="C42" s="1">
        <v>5.5600400000000001E-2</v>
      </c>
      <c r="D42" s="1">
        <v>0.14917900000000001</v>
      </c>
      <c r="E42" s="1">
        <v>0.80971599999999999</v>
      </c>
      <c r="F42" s="1">
        <f t="shared" si="15"/>
        <v>-5.2960239983284279</v>
      </c>
      <c r="G42" s="1">
        <f t="shared" si="15"/>
        <v>-2.8895648835068743</v>
      </c>
      <c r="H42" s="1">
        <f t="shared" si="15"/>
        <v>-1.9026083517890229</v>
      </c>
      <c r="I42" s="1">
        <f t="shared" si="15"/>
        <v>-0.21107171008021433</v>
      </c>
      <c r="J42" s="1">
        <f t="shared" si="2"/>
        <v>-1370.1102354493898</v>
      </c>
      <c r="K42" s="1">
        <f t="shared" si="3"/>
        <v>11.391781552643954</v>
      </c>
      <c r="L42" s="31">
        <f t="shared" si="8"/>
        <v>-1.5007909036797593</v>
      </c>
      <c r="M42" s="31">
        <f t="shared" si="11"/>
        <v>1.5772390757472707</v>
      </c>
      <c r="N42" s="1">
        <f t="shared" si="4"/>
        <v>0.14148903896578982</v>
      </c>
      <c r="O42" s="1">
        <f t="shared" si="5"/>
        <v>0.99984945257938063</v>
      </c>
      <c r="P42" s="1">
        <f t="shared" si="12"/>
        <v>6.9699405403292278</v>
      </c>
      <c r="Q42" s="1">
        <f t="shared" si="9"/>
        <v>57.951570622567367</v>
      </c>
      <c r="R42" s="1">
        <f t="shared" si="6"/>
        <v>127.42555524014114</v>
      </c>
      <c r="S42" s="31">
        <f t="shared" si="10"/>
        <v>-0.12406863665297851</v>
      </c>
      <c r="T42" s="31">
        <f t="shared" si="13"/>
        <v>8.3925534017772758</v>
      </c>
      <c r="U42" s="23">
        <f t="shared" si="7"/>
        <v>2.4285714285714297</v>
      </c>
      <c r="V42" s="1"/>
    </row>
    <row r="43" spans="1:24" x14ac:dyDescent="0.2">
      <c r="A43" s="6">
        <f t="shared" si="0"/>
        <v>1.7500000000000009</v>
      </c>
      <c r="B43" s="1">
        <v>5.3674400000000002E-3</v>
      </c>
      <c r="C43" s="1">
        <v>5.8797099999999998E-2</v>
      </c>
      <c r="D43" s="1">
        <v>0.15675</v>
      </c>
      <c r="E43" s="1">
        <v>0.83910200000000001</v>
      </c>
      <c r="F43" s="1">
        <f t="shared" si="15"/>
        <v>-5.2274042066622659</v>
      </c>
      <c r="G43" s="1">
        <f t="shared" si="15"/>
        <v>-2.8336627450217047</v>
      </c>
      <c r="H43" s="1">
        <f>LN(D43)</f>
        <v>-1.8531030994691069</v>
      </c>
      <c r="I43" s="1">
        <f t="shared" si="15"/>
        <v>-0.17542300660281632</v>
      </c>
      <c r="J43" s="1">
        <f t="shared" si="2"/>
        <v>-1361.3216195302009</v>
      </c>
      <c r="K43" s="1">
        <f t="shared" si="3"/>
        <v>11.318708605583856</v>
      </c>
      <c r="L43" s="31">
        <f t="shared" si="8"/>
        <v>-1.4255907475093808</v>
      </c>
      <c r="M43" s="31">
        <f t="shared" si="11"/>
        <v>1.438342842493153</v>
      </c>
      <c r="N43" s="1">
        <f t="shared" si="4"/>
        <v>0.13759624096839368</v>
      </c>
      <c r="O43" s="1">
        <f t="shared" si="5"/>
        <v>0.9998560238776889</v>
      </c>
      <c r="P43" s="1">
        <f t="shared" si="12"/>
        <v>6.9704535233726581</v>
      </c>
      <c r="Q43" s="1">
        <f t="shared" si="9"/>
        <v>57.955835820081973</v>
      </c>
      <c r="R43" s="1">
        <f t="shared" si="6"/>
        <v>126.80929389326792</v>
      </c>
      <c r="S43" s="31">
        <f t="shared" si="10"/>
        <v>0.26631167954974422</v>
      </c>
      <c r="T43" s="31">
        <f t="shared" si="13"/>
        <v>7.2681076715525572</v>
      </c>
      <c r="U43" s="23">
        <f t="shared" si="7"/>
        <v>2.5000000000000013</v>
      </c>
      <c r="V43" s="1"/>
    </row>
    <row r="44" spans="1:24" x14ac:dyDescent="0.2">
      <c r="A44" s="6">
        <f t="shared" si="0"/>
        <v>1.8000000000000009</v>
      </c>
      <c r="B44" s="1">
        <v>5.7342199999999999E-3</v>
      </c>
      <c r="C44" s="1">
        <v>6.2079599999999999E-2</v>
      </c>
      <c r="D44" s="1">
        <v>0.16450300000000001</v>
      </c>
      <c r="E44" s="1">
        <v>0.868726</v>
      </c>
      <c r="F44" s="1">
        <f t="shared" si="15"/>
        <v>-5.1613035446253068</v>
      </c>
      <c r="G44" s="1">
        <f t="shared" si="15"/>
        <v>-2.779337846426901</v>
      </c>
      <c r="H44" s="1">
        <f>LN(D44)</f>
        <v>-1.804826471860937</v>
      </c>
      <c r="I44" s="1">
        <f t="shared" si="15"/>
        <v>-0.14072750838401793</v>
      </c>
      <c r="J44" s="1">
        <f t="shared" si="2"/>
        <v>-1352.9643968841199</v>
      </c>
      <c r="K44" s="1">
        <f t="shared" si="3"/>
        <v>11.249222477893015</v>
      </c>
      <c r="L44" s="31">
        <f t="shared" si="8"/>
        <v>-1.3569566194304439</v>
      </c>
      <c r="M44" s="31">
        <f t="shared" si="11"/>
        <v>1.3142148561758626</v>
      </c>
      <c r="N44" s="1">
        <f t="shared" si="4"/>
        <v>0.13365847919280674</v>
      </c>
      <c r="O44" s="1">
        <f t="shared" si="5"/>
        <v>0.99986271871562327</v>
      </c>
      <c r="P44" s="1">
        <f t="shared" si="12"/>
        <v>6.9731435192161086</v>
      </c>
      <c r="Q44" s="1">
        <f t="shared" si="9"/>
        <v>57.978201790522341</v>
      </c>
      <c r="R44" s="1">
        <f t="shared" si="6"/>
        <v>126.24869026929136</v>
      </c>
      <c r="S44" s="31">
        <f t="shared" si="10"/>
        <v>0.60274213050227787</v>
      </c>
      <c r="T44" s="31">
        <f t="shared" si="13"/>
        <v>6.2701503619955075</v>
      </c>
      <c r="U44" s="23">
        <f t="shared" si="7"/>
        <v>2.571428571428573</v>
      </c>
      <c r="V44" s="1"/>
    </row>
    <row r="45" spans="1:24" x14ac:dyDescent="0.2">
      <c r="A45" s="6">
        <f t="shared" si="0"/>
        <v>1.850000000000001</v>
      </c>
      <c r="B45" s="1">
        <v>6.1117799999999998E-3</v>
      </c>
      <c r="C45" s="1">
        <v>6.5447699999999998E-2</v>
      </c>
      <c r="D45" s="1">
        <v>0.17243600000000001</v>
      </c>
      <c r="E45" s="1">
        <v>0.89858700000000002</v>
      </c>
      <c r="F45" s="1">
        <f t="shared" si="15"/>
        <v>-5.0975372225301427</v>
      </c>
      <c r="G45" s="1">
        <f t="shared" si="15"/>
        <v>-2.7265039285729582</v>
      </c>
      <c r="H45" s="1">
        <f>LN(D45)</f>
        <v>-1.7577291258463814</v>
      </c>
      <c r="I45" s="1">
        <f t="shared" si="15"/>
        <v>-0.10693174939931145</v>
      </c>
      <c r="J45" s="1">
        <f t="shared" si="2"/>
        <v>-1345.0012560756281</v>
      </c>
      <c r="K45" s="1">
        <f t="shared" si="3"/>
        <v>11.183012943640811</v>
      </c>
      <c r="L45" s="31">
        <f t="shared" si="8"/>
        <v>-1.2941692618917944</v>
      </c>
      <c r="M45" s="31">
        <f t="shared" si="11"/>
        <v>1.2047906251732232</v>
      </c>
      <c r="N45" s="1">
        <f t="shared" si="4"/>
        <v>0.12967926531312721</v>
      </c>
      <c r="O45" s="1">
        <f t="shared" si="5"/>
        <v>0.99986949651948631</v>
      </c>
      <c r="P45" s="1">
        <f t="shared" si="12"/>
        <v>6.9777028123317333</v>
      </c>
      <c r="Q45" s="1">
        <f t="shared" si="9"/>
        <v>58.0161100331322</v>
      </c>
      <c r="R45" s="1">
        <f t="shared" si="6"/>
        <v>125.74003096361011</v>
      </c>
      <c r="S45" s="31">
        <f t="shared" si="10"/>
        <v>0.89332671574929556</v>
      </c>
      <c r="T45" s="31">
        <f t="shared" si="13"/>
        <v>5.424927417760717</v>
      </c>
      <c r="U45" s="23">
        <f t="shared" si="7"/>
        <v>2.6428571428571446</v>
      </c>
      <c r="V45" s="1"/>
    </row>
    <row r="46" spans="1:24" x14ac:dyDescent="0.2">
      <c r="A46" s="6">
        <f t="shared" si="0"/>
        <v>1.900000000000001</v>
      </c>
      <c r="B46" s="1">
        <v>6.5000800000000001E-3</v>
      </c>
      <c r="C46" s="1">
        <v>6.8901400000000002E-2</v>
      </c>
      <c r="D46" s="1">
        <v>0.18054799999999999</v>
      </c>
      <c r="E46" s="1">
        <v>0.92868200000000001</v>
      </c>
      <c r="F46" s="1">
        <f t="shared" ref="F46:I61" si="16">LN(B46)</f>
        <v>-5.0359407944639774</v>
      </c>
      <c r="G46" s="1">
        <f t="shared" si="16"/>
        <v>-2.6750787818656203</v>
      </c>
      <c r="H46" s="1">
        <f t="shared" si="16"/>
        <v>-1.7117586085839396</v>
      </c>
      <c r="I46" s="1">
        <f t="shared" si="16"/>
        <v>-7.3988902319738994E-2</v>
      </c>
      <c r="J46" s="1">
        <f t="shared" si="2"/>
        <v>-1337.3991883701767</v>
      </c>
      <c r="K46" s="1">
        <f t="shared" si="3"/>
        <v>11.119805551703836</v>
      </c>
      <c r="L46" s="31">
        <f t="shared" si="8"/>
        <v>-1.2364775569131214</v>
      </c>
      <c r="M46" s="31">
        <f t="shared" si="11"/>
        <v>1.1083651382173878</v>
      </c>
      <c r="N46" s="1">
        <f t="shared" si="4"/>
        <v>0.12566433811441438</v>
      </c>
      <c r="O46" s="1">
        <f t="shared" si="5"/>
        <v>0.99987631564522561</v>
      </c>
      <c r="P46" s="1">
        <f t="shared" si="12"/>
        <v>6.98388772170272</v>
      </c>
      <c r="Q46" s="1">
        <f t="shared" si="9"/>
        <v>58.067534462097271</v>
      </c>
      <c r="R46" s="1">
        <f t="shared" si="6"/>
        <v>125.27994666191199</v>
      </c>
      <c r="S46" s="31">
        <f t="shared" si="10"/>
        <v>1.1452348722783501</v>
      </c>
      <c r="T46" s="31">
        <f t="shared" si="13"/>
        <v>4.7111706789657362</v>
      </c>
      <c r="U46" s="23">
        <f t="shared" si="7"/>
        <v>2.7142857142857157</v>
      </c>
      <c r="V46" s="1"/>
    </row>
    <row r="47" spans="1:24" x14ac:dyDescent="0.2">
      <c r="A47" s="6">
        <f t="shared" si="0"/>
        <v>1.9500000000000011</v>
      </c>
      <c r="B47" s="1">
        <v>6.8990700000000002E-3</v>
      </c>
      <c r="C47" s="1">
        <v>7.2440599999999994E-2</v>
      </c>
      <c r="D47" s="1">
        <v>0.188837</v>
      </c>
      <c r="E47" s="1">
        <v>0.95901099999999995</v>
      </c>
      <c r="F47" s="1">
        <f t="shared" si="16"/>
        <v>-4.9763686590716114</v>
      </c>
      <c r="G47" s="1">
        <f t="shared" si="16"/>
        <v>-2.624988363284495</v>
      </c>
      <c r="H47" s="1">
        <f t="shared" si="16"/>
        <v>-1.6668710698949742</v>
      </c>
      <c r="I47" s="1">
        <f t="shared" si="16"/>
        <v>-4.1852733882938788E-2</v>
      </c>
      <c r="J47" s="1">
        <f t="shared" si="2"/>
        <v>-1330.1299161644715</v>
      </c>
      <c r="K47" s="1">
        <f t="shared" si="3"/>
        <v>11.059365187949499</v>
      </c>
      <c r="L47" s="31">
        <f t="shared" si="8"/>
        <v>-1.1833327480700555</v>
      </c>
      <c r="M47" s="31">
        <f t="shared" si="11"/>
        <v>1.0214759719749225</v>
      </c>
      <c r="N47" s="1">
        <f t="shared" si="4"/>
        <v>0.12160724069626834</v>
      </c>
      <c r="O47" s="1">
        <f t="shared" si="5"/>
        <v>0.99988316063599225</v>
      </c>
      <c r="P47" s="1">
        <f t="shared" si="12"/>
        <v>6.9914767599206247</v>
      </c>
      <c r="Q47" s="1">
        <f t="shared" si="9"/>
        <v>58.130633520360036</v>
      </c>
      <c r="R47" s="1">
        <f t="shared" si="6"/>
        <v>124.8655366628922</v>
      </c>
      <c r="S47" s="31">
        <f t="shared" si="10"/>
        <v>1.3644437836458696</v>
      </c>
      <c r="T47" s="31">
        <f t="shared" si="13"/>
        <v>4.0959885853212805</v>
      </c>
      <c r="U47" s="23">
        <f t="shared" si="7"/>
        <v>2.7857142857142874</v>
      </c>
      <c r="V47" s="1"/>
    </row>
    <row r="48" spans="1:24" x14ac:dyDescent="0.2">
      <c r="A48" s="6">
        <f t="shared" si="0"/>
        <v>2.0000000000000009</v>
      </c>
      <c r="B48" s="1">
        <v>7.3087300000000003E-3</v>
      </c>
      <c r="C48" s="1">
        <v>7.6065400000000005E-2</v>
      </c>
      <c r="D48" s="1">
        <v>0.19730300000000001</v>
      </c>
      <c r="E48" s="1">
        <v>0.98957099999999998</v>
      </c>
      <c r="F48" s="1">
        <f t="shared" si="16"/>
        <v>-4.9186857549241783</v>
      </c>
      <c r="G48" s="1">
        <f t="shared" si="16"/>
        <v>-2.5761617824205154</v>
      </c>
      <c r="H48" s="1">
        <f t="shared" si="16"/>
        <v>-1.6230146607980056</v>
      </c>
      <c r="I48" s="1">
        <f t="shared" si="16"/>
        <v>-1.048376310285596E-2</v>
      </c>
      <c r="J48" s="1">
        <f t="shared" si="2"/>
        <v>-1323.16703071704</v>
      </c>
      <c r="K48" s="1">
        <f t="shared" si="3"/>
        <v>11.00147227689683</v>
      </c>
      <c r="L48" s="31">
        <f t="shared" si="8"/>
        <v>-1.1343299597156293</v>
      </c>
      <c r="M48" s="31">
        <f t="shared" si="11"/>
        <v>0.94413966108317982</v>
      </c>
      <c r="N48" s="1">
        <f t="shared" si="4"/>
        <v>0.11752357852363561</v>
      </c>
      <c r="O48" s="1">
        <f t="shared" si="5"/>
        <v>0.99988997556698667</v>
      </c>
      <c r="P48" s="1">
        <f t="shared" si="12"/>
        <v>7.0002981346397082</v>
      </c>
      <c r="Q48" s="1">
        <f t="shared" si="9"/>
        <v>58.203978840461858</v>
      </c>
      <c r="R48" s="1">
        <f t="shared" si="6"/>
        <v>124.49401242107309</v>
      </c>
      <c r="S48" s="31">
        <f t="shared" si="10"/>
        <v>1.5548337308104776</v>
      </c>
      <c r="T48" s="31">
        <f t="shared" si="13"/>
        <v>3.5510124235422893</v>
      </c>
      <c r="U48" s="23">
        <f t="shared" si="7"/>
        <v>2.8571428571428585</v>
      </c>
      <c r="V48" s="1"/>
    </row>
    <row r="49" spans="1:22" x14ac:dyDescent="0.2">
      <c r="A49" s="6">
        <f t="shared" si="0"/>
        <v>2.0500000000000007</v>
      </c>
      <c r="B49" s="1">
        <v>7.7290299999999996E-3</v>
      </c>
      <c r="C49" s="1">
        <v>7.9775700000000005E-2</v>
      </c>
      <c r="D49" s="1">
        <v>0.20594399999999999</v>
      </c>
      <c r="E49" s="1">
        <v>1.0203599999999999</v>
      </c>
      <c r="F49" s="1">
        <f t="shared" si="16"/>
        <v>-4.8627719093796209</v>
      </c>
      <c r="G49" s="1">
        <f t="shared" si="16"/>
        <v>-2.5285363321775431</v>
      </c>
      <c r="H49" s="1">
        <f t="shared" si="16"/>
        <v>-1.5801509918092076</v>
      </c>
      <c r="I49" s="1">
        <f t="shared" si="16"/>
        <v>2.0155506203564332E-2</v>
      </c>
      <c r="J49" s="1">
        <f t="shared" si="2"/>
        <v>-1316.4871239374509</v>
      </c>
      <c r="K49" s="1">
        <f t="shared" si="3"/>
        <v>10.945932191977937</v>
      </c>
      <c r="L49" s="31">
        <f t="shared" si="8"/>
        <v>-1.0889187819617379</v>
      </c>
      <c r="M49" s="31">
        <f t="shared" si="11"/>
        <v>0.87574450100476575</v>
      </c>
      <c r="N49" s="1">
        <f t="shared" si="4"/>
        <v>0.11340797728776153</v>
      </c>
      <c r="O49" s="1">
        <f t="shared" si="5"/>
        <v>0.99989674687134433</v>
      </c>
      <c r="P49" s="1">
        <f t="shared" si="12"/>
        <v>7.0101770272946151</v>
      </c>
      <c r="Q49" s="1">
        <f t="shared" si="9"/>
        <v>58.286116893441083</v>
      </c>
      <c r="R49" s="1">
        <f t="shared" si="6"/>
        <v>124.16292694377351</v>
      </c>
      <c r="S49" s="31">
        <f t="shared" si="10"/>
        <v>1.7195450260000973</v>
      </c>
      <c r="T49" s="31">
        <f t="shared" si="13"/>
        <v>3.0673836704132151</v>
      </c>
      <c r="U49" s="23">
        <f t="shared" si="7"/>
        <v>2.9285714285714297</v>
      </c>
      <c r="V49" s="1"/>
    </row>
    <row r="50" spans="1:22" x14ac:dyDescent="0.2">
      <c r="A50" s="6">
        <f t="shared" si="0"/>
        <v>2.1000000000000005</v>
      </c>
      <c r="B50" s="1">
        <v>8.1599399999999992E-3</v>
      </c>
      <c r="C50" s="1">
        <v>8.3571699999999999E-2</v>
      </c>
      <c r="D50" s="1">
        <v>0.21475900000000001</v>
      </c>
      <c r="E50" s="1">
        <v>1.05138</v>
      </c>
      <c r="F50" s="1">
        <f t="shared" si="16"/>
        <v>-4.8085184629743312</v>
      </c>
      <c r="G50" s="1">
        <f t="shared" si="16"/>
        <v>-2.4820503329476202</v>
      </c>
      <c r="H50" s="1">
        <f t="shared" si="16"/>
        <v>-1.5382388097991977</v>
      </c>
      <c r="I50" s="1">
        <f t="shared" si="16"/>
        <v>5.0103586966245631E-2</v>
      </c>
      <c r="J50" s="1">
        <f t="shared" si="2"/>
        <v>-1310.070406963817</v>
      </c>
      <c r="K50" s="1">
        <f t="shared" si="3"/>
        <v>10.892580398700657</v>
      </c>
      <c r="L50" s="31">
        <f t="shared" si="8"/>
        <v>-1.0467555096151531</v>
      </c>
      <c r="M50" s="31">
        <f t="shared" si="11"/>
        <v>0.81219118566604975</v>
      </c>
      <c r="N50" s="1">
        <f t="shared" si="4"/>
        <v>0.10925458911119189</v>
      </c>
      <c r="O50" s="1">
        <f t="shared" si="5"/>
        <v>0.99990346253846818</v>
      </c>
      <c r="P50" s="1">
        <f t="shared" si="12"/>
        <v>7.0209794146445201</v>
      </c>
      <c r="Q50" s="1">
        <f t="shared" si="9"/>
        <v>58.375933343061867</v>
      </c>
      <c r="R50" s="1">
        <f t="shared" si="6"/>
        <v>123.8701672680584</v>
      </c>
      <c r="S50" s="31">
        <f t="shared" si="10"/>
        <v>1.861572097851798</v>
      </c>
      <c r="T50" s="31">
        <f t="shared" si="13"/>
        <v>2.6575767459562099</v>
      </c>
      <c r="U50" s="23">
        <f t="shared" si="7"/>
        <v>3.0000000000000009</v>
      </c>
      <c r="V50" s="1"/>
    </row>
    <row r="51" spans="1:22" x14ac:dyDescent="0.2">
      <c r="A51" s="6">
        <f t="shared" si="0"/>
        <v>2.1500000000000004</v>
      </c>
      <c r="B51" s="1">
        <v>8.6014500000000001E-3</v>
      </c>
      <c r="C51" s="1">
        <v>8.7453400000000001E-2</v>
      </c>
      <c r="D51" s="1">
        <v>0.223746</v>
      </c>
      <c r="E51" s="1">
        <v>1.08263</v>
      </c>
      <c r="F51" s="1">
        <f t="shared" si="16"/>
        <v>-4.7558244852836786</v>
      </c>
      <c r="G51" s="1">
        <f t="shared" si="16"/>
        <v>-2.4366491989136745</v>
      </c>
      <c r="H51" s="1">
        <f t="shared" si="16"/>
        <v>-1.4972437990819416</v>
      </c>
      <c r="I51" s="1">
        <f t="shared" si="16"/>
        <v>7.9393266062748297E-2</v>
      </c>
      <c r="J51" s="1">
        <f t="shared" si="2"/>
        <v>-1303.897605510424</v>
      </c>
      <c r="K51" s="1">
        <f t="shared" si="3"/>
        <v>10.841256641016422</v>
      </c>
      <c r="L51" s="31">
        <f t="shared" si="8"/>
        <v>-1.0076996633951332</v>
      </c>
      <c r="M51" s="31">
        <f t="shared" si="11"/>
        <v>0.75499006780717681</v>
      </c>
      <c r="N51" s="1">
        <f t="shared" si="4"/>
        <v>0.10505732601981008</v>
      </c>
      <c r="O51" s="1">
        <f t="shared" si="5"/>
        <v>0.99991011050422463</v>
      </c>
      <c r="P51" s="1">
        <f t="shared" si="12"/>
        <v>7.032566492660564</v>
      </c>
      <c r="Q51" s="1">
        <f t="shared" si="9"/>
        <v>58.472274103226262</v>
      </c>
      <c r="R51" s="1">
        <f t="shared" si="6"/>
        <v>123.61369960432704</v>
      </c>
      <c r="S51" s="31">
        <f t="shared" si="10"/>
        <v>1.9853027005957173</v>
      </c>
      <c r="T51" s="31">
        <f t="shared" si="13"/>
        <v>2.320362255699155</v>
      </c>
      <c r="U51" s="23">
        <f t="shared" si="7"/>
        <v>3.0714285714285721</v>
      </c>
      <c r="V51" s="1"/>
    </row>
    <row r="52" spans="1:22" x14ac:dyDescent="0.2">
      <c r="A52" s="6">
        <f t="shared" si="0"/>
        <v>2.2000000000000002</v>
      </c>
      <c r="B52" s="1">
        <v>9.0535400000000005E-3</v>
      </c>
      <c r="C52" s="1">
        <v>9.1420799999999997E-2</v>
      </c>
      <c r="D52" s="1">
        <v>0.232906</v>
      </c>
      <c r="E52" s="1">
        <v>1.1141000000000001</v>
      </c>
      <c r="F52" s="1">
        <f t="shared" si="16"/>
        <v>-4.7045994375325231</v>
      </c>
      <c r="G52" s="1">
        <f t="shared" si="16"/>
        <v>-2.3922822552964376</v>
      </c>
      <c r="H52" s="1">
        <f t="shared" si="16"/>
        <v>-1.4571203402940103</v>
      </c>
      <c r="I52" s="1">
        <f t="shared" si="16"/>
        <v>0.10804690408313387</v>
      </c>
      <c r="J52" s="1">
        <f t="shared" si="2"/>
        <v>-1297.9506202851817</v>
      </c>
      <c r="K52" s="1">
        <f t="shared" si="3"/>
        <v>10.791810432361144</v>
      </c>
      <c r="L52" s="31">
        <f t="shared" si="8"/>
        <v>-0.97125650283443565</v>
      </c>
      <c r="M52" s="31">
        <f t="shared" si="11"/>
        <v>0.70470559532296784</v>
      </c>
      <c r="N52" s="1">
        <f t="shared" si="4"/>
        <v>0.10084391995192163</v>
      </c>
      <c r="O52" s="1">
        <f t="shared" si="5"/>
        <v>0.99991662313411001</v>
      </c>
      <c r="P52" s="1">
        <f t="shared" si="12"/>
        <v>7.0448570104181165</v>
      </c>
      <c r="Q52" s="1">
        <f t="shared" si="9"/>
        <v>58.574463613121438</v>
      </c>
      <c r="R52" s="1">
        <f t="shared" si="6"/>
        <v>123.39142476950184</v>
      </c>
      <c r="S52" s="31">
        <f t="shared" si="10"/>
        <v>2.0936083234217127</v>
      </c>
      <c r="T52" s="31">
        <f t="shared" si="13"/>
        <v>2.0079775016974226</v>
      </c>
      <c r="U52" s="23">
        <f t="shared" si="7"/>
        <v>3.1428571428571432</v>
      </c>
      <c r="V52" s="1"/>
    </row>
    <row r="53" spans="1:22" x14ac:dyDescent="0.2">
      <c r="A53" s="6">
        <f t="shared" si="0"/>
        <v>2.25</v>
      </c>
      <c r="B53" s="1">
        <v>9.5162000000000007E-3</v>
      </c>
      <c r="C53" s="1">
        <v>9.5474299999999998E-2</v>
      </c>
      <c r="D53" s="1">
        <v>0.24223700000000001</v>
      </c>
      <c r="E53" s="1">
        <v>1.1457999999999999</v>
      </c>
      <c r="F53" s="1">
        <f t="shared" si="16"/>
        <v>-4.6547596695281523</v>
      </c>
      <c r="G53" s="1">
        <f t="shared" si="16"/>
        <v>-2.348898177659676</v>
      </c>
      <c r="H53" s="1">
        <f t="shared" si="16"/>
        <v>-1.4178386932218938</v>
      </c>
      <c r="I53" s="1">
        <f t="shared" si="16"/>
        <v>0.13610308299234031</v>
      </c>
      <c r="J53" s="1">
        <f t="shared" si="2"/>
        <v>-1292.216127335736</v>
      </c>
      <c r="K53" s="1">
        <f t="shared" si="3"/>
        <v>10.744130990732979</v>
      </c>
      <c r="L53" s="31">
        <f t="shared" si="8"/>
        <v>-0.93722910386283664</v>
      </c>
      <c r="M53" s="31">
        <f t="shared" si="11"/>
        <v>0.65873949069353188</v>
      </c>
      <c r="N53" s="1">
        <f t="shared" si="4"/>
        <v>9.6590296750145035E-2</v>
      </c>
      <c r="O53" s="1">
        <f t="shared" si="5"/>
        <v>0.99992302218178808</v>
      </c>
      <c r="P53" s="1">
        <f t="shared" si="12"/>
        <v>7.0577466998097815</v>
      </c>
      <c r="Q53" s="1">
        <f t="shared" si="9"/>
        <v>58.681634935568432</v>
      </c>
      <c r="R53" s="1">
        <f t="shared" si="6"/>
        <v>123.20196089257036</v>
      </c>
      <c r="S53" s="31">
        <f t="shared" si="10"/>
        <v>2.1861004507654589</v>
      </c>
      <c r="T53" s="31">
        <f t="shared" si="13"/>
        <v>1.7298737668269943</v>
      </c>
      <c r="U53" s="23">
        <f t="shared" si="7"/>
        <v>3.2142857142857144</v>
      </c>
      <c r="V53" s="1"/>
    </row>
    <row r="54" spans="1:22" x14ac:dyDescent="0.2">
      <c r="A54" s="6">
        <f t="shared" si="0"/>
        <v>2.2999999999999998</v>
      </c>
      <c r="B54" s="1">
        <v>9.9894200000000006E-3</v>
      </c>
      <c r="C54" s="1">
        <v>9.9613800000000002E-2</v>
      </c>
      <c r="D54" s="1">
        <v>0.25173800000000002</v>
      </c>
      <c r="E54" s="1">
        <v>1.1777200000000001</v>
      </c>
      <c r="F54" s="1">
        <f t="shared" si="16"/>
        <v>-4.6062287460651667</v>
      </c>
      <c r="G54" s="1">
        <f t="shared" si="16"/>
        <v>-2.3064545697724661</v>
      </c>
      <c r="H54" s="1">
        <f t="shared" si="16"/>
        <v>-1.3793664148551916</v>
      </c>
      <c r="I54" s="1">
        <f t="shared" si="16"/>
        <v>0.16358036597471404</v>
      </c>
      <c r="J54" s="1">
        <f t="shared" si="2"/>
        <v>-1286.6783958115172</v>
      </c>
      <c r="K54" s="1">
        <f t="shared" si="3"/>
        <v>10.698087521974861</v>
      </c>
      <c r="L54" s="31">
        <f t="shared" si="8"/>
        <v>-0.9053825537650827</v>
      </c>
      <c r="M54" s="31">
        <f t="shared" si="11"/>
        <v>0.61804634215576915</v>
      </c>
      <c r="N54" s="1">
        <f t="shared" si="4"/>
        <v>9.2305126045162375E-2</v>
      </c>
      <c r="O54" s="1">
        <f t="shared" si="5"/>
        <v>0.99992927450529689</v>
      </c>
      <c r="P54" s="1">
        <f t="shared" si="12"/>
        <v>7.0711496371637477</v>
      </c>
      <c r="Q54" s="1">
        <f t="shared" si="9"/>
        <v>58.793073658197983</v>
      </c>
      <c r="R54" s="1">
        <f t="shared" si="6"/>
        <v>123.04350681495248</v>
      </c>
      <c r="S54" s="31">
        <f t="shared" si="10"/>
        <v>2.2665957001044115</v>
      </c>
      <c r="T54" s="31">
        <f t="shared" si="13"/>
        <v>1.5044172088828276</v>
      </c>
      <c r="U54" s="23">
        <f t="shared" si="7"/>
        <v>3.2857142857142856</v>
      </c>
      <c r="V54" s="1"/>
    </row>
    <row r="55" spans="1:22" x14ac:dyDescent="0.2">
      <c r="A55" s="6">
        <f t="shared" si="0"/>
        <v>2.3499999999999996</v>
      </c>
      <c r="B55" s="1">
        <v>1.04732E-2</v>
      </c>
      <c r="C55" s="1">
        <v>0.10384</v>
      </c>
      <c r="D55" s="1">
        <v>0.261409</v>
      </c>
      <c r="E55" s="1">
        <v>1.20987</v>
      </c>
      <c r="F55" s="1">
        <f t="shared" si="16"/>
        <v>-4.5589356656485567</v>
      </c>
      <c r="G55" s="1">
        <f t="shared" si="16"/>
        <v>-2.2649040260263571</v>
      </c>
      <c r="H55" s="1">
        <f t="shared" si="16"/>
        <v>-1.3416690483923652</v>
      </c>
      <c r="I55" s="1">
        <f t="shared" si="16"/>
        <v>0.19051291582024368</v>
      </c>
      <c r="J55" s="1">
        <f t="shared" si="2"/>
        <v>-1281.3269270980179</v>
      </c>
      <c r="K55" s="1">
        <f t="shared" si="3"/>
        <v>10.653592735356471</v>
      </c>
      <c r="L55" s="31">
        <f t="shared" si="8"/>
        <v>-0.87542446964725995</v>
      </c>
      <c r="M55" s="31">
        <f t="shared" si="11"/>
        <v>0.57863544484817886</v>
      </c>
      <c r="N55" s="1">
        <f t="shared" si="4"/>
        <v>8.7978308569967592E-2</v>
      </c>
      <c r="O55" s="1">
        <f t="shared" si="5"/>
        <v>0.99993537759426032</v>
      </c>
      <c r="P55" s="1">
        <f t="shared" si="12"/>
        <v>7.0850074575234672</v>
      </c>
      <c r="Q55" s="1">
        <f t="shared" si="9"/>
        <v>58.908294505578873</v>
      </c>
      <c r="R55" s="1">
        <f t="shared" si="6"/>
        <v>122.91491846160964</v>
      </c>
      <c r="S55" s="31">
        <f t="shared" si="10"/>
        <v>2.3365421716537411</v>
      </c>
      <c r="T55" s="31">
        <f t="shared" si="13"/>
        <v>1.2755918043502934</v>
      </c>
      <c r="U55" s="23">
        <f t="shared" si="7"/>
        <v>3.3571428571428568</v>
      </c>
      <c r="V55" s="1"/>
    </row>
    <row r="56" spans="1:22" x14ac:dyDescent="0.2">
      <c r="A56" s="6">
        <f t="shared" si="0"/>
        <v>2.3999999999999995</v>
      </c>
      <c r="B56" s="1">
        <v>1.09675E-2</v>
      </c>
      <c r="C56" s="1">
        <v>0.108152</v>
      </c>
      <c r="D56" s="1">
        <v>0.27124900000000002</v>
      </c>
      <c r="E56" s="1">
        <v>1.24224</v>
      </c>
      <c r="F56" s="1">
        <f t="shared" si="16"/>
        <v>-4.5128189249239048</v>
      </c>
      <c r="G56" s="1">
        <f t="shared" si="16"/>
        <v>-2.2242176339200328</v>
      </c>
      <c r="H56" s="1">
        <f t="shared" si="16"/>
        <v>-1.304718060770208</v>
      </c>
      <c r="I56" s="1">
        <f t="shared" si="16"/>
        <v>0.2169162015584537</v>
      </c>
      <c r="J56" s="1">
        <f t="shared" si="2"/>
        <v>-1276.1495068867803</v>
      </c>
      <c r="K56" s="1">
        <f t="shared" si="3"/>
        <v>10.610545075010135</v>
      </c>
      <c r="L56" s="31">
        <f t="shared" si="8"/>
        <v>-0.84751900928026502</v>
      </c>
      <c r="M56" s="31">
        <f t="shared" si="11"/>
        <v>0.54163069878985637</v>
      </c>
      <c r="N56" s="1">
        <f t="shared" si="4"/>
        <v>8.364251250738787E-2</v>
      </c>
      <c r="O56" s="1">
        <f t="shared" si="5"/>
        <v>0.99994126676533412</v>
      </c>
      <c r="P56" s="1">
        <f t="shared" si="12"/>
        <v>7.0992516537811472</v>
      </c>
      <c r="Q56" s="1">
        <f t="shared" si="9"/>
        <v>59.026727875363356</v>
      </c>
      <c r="R56" s="1">
        <f t="shared" si="6"/>
        <v>122.81469374361785</v>
      </c>
      <c r="S56" s="31">
        <f t="shared" si="10"/>
        <v>2.3941548805394404</v>
      </c>
      <c r="T56" s="31">
        <f t="shared" si="13"/>
        <v>1.0882202025278869</v>
      </c>
      <c r="U56" s="23">
        <f t="shared" si="7"/>
        <v>3.4285714285714279</v>
      </c>
      <c r="V56" s="1"/>
    </row>
    <row r="57" spans="1:22" x14ac:dyDescent="0.2">
      <c r="A57" s="6">
        <f t="shared" si="0"/>
        <v>2.4499999999999993</v>
      </c>
      <c r="B57" s="1">
        <v>1.1472400000000001E-2</v>
      </c>
      <c r="C57" s="1">
        <v>0.11255</v>
      </c>
      <c r="D57" s="1">
        <v>0.28125699999999998</v>
      </c>
      <c r="E57" s="1">
        <v>1.2748299999999999</v>
      </c>
      <c r="F57" s="1">
        <f t="shared" si="16"/>
        <v>-4.4678111282292425</v>
      </c>
      <c r="G57" s="1">
        <f t="shared" si="16"/>
        <v>-2.1843577116293957</v>
      </c>
      <c r="H57" s="1">
        <f t="shared" si="16"/>
        <v>-1.2684864368843416</v>
      </c>
      <c r="I57" s="1">
        <f t="shared" si="16"/>
        <v>0.24281283638737697</v>
      </c>
      <c r="J57" s="1">
        <f t="shared" si="2"/>
        <v>-1271.1336622080032</v>
      </c>
      <c r="K57" s="1">
        <f t="shared" si="3"/>
        <v>10.568840834428444</v>
      </c>
      <c r="L57" s="31">
        <f t="shared" si="8"/>
        <v>-0.8212613997682745</v>
      </c>
      <c r="M57" s="31">
        <f t="shared" si="11"/>
        <v>0.51012040042106976</v>
      </c>
      <c r="N57" s="1">
        <f t="shared" si="4"/>
        <v>7.9300037942627119E-2</v>
      </c>
      <c r="O57" s="1">
        <f t="shared" si="5"/>
        <v>0.99994692685020659</v>
      </c>
      <c r="P57" s="1">
        <f t="shared" si="12"/>
        <v>7.1138023926433114</v>
      </c>
      <c r="Q57" s="1">
        <f t="shared" si="9"/>
        <v>59.147709993632816</v>
      </c>
      <c r="R57" s="1">
        <f t="shared" si="6"/>
        <v>122.74149056724286</v>
      </c>
      <c r="S57" s="31">
        <f t="shared" si="10"/>
        <v>2.4453641919065294</v>
      </c>
      <c r="T57" s="31">
        <f t="shared" si="13"/>
        <v>0.95581902804369967</v>
      </c>
      <c r="U57" s="23">
        <f t="shared" si="7"/>
        <v>3.4999999999999991</v>
      </c>
      <c r="V57" s="1"/>
    </row>
    <row r="58" spans="1:22" x14ac:dyDescent="0.2">
      <c r="A58" s="6">
        <f t="shared" si="0"/>
        <v>2.4999999999999991</v>
      </c>
      <c r="B58" s="1">
        <v>1.19878E-2</v>
      </c>
      <c r="C58" s="1">
        <v>0.117036</v>
      </c>
      <c r="D58" s="1">
        <v>0.291433</v>
      </c>
      <c r="E58" s="1">
        <v>1.3076399999999999</v>
      </c>
      <c r="F58" s="1">
        <f t="shared" si="16"/>
        <v>-4.4238658130169055</v>
      </c>
      <c r="G58" s="1">
        <f t="shared" si="16"/>
        <v>-2.1452736992042589</v>
      </c>
      <c r="H58" s="1">
        <f t="shared" si="16"/>
        <v>-1.2329451452362161</v>
      </c>
      <c r="I58" s="1">
        <f t="shared" si="16"/>
        <v>0.26822398579465795</v>
      </c>
      <c r="J58" s="1">
        <f t="shared" si="2"/>
        <v>-1266.2720470302852</v>
      </c>
      <c r="K58" s="1">
        <f t="shared" si="3"/>
        <v>10.528418935033308</v>
      </c>
      <c r="L58" s="31">
        <f t="shared" si="8"/>
        <v>-0.79650696923815822</v>
      </c>
      <c r="M58" s="31">
        <f t="shared" si="11"/>
        <v>0.48341605623072609</v>
      </c>
      <c r="N58" s="1">
        <f t="shared" si="4"/>
        <v>7.4889320393849587E-2</v>
      </c>
      <c r="O58" s="1">
        <f t="shared" si="5"/>
        <v>0.99995242604208223</v>
      </c>
      <c r="P58" s="1">
        <f t="shared" si="12"/>
        <v>7.1286624925797106</v>
      </c>
      <c r="Q58" s="1">
        <f t="shared" si="9"/>
        <v>59.271264294554008</v>
      </c>
      <c r="R58" s="1">
        <f t="shared" si="6"/>
        <v>122.69437833532164</v>
      </c>
      <c r="S58" s="31">
        <f t="shared" si="10"/>
        <v>2.48973678334381</v>
      </c>
      <c r="T58" s="31">
        <f t="shared" si="13"/>
        <v>0.80797626737023909</v>
      </c>
      <c r="U58" s="23">
        <f t="shared" si="7"/>
        <v>3.5714285714285703</v>
      </c>
      <c r="V58" s="1"/>
    </row>
    <row r="59" spans="1:22" x14ac:dyDescent="0.2">
      <c r="A59" s="6">
        <f t="shared" si="0"/>
        <v>2.5499999999999989</v>
      </c>
      <c r="B59" s="1">
        <v>1.25138E-2</v>
      </c>
      <c r="C59" s="1">
        <v>0.12160899999999999</v>
      </c>
      <c r="D59" s="1">
        <v>0.30177599999999999</v>
      </c>
      <c r="E59" s="1">
        <v>1.34067</v>
      </c>
      <c r="F59" s="1">
        <f t="shared" si="16"/>
        <v>-4.3809232436337284</v>
      </c>
      <c r="G59" s="1">
        <f t="shared" si="16"/>
        <v>-2.1069442990310145</v>
      </c>
      <c r="H59" s="1">
        <f t="shared" si="16"/>
        <v>-1.1980702586733221</v>
      </c>
      <c r="I59" s="1">
        <f t="shared" si="16"/>
        <v>0.2931694890044711</v>
      </c>
      <c r="J59" s="1">
        <f t="shared" si="2"/>
        <v>-1261.5539283786911</v>
      </c>
      <c r="K59" s="1">
        <f t="shared" si="3"/>
        <v>10.489190137504629</v>
      </c>
      <c r="L59" s="31">
        <f t="shared" si="8"/>
        <v>-0.77291979414520207</v>
      </c>
      <c r="M59" s="31">
        <f t="shared" si="11"/>
        <v>0.45735963026168053</v>
      </c>
      <c r="N59" s="1">
        <f t="shared" si="4"/>
        <v>7.0457083303435517E-2</v>
      </c>
      <c r="O59" s="1">
        <f t="shared" si="5"/>
        <v>0.9999576850965668</v>
      </c>
      <c r="P59" s="1">
        <f t="shared" si="12"/>
        <v>7.1437469086496108</v>
      </c>
      <c r="Q59" s="1">
        <f t="shared" si="9"/>
        <v>59.396683671967196</v>
      </c>
      <c r="R59" s="1">
        <f t="shared" si="6"/>
        <v>122.67216837623762</v>
      </c>
      <c r="S59" s="31">
        <f t="shared" si="10"/>
        <v>2.526161818643553</v>
      </c>
      <c r="T59" s="31">
        <f t="shared" si="13"/>
        <v>0.68334693361294074</v>
      </c>
      <c r="U59" s="23">
        <f t="shared" si="7"/>
        <v>3.6428571428571415</v>
      </c>
      <c r="V59" s="1"/>
    </row>
    <row r="60" spans="1:22" x14ac:dyDescent="0.2">
      <c r="A60" s="6">
        <f t="shared" si="0"/>
        <v>2.5999999999999988</v>
      </c>
      <c r="B60" s="1">
        <v>1.3050300000000001E-2</v>
      </c>
      <c r="C60" s="1">
        <v>0.12626799999999999</v>
      </c>
      <c r="D60" s="1">
        <v>0.31228699999999998</v>
      </c>
      <c r="E60" s="1">
        <v>1.3739300000000001</v>
      </c>
      <c r="F60" s="1">
        <f t="shared" si="16"/>
        <v>-4.3389441569719187</v>
      </c>
      <c r="G60" s="1">
        <f t="shared" si="16"/>
        <v>-2.0693486467319855</v>
      </c>
      <c r="H60" s="1">
        <f t="shared" si="16"/>
        <v>-1.1638326422005671</v>
      </c>
      <c r="I60" s="1">
        <f t="shared" si="16"/>
        <v>0.31767524635970967</v>
      </c>
      <c r="J60" s="1">
        <f t="shared" si="2"/>
        <v>-1256.9760004352381</v>
      </c>
      <c r="K60" s="1">
        <f t="shared" si="3"/>
        <v>10.451126955618788</v>
      </c>
      <c r="L60" s="31">
        <f t="shared" si="8"/>
        <v>-0.75077100621199033</v>
      </c>
      <c r="M60" s="31">
        <f t="shared" si="11"/>
        <v>0.42805561423620392</v>
      </c>
      <c r="N60" s="1">
        <f t="shared" si="4"/>
        <v>6.6044364165259481E-2</v>
      </c>
      <c r="O60" s="1">
        <f t="shared" si="5"/>
        <v>0.99996264522519951</v>
      </c>
      <c r="P60" s="1">
        <f t="shared" si="12"/>
        <v>7.1590450990941559</v>
      </c>
      <c r="Q60" s="1">
        <f t="shared" si="9"/>
        <v>59.523880476418363</v>
      </c>
      <c r="R60" s="1">
        <f t="shared" si="6"/>
        <v>122.67434453005475</v>
      </c>
      <c r="S60" s="31">
        <f t="shared" si="10"/>
        <v>2.5580714767051038</v>
      </c>
      <c r="T60" s="31">
        <f t="shared" si="13"/>
        <v>0.5719971883387196</v>
      </c>
      <c r="U60" s="23">
        <f t="shared" si="7"/>
        <v>3.7142857142857126</v>
      </c>
      <c r="V60" s="1"/>
    </row>
    <row r="61" spans="1:22" x14ac:dyDescent="0.2">
      <c r="A61" s="6">
        <f t="shared" si="0"/>
        <v>2.6499999999999986</v>
      </c>
      <c r="B61">
        <v>1.3597400000000001E-2</v>
      </c>
      <c r="C61">
        <v>0.13101599999999999</v>
      </c>
      <c r="D61">
        <v>0.32296399999999997</v>
      </c>
      <c r="E61">
        <v>1.4074</v>
      </c>
      <c r="F61" s="1">
        <f t="shared" si="16"/>
        <v>-4.2978766809872697</v>
      </c>
      <c r="G61" s="1">
        <f t="shared" si="16"/>
        <v>-2.0324358258345709</v>
      </c>
      <c r="H61" s="1">
        <f t="shared" si="16"/>
        <v>-1.1302144170794219</v>
      </c>
      <c r="I61" s="1">
        <f t="shared" si="16"/>
        <v>0.3417440305503115</v>
      </c>
      <c r="J61" s="1">
        <f t="shared" si="2"/>
        <v>-1252.5242692745721</v>
      </c>
      <c r="K61" s="1">
        <f t="shared" si="3"/>
        <v>10.41411303688343</v>
      </c>
      <c r="L61" s="31">
        <f t="shared" si="8"/>
        <v>-0.73011423272158182</v>
      </c>
      <c r="M61" s="31">
        <f t="shared" si="11"/>
        <v>0.40453470103134748</v>
      </c>
      <c r="N61" s="1">
        <f t="shared" si="4"/>
        <v>6.1564170874601518E-2</v>
      </c>
      <c r="O61" s="1">
        <f t="shared" si="5"/>
        <v>0.99996739499632592</v>
      </c>
      <c r="P61" s="1">
        <f t="shared" si="12"/>
        <v>7.1745132984109325</v>
      </c>
      <c r="Q61" s="1">
        <f t="shared" si="9"/>
        <v>59.652490819637705</v>
      </c>
      <c r="R61" s="1">
        <f t="shared" si="6"/>
        <v>122.69932737327946</v>
      </c>
      <c r="S61" s="31">
        <f t="shared" si="10"/>
        <v>2.5833615374774248</v>
      </c>
      <c r="T61" s="31">
        <f t="shared" si="13"/>
        <v>0.4571788073015231</v>
      </c>
      <c r="U61" s="23">
        <f t="shared" si="7"/>
        <v>3.7857142857142838</v>
      </c>
    </row>
    <row r="62" spans="1:22" x14ac:dyDescent="0.2">
      <c r="A62" s="6">
        <f t="shared" si="0"/>
        <v>2.6999999999999984</v>
      </c>
      <c r="B62">
        <v>1.41551E-2</v>
      </c>
      <c r="C62">
        <v>0.135851</v>
      </c>
      <c r="D62">
        <v>0.33380799999999999</v>
      </c>
      <c r="E62">
        <v>1.44109</v>
      </c>
      <c r="F62" s="1">
        <f t="shared" ref="F62:I77" si="17">LN(B62)</f>
        <v>-4.2576802958017588</v>
      </c>
      <c r="G62" s="1">
        <f t="shared" si="17"/>
        <v>-1.9961965820768801</v>
      </c>
      <c r="H62" s="1">
        <f t="shared" si="17"/>
        <v>-1.0971893015946188</v>
      </c>
      <c r="I62" s="1">
        <f t="shared" si="17"/>
        <v>0.36539977169439319</v>
      </c>
      <c r="J62" s="1">
        <f t="shared" si="2"/>
        <v>-1248.1947840936471</v>
      </c>
      <c r="K62" s="1">
        <f t="shared" si="3"/>
        <v>10.37811553234663</v>
      </c>
      <c r="L62" s="31">
        <f t="shared" si="8"/>
        <v>-0.71031753610885573</v>
      </c>
      <c r="M62" s="31">
        <f t="shared" si="11"/>
        <v>0.38585543090637026</v>
      </c>
      <c r="N62" s="1">
        <f t="shared" si="4"/>
        <v>5.7094156741746123E-2</v>
      </c>
      <c r="O62" s="1">
        <f t="shared" si="5"/>
        <v>0.99997183608247675</v>
      </c>
      <c r="P62" s="1">
        <f t="shared" si="12"/>
        <v>7.1901156570047631</v>
      </c>
      <c r="Q62" s="1">
        <f t="shared" si="9"/>
        <v>59.782216630166104</v>
      </c>
      <c r="R62" s="1">
        <f t="shared" si="6"/>
        <v>122.74657557415732</v>
      </c>
      <c r="S62" s="31">
        <f t="shared" si="10"/>
        <v>2.603789357435256</v>
      </c>
      <c r="T62" s="31">
        <f t="shared" si="13"/>
        <v>0.37935229020078642</v>
      </c>
      <c r="U62" s="23">
        <f t="shared" si="7"/>
        <v>3.857142857142855</v>
      </c>
    </row>
    <row r="63" spans="1:22" x14ac:dyDescent="0.2">
      <c r="A63" s="6">
        <f t="shared" si="0"/>
        <v>2.7499999999999982</v>
      </c>
      <c r="B63">
        <v>1.4723399999999999E-2</v>
      </c>
      <c r="C63">
        <v>0.14077400000000001</v>
      </c>
      <c r="D63">
        <v>0.34481800000000001</v>
      </c>
      <c r="E63">
        <v>1.4750000000000001</v>
      </c>
      <c r="F63" s="1">
        <f t="shared" si="17"/>
        <v>-4.2183172140919085</v>
      </c>
      <c r="G63" s="1">
        <f t="shared" si="17"/>
        <v>-1.9605995114006931</v>
      </c>
      <c r="H63" s="1">
        <f t="shared" si="17"/>
        <v>-1.0647385373788554</v>
      </c>
      <c r="I63" s="1">
        <f t="shared" si="17"/>
        <v>0.38865798979178323</v>
      </c>
      <c r="J63" s="1">
        <f t="shared" si="2"/>
        <v>-1243.9811513948575</v>
      </c>
      <c r="K63" s="1">
        <f t="shared" si="3"/>
        <v>10.343081283272545</v>
      </c>
      <c r="L63" s="31">
        <f t="shared" si="8"/>
        <v>-0.69152868963094494</v>
      </c>
      <c r="M63" s="31">
        <f t="shared" si="11"/>
        <v>0.36693736384219261</v>
      </c>
      <c r="N63" s="1">
        <f t="shared" si="4"/>
        <v>5.2607242576960263E-2</v>
      </c>
      <c r="O63" s="1">
        <f t="shared" si="5"/>
        <v>0.99997598876172034</v>
      </c>
      <c r="P63" s="1">
        <f t="shared" si="12"/>
        <v>7.2058295454183927</v>
      </c>
      <c r="Q63" s="1">
        <f t="shared" si="9"/>
        <v>59.91286975538123</v>
      </c>
      <c r="R63" s="1">
        <f t="shared" si="6"/>
        <v>122.81534006359821</v>
      </c>
      <c r="S63" s="31">
        <f t="shared" si="10"/>
        <v>2.6212967664975033</v>
      </c>
      <c r="T63" s="31">
        <f t="shared" si="13"/>
        <v>0.31731865171949036</v>
      </c>
      <c r="U63" s="23">
        <f t="shared" si="7"/>
        <v>3.9285714285714262</v>
      </c>
    </row>
    <row r="64" spans="1:22" x14ac:dyDescent="0.2">
      <c r="A64" s="6">
        <f t="shared" si="0"/>
        <v>2.799999999999998</v>
      </c>
      <c r="B64">
        <v>1.53023E-2</v>
      </c>
      <c r="C64">
        <v>0.145786</v>
      </c>
      <c r="D64">
        <v>0.35599399999999998</v>
      </c>
      <c r="E64">
        <v>1.5091300000000001</v>
      </c>
      <c r="F64" s="1">
        <f t="shared" si="17"/>
        <v>-4.1797521350843025</v>
      </c>
      <c r="G64" s="1">
        <f t="shared" si="17"/>
        <v>-1.9256154859658554</v>
      </c>
      <c r="H64" s="1">
        <f t="shared" si="17"/>
        <v>-1.0328414022047201</v>
      </c>
      <c r="I64" s="1">
        <f t="shared" si="17"/>
        <v>0.41153332584309205</v>
      </c>
      <c r="J64" s="1">
        <f t="shared" si="2"/>
        <v>-1239.8776430793837</v>
      </c>
      <c r="K64" s="1">
        <f t="shared" si="3"/>
        <v>10.308962663383536</v>
      </c>
      <c r="L64" s="31">
        <f t="shared" si="8"/>
        <v>-0.6736237997246366</v>
      </c>
      <c r="M64" s="31">
        <f t="shared" si="11"/>
        <v>0.34861177029750456</v>
      </c>
      <c r="N64" s="1">
        <f t="shared" si="4"/>
        <v>4.8087423177319129E-2</v>
      </c>
      <c r="O64" s="1">
        <f t="shared" si="5"/>
        <v>0.99997985646496634</v>
      </c>
      <c r="P64" s="1">
        <f t="shared" si="12"/>
        <v>7.2216424687973841</v>
      </c>
      <c r="Q64" s="1">
        <f t="shared" si="9"/>
        <v>60.044346306815854</v>
      </c>
      <c r="R64" s="1">
        <f t="shared" si="6"/>
        <v>122.90491380332627</v>
      </c>
      <c r="S64" s="31">
        <f t="shared" si="10"/>
        <v>2.6355212226072049</v>
      </c>
      <c r="T64" s="31">
        <f t="shared" si="13"/>
        <v>0.25468426795996013</v>
      </c>
      <c r="U64" s="23">
        <f t="shared" si="7"/>
        <v>3.9999999999999973</v>
      </c>
    </row>
    <row r="65" spans="1:21" x14ac:dyDescent="0.2">
      <c r="A65" s="6">
        <f t="shared" si="0"/>
        <v>2.8499999999999979</v>
      </c>
      <c r="B65">
        <v>1.5891800000000001E-2</v>
      </c>
      <c r="C65">
        <v>0.15088599999999999</v>
      </c>
      <c r="D65">
        <v>0.367336</v>
      </c>
      <c r="E65">
        <v>1.54348</v>
      </c>
      <c r="F65" s="1">
        <f t="shared" si="17"/>
        <v>-4.1419520260573774</v>
      </c>
      <c r="G65" s="1">
        <f t="shared" si="17"/>
        <v>-1.8912306941856492</v>
      </c>
      <c r="H65" s="1">
        <f t="shared" si="17"/>
        <v>-1.0014783184356066</v>
      </c>
      <c r="I65" s="1">
        <f t="shared" si="17"/>
        <v>0.43403960731214897</v>
      </c>
      <c r="J65" s="1">
        <f t="shared" si="2"/>
        <v>-1235.879355739982</v>
      </c>
      <c r="K65" s="1">
        <f t="shared" si="3"/>
        <v>10.275718903300081</v>
      </c>
      <c r="L65" s="31">
        <f t="shared" si="8"/>
        <v>-0.6566675126011946</v>
      </c>
      <c r="M65" s="31">
        <f t="shared" si="11"/>
        <v>0.32993009523618838</v>
      </c>
      <c r="N65" s="1">
        <f t="shared" si="4"/>
        <v>4.3569916220841311E-2</v>
      </c>
      <c r="O65" s="1">
        <f t="shared" si="5"/>
        <v>0.9999833989782837</v>
      </c>
      <c r="P65" s="1">
        <f t="shared" si="12"/>
        <v>7.2375274373253884</v>
      </c>
      <c r="Q65" s="1">
        <f t="shared" si="9"/>
        <v>60.17642187764195</v>
      </c>
      <c r="R65" s="1">
        <f t="shared" si="6"/>
        <v>123.01463518181748</v>
      </c>
      <c r="S65" s="31">
        <f t="shared" si="10"/>
        <v>2.6467651932934992</v>
      </c>
      <c r="T65" s="31">
        <f t="shared" si="13"/>
        <v>0.17594758514221162</v>
      </c>
      <c r="U65" s="23">
        <f t="shared" si="7"/>
        <v>4.0714285714285685</v>
      </c>
    </row>
    <row r="66" spans="1:21" x14ac:dyDescent="0.2">
      <c r="A66" s="6">
        <f t="shared" si="0"/>
        <v>2.8999999999999977</v>
      </c>
      <c r="B66">
        <v>1.64919E-2</v>
      </c>
      <c r="C66">
        <v>0.15607499999999999</v>
      </c>
      <c r="D66">
        <v>0.37884400000000001</v>
      </c>
      <c r="E66">
        <v>1.5780400000000001</v>
      </c>
      <c r="F66" s="1">
        <f t="shared" si="17"/>
        <v>-4.1048859277018286</v>
      </c>
      <c r="G66" s="1">
        <f t="shared" si="17"/>
        <v>-1.8574186180343293</v>
      </c>
      <c r="H66" s="1">
        <f t="shared" si="17"/>
        <v>-0.97063076813283355</v>
      </c>
      <c r="I66" s="1">
        <f t="shared" si="17"/>
        <v>0.45618357064487253</v>
      </c>
      <c r="J66" s="1">
        <f t="shared" si="2"/>
        <v>-1231.9797837661213</v>
      </c>
      <c r="K66" s="1">
        <f t="shared" si="3"/>
        <v>10.243295912123417</v>
      </c>
      <c r="L66" s="31">
        <f t="shared" si="8"/>
        <v>-0.64063079020101787</v>
      </c>
      <c r="M66" s="31">
        <f t="shared" si="11"/>
        <v>0.31512211083502217</v>
      </c>
      <c r="N66" s="1">
        <f t="shared" si="4"/>
        <v>3.9038006974113137E-2</v>
      </c>
      <c r="O66" s="1">
        <f t="shared" si="5"/>
        <v>0.99998662272744876</v>
      </c>
      <c r="P66" s="1">
        <f t="shared" si="12"/>
        <v>7.2534755939798181</v>
      </c>
      <c r="Q66" s="1">
        <f t="shared" si="9"/>
        <v>60.309022826145203</v>
      </c>
      <c r="R66" s="1">
        <f t="shared" si="6"/>
        <v>123.14360610380352</v>
      </c>
      <c r="S66" s="31">
        <f t="shared" si="10"/>
        <v>2.653115981121426</v>
      </c>
      <c r="T66" s="31">
        <f t="shared" si="13"/>
        <v>0.11859341684683541</v>
      </c>
      <c r="U66" s="23">
        <f t="shared" si="7"/>
        <v>4.1428571428571397</v>
      </c>
    </row>
    <row r="67" spans="1:21" x14ac:dyDescent="0.2">
      <c r="A67" s="6">
        <f t="shared" si="0"/>
        <v>2.9499999999999975</v>
      </c>
      <c r="B67">
        <v>1.7102800000000001E-2</v>
      </c>
      <c r="C67">
        <v>0.161353</v>
      </c>
      <c r="D67">
        <v>0.39051799999999998</v>
      </c>
      <c r="E67">
        <v>1.61283</v>
      </c>
      <c r="F67" s="1">
        <f t="shared" si="17"/>
        <v>-4.0685130861878358</v>
      </c>
      <c r="G67" s="1">
        <f t="shared" si="17"/>
        <v>-1.8241607675364708</v>
      </c>
      <c r="H67" s="1">
        <f t="shared" si="17"/>
        <v>-0.94028121601440673</v>
      </c>
      <c r="I67" s="1">
        <f t="shared" si="17"/>
        <v>0.47799039991238862</v>
      </c>
      <c r="J67" s="1">
        <f t="shared" si="2"/>
        <v>-1228.1743729965697</v>
      </c>
      <c r="K67" s="1">
        <f t="shared" si="3"/>
        <v>10.21165582427998</v>
      </c>
      <c r="L67" s="31">
        <f t="shared" si="8"/>
        <v>-0.6251553015176925</v>
      </c>
      <c r="M67" s="31">
        <f t="shared" si="11"/>
        <v>0.30035738318403776</v>
      </c>
      <c r="N67" s="1">
        <f t="shared" si="4"/>
        <v>3.4512160033962229E-2</v>
      </c>
      <c r="O67" s="1">
        <f t="shared" si="5"/>
        <v>0.99998950659836128</v>
      </c>
      <c r="P67" s="1">
        <f t="shared" si="12"/>
        <v>7.2694369445852534</v>
      </c>
      <c r="Q67" s="1">
        <f t="shared" si="9"/>
        <v>60.441733475754091</v>
      </c>
      <c r="R67" s="1">
        <f t="shared" si="6"/>
        <v>123.29156633601255</v>
      </c>
      <c r="S67" s="31">
        <f t="shared" si="10"/>
        <v>2.6586245349781827</v>
      </c>
      <c r="T67" s="31">
        <f t="shared" si="13"/>
        <v>0.10260260664551915</v>
      </c>
      <c r="U67" s="23">
        <f t="shared" si="7"/>
        <v>4.2142857142857109</v>
      </c>
    </row>
    <row r="68" spans="1:21" x14ac:dyDescent="0.2">
      <c r="A68" s="6">
        <f t="shared" si="0"/>
        <v>2.9999999999999973</v>
      </c>
      <c r="B68">
        <v>1.7724199999999999E-2</v>
      </c>
      <c r="C68">
        <v>0.16672000000000001</v>
      </c>
      <c r="D68">
        <v>0.40235799999999999</v>
      </c>
      <c r="E68">
        <v>1.6478299999999999</v>
      </c>
      <c r="F68" s="1">
        <f t="shared" si="17"/>
        <v>-4.0328243415740523</v>
      </c>
      <c r="G68" s="1">
        <f t="shared" si="17"/>
        <v>-1.7914395204171349</v>
      </c>
      <c r="H68" s="1">
        <f t="shared" si="17"/>
        <v>-0.91041303940138252</v>
      </c>
      <c r="I68" s="1">
        <f t="shared" si="17"/>
        <v>0.49945927082659608</v>
      </c>
      <c r="J68" s="1">
        <f t="shared" si="2"/>
        <v>-1224.4609275328219</v>
      </c>
      <c r="K68" s="1">
        <f t="shared" si="3"/>
        <v>10.180780381971648</v>
      </c>
      <c r="L68" s="23">
        <f t="shared" si="8"/>
        <v>-0.6105950518826142</v>
      </c>
      <c r="M68" s="23">
        <f t="shared" si="11"/>
        <v>0.28487764467275623</v>
      </c>
      <c r="N68" s="1">
        <f t="shared" si="4"/>
        <v>2.9980968695534446E-2</v>
      </c>
      <c r="O68" s="1">
        <f t="shared" si="5"/>
        <v>0.99999205325591189</v>
      </c>
      <c r="P68" s="1">
        <f t="shared" si="12"/>
        <v>7.2854513536163346</v>
      </c>
      <c r="Q68" s="1">
        <f t="shared" si="9"/>
        <v>60.57488527964302</v>
      </c>
      <c r="R68" s="1">
        <f t="shared" si="6"/>
        <v>123.45777639008737</v>
      </c>
      <c r="S68" s="31">
        <f t="shared" si="10"/>
        <v>2.6633762417859779</v>
      </c>
      <c r="T68" s="31">
        <f t="shared" si="13"/>
        <v>5.4091292634695004E-2</v>
      </c>
      <c r="U68" s="23">
        <f t="shared" si="7"/>
        <v>4.285714285714282</v>
      </c>
    </row>
    <row r="69" spans="1:21" x14ac:dyDescent="0.2">
      <c r="A69" s="6">
        <f t="shared" si="0"/>
        <v>3.0499999999999972</v>
      </c>
      <c r="B69">
        <v>1.8356399999999998E-2</v>
      </c>
      <c r="C69">
        <v>0.172178</v>
      </c>
      <c r="D69">
        <v>0.41436400000000001</v>
      </c>
      <c r="E69">
        <v>1.6830400000000001</v>
      </c>
      <c r="F69" s="1">
        <f t="shared" si="17"/>
        <v>-3.9977769914470542</v>
      </c>
      <c r="G69" s="1">
        <f t="shared" si="17"/>
        <v>-1.7592264535707502</v>
      </c>
      <c r="H69" s="1">
        <f t="shared" si="17"/>
        <v>-0.88101046439737807</v>
      </c>
      <c r="I69" s="1">
        <f t="shared" si="17"/>
        <v>0.52060168200882695</v>
      </c>
      <c r="J69" s="1">
        <f t="shared" si="2"/>
        <v>-1220.8306355272978</v>
      </c>
      <c r="K69" s="1">
        <f t="shared" si="3"/>
        <v>10.150596319091719</v>
      </c>
      <c r="L69" s="23">
        <f t="shared" si="8"/>
        <v>-0.59666753705041697</v>
      </c>
      <c r="M69" s="23">
        <f t="shared" si="11"/>
        <v>0.27329396949191881</v>
      </c>
      <c r="N69" s="1">
        <f t="shared" si="4"/>
        <v>2.5425503986183203E-2</v>
      </c>
      <c r="O69" s="1">
        <f t="shared" si="5"/>
        <v>0.99999426523074875</v>
      </c>
      <c r="P69" s="1">
        <f t="shared" si="12"/>
        <v>7.3014698538616489</v>
      </c>
      <c r="Q69" s="1">
        <f t="shared" si="9"/>
        <v>60.708071099932688</v>
      </c>
      <c r="R69" s="1">
        <f t="shared" si="6"/>
        <v>123.64138098049632</v>
      </c>
      <c r="S69" s="31">
        <f t="shared" si="10"/>
        <v>2.6640336642416522</v>
      </c>
      <c r="T69" s="31">
        <f t="shared" si="13"/>
        <v>-7.263846889316054E-3</v>
      </c>
      <c r="U69" s="23">
        <f t="shared" si="7"/>
        <v>4.3571428571428532</v>
      </c>
    </row>
    <row r="70" spans="1:21" x14ac:dyDescent="0.2">
      <c r="A70" s="6">
        <f t="shared" si="0"/>
        <v>3.099999999999997</v>
      </c>
      <c r="B70">
        <v>1.89993E-2</v>
      </c>
      <c r="C70">
        <v>0.177726</v>
      </c>
      <c r="D70">
        <v>0.42653600000000003</v>
      </c>
      <c r="E70">
        <v>1.71848</v>
      </c>
      <c r="F70" s="1">
        <f t="shared" si="17"/>
        <v>-3.9633531425996469</v>
      </c>
      <c r="G70" s="1">
        <f t="shared" si="17"/>
        <v>-1.7275122405120023</v>
      </c>
      <c r="H70" s="1">
        <f t="shared" si="17"/>
        <v>-0.85205850764069158</v>
      </c>
      <c r="I70" s="1">
        <f t="shared" si="17"/>
        <v>0.54144017918358422</v>
      </c>
      <c r="J70" s="1">
        <f t="shared" si="2"/>
        <v>-1217.2846988113063</v>
      </c>
      <c r="K70" s="1">
        <f t="shared" si="3"/>
        <v>10.121113628266606</v>
      </c>
      <c r="L70" s="23">
        <f t="shared" si="8"/>
        <v>-0.58326565493342242</v>
      </c>
      <c r="M70" s="23">
        <f t="shared" si="11"/>
        <v>0.26037973823491917</v>
      </c>
      <c r="N70" s="1">
        <f t="shared" si="4"/>
        <v>2.0869682832751799E-2</v>
      </c>
      <c r="O70" s="1">
        <f t="shared" si="5"/>
        <v>0.99999612348494271</v>
      </c>
      <c r="P70" s="1">
        <f t="shared" si="12"/>
        <v>7.3174921698318816</v>
      </c>
      <c r="Q70" s="1">
        <f t="shared" si="9"/>
        <v>60.841288646067184</v>
      </c>
      <c r="R70" s="1">
        <f t="shared" si="6"/>
        <v>123.84257774878562</v>
      </c>
      <c r="S70" s="31">
        <f t="shared" si="10"/>
        <v>2.6626498570970463</v>
      </c>
      <c r="T70" s="31">
        <f t="shared" si="13"/>
        <v>-3.6255390392625618E-2</v>
      </c>
      <c r="U70" s="23">
        <f t="shared" si="7"/>
        <v>4.4285714285714244</v>
      </c>
    </row>
    <row r="71" spans="1:21" x14ac:dyDescent="0.2">
      <c r="A71" s="6">
        <f t="shared" si="0"/>
        <v>3.1499999999999968</v>
      </c>
      <c r="B71">
        <v>1.9653E-2</v>
      </c>
      <c r="C71">
        <v>0.183364</v>
      </c>
      <c r="D71">
        <v>0.43887399999999999</v>
      </c>
      <c r="E71">
        <v>1.75413</v>
      </c>
      <c r="F71" s="1">
        <f t="shared" si="17"/>
        <v>-3.9295252805642882</v>
      </c>
      <c r="G71" s="1">
        <f t="shared" si="17"/>
        <v>-1.6962820306849802</v>
      </c>
      <c r="H71" s="1">
        <f t="shared" si="17"/>
        <v>-0.82354292304925547</v>
      </c>
      <c r="I71" s="1">
        <f t="shared" si="17"/>
        <v>0.56197300750910084</v>
      </c>
      <c r="J71" s="1">
        <f t="shared" si="2"/>
        <v>-1213.8155936735072</v>
      </c>
      <c r="K71" s="1">
        <f t="shared" si="3"/>
        <v>10.092269753598377</v>
      </c>
      <c r="L71" s="23">
        <f t="shared" si="8"/>
        <v>-0.57062956322692515</v>
      </c>
      <c r="M71" s="23">
        <f t="shared" si="11"/>
        <v>0.24897231607603687</v>
      </c>
      <c r="N71" s="1">
        <f t="shared" si="4"/>
        <v>1.632498211077317E-2</v>
      </c>
      <c r="O71" s="1">
        <f t="shared" si="5"/>
        <v>0.99999762038903639</v>
      </c>
      <c r="P71" s="1">
        <f t="shared" si="12"/>
        <v>7.3334940267776041</v>
      </c>
      <c r="Q71" s="1">
        <f t="shared" si="9"/>
        <v>60.974336085642392</v>
      </c>
      <c r="R71" s="1">
        <f t="shared" si="6"/>
        <v>124.06025958426862</v>
      </c>
      <c r="S71" s="31">
        <f t="shared" si="10"/>
        <v>2.6604081252023897</v>
      </c>
      <c r="T71" s="31">
        <f t="shared" si="13"/>
        <v>-5.3373190327477192E-2</v>
      </c>
      <c r="U71" s="23">
        <f t="shared" si="7"/>
        <v>4.4999999999999956</v>
      </c>
    </row>
    <row r="72" spans="1:21" x14ac:dyDescent="0.2">
      <c r="A72" s="6">
        <f t="shared" si="0"/>
        <v>3.1999999999999966</v>
      </c>
      <c r="B72">
        <v>2.0317399999999999E-2</v>
      </c>
      <c r="C72">
        <v>0.18909300000000001</v>
      </c>
      <c r="D72">
        <v>0.451378</v>
      </c>
      <c r="E72">
        <v>1.78999</v>
      </c>
      <c r="F72" s="1">
        <f t="shared" si="17"/>
        <v>-3.8962776172144138</v>
      </c>
      <c r="G72" s="1">
        <f t="shared" si="17"/>
        <v>-1.6655163214539721</v>
      </c>
      <c r="H72" s="1">
        <f t="shared" si="17"/>
        <v>-0.79545015304825273</v>
      </c>
      <c r="I72" s="1">
        <f t="shared" si="17"/>
        <v>0.58221003324487974</v>
      </c>
      <c r="J72" s="1">
        <f t="shared" si="2"/>
        <v>-1210.4216335250362</v>
      </c>
      <c r="K72" s="1">
        <f t="shared" si="3"/>
        <v>10.064050671943914</v>
      </c>
      <c r="L72" s="23">
        <f t="shared" si="8"/>
        <v>-0.55836842332581882</v>
      </c>
      <c r="M72" s="23">
        <f t="shared" si="11"/>
        <v>0.240696510803142</v>
      </c>
      <c r="N72" s="1">
        <f t="shared" si="4"/>
        <v>1.1771731620794106E-2</v>
      </c>
      <c r="O72" s="1">
        <f t="shared" si="5"/>
        <v>0.99999875883423561</v>
      </c>
      <c r="P72" s="1">
        <f t="shared" si="12"/>
        <v>7.3494893810316215</v>
      </c>
      <c r="Q72" s="1">
        <f t="shared" si="9"/>
        <v>61.107329458587422</v>
      </c>
      <c r="R72" s="1">
        <f t="shared" si="6"/>
        <v>124.29411026696755</v>
      </c>
      <c r="S72" s="31">
        <f t="shared" si="10"/>
        <v>2.6573125380642986</v>
      </c>
      <c r="T72" s="31">
        <f t="shared" si="13"/>
        <v>-7.3760716124127421E-2</v>
      </c>
      <c r="U72" s="23">
        <f t="shared" si="7"/>
        <v>4.5714285714285667</v>
      </c>
    </row>
    <row r="73" spans="1:21" x14ac:dyDescent="0.2">
      <c r="A73" s="6">
        <f t="shared" si="0"/>
        <v>3.2499999999999964</v>
      </c>
      <c r="B73">
        <v>2.09927E-2</v>
      </c>
      <c r="C73">
        <v>0.194914</v>
      </c>
      <c r="D73">
        <v>0.46404899999999999</v>
      </c>
      <c r="E73">
        <v>1.8260799999999999</v>
      </c>
      <c r="F73" s="1">
        <f t="shared" si="17"/>
        <v>-3.8635805207398399</v>
      </c>
      <c r="G73" s="1">
        <f t="shared" si="17"/>
        <v>-1.635196843339827</v>
      </c>
      <c r="H73" s="1">
        <f t="shared" si="17"/>
        <v>-0.76776512888325754</v>
      </c>
      <c r="I73" s="1">
        <f t="shared" si="17"/>
        <v>0.6021715928231528</v>
      </c>
      <c r="J73" s="1">
        <f t="shared" si="2"/>
        <v>-1207.0999953413668</v>
      </c>
      <c r="K73" s="1">
        <f t="shared" si="3"/>
        <v>10.036432911265795</v>
      </c>
      <c r="L73" s="23">
        <f t="shared" si="8"/>
        <v>-0.54655991214661104</v>
      </c>
      <c r="M73" s="23">
        <f t="shared" si="11"/>
        <v>0.22891544148233769</v>
      </c>
      <c r="N73" s="1">
        <f t="shared" si="4"/>
        <v>7.213149392591608E-3</v>
      </c>
      <c r="O73" s="1">
        <f t="shared" si="5"/>
        <v>0.99999953257790908</v>
      </c>
      <c r="P73" s="1">
        <f t="shared" si="12"/>
        <v>7.3654540067892018</v>
      </c>
      <c r="Q73" s="1">
        <f t="shared" si="9"/>
        <v>61.240067339448821</v>
      </c>
      <c r="R73" s="1">
        <f t="shared" si="6"/>
        <v>124.54408455402128</v>
      </c>
      <c r="S73" s="31">
        <f t="shared" si="10"/>
        <v>2.653032053589977</v>
      </c>
      <c r="T73" s="31">
        <f t="shared" si="13"/>
        <v>-0.10161955134648828</v>
      </c>
      <c r="U73" s="23">
        <f t="shared" si="7"/>
        <v>4.6428571428571379</v>
      </c>
    </row>
    <row r="74" spans="1:21" x14ac:dyDescent="0.2">
      <c r="A74" s="6">
        <f t="shared" ref="A74:A108" si="18">A73+$O$3</f>
        <v>3.2999999999999963</v>
      </c>
      <c r="B74">
        <v>2.1678699999999999E-2</v>
      </c>
      <c r="C74">
        <v>0.200826</v>
      </c>
      <c r="D74">
        <v>0.47688599999999998</v>
      </c>
      <c r="E74">
        <v>1.8623799999999999</v>
      </c>
      <c r="F74" s="1">
        <f t="shared" si="17"/>
        <v>-3.8314250673081811</v>
      </c>
      <c r="G74" s="1">
        <f t="shared" si="17"/>
        <v>-1.6053164174749297</v>
      </c>
      <c r="H74" s="1">
        <f t="shared" si="17"/>
        <v>-0.74047781036803573</v>
      </c>
      <c r="I74" s="1">
        <f t="shared" si="17"/>
        <v>0.62185523966570477</v>
      </c>
      <c r="J74" s="1">
        <f t="shared" ref="J74:J108" si="19">SLOPE(F74:I74,$D$2:$G$2)</f>
        <v>-1203.8480582992665</v>
      </c>
      <c r="K74" s="1">
        <f t="shared" ref="K74:K108" si="20">-J74*0.0083145</f>
        <v>10.009394680729253</v>
      </c>
      <c r="L74" s="23">
        <f t="shared" si="8"/>
        <v>-0.53547687917758513</v>
      </c>
      <c r="M74" s="23">
        <f t="shared" si="11"/>
        <v>0.21858431099097764</v>
      </c>
      <c r="N74" s="1">
        <f t="shared" ref="N74:N108" si="21">INDEX(LINEST(F74:H74,$D$2:$F$2,,TRUE),2,1)*0.0083145</f>
        <v>2.6586583308397817E-3</v>
      </c>
      <c r="O74" s="1">
        <f t="shared" ref="O74:O108" si="22">INDEX(LINEST(F74:H74,$D$2:$F$2,,TRUE),3,1)</f>
        <v>0.99999993631220896</v>
      </c>
      <c r="P74" s="1">
        <f t="shared" si="12"/>
        <v>7.381397878879838</v>
      </c>
      <c r="Q74" s="1">
        <f t="shared" si="9"/>
        <v>61.372632663946419</v>
      </c>
      <c r="R74" s="1">
        <f t="shared" ref="R74:R107" si="23">INDEX(LINEST(D74:F74,$D$2:$F$2,,TRUE),2,2)*8.3145</f>
        <v>124.80945545832519</v>
      </c>
      <c r="S74" s="31">
        <f t="shared" si="10"/>
        <v>2.6471505829296498</v>
      </c>
      <c r="T74" s="31">
        <f t="shared" si="13"/>
        <v>-0.12830045244669508</v>
      </c>
      <c r="U74" s="23">
        <f t="shared" ref="U74:U108" si="24">A74/$T$5</f>
        <v>4.7142857142857091</v>
      </c>
    </row>
    <row r="75" spans="1:21" x14ac:dyDescent="0.2">
      <c r="A75" s="6">
        <f t="shared" si="18"/>
        <v>3.3499999999999961</v>
      </c>
      <c r="B75">
        <v>2.2375699999999998E-2</v>
      </c>
      <c r="C75">
        <v>0.20683000000000001</v>
      </c>
      <c r="D75">
        <v>0.48989100000000002</v>
      </c>
      <c r="E75">
        <v>1.89889</v>
      </c>
      <c r="F75" s="1">
        <f t="shared" si="17"/>
        <v>-3.7997797303943797</v>
      </c>
      <c r="G75" s="1">
        <f t="shared" si="17"/>
        <v>-1.5758580791709047</v>
      </c>
      <c r="H75" s="1">
        <f t="shared" si="17"/>
        <v>-0.71357236160250059</v>
      </c>
      <c r="I75" s="1">
        <f t="shared" si="17"/>
        <v>0.64126950492861623</v>
      </c>
      <c r="J75" s="1">
        <f t="shared" si="19"/>
        <v>-1200.6597177639107</v>
      </c>
      <c r="K75" s="1">
        <f t="shared" si="20"/>
        <v>9.9828852233480365</v>
      </c>
      <c r="L75" s="23">
        <f t="shared" ref="L75:L108" si="25">(K76-K74)/(A76-A74)</f>
        <v>-0.52470148104751335</v>
      </c>
      <c r="M75" s="23">
        <f t="shared" si="11"/>
        <v>0.21282185807827333</v>
      </c>
      <c r="N75" s="1">
        <f t="shared" si="21"/>
        <v>1.8796996681472217E-3</v>
      </c>
      <c r="O75" s="1">
        <f t="shared" si="22"/>
        <v>0.99999996807390834</v>
      </c>
      <c r="P75" s="1">
        <f t="shared" si="12"/>
        <v>7.3972917671227112</v>
      </c>
      <c r="Q75" s="1">
        <f t="shared" ref="Q75:Q108" si="26">P75*8.3145</f>
        <v>61.504782397741785</v>
      </c>
      <c r="R75" s="1">
        <f t="shared" si="23"/>
        <v>125.08957599146133</v>
      </c>
      <c r="S75" s="31">
        <f t="shared" ref="S75:S108" si="27">(Q76-Q74)/(A76-A74)</f>
        <v>2.6402020083453075</v>
      </c>
      <c r="T75" s="31">
        <f t="shared" si="13"/>
        <v>-0.14001680861071059</v>
      </c>
      <c r="U75" s="23">
        <f t="shared" si="24"/>
        <v>4.7857142857142803</v>
      </c>
    </row>
    <row r="76" spans="1:21" x14ac:dyDescent="0.2">
      <c r="A76" s="6">
        <f t="shared" si="18"/>
        <v>3.3999999999999959</v>
      </c>
      <c r="B76">
        <v>2.30835E-2</v>
      </c>
      <c r="C76">
        <v>0.21292700000000001</v>
      </c>
      <c r="D76">
        <v>0.50306200000000001</v>
      </c>
      <c r="E76">
        <v>1.93563</v>
      </c>
      <c r="F76" s="1">
        <f t="shared" si="17"/>
        <v>-3.7686372023922581</v>
      </c>
      <c r="G76" s="1">
        <f t="shared" si="17"/>
        <v>-1.5468058950203578</v>
      </c>
      <c r="H76" s="1">
        <f t="shared" si="17"/>
        <v>-0.68704185604096557</v>
      </c>
      <c r="I76" s="1">
        <f t="shared" si="17"/>
        <v>0.6604328548869729</v>
      </c>
      <c r="J76" s="1">
        <f t="shared" si="19"/>
        <v>-1197.5373783901018</v>
      </c>
      <c r="K76" s="1">
        <f t="shared" si="20"/>
        <v>9.9569245326245017</v>
      </c>
      <c r="L76" s="23">
        <f t="shared" si="25"/>
        <v>-0.51419469336975787</v>
      </c>
      <c r="M76" s="23">
        <f t="shared" ref="M76:M108" si="28">(L77-L75)/(A77-A75)</f>
        <v>0.20192923780939692</v>
      </c>
      <c r="N76" s="1">
        <f t="shared" si="21"/>
        <v>6.4348236018811292E-3</v>
      </c>
      <c r="O76" s="1">
        <f t="shared" si="22"/>
        <v>0.99999962481537719</v>
      </c>
      <c r="P76" s="1">
        <f t="shared" ref="P76:P108" si="29">INTERCEPT(F76:H76,$D$2:$F$2)</f>
        <v>7.4131520674461413</v>
      </c>
      <c r="Q76" s="1">
        <f t="shared" si="26"/>
        <v>61.636652864780949</v>
      </c>
      <c r="R76" s="1">
        <f t="shared" si="23"/>
        <v>125.38487135816904</v>
      </c>
      <c r="S76" s="31">
        <f t="shared" si="27"/>
        <v>2.6331489020685788</v>
      </c>
      <c r="T76" s="31">
        <f t="shared" ref="T76:T108" si="30">(S77-S75)/(A77-A75)</f>
        <v>-0.16134999316008761</v>
      </c>
      <c r="U76" s="23">
        <f t="shared" si="24"/>
        <v>4.8571428571428514</v>
      </c>
    </row>
    <row r="77" spans="1:21" x14ac:dyDescent="0.2">
      <c r="A77" s="6">
        <f t="shared" si="18"/>
        <v>3.4499999999999957</v>
      </c>
      <c r="B77">
        <v>2.3802199999999999E-2</v>
      </c>
      <c r="C77">
        <v>0.21911600000000001</v>
      </c>
      <c r="D77">
        <v>0.51639999999999997</v>
      </c>
      <c r="E77">
        <v>1.97258</v>
      </c>
      <c r="F77" s="1">
        <f t="shared" si="17"/>
        <v>-3.7379772656019519</v>
      </c>
      <c r="G77" s="1">
        <f t="shared" si="17"/>
        <v>-1.5181540090314678</v>
      </c>
      <c r="H77" s="1">
        <f t="shared" si="17"/>
        <v>-0.66087362000964966</v>
      </c>
      <c r="I77" s="1">
        <f t="shared" si="17"/>
        <v>0.67934233058338633</v>
      </c>
      <c r="J77" s="1">
        <f t="shared" si="19"/>
        <v>-1194.475404896393</v>
      </c>
      <c r="K77" s="1">
        <f t="shared" si="20"/>
        <v>9.9314657540110609</v>
      </c>
      <c r="L77" s="23">
        <f t="shared" si="25"/>
        <v>-0.50450855726657373</v>
      </c>
      <c r="M77" s="23">
        <f t="shared" si="28"/>
        <v>0.19249452054612773</v>
      </c>
      <c r="N77" s="1">
        <f t="shared" si="21"/>
        <v>1.097371691177342E-2</v>
      </c>
      <c r="O77" s="1">
        <f t="shared" si="22"/>
        <v>0.99999890591756124</v>
      </c>
      <c r="P77" s="1">
        <f t="shared" si="29"/>
        <v>7.4289611267001785</v>
      </c>
      <c r="Q77" s="1">
        <f t="shared" si="26"/>
        <v>61.768097287948642</v>
      </c>
      <c r="R77" s="1">
        <f t="shared" si="23"/>
        <v>125.69437282230005</v>
      </c>
      <c r="S77" s="31">
        <f t="shared" si="27"/>
        <v>2.6240670090292988</v>
      </c>
      <c r="T77" s="31">
        <f t="shared" si="30"/>
        <v>-0.18279199298589852</v>
      </c>
      <c r="U77" s="23">
        <f t="shared" si="24"/>
        <v>4.9285714285714226</v>
      </c>
    </row>
    <row r="78" spans="1:21" x14ac:dyDescent="0.2">
      <c r="A78" s="6">
        <f t="shared" si="18"/>
        <v>3.4999999999999956</v>
      </c>
      <c r="B78">
        <v>2.4532000000000002E-2</v>
      </c>
      <c r="C78">
        <v>0.22539899999999999</v>
      </c>
      <c r="D78">
        <v>0.52990700000000002</v>
      </c>
      <c r="E78">
        <v>2.0097399999999999</v>
      </c>
      <c r="F78" s="1">
        <f t="shared" ref="F78:I108" si="31">LN(B78)</f>
        <v>-3.7077768912183995</v>
      </c>
      <c r="G78" s="1">
        <f t="shared" si="31"/>
        <v>-1.4898831139435342</v>
      </c>
      <c r="H78" s="1">
        <f t="shared" si="31"/>
        <v>-0.63505375953104226</v>
      </c>
      <c r="I78" s="1">
        <f t="shared" si="31"/>
        <v>0.69800536047030237</v>
      </c>
      <c r="J78" s="1">
        <f t="shared" si="19"/>
        <v>-1191.469562438853</v>
      </c>
      <c r="K78" s="1">
        <f t="shared" si="20"/>
        <v>9.9064736768978445</v>
      </c>
      <c r="L78" s="23">
        <f t="shared" si="25"/>
        <v>-0.49494524131514517</v>
      </c>
      <c r="M78" s="23">
        <f t="shared" si="28"/>
        <v>0.18915423470673554</v>
      </c>
      <c r="N78" s="1">
        <f t="shared" si="21"/>
        <v>1.5506949427622291E-2</v>
      </c>
      <c r="O78" s="1">
        <f t="shared" si="22"/>
        <v>0.99999780953556983</v>
      </c>
      <c r="P78" s="1">
        <f t="shared" si="29"/>
        <v>7.4447121974482977</v>
      </c>
      <c r="Q78" s="1">
        <f t="shared" si="26"/>
        <v>61.899059565683878</v>
      </c>
      <c r="R78" s="1">
        <f t="shared" si="23"/>
        <v>126.01760359604982</v>
      </c>
      <c r="S78" s="31">
        <f t="shared" si="27"/>
        <v>2.614869702769989</v>
      </c>
      <c r="T78" s="31">
        <f t="shared" si="30"/>
        <v>-0.18342905690715902</v>
      </c>
      <c r="U78" s="23">
        <f t="shared" si="24"/>
        <v>4.9999999999999938</v>
      </c>
    </row>
    <row r="79" spans="1:21" x14ac:dyDescent="0.2">
      <c r="A79" s="6">
        <f t="shared" si="18"/>
        <v>3.5499999999999954</v>
      </c>
      <c r="B79">
        <v>2.5272699999999999E-2</v>
      </c>
      <c r="C79">
        <v>0.23177500000000001</v>
      </c>
      <c r="D79">
        <v>0.54358099999999998</v>
      </c>
      <c r="E79">
        <v>2.0471300000000001</v>
      </c>
      <c r="F79" s="1">
        <f t="shared" si="31"/>
        <v>-3.6780305172271435</v>
      </c>
      <c r="G79" s="1">
        <f t="shared" si="31"/>
        <v>-1.4619882054890909</v>
      </c>
      <c r="H79" s="1">
        <f t="shared" si="31"/>
        <v>-0.60957654948670359</v>
      </c>
      <c r="I79" s="1">
        <f t="shared" si="31"/>
        <v>0.71643881223468875</v>
      </c>
      <c r="J79" s="1">
        <f t="shared" si="19"/>
        <v>-1188.5226086811649</v>
      </c>
      <c r="K79" s="1">
        <f t="shared" si="20"/>
        <v>9.8819712298795466</v>
      </c>
      <c r="L79" s="23">
        <f t="shared" si="25"/>
        <v>-0.48559313379590024</v>
      </c>
      <c r="M79" s="23">
        <f t="shared" si="28"/>
        <v>0.18147586476047314</v>
      </c>
      <c r="N79" s="1">
        <f t="shared" si="21"/>
        <v>2.0032025158718648E-2</v>
      </c>
      <c r="O79" s="1">
        <f t="shared" si="22"/>
        <v>0.99999633525209486</v>
      </c>
      <c r="P79" s="1">
        <f t="shared" si="29"/>
        <v>7.460410639031287</v>
      </c>
      <c r="Q79" s="1">
        <f t="shared" si="26"/>
        <v>62.02958425822564</v>
      </c>
      <c r="R79" s="1">
        <f t="shared" si="23"/>
        <v>126.35502384656917</v>
      </c>
      <c r="S79" s="31">
        <f t="shared" si="27"/>
        <v>2.605724103338583</v>
      </c>
      <c r="T79" s="31">
        <f t="shared" si="30"/>
        <v>-0.18622934737777608</v>
      </c>
      <c r="U79" s="23">
        <f t="shared" si="24"/>
        <v>5.071428571428565</v>
      </c>
    </row>
    <row r="80" spans="1:21" x14ac:dyDescent="0.2">
      <c r="A80" s="6">
        <f t="shared" si="18"/>
        <v>3.5999999999999952</v>
      </c>
      <c r="B80">
        <v>2.60244E-2</v>
      </c>
      <c r="C80">
        <v>0.23824500000000001</v>
      </c>
      <c r="D80">
        <v>0.557423</v>
      </c>
      <c r="E80">
        <v>2.08473</v>
      </c>
      <c r="F80" s="1">
        <f t="shared" si="31"/>
        <v>-3.6487207195019127</v>
      </c>
      <c r="G80" s="1">
        <f t="shared" si="31"/>
        <v>-1.434455723026909</v>
      </c>
      <c r="H80" s="1">
        <f t="shared" si="31"/>
        <v>-0.58443090177876633</v>
      </c>
      <c r="I80" s="1">
        <f t="shared" si="31"/>
        <v>0.73463935046250395</v>
      </c>
      <c r="J80" s="1">
        <f t="shared" si="19"/>
        <v>-1185.629245717512</v>
      </c>
      <c r="K80" s="1">
        <f t="shared" si="20"/>
        <v>9.8579143635182547</v>
      </c>
      <c r="L80" s="23">
        <f t="shared" si="25"/>
        <v>-0.47679765483909792</v>
      </c>
      <c r="M80" s="23">
        <f t="shared" si="28"/>
        <v>0.17330416324270576</v>
      </c>
      <c r="N80" s="1">
        <f t="shared" si="21"/>
        <v>2.4551536059005195E-2</v>
      </c>
      <c r="O80" s="1">
        <f t="shared" si="22"/>
        <v>0.99999448133179925</v>
      </c>
      <c r="P80" s="1">
        <f t="shared" si="29"/>
        <v>7.4760517139957576</v>
      </c>
      <c r="Q80" s="1">
        <f t="shared" si="26"/>
        <v>62.159631976017735</v>
      </c>
      <c r="R80" s="1">
        <f t="shared" si="23"/>
        <v>126.70572079012277</v>
      </c>
      <c r="S80" s="31">
        <f t="shared" si="27"/>
        <v>2.5962467680322114</v>
      </c>
      <c r="T80" s="31">
        <f t="shared" si="30"/>
        <v>-0.19899886237340139</v>
      </c>
      <c r="U80" s="23">
        <f t="shared" si="24"/>
        <v>5.1428571428571361</v>
      </c>
    </row>
    <row r="81" spans="1:21" x14ac:dyDescent="0.2">
      <c r="A81" s="6">
        <f t="shared" si="18"/>
        <v>3.649999999999995</v>
      </c>
      <c r="B81">
        <v>2.6787200000000001E-2</v>
      </c>
      <c r="C81">
        <v>0.24481</v>
      </c>
      <c r="D81">
        <v>0.57143500000000003</v>
      </c>
      <c r="E81">
        <v>2.1225499999999999</v>
      </c>
      <c r="F81" s="1">
        <f t="shared" si="31"/>
        <v>-3.6198311174985367</v>
      </c>
      <c r="G81" s="1">
        <f t="shared" si="31"/>
        <v>-1.4072728795050886</v>
      </c>
      <c r="H81" s="1">
        <f t="shared" si="31"/>
        <v>-0.55960453799870347</v>
      </c>
      <c r="I81" s="1">
        <f t="shared" si="31"/>
        <v>0.75261819605193114</v>
      </c>
      <c r="J81" s="1">
        <f t="shared" si="19"/>
        <v>-1182.7880767810013</v>
      </c>
      <c r="K81" s="1">
        <f t="shared" si="20"/>
        <v>9.834291464395637</v>
      </c>
      <c r="L81" s="23">
        <f t="shared" si="25"/>
        <v>-0.46826271747162973</v>
      </c>
      <c r="M81" s="23">
        <f t="shared" si="28"/>
        <v>0.16731903134399487</v>
      </c>
      <c r="N81" s="1">
        <f t="shared" si="21"/>
        <v>2.9063123215980653E-2</v>
      </c>
      <c r="O81" s="1">
        <f t="shared" si="22"/>
        <v>0.99999224794579056</v>
      </c>
      <c r="P81" s="1">
        <f t="shared" si="29"/>
        <v>7.4916361699475438</v>
      </c>
      <c r="Q81" s="1">
        <f t="shared" si="26"/>
        <v>62.28920893502886</v>
      </c>
      <c r="R81" s="1">
        <f t="shared" si="23"/>
        <v>127.06962880881592</v>
      </c>
      <c r="S81" s="31">
        <f t="shared" si="27"/>
        <v>2.5858242171012429</v>
      </c>
      <c r="T81" s="31">
        <f t="shared" si="30"/>
        <v>-0.21220822105050349</v>
      </c>
      <c r="U81" s="23">
        <f t="shared" si="24"/>
        <v>5.2142857142857073</v>
      </c>
    </row>
    <row r="82" spans="1:21" x14ac:dyDescent="0.2">
      <c r="A82" s="6">
        <f t="shared" si="18"/>
        <v>3.6999999999999948</v>
      </c>
      <c r="B82">
        <v>2.7561100000000002E-2</v>
      </c>
      <c r="C82">
        <v>0.25147000000000003</v>
      </c>
      <c r="D82">
        <v>0.585615</v>
      </c>
      <c r="E82">
        <v>2.16059</v>
      </c>
      <c r="F82" s="1">
        <f t="shared" si="31"/>
        <v>-3.5913499207159072</v>
      </c>
      <c r="G82" s="1">
        <f t="shared" si="31"/>
        <v>-1.3804315808515149</v>
      </c>
      <c r="H82" s="1">
        <f t="shared" si="31"/>
        <v>-0.53509270190898905</v>
      </c>
      <c r="I82" s="1">
        <f t="shared" si="31"/>
        <v>0.77038133254605812</v>
      </c>
      <c r="J82" s="1">
        <f t="shared" si="19"/>
        <v>-1179.997365057561</v>
      </c>
      <c r="K82" s="1">
        <f t="shared" si="20"/>
        <v>9.8110880917710919</v>
      </c>
      <c r="L82" s="23">
        <f t="shared" si="25"/>
        <v>-0.46006575170469849</v>
      </c>
      <c r="M82" s="23">
        <f t="shared" si="28"/>
        <v>0.16090424795098926</v>
      </c>
      <c r="N82" s="1">
        <f t="shared" si="21"/>
        <v>3.3571855488163375E-2</v>
      </c>
      <c r="O82" s="1">
        <f t="shared" si="22"/>
        <v>0.99998963157632392</v>
      </c>
      <c r="P82" s="1">
        <f t="shared" si="29"/>
        <v>7.5071518910010049</v>
      </c>
      <c r="Q82" s="1">
        <f t="shared" si="26"/>
        <v>62.418214397727859</v>
      </c>
      <c r="R82" s="1">
        <f t="shared" si="23"/>
        <v>127.44652729547234</v>
      </c>
      <c r="S82" s="31">
        <f t="shared" si="27"/>
        <v>2.5750259459271612</v>
      </c>
      <c r="T82" s="31">
        <f t="shared" si="30"/>
        <v>-0.21616717132602126</v>
      </c>
      <c r="U82" s="23">
        <f t="shared" si="24"/>
        <v>5.2857142857142785</v>
      </c>
    </row>
    <row r="83" spans="1:21" x14ac:dyDescent="0.2">
      <c r="A83" s="6">
        <f t="shared" si="18"/>
        <v>3.7499999999999947</v>
      </c>
      <c r="B83">
        <v>2.8346099999999999E-2</v>
      </c>
      <c r="C83">
        <v>0.25822499999999998</v>
      </c>
      <c r="D83">
        <v>0.59996499999999997</v>
      </c>
      <c r="E83">
        <v>2.1988400000000001</v>
      </c>
      <c r="F83" s="1">
        <f t="shared" si="31"/>
        <v>-3.5632658244090312</v>
      </c>
      <c r="G83" s="1">
        <f t="shared" si="31"/>
        <v>-1.3539239810894399</v>
      </c>
      <c r="H83" s="1">
        <f t="shared" si="31"/>
        <v>-0.51088395880077908</v>
      </c>
      <c r="I83" s="1">
        <f t="shared" si="31"/>
        <v>0.78792994857985021</v>
      </c>
      <c r="J83" s="1">
        <f t="shared" si="19"/>
        <v>-1177.254782515505</v>
      </c>
      <c r="K83" s="1">
        <f t="shared" si="20"/>
        <v>9.7882848892251673</v>
      </c>
      <c r="L83" s="23">
        <f t="shared" si="25"/>
        <v>-0.45217229267653086</v>
      </c>
      <c r="M83" s="23">
        <f t="shared" si="28"/>
        <v>0.15660278221521051</v>
      </c>
      <c r="N83" s="1">
        <f t="shared" si="21"/>
        <v>3.8064601862390829E-2</v>
      </c>
      <c r="O83" s="1">
        <f t="shared" si="22"/>
        <v>0.9999866399183045</v>
      </c>
      <c r="P83" s="1">
        <f t="shared" si="29"/>
        <v>7.5226064741862491</v>
      </c>
      <c r="Q83" s="1">
        <f t="shared" si="26"/>
        <v>62.546711529621575</v>
      </c>
      <c r="R83" s="1">
        <f t="shared" si="23"/>
        <v>127.83589627111803</v>
      </c>
      <c r="S83" s="31">
        <f t="shared" si="27"/>
        <v>2.5642074999686408</v>
      </c>
      <c r="T83" s="31">
        <f t="shared" si="30"/>
        <v>-0.2240719307479874</v>
      </c>
      <c r="U83" s="23">
        <f t="shared" si="24"/>
        <v>5.3571428571428497</v>
      </c>
    </row>
    <row r="84" spans="1:21" x14ac:dyDescent="0.2">
      <c r="A84" s="6">
        <f t="shared" si="18"/>
        <v>3.7999999999999945</v>
      </c>
      <c r="B84">
        <v>2.9142299999999999E-2</v>
      </c>
      <c r="C84">
        <v>0.26507599999999998</v>
      </c>
      <c r="D84">
        <v>0.61448499999999995</v>
      </c>
      <c r="E84">
        <v>2.2373099999999999</v>
      </c>
      <c r="F84" s="1">
        <f t="shared" si="31"/>
        <v>-3.5355645520230374</v>
      </c>
      <c r="G84" s="1">
        <f t="shared" si="31"/>
        <v>-1.3277387016601789</v>
      </c>
      <c r="H84" s="1">
        <f t="shared" si="31"/>
        <v>-0.48697076036348236</v>
      </c>
      <c r="I84" s="1">
        <f t="shared" si="31"/>
        <v>0.80527425136017128</v>
      </c>
      <c r="J84" s="1">
        <f t="shared" si="19"/>
        <v>-1174.559006855907</v>
      </c>
      <c r="K84" s="1">
        <f t="shared" si="20"/>
        <v>9.7658708625034389</v>
      </c>
      <c r="L84" s="23">
        <f t="shared" si="25"/>
        <v>-0.44440547348317749</v>
      </c>
      <c r="M84" s="23">
        <f t="shared" si="28"/>
        <v>0.15067857150263927</v>
      </c>
      <c r="N84" s="1">
        <f t="shared" si="21"/>
        <v>4.2548567577434207E-2</v>
      </c>
      <c r="O84" s="1">
        <f t="shared" si="22"/>
        <v>0.9999832691791023</v>
      </c>
      <c r="P84" s="1">
        <f t="shared" si="29"/>
        <v>7.5379920798273758</v>
      </c>
      <c r="Q84" s="1">
        <f t="shared" si="26"/>
        <v>62.674635147724722</v>
      </c>
      <c r="R84" s="1">
        <f t="shared" si="23"/>
        <v>128.23772780307027</v>
      </c>
      <c r="S84" s="31">
        <f t="shared" si="27"/>
        <v>2.5526187528523625</v>
      </c>
      <c r="T84" s="31">
        <f t="shared" si="30"/>
        <v>-0.23849007795462815</v>
      </c>
      <c r="U84" s="23">
        <f t="shared" si="24"/>
        <v>5.4285714285714208</v>
      </c>
    </row>
    <row r="85" spans="1:21" x14ac:dyDescent="0.2">
      <c r="A85" s="6">
        <f t="shared" si="18"/>
        <v>3.8499999999999943</v>
      </c>
      <c r="B85">
        <v>2.9949699999999999E-2</v>
      </c>
      <c r="C85">
        <v>0.27202300000000001</v>
      </c>
      <c r="D85">
        <v>0.62917500000000004</v>
      </c>
      <c r="E85">
        <v>2.2760099999999999</v>
      </c>
      <c r="F85" s="1">
        <f t="shared" si="31"/>
        <v>-3.508235971165337</v>
      </c>
      <c r="G85" s="1">
        <f t="shared" si="31"/>
        <v>-1.301868657437506</v>
      </c>
      <c r="H85" s="1">
        <f t="shared" si="31"/>
        <v>-0.46334584158166903</v>
      </c>
      <c r="I85" s="1">
        <f t="shared" si="31"/>
        <v>0.822423909927543</v>
      </c>
      <c r="J85" s="1">
        <f t="shared" si="19"/>
        <v>-1171.9098372574235</v>
      </c>
      <c r="K85" s="1">
        <f t="shared" si="20"/>
        <v>9.7438443418768497</v>
      </c>
      <c r="L85" s="23">
        <f t="shared" si="25"/>
        <v>-0.43710443552626699</v>
      </c>
      <c r="M85" s="23">
        <f t="shared" si="28"/>
        <v>0.1434278616262224</v>
      </c>
      <c r="N85" s="1">
        <f t="shared" si="21"/>
        <v>4.7020124613902793E-2</v>
      </c>
      <c r="O85" s="1">
        <f t="shared" si="22"/>
        <v>0.99997952268991952</v>
      </c>
      <c r="P85" s="1">
        <f t="shared" si="29"/>
        <v>7.5533072830485066</v>
      </c>
      <c r="Q85" s="1">
        <f t="shared" si="26"/>
        <v>62.801973404906811</v>
      </c>
      <c r="R85" s="1">
        <f t="shared" si="23"/>
        <v>128.6520969619651</v>
      </c>
      <c r="S85" s="31">
        <f t="shared" si="27"/>
        <v>2.5403584921731781</v>
      </c>
      <c r="T85" s="31">
        <f t="shared" si="30"/>
        <v>-0.24427055189519906</v>
      </c>
      <c r="U85" s="23">
        <f t="shared" si="24"/>
        <v>5.499999999999992</v>
      </c>
    </row>
    <row r="86" spans="1:21" x14ac:dyDescent="0.2">
      <c r="A86" s="6">
        <f t="shared" si="18"/>
        <v>3.8999999999999941</v>
      </c>
      <c r="B86">
        <v>3.0768400000000001E-2</v>
      </c>
      <c r="C86">
        <v>0.27906700000000001</v>
      </c>
      <c r="D86">
        <v>0.64403500000000002</v>
      </c>
      <c r="E86">
        <v>2.3149099999999998</v>
      </c>
      <c r="F86" s="1">
        <f t="shared" si="31"/>
        <v>-3.4812670897001983</v>
      </c>
      <c r="G86" s="1">
        <f t="shared" si="31"/>
        <v>-1.2763033826213992</v>
      </c>
      <c r="H86" s="1">
        <f t="shared" si="31"/>
        <v>-0.44000220652848604</v>
      </c>
      <c r="I86" s="1">
        <f t="shared" si="31"/>
        <v>0.83937080989262258</v>
      </c>
      <c r="J86" s="1">
        <f t="shared" si="19"/>
        <v>-1169.3018725059608</v>
      </c>
      <c r="K86" s="1">
        <f t="shared" si="20"/>
        <v>9.7221604189508124</v>
      </c>
      <c r="L86" s="23">
        <f t="shared" si="25"/>
        <v>-0.4300626873205553</v>
      </c>
      <c r="M86" s="23">
        <f t="shared" si="28"/>
        <v>0.14016969121133477</v>
      </c>
      <c r="N86" s="1">
        <f t="shared" si="21"/>
        <v>5.1485902596494375E-2</v>
      </c>
      <c r="O86" s="1">
        <f t="shared" si="22"/>
        <v>0.99997539526676149</v>
      </c>
      <c r="P86" s="1">
        <f t="shared" si="29"/>
        <v>7.5685454323100645</v>
      </c>
      <c r="Q86" s="1">
        <f t="shared" si="26"/>
        <v>62.928670996942039</v>
      </c>
      <c r="R86" s="1">
        <f t="shared" si="23"/>
        <v>129.0779094924587</v>
      </c>
      <c r="S86" s="31">
        <f t="shared" si="27"/>
        <v>2.5281916976628427</v>
      </c>
      <c r="T86" s="31">
        <f t="shared" si="30"/>
        <v>-0.2420523991624188</v>
      </c>
      <c r="U86" s="23">
        <f t="shared" si="24"/>
        <v>5.5714285714285632</v>
      </c>
    </row>
    <row r="87" spans="1:21" x14ac:dyDescent="0.2">
      <c r="A87" s="6">
        <f t="shared" si="18"/>
        <v>3.949999999999994</v>
      </c>
      <c r="B87">
        <v>3.1598399999999999E-2</v>
      </c>
      <c r="C87">
        <v>0.28620800000000002</v>
      </c>
      <c r="D87">
        <v>0.65906699999999996</v>
      </c>
      <c r="E87">
        <v>2.3540399999999999</v>
      </c>
      <c r="F87" s="1">
        <f t="shared" si="31"/>
        <v>-3.4546487925825522</v>
      </c>
      <c r="G87" s="1">
        <f t="shared" si="31"/>
        <v>-1.251036459769667</v>
      </c>
      <c r="H87" s="1">
        <f t="shared" si="31"/>
        <v>-0.41693008045184116</v>
      </c>
      <c r="I87" s="1">
        <f t="shared" si="31"/>
        <v>0.8561330010471575</v>
      </c>
      <c r="J87" s="1">
        <f t="shared" si="19"/>
        <v>-1166.7373952907324</v>
      </c>
      <c r="K87" s="1">
        <f t="shared" si="20"/>
        <v>9.7008380731447943</v>
      </c>
      <c r="L87" s="23">
        <f t="shared" si="25"/>
        <v>-0.42308746640513356</v>
      </c>
      <c r="M87" s="23">
        <f t="shared" si="28"/>
        <v>0.1368259831366469</v>
      </c>
      <c r="N87" s="1">
        <f t="shared" si="21"/>
        <v>5.5934173360483279E-2</v>
      </c>
      <c r="O87" s="1">
        <f t="shared" si="22"/>
        <v>0.99997089874354705</v>
      </c>
      <c r="P87" s="1">
        <f t="shared" si="29"/>
        <v>7.5837143032861976</v>
      </c>
      <c r="Q87" s="1">
        <f t="shared" si="26"/>
        <v>63.054792574673094</v>
      </c>
      <c r="R87" s="1">
        <f t="shared" si="23"/>
        <v>129.5158013212789</v>
      </c>
      <c r="S87" s="31">
        <f t="shared" si="27"/>
        <v>2.5161532522569363</v>
      </c>
      <c r="T87" s="31">
        <f t="shared" si="30"/>
        <v>-0.23905113636004757</v>
      </c>
      <c r="U87" s="23">
        <f t="shared" si="24"/>
        <v>5.6428571428571344</v>
      </c>
    </row>
    <row r="88" spans="1:21" x14ac:dyDescent="0.2">
      <c r="A88" s="6">
        <f t="shared" si="18"/>
        <v>3.9999999999999938</v>
      </c>
      <c r="B88">
        <v>3.2439799999999998E-2</v>
      </c>
      <c r="C88">
        <v>0.29344700000000001</v>
      </c>
      <c r="D88">
        <v>0.67427099999999995</v>
      </c>
      <c r="E88">
        <v>2.3933900000000001</v>
      </c>
      <c r="F88" s="1">
        <f t="shared" si="31"/>
        <v>-3.4283692149820433</v>
      </c>
      <c r="G88" s="1">
        <f t="shared" si="31"/>
        <v>-1.22605823523673</v>
      </c>
      <c r="H88" s="1">
        <f t="shared" si="31"/>
        <v>-0.39412317172985173</v>
      </c>
      <c r="I88" s="1">
        <f t="shared" si="31"/>
        <v>0.87271077099195316</v>
      </c>
      <c r="J88" s="1">
        <f t="shared" si="19"/>
        <v>-1164.2133227867339</v>
      </c>
      <c r="K88" s="1">
        <f t="shared" si="20"/>
        <v>9.6798516723102992</v>
      </c>
      <c r="L88" s="23">
        <f t="shared" si="25"/>
        <v>-0.41638008900689066</v>
      </c>
      <c r="M88" s="23">
        <f t="shared" si="28"/>
        <v>0.13104761176521254</v>
      </c>
      <c r="N88" s="1">
        <f t="shared" si="21"/>
        <v>6.037160499677114E-2</v>
      </c>
      <c r="O88" s="1">
        <f t="shared" si="22"/>
        <v>0.99996602823924918</v>
      </c>
      <c r="P88" s="1">
        <f t="shared" si="29"/>
        <v>7.5988076639807236</v>
      </c>
      <c r="Q88" s="1">
        <f t="shared" si="26"/>
        <v>63.180286322167731</v>
      </c>
      <c r="R88" s="1">
        <f t="shared" si="23"/>
        <v>129.96525679598133</v>
      </c>
      <c r="S88" s="31">
        <f t="shared" si="27"/>
        <v>2.504286584026838</v>
      </c>
      <c r="T88" s="31">
        <f t="shared" si="30"/>
        <v>-0.23934494501887202</v>
      </c>
      <c r="U88" s="23">
        <f t="shared" si="24"/>
        <v>5.7142857142857055</v>
      </c>
    </row>
    <row r="89" spans="1:21" x14ac:dyDescent="0.2">
      <c r="A89" s="6">
        <f t="shared" si="18"/>
        <v>4.0499999999999936</v>
      </c>
      <c r="B89">
        <v>3.3292500000000003E-2</v>
      </c>
      <c r="C89">
        <v>0.300784</v>
      </c>
      <c r="D89">
        <v>0.68964700000000001</v>
      </c>
      <c r="E89">
        <v>2.43296</v>
      </c>
      <c r="F89" s="1">
        <f t="shared" si="31"/>
        <v>-3.4024231325879741</v>
      </c>
      <c r="G89" s="1">
        <f t="shared" si="31"/>
        <v>-1.2013628798105314</v>
      </c>
      <c r="H89" s="1">
        <f t="shared" si="31"/>
        <v>-0.37157540650269483</v>
      </c>
      <c r="I89" s="1">
        <f t="shared" si="31"/>
        <v>0.88910862305793481</v>
      </c>
      <c r="J89" s="1">
        <f t="shared" si="19"/>
        <v>-1161.7295164163936</v>
      </c>
      <c r="K89" s="1">
        <f t="shared" si="20"/>
        <v>9.6592000642441054</v>
      </c>
      <c r="L89" s="23">
        <f t="shared" si="25"/>
        <v>-0.40998270522861235</v>
      </c>
      <c r="M89" s="23">
        <f t="shared" si="28"/>
        <v>0.12589917353906899</v>
      </c>
      <c r="N89" s="1">
        <f t="shared" si="21"/>
        <v>6.4798171098696594E-2</v>
      </c>
      <c r="O89" s="1">
        <f t="shared" si="22"/>
        <v>0.99996078491550078</v>
      </c>
      <c r="P89" s="1">
        <f t="shared" si="29"/>
        <v>7.6138338123850833</v>
      </c>
      <c r="Q89" s="1">
        <f t="shared" si="26"/>
        <v>63.305221233075777</v>
      </c>
      <c r="R89" s="1">
        <f t="shared" si="23"/>
        <v>130.42617127898242</v>
      </c>
      <c r="S89" s="31">
        <f t="shared" si="27"/>
        <v>2.4922187577550492</v>
      </c>
      <c r="T89" s="31">
        <f t="shared" si="30"/>
        <v>-0.25048370996430069</v>
      </c>
      <c r="U89" s="23">
        <f t="shared" si="24"/>
        <v>5.7857142857142767</v>
      </c>
    </row>
    <row r="90" spans="1:21" x14ac:dyDescent="0.2">
      <c r="A90" s="6">
        <f t="shared" si="18"/>
        <v>4.0999999999999934</v>
      </c>
      <c r="B90">
        <v>3.4156699999999998E-2</v>
      </c>
      <c r="C90">
        <v>0.30821999999999999</v>
      </c>
      <c r="D90">
        <v>0.70519600000000005</v>
      </c>
      <c r="E90">
        <v>2.4727399999999999</v>
      </c>
      <c r="F90" s="1">
        <f t="shared" si="31"/>
        <v>-3.3767965189437126</v>
      </c>
      <c r="G90" s="1">
        <f t="shared" si="31"/>
        <v>-1.1769414652749055</v>
      </c>
      <c r="H90" s="1">
        <f t="shared" si="31"/>
        <v>-0.34927950062425328</v>
      </c>
      <c r="I90" s="1">
        <f t="shared" si="31"/>
        <v>0.90532684754915849</v>
      </c>
      <c r="J90" s="1">
        <f t="shared" si="19"/>
        <v>-1159.2823864077741</v>
      </c>
      <c r="K90" s="1">
        <f t="shared" si="20"/>
        <v>9.6388534017874381</v>
      </c>
      <c r="L90" s="23">
        <f t="shared" si="25"/>
        <v>-0.40379017165298381</v>
      </c>
      <c r="M90" s="23">
        <f t="shared" si="28"/>
        <v>0.1233514366584042</v>
      </c>
      <c r="N90" s="1">
        <f t="shared" si="21"/>
        <v>6.9212981426196488E-2</v>
      </c>
      <c r="O90" s="1">
        <f t="shared" si="22"/>
        <v>0.9999551709606761</v>
      </c>
      <c r="P90" s="1">
        <f t="shared" si="29"/>
        <v>7.6287820311435723</v>
      </c>
      <c r="Q90" s="1">
        <f t="shared" si="26"/>
        <v>63.429508197943235</v>
      </c>
      <c r="R90" s="1">
        <f t="shared" si="23"/>
        <v>130.89797805044881</v>
      </c>
      <c r="S90" s="31">
        <f t="shared" si="27"/>
        <v>2.479238213030408</v>
      </c>
      <c r="T90" s="31">
        <f t="shared" si="30"/>
        <v>-0.25685054847315403</v>
      </c>
      <c r="U90" s="23">
        <f t="shared" si="24"/>
        <v>5.8571428571428479</v>
      </c>
    </row>
    <row r="91" spans="1:21" x14ac:dyDescent="0.2">
      <c r="A91" s="6">
        <f t="shared" si="18"/>
        <v>4.1499999999999932</v>
      </c>
      <c r="B91">
        <v>3.5032399999999998E-2</v>
      </c>
      <c r="C91">
        <v>0.31575500000000001</v>
      </c>
      <c r="D91">
        <v>0.72091799999999995</v>
      </c>
      <c r="E91">
        <v>2.51275</v>
      </c>
      <c r="F91" s="1">
        <f t="shared" si="31"/>
        <v>-3.3514819314162327</v>
      </c>
      <c r="G91" s="1">
        <f t="shared" si="31"/>
        <v>-1.1527886825641664</v>
      </c>
      <c r="H91" s="1">
        <f t="shared" si="31"/>
        <v>-0.32722987909430551</v>
      </c>
      <c r="I91" s="1">
        <f t="shared" si="31"/>
        <v>0.92137777092271222</v>
      </c>
      <c r="J91" s="1">
        <f t="shared" si="19"/>
        <v>-1156.8730587622595</v>
      </c>
      <c r="K91" s="1">
        <f t="shared" si="20"/>
        <v>9.6188210470788071</v>
      </c>
      <c r="L91" s="23">
        <f t="shared" si="25"/>
        <v>-0.39764756156277198</v>
      </c>
      <c r="M91" s="23">
        <f t="shared" si="28"/>
        <v>0.12004413497095455</v>
      </c>
      <c r="N91" s="1">
        <f t="shared" si="21"/>
        <v>7.3613123016195423E-2</v>
      </c>
      <c r="O91" s="1">
        <f t="shared" si="22"/>
        <v>0.99994919182207798</v>
      </c>
      <c r="P91" s="1">
        <f t="shared" si="29"/>
        <v>7.6436520601814673</v>
      </c>
      <c r="Q91" s="1">
        <f t="shared" si="26"/>
        <v>63.553145054378817</v>
      </c>
      <c r="R91" s="1">
        <f t="shared" si="23"/>
        <v>131.38108406620583</v>
      </c>
      <c r="S91" s="31">
        <f t="shared" si="27"/>
        <v>2.4665337029077339</v>
      </c>
      <c r="T91" s="31">
        <f t="shared" si="30"/>
        <v>-0.24912248144488647</v>
      </c>
      <c r="U91" s="23">
        <f t="shared" si="24"/>
        <v>5.9285714285714191</v>
      </c>
    </row>
    <row r="92" spans="1:21" x14ac:dyDescent="0.2">
      <c r="A92" s="6">
        <f t="shared" si="18"/>
        <v>4.1999999999999931</v>
      </c>
      <c r="B92">
        <v>3.5919600000000003E-2</v>
      </c>
      <c r="C92">
        <v>0.32338899999999998</v>
      </c>
      <c r="D92">
        <v>0.73681399999999997</v>
      </c>
      <c r="E92">
        <v>2.5529799999999998</v>
      </c>
      <c r="F92" s="1">
        <f t="shared" si="31"/>
        <v>-3.3264721714676031</v>
      </c>
      <c r="G92" s="1">
        <f t="shared" si="31"/>
        <v>-1.1288993460230485</v>
      </c>
      <c r="H92" s="1">
        <f t="shared" si="31"/>
        <v>-0.30541979313578199</v>
      </c>
      <c r="I92" s="1">
        <f t="shared" si="31"/>
        <v>0.93726130430778398</v>
      </c>
      <c r="J92" s="1">
        <f t="shared" si="19"/>
        <v>-1154.4998070396489</v>
      </c>
      <c r="K92" s="1">
        <f t="shared" si="20"/>
        <v>9.599088645631161</v>
      </c>
      <c r="L92" s="23">
        <f t="shared" si="25"/>
        <v>-0.3917857581558884</v>
      </c>
      <c r="M92" s="23">
        <f t="shared" si="28"/>
        <v>0.11527058033546964</v>
      </c>
      <c r="N92" s="1">
        <f t="shared" si="21"/>
        <v>7.7992353205345172E-2</v>
      </c>
      <c r="O92" s="1">
        <f t="shared" si="22"/>
        <v>0.99994285892923929</v>
      </c>
      <c r="P92" s="1">
        <f t="shared" si="29"/>
        <v>7.6584474794917314</v>
      </c>
      <c r="Q92" s="1">
        <f t="shared" si="26"/>
        <v>63.676161568234008</v>
      </c>
      <c r="R92" s="1">
        <f t="shared" si="23"/>
        <v>131.87505936262679</v>
      </c>
      <c r="S92" s="31">
        <f t="shared" si="27"/>
        <v>2.4543259648859195</v>
      </c>
      <c r="T92" s="31">
        <f t="shared" si="30"/>
        <v>-0.24842564315292837</v>
      </c>
      <c r="U92" s="23">
        <f t="shared" si="24"/>
        <v>5.9999999999999902</v>
      </c>
    </row>
    <row r="93" spans="1:21" x14ac:dyDescent="0.2">
      <c r="A93" s="6">
        <f t="shared" si="18"/>
        <v>4.2499999999999929</v>
      </c>
      <c r="B93">
        <v>3.6818400000000001E-2</v>
      </c>
      <c r="C93">
        <v>0.33112399999999997</v>
      </c>
      <c r="D93">
        <v>0.75288500000000003</v>
      </c>
      <c r="E93">
        <v>2.5934300000000001</v>
      </c>
      <c r="F93" s="1">
        <f t="shared" si="31"/>
        <v>-3.3017575587656007</v>
      </c>
      <c r="G93" s="1">
        <f t="shared" si="31"/>
        <v>-1.1052623514020137</v>
      </c>
      <c r="H93" s="1">
        <f t="shared" si="31"/>
        <v>-0.28384278528906243</v>
      </c>
      <c r="I93" s="1">
        <f t="shared" si="31"/>
        <v>0.95298132389176005</v>
      </c>
      <c r="J93" s="1">
        <f t="shared" si="19"/>
        <v>-1152.1609803672161</v>
      </c>
      <c r="K93" s="1">
        <f t="shared" si="20"/>
        <v>9.5796424712632184</v>
      </c>
      <c r="L93" s="23">
        <f t="shared" si="25"/>
        <v>-0.38612050352922506</v>
      </c>
      <c r="M93" s="23">
        <f t="shared" si="28"/>
        <v>0.11159025997162882</v>
      </c>
      <c r="N93" s="1">
        <f t="shared" si="21"/>
        <v>8.2364517849993518E-2</v>
      </c>
      <c r="O93" s="1">
        <f t="shared" si="22"/>
        <v>0.99993615472193964</v>
      </c>
      <c r="P93" s="1">
        <f t="shared" si="29"/>
        <v>7.6731706838495883</v>
      </c>
      <c r="Q93" s="1">
        <f t="shared" si="26"/>
        <v>63.798577650867408</v>
      </c>
      <c r="R93" s="1">
        <f t="shared" si="23"/>
        <v>132.37970228035613</v>
      </c>
      <c r="S93" s="31">
        <f t="shared" si="27"/>
        <v>2.4416911385924411</v>
      </c>
      <c r="T93" s="31">
        <f t="shared" si="30"/>
        <v>-0.250773789490216</v>
      </c>
      <c r="U93" s="23">
        <f t="shared" si="24"/>
        <v>6.0714285714285614</v>
      </c>
    </row>
    <row r="94" spans="1:21" x14ac:dyDescent="0.2">
      <c r="A94" s="6">
        <f t="shared" si="18"/>
        <v>4.2999999999999927</v>
      </c>
      <c r="B94">
        <v>3.77288E-2</v>
      </c>
      <c r="C94">
        <v>0.33895900000000001</v>
      </c>
      <c r="D94">
        <v>0.76912999999999998</v>
      </c>
      <c r="E94">
        <v>2.6341000000000001</v>
      </c>
      <c r="F94" s="1">
        <f t="shared" si="31"/>
        <v>-3.2773315504414695</v>
      </c>
      <c r="G94" s="1">
        <f t="shared" si="31"/>
        <v>-1.0818761228687988</v>
      </c>
      <c r="H94" s="1">
        <f t="shared" si="31"/>
        <v>-0.26249527304874054</v>
      </c>
      <c r="I94" s="1">
        <f t="shared" si="31"/>
        <v>0.96854156767256783</v>
      </c>
      <c r="J94" s="1">
        <f t="shared" si="19"/>
        <v>-1149.8558656898476</v>
      </c>
      <c r="K94" s="1">
        <f t="shared" si="20"/>
        <v>9.5604765952782387</v>
      </c>
      <c r="L94" s="23">
        <f t="shared" si="25"/>
        <v>-0.38062673215872556</v>
      </c>
      <c r="M94" s="23">
        <f t="shared" si="28"/>
        <v>0.10808804551807422</v>
      </c>
      <c r="N94" s="1">
        <f t="shared" si="21"/>
        <v>8.671914035477761E-2</v>
      </c>
      <c r="O94" s="1">
        <f t="shared" si="22"/>
        <v>0.9999290966906339</v>
      </c>
      <c r="P94" s="1">
        <f t="shared" si="29"/>
        <v>7.6878141418116837</v>
      </c>
      <c r="Q94" s="1">
        <f t="shared" si="26"/>
        <v>63.920330682093251</v>
      </c>
      <c r="R94" s="1">
        <f t="shared" si="23"/>
        <v>132.89488954467745</v>
      </c>
      <c r="S94" s="31">
        <f t="shared" si="27"/>
        <v>2.429248585936898</v>
      </c>
      <c r="T94" s="31">
        <f t="shared" si="30"/>
        <v>-0.2468010113318595</v>
      </c>
      <c r="U94" s="23">
        <f t="shared" si="24"/>
        <v>6.1428571428571326</v>
      </c>
    </row>
    <row r="95" spans="1:21" x14ac:dyDescent="0.2">
      <c r="A95" s="6">
        <f t="shared" si="18"/>
        <v>4.3499999999999925</v>
      </c>
      <c r="B95">
        <v>3.8650900000000002E-2</v>
      </c>
      <c r="C95">
        <v>0.34689599999999998</v>
      </c>
      <c r="D95">
        <v>0.78555200000000003</v>
      </c>
      <c r="E95">
        <v>2.6749900000000002</v>
      </c>
      <c r="F95" s="1">
        <f t="shared" si="31"/>
        <v>-3.2531852183207239</v>
      </c>
      <c r="G95" s="1">
        <f t="shared" si="31"/>
        <v>-1.0587302557734022</v>
      </c>
      <c r="H95" s="1">
        <f t="shared" si="31"/>
        <v>-0.24136862360488348</v>
      </c>
      <c r="I95" s="1">
        <f t="shared" si="31"/>
        <v>0.98394564202322543</v>
      </c>
      <c r="J95" s="1">
        <f t="shared" si="19"/>
        <v>-1147.5831136024228</v>
      </c>
      <c r="K95" s="1">
        <f t="shared" si="20"/>
        <v>9.541579798047346</v>
      </c>
      <c r="L95" s="23">
        <f t="shared" si="25"/>
        <v>-0.37531169897741767</v>
      </c>
      <c r="M95" s="23">
        <f t="shared" si="28"/>
        <v>0.1049878972931854</v>
      </c>
      <c r="N95" s="1">
        <f t="shared" si="21"/>
        <v>9.1062464889680117E-2</v>
      </c>
      <c r="O95" s="1">
        <f t="shared" si="22"/>
        <v>0.99992167734854687</v>
      </c>
      <c r="P95" s="1">
        <f t="shared" si="29"/>
        <v>7.7023876973313001</v>
      </c>
      <c r="Q95" s="1">
        <f t="shared" si="26"/>
        <v>64.041502509461097</v>
      </c>
      <c r="R95" s="1">
        <f t="shared" si="23"/>
        <v>133.42041901671826</v>
      </c>
      <c r="S95" s="31">
        <f t="shared" si="27"/>
        <v>2.4170110374592553</v>
      </c>
      <c r="T95" s="31">
        <f t="shared" si="30"/>
        <v>-0.25720130550084352</v>
      </c>
      <c r="U95" s="23">
        <f t="shared" si="24"/>
        <v>6.2142857142857038</v>
      </c>
    </row>
    <row r="96" spans="1:21" x14ac:dyDescent="0.2">
      <c r="A96" s="6">
        <f t="shared" si="18"/>
        <v>4.3999999999999924</v>
      </c>
      <c r="B96">
        <v>3.95847E-2</v>
      </c>
      <c r="C96">
        <v>0.354935</v>
      </c>
      <c r="D96">
        <v>0.802149</v>
      </c>
      <c r="E96">
        <v>2.7161</v>
      </c>
      <c r="F96" s="1">
        <f t="shared" si="31"/>
        <v>-3.2293125990157261</v>
      </c>
      <c r="G96" s="1">
        <f t="shared" si="31"/>
        <v>-1.035820604862864</v>
      </c>
      <c r="H96" s="1">
        <f t="shared" si="31"/>
        <v>-0.22046090283545844</v>
      </c>
      <c r="I96" s="1">
        <f t="shared" si="31"/>
        <v>0.99919702786990428</v>
      </c>
      <c r="J96" s="1">
        <f t="shared" si="19"/>
        <v>-1145.3419237934327</v>
      </c>
      <c r="K96" s="1">
        <f t="shared" si="20"/>
        <v>9.522945425380497</v>
      </c>
      <c r="L96" s="23">
        <f t="shared" si="25"/>
        <v>-0.37012794242940705</v>
      </c>
      <c r="M96" s="23">
        <f t="shared" si="28"/>
        <v>0.10266532551188681</v>
      </c>
      <c r="N96" s="1">
        <f t="shared" si="21"/>
        <v>9.5398500884034731E-2</v>
      </c>
      <c r="O96" s="1">
        <f t="shared" si="22"/>
        <v>0.99991389099119088</v>
      </c>
      <c r="P96" s="1">
        <f t="shared" si="29"/>
        <v>7.7168839720775955</v>
      </c>
      <c r="Q96" s="1">
        <f t="shared" si="26"/>
        <v>64.162031785839176</v>
      </c>
      <c r="R96" s="1">
        <f t="shared" si="23"/>
        <v>133.95618680040687</v>
      </c>
      <c r="S96" s="31">
        <f t="shared" si="27"/>
        <v>2.4035284553868137</v>
      </c>
      <c r="T96" s="31">
        <f t="shared" si="30"/>
        <v>-0.25840088538871081</v>
      </c>
      <c r="U96" s="23">
        <f t="shared" si="24"/>
        <v>6.2857142857142749</v>
      </c>
    </row>
    <row r="97" spans="1:21" x14ac:dyDescent="0.2">
      <c r="A97" s="6">
        <f t="shared" si="18"/>
        <v>4.4499999999999922</v>
      </c>
      <c r="B97">
        <v>4.0530400000000001E-2</v>
      </c>
      <c r="C97">
        <v>0.36307499999999998</v>
      </c>
      <c r="D97">
        <v>0.81892399999999999</v>
      </c>
      <c r="E97">
        <v>2.7574399999999999</v>
      </c>
      <c r="F97" s="1">
        <f t="shared" si="31"/>
        <v>-3.2057029691579531</v>
      </c>
      <c r="G97" s="1">
        <f t="shared" si="31"/>
        <v>-1.0131458544882694</v>
      </c>
      <c r="H97" s="1">
        <f t="shared" si="31"/>
        <v>-0.19976399552768753</v>
      </c>
      <c r="I97" s="1">
        <f t="shared" si="31"/>
        <v>1.014302713069265</v>
      </c>
      <c r="J97" s="1">
        <f t="shared" si="19"/>
        <v>-1143.1315176865</v>
      </c>
      <c r="K97" s="1">
        <f t="shared" si="20"/>
        <v>9.5045670038044054</v>
      </c>
      <c r="L97" s="23">
        <f t="shared" si="25"/>
        <v>-0.36504516642622903</v>
      </c>
      <c r="M97" s="23">
        <f t="shared" si="28"/>
        <v>0.10056130416931189</v>
      </c>
      <c r="N97" s="1">
        <f t="shared" si="21"/>
        <v>9.9699419363893163E-2</v>
      </c>
      <c r="O97" s="1">
        <f t="shared" si="22"/>
        <v>0.99990579067198793</v>
      </c>
      <c r="P97" s="1">
        <f t="shared" si="29"/>
        <v>7.7312953701364817</v>
      </c>
      <c r="Q97" s="1">
        <f t="shared" si="26"/>
        <v>64.281855354999777</v>
      </c>
      <c r="R97" s="1">
        <f t="shared" si="23"/>
        <v>134.50223281304059</v>
      </c>
      <c r="S97" s="31">
        <f t="shared" si="27"/>
        <v>2.3911709489203843</v>
      </c>
      <c r="T97" s="31">
        <f t="shared" si="30"/>
        <v>-0.24162576682300682</v>
      </c>
      <c r="U97" s="23">
        <f t="shared" si="24"/>
        <v>6.3571428571428461</v>
      </c>
    </row>
    <row r="98" spans="1:21" x14ac:dyDescent="0.2">
      <c r="A98" s="6">
        <f t="shared" si="18"/>
        <v>4.499999999999992</v>
      </c>
      <c r="B98">
        <v>4.1487799999999998E-2</v>
      </c>
      <c r="C98">
        <v>0.37131900000000001</v>
      </c>
      <c r="D98">
        <v>0.83587599999999995</v>
      </c>
      <c r="E98">
        <v>2.7989999999999999</v>
      </c>
      <c r="F98" s="1">
        <f t="shared" si="31"/>
        <v>-3.1823558708684856</v>
      </c>
      <c r="G98" s="1">
        <f t="shared" si="31"/>
        <v>-0.99069374754893624</v>
      </c>
      <c r="H98" s="1">
        <f t="shared" si="31"/>
        <v>-0.17927500225758106</v>
      </c>
      <c r="I98" s="1">
        <f t="shared" si="31"/>
        <v>1.0292622105333165</v>
      </c>
      <c r="J98" s="1">
        <f t="shared" si="19"/>
        <v>-1140.9514593466683</v>
      </c>
      <c r="K98" s="1">
        <f t="shared" si="20"/>
        <v>9.4864409087378743</v>
      </c>
      <c r="L98" s="23">
        <f t="shared" si="25"/>
        <v>-0.3600718120124759</v>
      </c>
      <c r="M98" s="23">
        <f t="shared" si="28"/>
        <v>9.7059402486899052E-2</v>
      </c>
      <c r="N98" s="1">
        <f t="shared" si="21"/>
        <v>0.10400233288674406</v>
      </c>
      <c r="O98" s="1">
        <f t="shared" si="22"/>
        <v>0.99989731130223636</v>
      </c>
      <c r="P98" s="1">
        <f t="shared" si="29"/>
        <v>7.7456430189104832</v>
      </c>
      <c r="Q98" s="1">
        <f t="shared" si="26"/>
        <v>64.401148880731213</v>
      </c>
      <c r="R98" s="1">
        <f t="shared" si="23"/>
        <v>135.05827764394215</v>
      </c>
      <c r="S98" s="31">
        <f t="shared" si="27"/>
        <v>2.3793658787045131</v>
      </c>
      <c r="T98" s="31">
        <f t="shared" si="30"/>
        <v>-0.24835902641768914</v>
      </c>
      <c r="U98" s="23">
        <f t="shared" si="24"/>
        <v>6.4285714285714173</v>
      </c>
    </row>
    <row r="99" spans="1:21" x14ac:dyDescent="0.2">
      <c r="A99" s="6">
        <f t="shared" si="18"/>
        <v>4.5499999999999918</v>
      </c>
      <c r="B99">
        <v>4.2457099999999998E-2</v>
      </c>
      <c r="C99">
        <v>0.379666</v>
      </c>
      <c r="D99">
        <v>0.85300600000000004</v>
      </c>
      <c r="E99">
        <v>2.8407900000000001</v>
      </c>
      <c r="F99" s="1">
        <f t="shared" si="31"/>
        <v>-3.1592611246156208</v>
      </c>
      <c r="G99" s="1">
        <f t="shared" si="31"/>
        <v>-0.96846336013085732</v>
      </c>
      <c r="H99" s="1">
        <f t="shared" si="31"/>
        <v>-0.15898869751754099</v>
      </c>
      <c r="I99" s="1">
        <f t="shared" si="31"/>
        <v>1.0440821825053723</v>
      </c>
      <c r="J99" s="1">
        <f t="shared" si="19"/>
        <v>-1138.8008686755857</v>
      </c>
      <c r="K99" s="1">
        <f t="shared" si="20"/>
        <v>9.468559822603158</v>
      </c>
      <c r="L99" s="23">
        <f t="shared" si="25"/>
        <v>-0.35533922617753916</v>
      </c>
      <c r="M99" s="23">
        <f t="shared" si="28"/>
        <v>9.253564140436854E-2</v>
      </c>
      <c r="N99" s="1">
        <f t="shared" si="21"/>
        <v>0.10828622175841995</v>
      </c>
      <c r="O99" s="1">
        <f t="shared" si="22"/>
        <v>0.99988849424999904</v>
      </c>
      <c r="P99" s="1">
        <f t="shared" si="29"/>
        <v>7.7599124352480873</v>
      </c>
      <c r="Q99" s="1">
        <f t="shared" si="26"/>
        <v>64.519791942870228</v>
      </c>
      <c r="R99" s="1">
        <f t="shared" si="23"/>
        <v>135.62438764736714</v>
      </c>
      <c r="S99" s="31">
        <f t="shared" si="27"/>
        <v>2.3663350462786155</v>
      </c>
      <c r="T99" s="31">
        <f t="shared" si="30"/>
        <v>-0.25802550816678244</v>
      </c>
      <c r="U99" s="23">
        <f t="shared" si="24"/>
        <v>6.4999999999999885</v>
      </c>
    </row>
    <row r="100" spans="1:21" x14ac:dyDescent="0.2">
      <c r="A100" s="6">
        <f t="shared" si="18"/>
        <v>4.5999999999999917</v>
      </c>
      <c r="B100">
        <v>4.3438400000000002E-2</v>
      </c>
      <c r="C100">
        <v>0.38811699999999999</v>
      </c>
      <c r="D100">
        <v>0.87031499999999995</v>
      </c>
      <c r="E100">
        <v>2.8828</v>
      </c>
      <c r="F100" s="1">
        <f t="shared" si="31"/>
        <v>-3.1364114364473101</v>
      </c>
      <c r="G100" s="1">
        <f t="shared" si="31"/>
        <v>-0.94644843842308646</v>
      </c>
      <c r="H100" s="1">
        <f t="shared" si="31"/>
        <v>-0.13890006389914097</v>
      </c>
      <c r="I100" s="1">
        <f t="shared" si="31"/>
        <v>1.0587620440681489</v>
      </c>
      <c r="J100" s="1">
        <f t="shared" si="19"/>
        <v>-1136.6777300042238</v>
      </c>
      <c r="K100" s="1">
        <f t="shared" si="20"/>
        <v>9.4509069861201205</v>
      </c>
      <c r="L100" s="23">
        <f t="shared" si="25"/>
        <v>-0.35081824787203908</v>
      </c>
      <c r="M100" s="23">
        <f t="shared" si="28"/>
        <v>9.0405448931996965E-2</v>
      </c>
      <c r="N100" s="1">
        <f t="shared" si="21"/>
        <v>0.11255330366443139</v>
      </c>
      <c r="O100" s="1">
        <f t="shared" si="22"/>
        <v>0.99987933846408272</v>
      </c>
      <c r="P100" s="1">
        <f t="shared" si="29"/>
        <v>7.7741033598363183</v>
      </c>
      <c r="Q100" s="1">
        <f t="shared" si="26"/>
        <v>64.637782385359074</v>
      </c>
      <c r="R100" s="1">
        <f t="shared" si="23"/>
        <v>136.20013094864203</v>
      </c>
      <c r="S100" s="31">
        <f t="shared" si="27"/>
        <v>2.353563327887835</v>
      </c>
      <c r="T100" s="31">
        <f t="shared" si="30"/>
        <v>-0.24733111289805354</v>
      </c>
      <c r="U100" s="23">
        <f t="shared" si="24"/>
        <v>6.5714285714285596</v>
      </c>
    </row>
    <row r="101" spans="1:21" x14ac:dyDescent="0.2">
      <c r="A101" s="6">
        <f t="shared" si="18"/>
        <v>4.6499999999999915</v>
      </c>
      <c r="B101">
        <v>4.4431699999999998E-2</v>
      </c>
      <c r="C101">
        <v>0.396673</v>
      </c>
      <c r="D101">
        <v>0.88780300000000001</v>
      </c>
      <c r="E101">
        <v>2.92503</v>
      </c>
      <c r="F101" s="1">
        <f t="shared" si="31"/>
        <v>-3.113802100331017</v>
      </c>
      <c r="G101" s="1">
        <f t="shared" si="31"/>
        <v>-0.92464301528557846</v>
      </c>
      <c r="H101" s="1">
        <f t="shared" si="31"/>
        <v>-0.11900540744846563</v>
      </c>
      <c r="I101" s="1">
        <f t="shared" si="31"/>
        <v>1.0733047370414797</v>
      </c>
      <c r="J101" s="1">
        <f t="shared" si="19"/>
        <v>-1134.5815139594629</v>
      </c>
      <c r="K101" s="1">
        <f t="shared" si="20"/>
        <v>9.4334779978159542</v>
      </c>
      <c r="L101" s="23">
        <f t="shared" si="25"/>
        <v>-0.34629868128433949</v>
      </c>
      <c r="M101" s="23">
        <f t="shared" si="28"/>
        <v>8.870690166062932E-2</v>
      </c>
      <c r="N101" s="1">
        <f t="shared" si="21"/>
        <v>0.11681093530432522</v>
      </c>
      <c r="O101" s="1">
        <f t="shared" si="22"/>
        <v>0.99986983085105574</v>
      </c>
      <c r="P101" s="1">
        <f t="shared" si="29"/>
        <v>7.7882191683996647</v>
      </c>
      <c r="Q101" s="1">
        <f t="shared" si="26"/>
        <v>64.75514827565901</v>
      </c>
      <c r="R101" s="1">
        <f t="shared" si="23"/>
        <v>136.7854132907631</v>
      </c>
      <c r="S101" s="31">
        <f t="shared" si="27"/>
        <v>2.3416019349888102</v>
      </c>
      <c r="T101" s="31">
        <f t="shared" si="30"/>
        <v>-0.24224221091913109</v>
      </c>
      <c r="U101" s="23">
        <f t="shared" si="24"/>
        <v>6.6428571428571308</v>
      </c>
    </row>
    <row r="102" spans="1:21" x14ac:dyDescent="0.2">
      <c r="A102" s="6">
        <f t="shared" si="18"/>
        <v>4.6999999999999913</v>
      </c>
      <c r="B102">
        <v>4.5436999999999998E-2</v>
      </c>
      <c r="C102">
        <v>0.40533400000000003</v>
      </c>
      <c r="D102">
        <v>0.90547200000000005</v>
      </c>
      <c r="E102">
        <v>2.9674900000000002</v>
      </c>
      <c r="F102" s="1">
        <f t="shared" si="31"/>
        <v>-3.0914285278754923</v>
      </c>
      <c r="G102" s="1">
        <f t="shared" si="31"/>
        <v>-0.90304386038864481</v>
      </c>
      <c r="H102" s="1">
        <f t="shared" si="31"/>
        <v>-9.9298924279230955E-2</v>
      </c>
      <c r="I102" s="1">
        <f t="shared" si="31"/>
        <v>1.0877164776560755</v>
      </c>
      <c r="J102" s="1">
        <f t="shared" si="19"/>
        <v>-1132.5127329354364</v>
      </c>
      <c r="K102" s="1">
        <f t="shared" si="20"/>
        <v>9.4162771179916867</v>
      </c>
      <c r="L102" s="23">
        <f t="shared" si="25"/>
        <v>-0.34194755770597618</v>
      </c>
      <c r="M102" s="23">
        <f t="shared" si="28"/>
        <v>8.6410347700472151E-2</v>
      </c>
      <c r="N102" s="1">
        <f t="shared" si="21"/>
        <v>0.12105085990118443</v>
      </c>
      <c r="O102" s="1">
        <f t="shared" si="22"/>
        <v>0.99985999209852239</v>
      </c>
      <c r="P102" s="1">
        <f t="shared" si="29"/>
        <v>7.8022662311453423</v>
      </c>
      <c r="Q102" s="1">
        <f t="shared" si="26"/>
        <v>64.871942578857954</v>
      </c>
      <c r="R102" s="1">
        <f t="shared" si="23"/>
        <v>137.38040524056086</v>
      </c>
      <c r="S102" s="31">
        <f t="shared" si="27"/>
        <v>2.3293391067959219</v>
      </c>
      <c r="T102" s="31">
        <f t="shared" si="30"/>
        <v>-0.24790602650597382</v>
      </c>
      <c r="U102" s="23">
        <f t="shared" si="24"/>
        <v>6.714285714285702</v>
      </c>
    </row>
    <row r="103" spans="1:21" x14ac:dyDescent="0.2">
      <c r="A103" s="6">
        <f t="shared" si="18"/>
        <v>4.7499999999999911</v>
      </c>
      <c r="B103">
        <v>4.6454500000000003E-2</v>
      </c>
      <c r="C103">
        <v>0.414101</v>
      </c>
      <c r="D103">
        <v>0.92332199999999998</v>
      </c>
      <c r="E103">
        <v>3.01017</v>
      </c>
      <c r="F103" s="1">
        <f t="shared" si="31"/>
        <v>-3.0692819400508631</v>
      </c>
      <c r="G103" s="1">
        <f t="shared" si="31"/>
        <v>-0.8816453735578974</v>
      </c>
      <c r="H103" s="1">
        <f t="shared" si="31"/>
        <v>-7.9777242912424301E-2</v>
      </c>
      <c r="I103" s="1">
        <f t="shared" si="31"/>
        <v>1.101996555571255</v>
      </c>
      <c r="J103" s="1">
        <f t="shared" si="19"/>
        <v>-1130.4688486433768</v>
      </c>
      <c r="K103" s="1">
        <f t="shared" si="20"/>
        <v>9.3992832420453567</v>
      </c>
      <c r="L103" s="23">
        <f t="shared" si="25"/>
        <v>-0.33765764651429231</v>
      </c>
      <c r="M103" s="23">
        <f t="shared" si="28"/>
        <v>8.5257113483728525E-2</v>
      </c>
      <c r="N103" s="1">
        <f t="shared" si="21"/>
        <v>0.12527572752135663</v>
      </c>
      <c r="O103" s="1">
        <f t="shared" si="22"/>
        <v>0.99984981903985715</v>
      </c>
      <c r="P103" s="1">
        <f t="shared" si="29"/>
        <v>7.816234552449167</v>
      </c>
      <c r="Q103" s="1">
        <f t="shared" si="26"/>
        <v>64.988082186338602</v>
      </c>
      <c r="R103" s="1">
        <f t="shared" si="23"/>
        <v>137.98465295100877</v>
      </c>
      <c r="S103" s="31">
        <f t="shared" si="27"/>
        <v>2.3168113323382129</v>
      </c>
      <c r="T103" s="31">
        <f t="shared" si="30"/>
        <v>-0.24499485367073778</v>
      </c>
      <c r="U103" s="23">
        <f t="shared" si="24"/>
        <v>6.7857142857142732</v>
      </c>
    </row>
    <row r="104" spans="1:21" x14ac:dyDescent="0.2">
      <c r="A104" s="6">
        <f t="shared" si="18"/>
        <v>4.7999999999999909</v>
      </c>
      <c r="B104">
        <v>4.7484100000000001E-2</v>
      </c>
      <c r="C104">
        <v>0.42297400000000002</v>
      </c>
      <c r="D104">
        <v>0.941353</v>
      </c>
      <c r="E104">
        <v>3.0530900000000001</v>
      </c>
      <c r="F104" s="1">
        <f t="shared" si="31"/>
        <v>-3.0473603608205289</v>
      </c>
      <c r="G104" s="1">
        <f t="shared" si="31"/>
        <v>-0.86044456754599408</v>
      </c>
      <c r="H104" s="1">
        <f t="shared" si="31"/>
        <v>-6.0437076904081399E-2</v>
      </c>
      <c r="I104" s="1">
        <f t="shared" si="31"/>
        <v>1.1161541925190239</v>
      </c>
      <c r="J104" s="1">
        <f t="shared" si="19"/>
        <v>-1128.4516631595714</v>
      </c>
      <c r="K104" s="1">
        <f t="shared" si="20"/>
        <v>9.3825113533402575</v>
      </c>
      <c r="L104" s="23">
        <f t="shared" si="25"/>
        <v>-0.33342184635760336</v>
      </c>
      <c r="M104" s="23">
        <f t="shared" si="28"/>
        <v>8.1742335632918064E-2</v>
      </c>
      <c r="N104" s="1">
        <f t="shared" si="21"/>
        <v>0.12948578636507135</v>
      </c>
      <c r="O104" s="1">
        <f t="shared" si="22"/>
        <v>0.99983931419522876</v>
      </c>
      <c r="P104" s="1">
        <f t="shared" si="29"/>
        <v>7.8301309413785285</v>
      </c>
      <c r="Q104" s="1">
        <f t="shared" si="26"/>
        <v>65.103623712091775</v>
      </c>
      <c r="R104" s="1">
        <f t="shared" si="23"/>
        <v>138.59867286825042</v>
      </c>
      <c r="S104" s="31">
        <f t="shared" si="27"/>
        <v>2.3048396214288482</v>
      </c>
      <c r="T104" s="31">
        <f t="shared" si="30"/>
        <v>-0.2376237058442196</v>
      </c>
      <c r="U104" s="23">
        <f t="shared" si="24"/>
        <v>6.8571428571428443</v>
      </c>
    </row>
    <row r="105" spans="1:21" x14ac:dyDescent="0.2">
      <c r="A105" s="6">
        <f t="shared" si="18"/>
        <v>4.8499999999999908</v>
      </c>
      <c r="B105">
        <v>4.8525899999999997E-2</v>
      </c>
      <c r="C105">
        <v>0.43195299999999998</v>
      </c>
      <c r="D105">
        <v>0.95956699999999995</v>
      </c>
      <c r="E105">
        <v>3.0962299999999998</v>
      </c>
      <c r="F105" s="1">
        <f t="shared" si="31"/>
        <v>-3.0256576029584101</v>
      </c>
      <c r="G105" s="1">
        <f t="shared" si="31"/>
        <v>-0.83943849295306938</v>
      </c>
      <c r="H105" s="1">
        <f t="shared" si="31"/>
        <v>-4.1273137936811165E-2</v>
      </c>
      <c r="I105" s="1">
        <f t="shared" si="31"/>
        <v>1.1301852423738441</v>
      </c>
      <c r="J105" s="1">
        <f t="shared" si="19"/>
        <v>-1126.4587236044977</v>
      </c>
      <c r="K105" s="1">
        <f t="shared" si="20"/>
        <v>9.3659410574095965</v>
      </c>
      <c r="L105" s="23">
        <f t="shared" si="25"/>
        <v>-0.32948341295100053</v>
      </c>
      <c r="M105" s="23">
        <f t="shared" si="28"/>
        <v>7.8553978653239931E-2</v>
      </c>
      <c r="N105" s="1">
        <f t="shared" si="21"/>
        <v>0.13367146199490026</v>
      </c>
      <c r="O105" s="1">
        <f t="shared" si="22"/>
        <v>0.99982850496384013</v>
      </c>
      <c r="P105" s="1">
        <f t="shared" si="29"/>
        <v>7.8439552767432179</v>
      </c>
      <c r="Q105" s="1">
        <f t="shared" si="26"/>
        <v>65.218566148481486</v>
      </c>
      <c r="R105" s="1">
        <f t="shared" si="23"/>
        <v>139.22176949990089</v>
      </c>
      <c r="S105" s="31">
        <f t="shared" si="27"/>
        <v>2.293048961753791</v>
      </c>
      <c r="T105" s="31">
        <f t="shared" si="30"/>
        <v>-0.24064752938954911</v>
      </c>
      <c r="U105" s="23">
        <f t="shared" si="24"/>
        <v>6.9285714285714155</v>
      </c>
    </row>
    <row r="106" spans="1:21" x14ac:dyDescent="0.2">
      <c r="A106" s="6">
        <f t="shared" si="18"/>
        <v>4.8999999999999906</v>
      </c>
      <c r="B106">
        <v>4.9579999999999999E-2</v>
      </c>
      <c r="C106">
        <v>0.44104100000000002</v>
      </c>
      <c r="D106">
        <v>0.97796400000000006</v>
      </c>
      <c r="E106">
        <v>3.1395900000000001</v>
      </c>
      <c r="F106" s="1">
        <f t="shared" si="31"/>
        <v>-3.0041677523750927</v>
      </c>
      <c r="G106" s="1">
        <f t="shared" si="31"/>
        <v>-0.81861743733524017</v>
      </c>
      <c r="H106" s="1">
        <f t="shared" si="31"/>
        <v>-2.2282419440768482E-2</v>
      </c>
      <c r="I106" s="1">
        <f t="shared" si="31"/>
        <v>1.1440922181463256</v>
      </c>
      <c r="J106" s="1">
        <f t="shared" si="19"/>
        <v>-1124.4889063738237</v>
      </c>
      <c r="K106" s="1">
        <f t="shared" si="20"/>
        <v>9.3495630120451576</v>
      </c>
      <c r="L106" s="23">
        <f t="shared" si="25"/>
        <v>-0.32556644849227939</v>
      </c>
      <c r="M106" s="23">
        <f t="shared" si="28"/>
        <v>7.7411288649820442E-2</v>
      </c>
      <c r="N106" s="1">
        <f t="shared" si="21"/>
        <v>0.1378545373014339</v>
      </c>
      <c r="O106" s="1">
        <f t="shared" si="22"/>
        <v>0.99981733893239644</v>
      </c>
      <c r="P106" s="1">
        <f t="shared" si="29"/>
        <v>7.8577098572694863</v>
      </c>
      <c r="Q106" s="1">
        <f t="shared" si="26"/>
        <v>65.332928608267153</v>
      </c>
      <c r="R106" s="1">
        <f t="shared" si="23"/>
        <v>139.85382439281651</v>
      </c>
      <c r="S106" s="31">
        <f t="shared" si="27"/>
        <v>2.2807748684898934</v>
      </c>
      <c r="T106" s="31">
        <f t="shared" si="30"/>
        <v>-0.24738146092033819</v>
      </c>
      <c r="U106" s="23">
        <f t="shared" si="24"/>
        <v>6.9999999999999867</v>
      </c>
    </row>
    <row r="107" spans="1:21" x14ac:dyDescent="0.2">
      <c r="A107" s="6">
        <f t="shared" si="18"/>
        <v>4.9499999999999904</v>
      </c>
      <c r="B107">
        <v>5.0646499999999997E-2</v>
      </c>
      <c r="C107">
        <v>0.45023600000000003</v>
      </c>
      <c r="D107">
        <v>0.99654500000000001</v>
      </c>
      <c r="E107">
        <v>3.1831900000000002</v>
      </c>
      <c r="F107" s="1">
        <f t="shared" si="31"/>
        <v>-2.9828851523532594</v>
      </c>
      <c r="G107" s="1">
        <f t="shared" si="31"/>
        <v>-0.79798338924625223</v>
      </c>
      <c r="H107" s="1">
        <f t="shared" si="31"/>
        <v>-3.4609822956956655E-3</v>
      </c>
      <c r="I107" s="1">
        <f t="shared" si="31"/>
        <v>1.1578838386328101</v>
      </c>
      <c r="J107" s="1">
        <f t="shared" si="19"/>
        <v>-1122.5430768609499</v>
      </c>
      <c r="K107" s="1">
        <f t="shared" si="20"/>
        <v>9.3333844125603687</v>
      </c>
      <c r="L107" s="23">
        <f t="shared" si="25"/>
        <v>-0.32174228408601852</v>
      </c>
      <c r="M107" s="23">
        <f t="shared" si="28"/>
        <v>22.110986530499414</v>
      </c>
      <c r="N107" s="1">
        <f t="shared" si="21"/>
        <v>0.14201132642886996</v>
      </c>
      <c r="O107" s="1">
        <f t="shared" si="22"/>
        <v>0.99980588038982265</v>
      </c>
      <c r="P107" s="1">
        <f t="shared" si="29"/>
        <v>7.8713865698876022</v>
      </c>
      <c r="Q107" s="1">
        <f t="shared" si="26"/>
        <v>65.446643635330474</v>
      </c>
      <c r="R107" s="1">
        <f t="shared" si="23"/>
        <v>140.4952725006498</v>
      </c>
      <c r="S107" s="31">
        <f t="shared" si="27"/>
        <v>2.2683108156617573</v>
      </c>
      <c r="T107" s="31">
        <f t="shared" si="30"/>
        <v>109.40769300263803</v>
      </c>
      <c r="U107" s="23">
        <f t="shared" si="24"/>
        <v>7.0714285714285579</v>
      </c>
    </row>
    <row r="108" spans="1:21" x14ac:dyDescent="0.2">
      <c r="A108" s="6">
        <f t="shared" si="18"/>
        <v>4.9999999999999902</v>
      </c>
      <c r="B108">
        <v>5.1725399999999998E-2</v>
      </c>
      <c r="C108">
        <v>0.45954</v>
      </c>
      <c r="D108">
        <v>1.0153099999999999</v>
      </c>
      <c r="E108">
        <v>3.2270099999999999</v>
      </c>
      <c r="F108" s="1">
        <f t="shared" si="31"/>
        <v>-2.9618063221759847</v>
      </c>
      <c r="G108" s="1">
        <f t="shared" si="31"/>
        <v>-0.77752928983257985</v>
      </c>
      <c r="H108" s="1">
        <f t="shared" si="31"/>
        <v>1.5193984582159762E-2</v>
      </c>
      <c r="I108" s="1">
        <f t="shared" si="31"/>
        <v>1.1715560119184476</v>
      </c>
      <c r="J108" s="1">
        <f t="shared" si="19"/>
        <v>-1120.6192535494083</v>
      </c>
      <c r="K108" s="1">
        <f t="shared" si="20"/>
        <v>9.3173887836365559</v>
      </c>
      <c r="L108" s="23">
        <f t="shared" si="25"/>
        <v>1.8855322045576539</v>
      </c>
      <c r="M108" s="23">
        <f t="shared" si="28"/>
        <v>-6.4998441229498813E-2</v>
      </c>
      <c r="N108" s="1">
        <f t="shared" si="21"/>
        <v>0.14615683876186022</v>
      </c>
      <c r="O108" s="1">
        <f t="shared" si="22"/>
        <v>0.99979409304603717</v>
      </c>
      <c r="P108" s="1">
        <f t="shared" si="29"/>
        <v>7.8849912429891535</v>
      </c>
      <c r="Q108" s="1">
        <f t="shared" si="26"/>
        <v>65.559759689833328</v>
      </c>
      <c r="S108" s="31">
        <f t="shared" si="27"/>
        <v>13.221544168753656</v>
      </c>
      <c r="T108" s="31">
        <f t="shared" si="30"/>
        <v>0.45824460922459831</v>
      </c>
      <c r="U108" s="23">
        <f t="shared" si="24"/>
        <v>7.142857142857129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Qst_Mn-PCN-224</vt:lpstr>
      <vt:lpstr>Qst_Cu_MFU-4l</vt:lpstr>
      <vt:lpstr>Qst_Fe-BTTri</vt:lpstr>
      <vt:lpstr>Qst_Cobbta</vt:lpstr>
      <vt:lpstr>Qst_CoBTTriP</vt:lpstr>
      <vt:lpstr>Qst_CoBTTri</vt:lpstr>
      <vt:lpstr>Qst_Fe-PCN-224_LT</vt:lpstr>
      <vt:lpstr>Qst_Fe-PCN-224_HT</vt:lpstr>
      <vt:lpstr>Qst_Co-PCN-224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Jarad</dc:creator>
  <cp:lastModifiedBy>David</cp:lastModifiedBy>
  <dcterms:created xsi:type="dcterms:W3CDTF">2014-12-16T21:19:03Z</dcterms:created>
  <dcterms:modified xsi:type="dcterms:W3CDTF">2022-05-09T00:07:26Z</dcterms:modified>
</cp:coreProperties>
</file>