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Manuscripts\Published\2022 - Predicting SNAr - Chem Sci\!ChemSci Submission\!Revision\"/>
    </mc:Choice>
  </mc:AlternateContent>
  <xr:revisionPtr revIDLastSave="0" documentId="13_ncr:1_{D491EA98-6FD5-43B6-B689-7187238BBC30}" xr6:coauthVersionLast="47" xr6:coauthVersionMax="47" xr10:uidLastSave="{00000000-0000-0000-0000-000000000000}"/>
  <bookViews>
    <workbookView xWindow="-120" yWindow="-120" windowWidth="20730" windowHeight="11040" firstSheet="8" activeTab="10" xr2:uid="{00000000-000D-0000-FFFF-FFFF00000000}"/>
  </bookViews>
  <sheets>
    <sheet name="SNAr All" sheetId="34" r:id="rId1"/>
    <sheet name="SNAr All_with steric" sheetId="26" r:id="rId2"/>
    <sheet name="Regression Anal. 60-40 1" sheetId="3" r:id="rId3"/>
    <sheet name="Regression Anal. 60-40 2" sheetId="5" r:id="rId4"/>
    <sheet name="Regression Anal. 60-40 3" sheetId="7" r:id="rId5"/>
    <sheet name="Regression Anal. 60-40 4" sheetId="9" r:id="rId6"/>
    <sheet name="Regression Anal. 60-40 5" sheetId="11" r:id="rId7"/>
    <sheet name="SNAr All_LUMO by DFT" sheetId="1" r:id="rId8"/>
    <sheet name="SNAr All_LUMO by Entos" sheetId="13" r:id="rId9"/>
    <sheet name="Fig.5_Site selectivity" sheetId="18" r:id="rId10"/>
    <sheet name="Fig.7_Reactivity ranking" sheetId="15" r:id="rId11"/>
    <sheet name="Fig.8 prediction" sheetId="20" r:id="rId12"/>
    <sheet name="Fig.9 prediction" sheetId="21" r:id="rId13"/>
    <sheet name="Fig.10 prediction" sheetId="22" r:id="rId14"/>
    <sheet name="Fig.11 prediction" sheetId="17" r:id="rId15"/>
    <sheet name="Fig.12 prediction" sheetId="23" r:id="rId16"/>
  </sheets>
  <externalReferences>
    <externalReference r:id="rId17"/>
    <externalReference r:id="rId18"/>
    <externalReference r:id="rId19"/>
  </externalReferences>
  <definedNames>
    <definedName name="_xlchart.v1.0" hidden="1">'[1]SNAr All'!$R$2:$R$75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5" l="1"/>
  <c r="I82" i="13"/>
  <c r="I85" i="13"/>
  <c r="I84" i="13"/>
  <c r="I83" i="13"/>
  <c r="J2" i="22" l="1"/>
  <c r="J2" i="21"/>
  <c r="J2" i="15"/>
  <c r="I85" i="1"/>
  <c r="I84" i="1"/>
  <c r="I83" i="1"/>
  <c r="I82" i="1"/>
  <c r="R82" i="1"/>
  <c r="N77" i="3"/>
  <c r="M2" i="3"/>
  <c r="W5" i="26"/>
  <c r="V5" i="26"/>
  <c r="V7" i="26"/>
  <c r="Z4" i="26"/>
  <c r="Y4" i="26"/>
  <c r="X4" i="26"/>
  <c r="W4" i="26"/>
  <c r="V4" i="26"/>
  <c r="S78" i="26"/>
  <c r="R3" i="26"/>
  <c r="R4" i="26"/>
  <c r="R5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54" i="26"/>
  <c r="R55" i="26"/>
  <c r="R56" i="26"/>
  <c r="R57" i="26"/>
  <c r="R58" i="26"/>
  <c r="R59" i="26"/>
  <c r="R60" i="26"/>
  <c r="R61" i="26"/>
  <c r="R62" i="26"/>
  <c r="R63" i="26"/>
  <c r="R64" i="26"/>
  <c r="R65" i="26"/>
  <c r="R66" i="26"/>
  <c r="R67" i="26"/>
  <c r="R68" i="26"/>
  <c r="R69" i="26"/>
  <c r="R70" i="26"/>
  <c r="R71" i="26"/>
  <c r="R72" i="26"/>
  <c r="R73" i="26"/>
  <c r="R74" i="26"/>
  <c r="R75" i="26"/>
  <c r="R2" i="26"/>
  <c r="Z3" i="26"/>
  <c r="Y3" i="26"/>
  <c r="X3" i="26"/>
  <c r="W3" i="26"/>
  <c r="V3" i="26"/>
  <c r="M50" i="26"/>
  <c r="M73" i="26"/>
  <c r="H78" i="26"/>
  <c r="M3" i="26" s="1"/>
  <c r="H77" i="26"/>
  <c r="M17" i="26" s="1"/>
  <c r="U7" i="1"/>
  <c r="U5" i="1" s="1"/>
  <c r="M63" i="1"/>
  <c r="I78" i="1"/>
  <c r="M4" i="1" s="1"/>
  <c r="I77" i="1"/>
  <c r="M10" i="1" s="1"/>
  <c r="L2" i="34"/>
  <c r="W6" i="34"/>
  <c r="R2" i="34"/>
  <c r="P2" i="34"/>
  <c r="H78" i="34"/>
  <c r="L46" i="34" s="1"/>
  <c r="H77" i="34"/>
  <c r="J78" i="34"/>
  <c r="N70" i="34" s="1"/>
  <c r="I78" i="34"/>
  <c r="M70" i="34" s="1"/>
  <c r="J77" i="34"/>
  <c r="I77" i="34"/>
  <c r="S75" i="34"/>
  <c r="U75" i="34" s="1"/>
  <c r="P75" i="34"/>
  <c r="R75" i="34" s="1"/>
  <c r="M75" i="34"/>
  <c r="S74" i="34"/>
  <c r="U74" i="34" s="1"/>
  <c r="P74" i="34"/>
  <c r="R74" i="34" s="1"/>
  <c r="S73" i="34"/>
  <c r="U73" i="34" s="1"/>
  <c r="P73" i="34"/>
  <c r="Q73" i="34" s="1"/>
  <c r="M73" i="34"/>
  <c r="S72" i="34"/>
  <c r="U72" i="34" s="1"/>
  <c r="P72" i="34"/>
  <c r="R72" i="34" s="1"/>
  <c r="M72" i="34"/>
  <c r="T71" i="34"/>
  <c r="S71" i="34"/>
  <c r="U71" i="34" s="1"/>
  <c r="P71" i="34"/>
  <c r="R71" i="34" s="1"/>
  <c r="M71" i="34"/>
  <c r="S70" i="34"/>
  <c r="T70" i="34" s="1"/>
  <c r="P70" i="34"/>
  <c r="R70" i="34" s="1"/>
  <c r="S69" i="34"/>
  <c r="U69" i="34" s="1"/>
  <c r="P69" i="34"/>
  <c r="R69" i="34" s="1"/>
  <c r="M69" i="34"/>
  <c r="S68" i="34"/>
  <c r="U68" i="34" s="1"/>
  <c r="R68" i="34"/>
  <c r="Q68" i="34"/>
  <c r="P68" i="34"/>
  <c r="S67" i="34"/>
  <c r="U67" i="34" s="1"/>
  <c r="P67" i="34"/>
  <c r="M67" i="34"/>
  <c r="S66" i="34"/>
  <c r="U66" i="34" s="1"/>
  <c r="P66" i="34"/>
  <c r="R66" i="34" s="1"/>
  <c r="S65" i="34"/>
  <c r="T65" i="34" s="1"/>
  <c r="R65" i="34"/>
  <c r="P65" i="34"/>
  <c r="Q65" i="34" s="1"/>
  <c r="M65" i="34"/>
  <c r="S64" i="34"/>
  <c r="U64" i="34" s="1"/>
  <c r="R64" i="34"/>
  <c r="Q64" i="34"/>
  <c r="P64" i="34"/>
  <c r="M64" i="34"/>
  <c r="S63" i="34"/>
  <c r="U63" i="34" s="1"/>
  <c r="P63" i="34"/>
  <c r="R63" i="34" s="1"/>
  <c r="N63" i="34"/>
  <c r="M63" i="34"/>
  <c r="S62" i="34"/>
  <c r="T62" i="34" s="1"/>
  <c r="P62" i="34"/>
  <c r="R62" i="34" s="1"/>
  <c r="S61" i="34"/>
  <c r="U61" i="34" s="1"/>
  <c r="P61" i="34"/>
  <c r="R61" i="34" s="1"/>
  <c r="M61" i="34"/>
  <c r="S60" i="34"/>
  <c r="U60" i="34" s="1"/>
  <c r="P60" i="34"/>
  <c r="R60" i="34" s="1"/>
  <c r="S59" i="34"/>
  <c r="U59" i="34" s="1"/>
  <c r="P59" i="34"/>
  <c r="R59" i="34" s="1"/>
  <c r="M59" i="34"/>
  <c r="S58" i="34"/>
  <c r="T58" i="34" s="1"/>
  <c r="P58" i="34"/>
  <c r="R58" i="34" s="1"/>
  <c r="S57" i="34"/>
  <c r="U57" i="34" s="1"/>
  <c r="P57" i="34"/>
  <c r="Q57" i="34" s="1"/>
  <c r="M57" i="34"/>
  <c r="S56" i="34"/>
  <c r="U56" i="34" s="1"/>
  <c r="R56" i="34"/>
  <c r="Q56" i="34"/>
  <c r="P56" i="34"/>
  <c r="M56" i="34"/>
  <c r="S55" i="34"/>
  <c r="U55" i="34" s="1"/>
  <c r="P55" i="34"/>
  <c r="R55" i="34" s="1"/>
  <c r="N55" i="34"/>
  <c r="M55" i="34"/>
  <c r="S54" i="34"/>
  <c r="T54" i="34" s="1"/>
  <c r="P54" i="34"/>
  <c r="R54" i="34" s="1"/>
  <c r="S53" i="34"/>
  <c r="U53" i="34" s="1"/>
  <c r="R53" i="34"/>
  <c r="Q53" i="34"/>
  <c r="P53" i="34"/>
  <c r="M53" i="34"/>
  <c r="S52" i="34"/>
  <c r="U52" i="34" s="1"/>
  <c r="P52" i="34"/>
  <c r="R52" i="34" s="1"/>
  <c r="S51" i="34"/>
  <c r="T51" i="34" s="1"/>
  <c r="P51" i="34"/>
  <c r="R51" i="34" s="1"/>
  <c r="M51" i="34"/>
  <c r="S50" i="34"/>
  <c r="T50" i="34" s="1"/>
  <c r="P50" i="34"/>
  <c r="R50" i="34" s="1"/>
  <c r="S49" i="34"/>
  <c r="U49" i="34" s="1"/>
  <c r="P49" i="34"/>
  <c r="R49" i="34" s="1"/>
  <c r="M49" i="34"/>
  <c r="S48" i="34"/>
  <c r="U48" i="34" s="1"/>
  <c r="R48" i="34"/>
  <c r="P48" i="34"/>
  <c r="Q48" i="34" s="1"/>
  <c r="M48" i="34"/>
  <c r="S47" i="34"/>
  <c r="U47" i="34" s="1"/>
  <c r="P47" i="34"/>
  <c r="R47" i="34" s="1"/>
  <c r="N47" i="34"/>
  <c r="M47" i="34"/>
  <c r="S46" i="34"/>
  <c r="U46" i="34" s="1"/>
  <c r="P46" i="34"/>
  <c r="R46" i="34" s="1"/>
  <c r="S45" i="34"/>
  <c r="U45" i="34" s="1"/>
  <c r="R45" i="34"/>
  <c r="P45" i="34"/>
  <c r="Q45" i="34" s="1"/>
  <c r="M45" i="34"/>
  <c r="S44" i="34"/>
  <c r="U44" i="34" s="1"/>
  <c r="Q44" i="34"/>
  <c r="P44" i="34"/>
  <c r="R44" i="34" s="1"/>
  <c r="S43" i="34"/>
  <c r="T43" i="34" s="1"/>
  <c r="P43" i="34"/>
  <c r="Q43" i="34" s="1"/>
  <c r="M43" i="34"/>
  <c r="S42" i="34"/>
  <c r="U42" i="34" s="1"/>
  <c r="P42" i="34"/>
  <c r="R42" i="34" s="1"/>
  <c r="U41" i="34"/>
  <c r="S41" i="34"/>
  <c r="T41" i="34" s="1"/>
  <c r="P41" i="34"/>
  <c r="R41" i="34" s="1"/>
  <c r="M41" i="34"/>
  <c r="S40" i="34"/>
  <c r="T40" i="34" s="1"/>
  <c r="R40" i="34"/>
  <c r="Q40" i="34"/>
  <c r="P40" i="34"/>
  <c r="M40" i="34"/>
  <c r="S39" i="34"/>
  <c r="U39" i="34" s="1"/>
  <c r="P39" i="34"/>
  <c r="R39" i="34" s="1"/>
  <c r="N39" i="34"/>
  <c r="M39" i="34"/>
  <c r="S38" i="34"/>
  <c r="U38" i="34" s="1"/>
  <c r="P38" i="34"/>
  <c r="Q38" i="34" s="1"/>
  <c r="S37" i="34"/>
  <c r="U37" i="34" s="1"/>
  <c r="R37" i="34"/>
  <c r="Q37" i="34"/>
  <c r="P37" i="34"/>
  <c r="M37" i="34"/>
  <c r="S36" i="34"/>
  <c r="U36" i="34" s="1"/>
  <c r="P36" i="34"/>
  <c r="R36" i="34" s="1"/>
  <c r="M36" i="34"/>
  <c r="S35" i="34"/>
  <c r="T35" i="34" s="1"/>
  <c r="P35" i="34"/>
  <c r="Q35" i="34" s="1"/>
  <c r="M35" i="34"/>
  <c r="S34" i="34"/>
  <c r="U34" i="34" s="1"/>
  <c r="P34" i="34"/>
  <c r="R34" i="34" s="1"/>
  <c r="S33" i="34"/>
  <c r="T33" i="34" s="1"/>
  <c r="P33" i="34"/>
  <c r="R33" i="34" s="1"/>
  <c r="M33" i="34"/>
  <c r="S32" i="34"/>
  <c r="T32" i="34" s="1"/>
  <c r="P32" i="34"/>
  <c r="Q32" i="34" s="1"/>
  <c r="M32" i="34"/>
  <c r="S31" i="34"/>
  <c r="U31" i="34" s="1"/>
  <c r="P31" i="34"/>
  <c r="R31" i="34" s="1"/>
  <c r="N31" i="34"/>
  <c r="M31" i="34"/>
  <c r="S30" i="34"/>
  <c r="U30" i="34" s="1"/>
  <c r="P30" i="34"/>
  <c r="R30" i="34" s="1"/>
  <c r="M30" i="34"/>
  <c r="S29" i="34"/>
  <c r="U29" i="34" s="1"/>
  <c r="P29" i="34"/>
  <c r="R29" i="34" s="1"/>
  <c r="M29" i="34"/>
  <c r="S28" i="34"/>
  <c r="U28" i="34" s="1"/>
  <c r="P28" i="34"/>
  <c r="Q28" i="34" s="1"/>
  <c r="M28" i="34"/>
  <c r="S27" i="34"/>
  <c r="U27" i="34" s="1"/>
  <c r="P27" i="34"/>
  <c r="Q27" i="34" s="1"/>
  <c r="M27" i="34"/>
  <c r="S26" i="34"/>
  <c r="U26" i="34" s="1"/>
  <c r="P26" i="34"/>
  <c r="R26" i="34" s="1"/>
  <c r="M26" i="34"/>
  <c r="S25" i="34"/>
  <c r="T25" i="34" s="1"/>
  <c r="P25" i="34"/>
  <c r="R25" i="34" s="1"/>
  <c r="M25" i="34"/>
  <c r="S24" i="34"/>
  <c r="T24" i="34" s="1"/>
  <c r="P24" i="34"/>
  <c r="Q24" i="34" s="1"/>
  <c r="M24" i="34"/>
  <c r="S23" i="34"/>
  <c r="U23" i="34" s="1"/>
  <c r="P23" i="34"/>
  <c r="R23" i="34" s="1"/>
  <c r="N23" i="34"/>
  <c r="M23" i="34"/>
  <c r="S22" i="34"/>
  <c r="U22" i="34" s="1"/>
  <c r="P22" i="34"/>
  <c r="R22" i="34" s="1"/>
  <c r="M22" i="34"/>
  <c r="S21" i="34"/>
  <c r="U21" i="34" s="1"/>
  <c r="P21" i="34"/>
  <c r="R21" i="34" s="1"/>
  <c r="M21" i="34"/>
  <c r="S20" i="34"/>
  <c r="U20" i="34" s="1"/>
  <c r="P20" i="34"/>
  <c r="R20" i="34" s="1"/>
  <c r="M20" i="34"/>
  <c r="S19" i="34"/>
  <c r="T19" i="34" s="1"/>
  <c r="P19" i="34"/>
  <c r="Q19" i="34" s="1"/>
  <c r="M19" i="34"/>
  <c r="S18" i="34"/>
  <c r="U18" i="34" s="1"/>
  <c r="P18" i="34"/>
  <c r="R18" i="34" s="1"/>
  <c r="M18" i="34"/>
  <c r="S17" i="34"/>
  <c r="U17" i="34" s="1"/>
  <c r="P17" i="34"/>
  <c r="R17" i="34" s="1"/>
  <c r="M17" i="34"/>
  <c r="S16" i="34"/>
  <c r="U16" i="34" s="1"/>
  <c r="P16" i="34"/>
  <c r="M16" i="34"/>
  <c r="S15" i="34"/>
  <c r="U15" i="34" s="1"/>
  <c r="P15" i="34"/>
  <c r="R15" i="34" s="1"/>
  <c r="N15" i="34"/>
  <c r="M15" i="34"/>
  <c r="S14" i="34"/>
  <c r="U14" i="34" s="1"/>
  <c r="P14" i="34"/>
  <c r="Q14" i="34" s="1"/>
  <c r="M14" i="34"/>
  <c r="S13" i="34"/>
  <c r="T13" i="34" s="1"/>
  <c r="P13" i="34"/>
  <c r="R13" i="34" s="1"/>
  <c r="M13" i="34"/>
  <c r="S12" i="34"/>
  <c r="U12" i="34" s="1"/>
  <c r="P12" i="34"/>
  <c r="R12" i="34" s="1"/>
  <c r="M12" i="34"/>
  <c r="S11" i="34"/>
  <c r="T11" i="34" s="1"/>
  <c r="R11" i="34"/>
  <c r="P11" i="34"/>
  <c r="Q11" i="34" s="1"/>
  <c r="M11" i="34"/>
  <c r="S10" i="34"/>
  <c r="U10" i="34" s="1"/>
  <c r="P10" i="34"/>
  <c r="R10" i="34" s="1"/>
  <c r="M10" i="34"/>
  <c r="S9" i="34"/>
  <c r="U9" i="34" s="1"/>
  <c r="P9" i="34"/>
  <c r="R9" i="34" s="1"/>
  <c r="M9" i="34"/>
  <c r="W8" i="34"/>
  <c r="X6" i="34" s="1"/>
  <c r="S8" i="34"/>
  <c r="U8" i="34" s="1"/>
  <c r="P8" i="34"/>
  <c r="R8" i="34" s="1"/>
  <c r="N8" i="34"/>
  <c r="M8" i="34"/>
  <c r="S7" i="34"/>
  <c r="U7" i="34" s="1"/>
  <c r="P7" i="34"/>
  <c r="Q7" i="34" s="1"/>
  <c r="M7" i="34"/>
  <c r="S6" i="34"/>
  <c r="U6" i="34" s="1"/>
  <c r="Q6" i="34"/>
  <c r="P6" i="34"/>
  <c r="R6" i="34" s="1"/>
  <c r="M6" i="34"/>
  <c r="S5" i="34"/>
  <c r="T5" i="34" s="1"/>
  <c r="P5" i="34"/>
  <c r="R5" i="34" s="1"/>
  <c r="M5" i="34"/>
  <c r="S4" i="34"/>
  <c r="T4" i="34" s="1"/>
  <c r="R4" i="34"/>
  <c r="P4" i="34"/>
  <c r="Q4" i="34" s="1"/>
  <c r="M4" i="34"/>
  <c r="S3" i="34"/>
  <c r="U3" i="34" s="1"/>
  <c r="P3" i="34"/>
  <c r="R3" i="34" s="1"/>
  <c r="N3" i="34"/>
  <c r="M3" i="34"/>
  <c r="S2" i="34"/>
  <c r="U2" i="34" s="1"/>
  <c r="N2" i="34"/>
  <c r="M2" i="34"/>
  <c r="M74" i="26" l="1"/>
  <c r="M55" i="26"/>
  <c r="M33" i="26"/>
  <c r="M31" i="26"/>
  <c r="M71" i="26"/>
  <c r="M49" i="26"/>
  <c r="M26" i="26"/>
  <c r="M66" i="26"/>
  <c r="M47" i="26"/>
  <c r="M23" i="26"/>
  <c r="M65" i="26"/>
  <c r="M42" i="26"/>
  <c r="M18" i="26"/>
  <c r="M63" i="26"/>
  <c r="M41" i="26"/>
  <c r="M15" i="26"/>
  <c r="M58" i="26"/>
  <c r="M39" i="26"/>
  <c r="M10" i="26"/>
  <c r="M57" i="26"/>
  <c r="M34" i="26"/>
  <c r="M7" i="26"/>
  <c r="M25" i="26"/>
  <c r="M9" i="26"/>
  <c r="M72" i="26"/>
  <c r="M64" i="26"/>
  <c r="M56" i="26"/>
  <c r="M48" i="26"/>
  <c r="M40" i="26"/>
  <c r="M32" i="26"/>
  <c r="M24" i="26"/>
  <c r="M16" i="26"/>
  <c r="M8" i="26"/>
  <c r="M70" i="26"/>
  <c r="M62" i="26"/>
  <c r="M54" i="26"/>
  <c r="M46" i="26"/>
  <c r="M38" i="26"/>
  <c r="M30" i="26"/>
  <c r="M22" i="26"/>
  <c r="M14" i="26"/>
  <c r="M6" i="26"/>
  <c r="M69" i="26"/>
  <c r="M61" i="26"/>
  <c r="M53" i="26"/>
  <c r="M45" i="26"/>
  <c r="M37" i="26"/>
  <c r="M29" i="26"/>
  <c r="M21" i="26"/>
  <c r="M13" i="26"/>
  <c r="M5" i="26"/>
  <c r="M2" i="26"/>
  <c r="M68" i="26"/>
  <c r="M60" i="26"/>
  <c r="M52" i="26"/>
  <c r="M44" i="26"/>
  <c r="M36" i="26"/>
  <c r="M28" i="26"/>
  <c r="M20" i="26"/>
  <c r="M12" i="26"/>
  <c r="M4" i="26"/>
  <c r="M75" i="26"/>
  <c r="M67" i="26"/>
  <c r="M59" i="26"/>
  <c r="M51" i="26"/>
  <c r="M43" i="26"/>
  <c r="M35" i="26"/>
  <c r="M27" i="26"/>
  <c r="M19" i="26"/>
  <c r="M11" i="26"/>
  <c r="M66" i="1"/>
  <c r="M59" i="1"/>
  <c r="M58" i="1"/>
  <c r="M55" i="1"/>
  <c r="M74" i="1"/>
  <c r="M51" i="1"/>
  <c r="M71" i="1"/>
  <c r="M50" i="1"/>
  <c r="M75" i="1"/>
  <c r="M67" i="1"/>
  <c r="M47" i="1"/>
  <c r="M34" i="1"/>
  <c r="M18" i="1"/>
  <c r="M73" i="1"/>
  <c r="M65" i="1"/>
  <c r="M57" i="1"/>
  <c r="M49" i="1"/>
  <c r="M41" i="1"/>
  <c r="M33" i="1"/>
  <c r="M25" i="1"/>
  <c r="M17" i="1"/>
  <c r="M9" i="1"/>
  <c r="M72" i="1"/>
  <c r="M64" i="1"/>
  <c r="M56" i="1"/>
  <c r="M48" i="1"/>
  <c r="M40" i="1"/>
  <c r="M32" i="1"/>
  <c r="M24" i="1"/>
  <c r="M16" i="1"/>
  <c r="M8" i="1"/>
  <c r="M39" i="1"/>
  <c r="M31" i="1"/>
  <c r="M23" i="1"/>
  <c r="M15" i="1"/>
  <c r="M7" i="1"/>
  <c r="M22" i="1"/>
  <c r="M46" i="1"/>
  <c r="M69" i="1"/>
  <c r="M61" i="1"/>
  <c r="M53" i="1"/>
  <c r="M45" i="1"/>
  <c r="M37" i="1"/>
  <c r="M29" i="1"/>
  <c r="M21" i="1"/>
  <c r="M13" i="1"/>
  <c r="M5" i="1"/>
  <c r="M70" i="1"/>
  <c r="M62" i="1"/>
  <c r="M54" i="1"/>
  <c r="M38" i="1"/>
  <c r="M30" i="1"/>
  <c r="M14" i="1"/>
  <c r="M6" i="1"/>
  <c r="M2" i="1"/>
  <c r="M68" i="1"/>
  <c r="M60" i="1"/>
  <c r="M52" i="1"/>
  <c r="M44" i="1"/>
  <c r="M36" i="1"/>
  <c r="M28" i="1"/>
  <c r="M20" i="1"/>
  <c r="M12" i="1"/>
  <c r="M43" i="1"/>
  <c r="M35" i="1"/>
  <c r="M27" i="1"/>
  <c r="M19" i="1"/>
  <c r="M11" i="1"/>
  <c r="M3" i="1"/>
  <c r="M42" i="1"/>
  <c r="M26" i="1"/>
  <c r="W5" i="1"/>
  <c r="V5" i="1"/>
  <c r="T63" i="34"/>
  <c r="T21" i="34"/>
  <c r="U25" i="34"/>
  <c r="U32" i="34"/>
  <c r="T74" i="34"/>
  <c r="T57" i="34"/>
  <c r="T69" i="34"/>
  <c r="T37" i="34"/>
  <c r="T15" i="34"/>
  <c r="U13" i="34"/>
  <c r="U24" i="34"/>
  <c r="U33" i="34"/>
  <c r="U54" i="34"/>
  <c r="U58" i="34"/>
  <c r="T29" i="34"/>
  <c r="U40" i="34"/>
  <c r="T42" i="34"/>
  <c r="U50" i="34"/>
  <c r="U65" i="34"/>
  <c r="U5" i="34"/>
  <c r="T66" i="34"/>
  <c r="U4" i="34"/>
  <c r="T8" i="34"/>
  <c r="T45" i="34"/>
  <c r="Q26" i="34"/>
  <c r="R28" i="34"/>
  <c r="R32" i="34"/>
  <c r="R24" i="34"/>
  <c r="R73" i="34"/>
  <c r="Q50" i="34"/>
  <c r="Q13" i="34"/>
  <c r="R19" i="34"/>
  <c r="Q74" i="34"/>
  <c r="R35" i="34"/>
  <c r="L19" i="34"/>
  <c r="L15" i="34"/>
  <c r="L3" i="34"/>
  <c r="L33" i="34"/>
  <c r="L6" i="34"/>
  <c r="L17" i="34"/>
  <c r="L12" i="34"/>
  <c r="L75" i="34"/>
  <c r="L10" i="34"/>
  <c r="L32" i="34"/>
  <c r="L7" i="34"/>
  <c r="L25" i="34"/>
  <c r="L37" i="34"/>
  <c r="L30" i="34"/>
  <c r="L4" i="34"/>
  <c r="L20" i="34"/>
  <c r="L27" i="34"/>
  <c r="L48" i="34"/>
  <c r="L52" i="34"/>
  <c r="L54" i="34"/>
  <c r="L60" i="34"/>
  <c r="L73" i="34"/>
  <c r="L9" i="34"/>
  <c r="L22" i="34"/>
  <c r="L24" i="34"/>
  <c r="L38" i="34"/>
  <c r="L71" i="34"/>
  <c r="L16" i="34"/>
  <c r="L23" i="34"/>
  <c r="L26" i="34"/>
  <c r="L34" i="34"/>
  <c r="L57" i="34"/>
  <c r="L11" i="34"/>
  <c r="L14" i="34"/>
  <c r="L21" i="34"/>
  <c r="L8" i="34"/>
  <c r="L13" i="34"/>
  <c r="L29" i="34"/>
  <c r="L36" i="34"/>
  <c r="L49" i="34"/>
  <c r="L5" i="34"/>
  <c r="L18" i="34"/>
  <c r="L28" i="34"/>
  <c r="L40" i="34"/>
  <c r="L64" i="34"/>
  <c r="T3" i="34"/>
  <c r="Q10" i="34"/>
  <c r="Q18" i="34"/>
  <c r="T23" i="34"/>
  <c r="R27" i="34"/>
  <c r="T31" i="34"/>
  <c r="Q34" i="34"/>
  <c r="T47" i="34"/>
  <c r="Q52" i="34"/>
  <c r="T53" i="34"/>
  <c r="L58" i="34"/>
  <c r="Q61" i="34"/>
  <c r="U62" i="34"/>
  <c r="L70" i="34"/>
  <c r="L72" i="34"/>
  <c r="Q84" i="34"/>
  <c r="T34" i="34"/>
  <c r="T55" i="34"/>
  <c r="Q58" i="34"/>
  <c r="Q85" i="34"/>
  <c r="Q83" i="34"/>
  <c r="T18" i="34"/>
  <c r="Q21" i="34"/>
  <c r="T6" i="34"/>
  <c r="T9" i="34"/>
  <c r="Q12" i="34"/>
  <c r="Q16" i="34"/>
  <c r="T17" i="34"/>
  <c r="T26" i="34"/>
  <c r="Q29" i="34"/>
  <c r="Q36" i="34"/>
  <c r="L42" i="34"/>
  <c r="R43" i="34"/>
  <c r="T49" i="34"/>
  <c r="L56" i="34"/>
  <c r="Q60" i="34"/>
  <c r="T61" i="34"/>
  <c r="L66" i="34"/>
  <c r="Q69" i="34"/>
  <c r="U70" i="34"/>
  <c r="Q72" i="34"/>
  <c r="T73" i="34"/>
  <c r="T10" i="34"/>
  <c r="R16" i="34"/>
  <c r="Q20" i="34"/>
  <c r="R57" i="34"/>
  <c r="L65" i="34"/>
  <c r="L68" i="34"/>
  <c r="T84" i="34"/>
  <c r="T39" i="34"/>
  <c r="L41" i="34"/>
  <c r="Q42" i="34"/>
  <c r="L44" i="34"/>
  <c r="L50" i="34"/>
  <c r="L62" i="34"/>
  <c r="Q66" i="34"/>
  <c r="L74" i="34"/>
  <c r="T85" i="34"/>
  <c r="Q22" i="34"/>
  <c r="T27" i="34"/>
  <c r="Q30" i="34"/>
  <c r="N32" i="34"/>
  <c r="Q46" i="34"/>
  <c r="Q54" i="34"/>
  <c r="T59" i="34"/>
  <c r="Q62" i="34"/>
  <c r="N64" i="34"/>
  <c r="T67" i="34"/>
  <c r="Q70" i="34"/>
  <c r="N72" i="34"/>
  <c r="T75" i="34"/>
  <c r="Q82" i="34"/>
  <c r="Q3" i="34"/>
  <c r="N5" i="34"/>
  <c r="R7" i="34"/>
  <c r="Q8" i="34"/>
  <c r="N9" i="34"/>
  <c r="U11" i="34"/>
  <c r="T12" i="34"/>
  <c r="R14" i="34"/>
  <c r="Q15" i="34"/>
  <c r="N17" i="34"/>
  <c r="U19" i="34"/>
  <c r="T20" i="34"/>
  <c r="Q23" i="34"/>
  <c r="N25" i="34"/>
  <c r="T28" i="34"/>
  <c r="Q31" i="34"/>
  <c r="N33" i="34"/>
  <c r="M34" i="34"/>
  <c r="L35" i="34"/>
  <c r="U35" i="34"/>
  <c r="T36" i="34"/>
  <c r="R38" i="34"/>
  <c r="Q39" i="34"/>
  <c r="N41" i="34"/>
  <c r="M42" i="34"/>
  <c r="L43" i="34"/>
  <c r="U43" i="34"/>
  <c r="T44" i="34"/>
  <c r="Q47" i="34"/>
  <c r="N49" i="34"/>
  <c r="M50" i="34"/>
  <c r="L51" i="34"/>
  <c r="U51" i="34"/>
  <c r="T52" i="34"/>
  <c r="Q55" i="34"/>
  <c r="N57" i="34"/>
  <c r="M58" i="34"/>
  <c r="L59" i="34"/>
  <c r="T60" i="34"/>
  <c r="Q63" i="34"/>
  <c r="N65" i="34"/>
  <c r="M66" i="34"/>
  <c r="L67" i="34"/>
  <c r="T68" i="34"/>
  <c r="Q71" i="34"/>
  <c r="N73" i="34"/>
  <c r="M74" i="34"/>
  <c r="T82" i="34"/>
  <c r="Q2" i="34"/>
  <c r="N40" i="34"/>
  <c r="N10" i="34"/>
  <c r="N34" i="34"/>
  <c r="N50" i="34"/>
  <c r="N58" i="34"/>
  <c r="N66" i="34"/>
  <c r="N74" i="34"/>
  <c r="N16" i="34"/>
  <c r="N56" i="34"/>
  <c r="N18" i="34"/>
  <c r="N26" i="34"/>
  <c r="N42" i="34"/>
  <c r="T2" i="34"/>
  <c r="Q5" i="34"/>
  <c r="Y6" i="34"/>
  <c r="T7" i="34"/>
  <c r="Q9" i="34"/>
  <c r="N11" i="34"/>
  <c r="T14" i="34"/>
  <c r="Q17" i="34"/>
  <c r="N19" i="34"/>
  <c r="T22" i="34"/>
  <c r="Q25" i="34"/>
  <c r="N27" i="34"/>
  <c r="T30" i="34"/>
  <c r="Q33" i="34"/>
  <c r="N35" i="34"/>
  <c r="T38" i="34"/>
  <c r="Q41" i="34"/>
  <c r="N43" i="34"/>
  <c r="M44" i="34"/>
  <c r="L45" i="34"/>
  <c r="T46" i="34"/>
  <c r="Q49" i="34"/>
  <c r="N51" i="34"/>
  <c r="M52" i="34"/>
  <c r="L53" i="34"/>
  <c r="N59" i="34"/>
  <c r="M60" i="34"/>
  <c r="L61" i="34"/>
  <c r="N67" i="34"/>
  <c r="M68" i="34"/>
  <c r="L69" i="34"/>
  <c r="N75" i="34"/>
  <c r="T83" i="34"/>
  <c r="N4" i="34"/>
  <c r="N24" i="34"/>
  <c r="N6" i="34"/>
  <c r="N44" i="34"/>
  <c r="N52" i="34"/>
  <c r="N60" i="34"/>
  <c r="N68" i="34"/>
  <c r="N71" i="34"/>
  <c r="N48" i="34"/>
  <c r="N12" i="34"/>
  <c r="N20" i="34"/>
  <c r="N28" i="34"/>
  <c r="N36" i="34"/>
  <c r="N13" i="34"/>
  <c r="T16" i="34"/>
  <c r="N21" i="34"/>
  <c r="N29" i="34"/>
  <c r="L31" i="34"/>
  <c r="N37" i="34"/>
  <c r="M38" i="34"/>
  <c r="L39" i="34"/>
  <c r="N45" i="34"/>
  <c r="M46" i="34"/>
  <c r="L47" i="34"/>
  <c r="T48" i="34"/>
  <c r="Q51" i="34"/>
  <c r="N53" i="34"/>
  <c r="M54" i="34"/>
  <c r="L55" i="34"/>
  <c r="T56" i="34"/>
  <c r="Q59" i="34"/>
  <c r="N61" i="34"/>
  <c r="M62" i="34"/>
  <c r="L63" i="34"/>
  <c r="T64" i="34"/>
  <c r="Q67" i="34"/>
  <c r="N69" i="34"/>
  <c r="T72" i="34"/>
  <c r="Q75" i="34"/>
  <c r="N7" i="34"/>
  <c r="N14" i="34"/>
  <c r="N22" i="34"/>
  <c r="N30" i="34"/>
  <c r="N38" i="34"/>
  <c r="N46" i="34"/>
  <c r="N54" i="34"/>
  <c r="N62" i="34"/>
  <c r="R67" i="34"/>
  <c r="Q80" i="34" l="1"/>
  <c r="T79" i="34"/>
  <c r="T78" i="34"/>
  <c r="T80" i="34"/>
  <c r="Q81" i="34"/>
  <c r="T81" i="34"/>
  <c r="Q79" i="34"/>
  <c r="Q78" i="34"/>
  <c r="J13" i="15" l="1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" i="15"/>
  <c r="J5" i="15"/>
  <c r="J6" i="15"/>
  <c r="J7" i="15"/>
  <c r="J8" i="15"/>
  <c r="J9" i="15"/>
  <c r="J10" i="15"/>
  <c r="J11" i="15"/>
  <c r="J12" i="15"/>
  <c r="N2" i="18"/>
  <c r="X5" i="26" l="1"/>
  <c r="I78" i="26"/>
  <c r="I77" i="26"/>
  <c r="N19" i="26" l="1"/>
  <c r="N4" i="26"/>
  <c r="N67" i="26"/>
  <c r="N51" i="26"/>
  <c r="N35" i="26"/>
  <c r="N3" i="26"/>
  <c r="N74" i="26"/>
  <c r="N66" i="26"/>
  <c r="N58" i="26"/>
  <c r="N50" i="26"/>
  <c r="N42" i="26"/>
  <c r="N34" i="26"/>
  <c r="N26" i="26"/>
  <c r="N18" i="26"/>
  <c r="N10" i="26"/>
  <c r="N73" i="26"/>
  <c r="N65" i="26"/>
  <c r="N57" i="26"/>
  <c r="N49" i="26"/>
  <c r="N41" i="26"/>
  <c r="N33" i="26"/>
  <c r="N25" i="26"/>
  <c r="N17" i="26"/>
  <c r="N9" i="26"/>
  <c r="N64" i="26"/>
  <c r="N40" i="26"/>
  <c r="N16" i="26"/>
  <c r="N71" i="26"/>
  <c r="N47" i="26"/>
  <c r="N23" i="26"/>
  <c r="N70" i="26"/>
  <c r="N62" i="26"/>
  <c r="N54" i="26"/>
  <c r="N46" i="26"/>
  <c r="N38" i="26"/>
  <c r="N30" i="26"/>
  <c r="N22" i="26"/>
  <c r="N14" i="26"/>
  <c r="N6" i="26"/>
  <c r="N59" i="26"/>
  <c r="N43" i="26"/>
  <c r="N27" i="26"/>
  <c r="N11" i="26"/>
  <c r="N72" i="26"/>
  <c r="N56" i="26"/>
  <c r="N48" i="26"/>
  <c r="N32" i="26"/>
  <c r="N24" i="26"/>
  <c r="N8" i="26"/>
  <c r="N63" i="26"/>
  <c r="N39" i="26"/>
  <c r="N7" i="26"/>
  <c r="N69" i="26"/>
  <c r="N61" i="26"/>
  <c r="N53" i="26"/>
  <c r="N45" i="26"/>
  <c r="N37" i="26"/>
  <c r="N29" i="26"/>
  <c r="N21" i="26"/>
  <c r="N13" i="26"/>
  <c r="N5" i="26"/>
  <c r="N75" i="26"/>
  <c r="N55" i="26"/>
  <c r="N31" i="26"/>
  <c r="N15" i="26"/>
  <c r="N2" i="26"/>
  <c r="N68" i="26"/>
  <c r="N60" i="26"/>
  <c r="N52" i="26"/>
  <c r="N44" i="26"/>
  <c r="N36" i="26"/>
  <c r="N28" i="26"/>
  <c r="N20" i="26"/>
  <c r="N12" i="26"/>
  <c r="K78" i="26" l="1"/>
  <c r="J78" i="26"/>
  <c r="K77" i="26"/>
  <c r="J77" i="26"/>
  <c r="X3" i="1"/>
  <c r="W3" i="1"/>
  <c r="V3" i="1"/>
  <c r="U3" i="1"/>
  <c r="O3" i="26" l="1"/>
  <c r="Q2" i="1"/>
  <c r="Q5" i="1"/>
  <c r="S5" i="1" s="1"/>
  <c r="Q60" i="1"/>
  <c r="Q14" i="1"/>
  <c r="Q3" i="1"/>
  <c r="Q68" i="1"/>
  <c r="Q36" i="1"/>
  <c r="Q12" i="1"/>
  <c r="Q75" i="1"/>
  <c r="Q51" i="1"/>
  <c r="Q35" i="1"/>
  <c r="Q11" i="1"/>
  <c r="Q74" i="1"/>
  <c r="Q66" i="1"/>
  <c r="Q58" i="1"/>
  <c r="Q50" i="1"/>
  <c r="Q42" i="1"/>
  <c r="Q34" i="1"/>
  <c r="Q26" i="1"/>
  <c r="Q18" i="1"/>
  <c r="Q10" i="1"/>
  <c r="Q44" i="1"/>
  <c r="Q28" i="1"/>
  <c r="Q20" i="1"/>
  <c r="Q4" i="1"/>
  <c r="Q67" i="1"/>
  <c r="Q59" i="1"/>
  <c r="Q43" i="1"/>
  <c r="Q27" i="1"/>
  <c r="Q19" i="1"/>
  <c r="Q73" i="1"/>
  <c r="Q65" i="1"/>
  <c r="Q57" i="1"/>
  <c r="Q49" i="1"/>
  <c r="Q41" i="1"/>
  <c r="Q33" i="1"/>
  <c r="Q25" i="1"/>
  <c r="Q17" i="1"/>
  <c r="Q9" i="1"/>
  <c r="Q48" i="1"/>
  <c r="Q32" i="1"/>
  <c r="Q24" i="1"/>
  <c r="Q16" i="1"/>
  <c r="Q8" i="1"/>
  <c r="Q71" i="1"/>
  <c r="Q63" i="1"/>
  <c r="Q55" i="1"/>
  <c r="Q47" i="1"/>
  <c r="Q39" i="1"/>
  <c r="Q31" i="1"/>
  <c r="Q23" i="1"/>
  <c r="Q15" i="1"/>
  <c r="Q7" i="1"/>
  <c r="Q72" i="1"/>
  <c r="Q70" i="1"/>
  <c r="Q6" i="1"/>
  <c r="Q52" i="1"/>
  <c r="Q64" i="1"/>
  <c r="Q56" i="1"/>
  <c r="Q40" i="1"/>
  <c r="Q62" i="1"/>
  <c r="Q54" i="1"/>
  <c r="Q46" i="1"/>
  <c r="Q38" i="1"/>
  <c r="Q30" i="1"/>
  <c r="Q22" i="1"/>
  <c r="S2" i="1"/>
  <c r="Q69" i="1"/>
  <c r="Q61" i="1"/>
  <c r="Q53" i="1"/>
  <c r="Q45" i="1"/>
  <c r="Q37" i="1"/>
  <c r="Q29" i="1"/>
  <c r="Q21" i="1"/>
  <c r="Q13" i="1"/>
  <c r="P70" i="26"/>
  <c r="O15" i="26"/>
  <c r="O13" i="26"/>
  <c r="O10" i="26"/>
  <c r="O51" i="26"/>
  <c r="O61" i="26"/>
  <c r="O47" i="26"/>
  <c r="O37" i="26"/>
  <c r="O57" i="26"/>
  <c r="O62" i="26"/>
  <c r="O29" i="26"/>
  <c r="O55" i="26"/>
  <c r="O5" i="26"/>
  <c r="O8" i="26"/>
  <c r="O43" i="26"/>
  <c r="O59" i="26"/>
  <c r="O72" i="26"/>
  <c r="O49" i="26"/>
  <c r="O56" i="26"/>
  <c r="O75" i="26"/>
  <c r="S69" i="26"/>
  <c r="O28" i="26"/>
  <c r="O36" i="26"/>
  <c r="O39" i="26"/>
  <c r="O53" i="26"/>
  <c r="O64" i="26"/>
  <c r="O69" i="26"/>
  <c r="O9" i="26"/>
  <c r="O12" i="26"/>
  <c r="O20" i="26"/>
  <c r="O23" i="26"/>
  <c r="O31" i="26"/>
  <c r="O73" i="26"/>
  <c r="O2" i="26"/>
  <c r="O4" i="26"/>
  <c r="Y5" i="26"/>
  <c r="O21" i="26"/>
  <c r="T3" i="26"/>
  <c r="O11" i="26"/>
  <c r="O17" i="26"/>
  <c r="O19" i="26"/>
  <c r="O25" i="26"/>
  <c r="O27" i="26"/>
  <c r="O33" i="26"/>
  <c r="O35" i="26"/>
  <c r="O41" i="26"/>
  <c r="O45" i="26"/>
  <c r="T62" i="26"/>
  <c r="S11" i="26"/>
  <c r="O14" i="26"/>
  <c r="O18" i="26"/>
  <c r="O22" i="26"/>
  <c r="O26" i="26"/>
  <c r="O30" i="26"/>
  <c r="O34" i="26"/>
  <c r="O38" i="26"/>
  <c r="O42" i="26"/>
  <c r="O44" i="26"/>
  <c r="O65" i="26"/>
  <c r="O71" i="26"/>
  <c r="O7" i="26"/>
  <c r="T14" i="26"/>
  <c r="O16" i="26"/>
  <c r="T22" i="26"/>
  <c r="O24" i="26"/>
  <c r="T30" i="26"/>
  <c r="O32" i="26"/>
  <c r="T38" i="26"/>
  <c r="O40" i="26"/>
  <c r="O46" i="26"/>
  <c r="O50" i="26"/>
  <c r="O52" i="26"/>
  <c r="O63" i="26"/>
  <c r="O67" i="26"/>
  <c r="O6" i="26"/>
  <c r="T7" i="26"/>
  <c r="T46" i="26"/>
  <c r="O48" i="26"/>
  <c r="O54" i="26"/>
  <c r="O58" i="26"/>
  <c r="O60" i="26"/>
  <c r="O68" i="26"/>
  <c r="O70" i="26"/>
  <c r="O74" i="26"/>
  <c r="T54" i="26"/>
  <c r="P31" i="26"/>
  <c r="P39" i="26"/>
  <c r="P55" i="26"/>
  <c r="P4" i="26"/>
  <c r="P16" i="26"/>
  <c r="P24" i="26"/>
  <c r="P32" i="26"/>
  <c r="P40" i="26"/>
  <c r="P48" i="26"/>
  <c r="P56" i="26"/>
  <c r="P64" i="26"/>
  <c r="P72" i="26"/>
  <c r="P8" i="26"/>
  <c r="P15" i="26"/>
  <c r="P63" i="26"/>
  <c r="P5" i="26"/>
  <c r="P9" i="26"/>
  <c r="P17" i="26"/>
  <c r="P25" i="26"/>
  <c r="P33" i="26"/>
  <c r="P41" i="26"/>
  <c r="P49" i="26"/>
  <c r="P57" i="26"/>
  <c r="P65" i="26"/>
  <c r="O66" i="26"/>
  <c r="P73" i="26"/>
  <c r="P47" i="26"/>
  <c r="P2" i="26"/>
  <c r="P6" i="26"/>
  <c r="P10" i="26"/>
  <c r="P18" i="26"/>
  <c r="P26" i="26"/>
  <c r="P34" i="26"/>
  <c r="P42" i="26"/>
  <c r="P50" i="26"/>
  <c r="P58" i="26"/>
  <c r="P66" i="26"/>
  <c r="P74" i="26"/>
  <c r="P71" i="26"/>
  <c r="P3" i="26"/>
  <c r="P11" i="26"/>
  <c r="P19" i="26"/>
  <c r="P27" i="26"/>
  <c r="P35" i="26"/>
  <c r="P43" i="26"/>
  <c r="P51" i="26"/>
  <c r="P59" i="26"/>
  <c r="P67" i="26"/>
  <c r="P75" i="26"/>
  <c r="P12" i="26"/>
  <c r="P28" i="26"/>
  <c r="P36" i="26"/>
  <c r="P44" i="26"/>
  <c r="P52" i="26"/>
  <c r="P60" i="26"/>
  <c r="P68" i="26"/>
  <c r="P23" i="26"/>
  <c r="P20" i="26"/>
  <c r="P13" i="26"/>
  <c r="P21" i="26"/>
  <c r="P29" i="26"/>
  <c r="P37" i="26"/>
  <c r="P45" i="26"/>
  <c r="P53" i="26"/>
  <c r="P61" i="26"/>
  <c r="P69" i="26"/>
  <c r="P7" i="26"/>
  <c r="P14" i="26"/>
  <c r="P22" i="26"/>
  <c r="P30" i="26"/>
  <c r="P38" i="26"/>
  <c r="P46" i="26"/>
  <c r="P54" i="26"/>
  <c r="P62" i="26"/>
  <c r="G16" i="23"/>
  <c r="G14" i="23"/>
  <c r="G15" i="23"/>
  <c r="G13" i="23"/>
  <c r="G11" i="23"/>
  <c r="G12" i="23"/>
  <c r="G10" i="23"/>
  <c r="G9" i="23"/>
  <c r="G8" i="23"/>
  <c r="G7" i="23"/>
  <c r="G6" i="23"/>
  <c r="G5" i="23"/>
  <c r="G4" i="23"/>
  <c r="G2" i="23"/>
  <c r="R5" i="1" l="1"/>
  <c r="R47" i="1"/>
  <c r="S47" i="1"/>
  <c r="S70" i="1"/>
  <c r="R70" i="1"/>
  <c r="S53" i="1"/>
  <c r="R53" i="1"/>
  <c r="R72" i="1"/>
  <c r="S72" i="1"/>
  <c r="R63" i="1"/>
  <c r="S63" i="1"/>
  <c r="R17" i="1"/>
  <c r="S17" i="1"/>
  <c r="R19" i="1"/>
  <c r="S19" i="1"/>
  <c r="R44" i="1"/>
  <c r="S44" i="1"/>
  <c r="R66" i="1"/>
  <c r="S66" i="1"/>
  <c r="R68" i="1"/>
  <c r="S68" i="1"/>
  <c r="S37" i="1"/>
  <c r="R37" i="1"/>
  <c r="R20" i="1"/>
  <c r="S20" i="1"/>
  <c r="R55" i="1"/>
  <c r="S55" i="1"/>
  <c r="R73" i="1"/>
  <c r="S73" i="1"/>
  <c r="R54" i="1"/>
  <c r="S54" i="1"/>
  <c r="S61" i="1"/>
  <c r="R61" i="1"/>
  <c r="R62" i="1"/>
  <c r="S62" i="1"/>
  <c r="R7" i="1"/>
  <c r="S7" i="1"/>
  <c r="R71" i="1"/>
  <c r="S71" i="1"/>
  <c r="R25" i="1"/>
  <c r="S25" i="1"/>
  <c r="R27" i="1"/>
  <c r="S27" i="1"/>
  <c r="R10" i="1"/>
  <c r="S10" i="1"/>
  <c r="R74" i="1"/>
  <c r="S74" i="1"/>
  <c r="R3" i="1"/>
  <c r="S3" i="1"/>
  <c r="R48" i="1"/>
  <c r="S48" i="1"/>
  <c r="R9" i="1"/>
  <c r="S9" i="1"/>
  <c r="S69" i="1"/>
  <c r="R69" i="1"/>
  <c r="S40" i="1"/>
  <c r="R40" i="1"/>
  <c r="R15" i="1"/>
  <c r="S15" i="1"/>
  <c r="R8" i="1"/>
  <c r="S8" i="1"/>
  <c r="S33" i="1"/>
  <c r="R33" i="1"/>
  <c r="R43" i="1"/>
  <c r="S43" i="1"/>
  <c r="R18" i="1"/>
  <c r="S18" i="1"/>
  <c r="R11" i="1"/>
  <c r="S11" i="1"/>
  <c r="R14" i="1"/>
  <c r="S14" i="1"/>
  <c r="R6" i="1"/>
  <c r="S6" i="1"/>
  <c r="R65" i="1"/>
  <c r="S65" i="1"/>
  <c r="S45" i="1"/>
  <c r="R45" i="1"/>
  <c r="R58" i="1"/>
  <c r="S58" i="1"/>
  <c r="S13" i="1"/>
  <c r="R13" i="1"/>
  <c r="R2" i="1"/>
  <c r="R83" i="1"/>
  <c r="S56" i="1"/>
  <c r="R56" i="1"/>
  <c r="R23" i="1"/>
  <c r="S23" i="1"/>
  <c r="R84" i="1"/>
  <c r="S16" i="1"/>
  <c r="R16" i="1"/>
  <c r="R41" i="1"/>
  <c r="S41" i="1"/>
  <c r="R59" i="1"/>
  <c r="S59" i="1"/>
  <c r="R26" i="1"/>
  <c r="S26" i="1"/>
  <c r="S35" i="1"/>
  <c r="R35" i="1"/>
  <c r="S60" i="1"/>
  <c r="R60" i="1"/>
  <c r="R38" i="1"/>
  <c r="S38" i="1"/>
  <c r="R12" i="1"/>
  <c r="S12" i="1"/>
  <c r="R36" i="1"/>
  <c r="S36" i="1"/>
  <c r="S21" i="1"/>
  <c r="R21" i="1"/>
  <c r="R22" i="1"/>
  <c r="S22" i="1"/>
  <c r="R64" i="1"/>
  <c r="S64" i="1"/>
  <c r="R31" i="1"/>
  <c r="S31" i="1"/>
  <c r="R24" i="1"/>
  <c r="S24" i="1"/>
  <c r="S49" i="1"/>
  <c r="R49" i="1"/>
  <c r="R85" i="1"/>
  <c r="S67" i="1"/>
  <c r="R67" i="1"/>
  <c r="R34" i="1"/>
  <c r="S34" i="1"/>
  <c r="S51" i="1"/>
  <c r="R51" i="1"/>
  <c r="R50" i="1"/>
  <c r="S50" i="1"/>
  <c r="R46" i="1"/>
  <c r="S46" i="1"/>
  <c r="R28" i="1"/>
  <c r="S28" i="1"/>
  <c r="S29" i="1"/>
  <c r="R29" i="1"/>
  <c r="R30" i="1"/>
  <c r="S30" i="1"/>
  <c r="R52" i="1"/>
  <c r="S52" i="1"/>
  <c r="R39" i="1"/>
  <c r="S39" i="1"/>
  <c r="R32" i="1"/>
  <c r="S32" i="1"/>
  <c r="S57" i="1"/>
  <c r="R57" i="1"/>
  <c r="R4" i="1"/>
  <c r="S4" i="1"/>
  <c r="R42" i="1"/>
  <c r="S42" i="1"/>
  <c r="R75" i="1"/>
  <c r="S75" i="1"/>
  <c r="T11" i="26"/>
  <c r="S7" i="26"/>
  <c r="T69" i="26"/>
  <c r="S62" i="26"/>
  <c r="S46" i="26"/>
  <c r="S22" i="26"/>
  <c r="S14" i="26"/>
  <c r="S54" i="26"/>
  <c r="S38" i="26"/>
  <c r="S30" i="26"/>
  <c r="S3" i="26"/>
  <c r="S37" i="26"/>
  <c r="T37" i="26"/>
  <c r="T17" i="26"/>
  <c r="S17" i="26"/>
  <c r="T32" i="26"/>
  <c r="S32" i="26"/>
  <c r="T71" i="26"/>
  <c r="S71" i="26"/>
  <c r="S61" i="26"/>
  <c r="T61" i="26"/>
  <c r="S29" i="26"/>
  <c r="T29" i="26"/>
  <c r="T19" i="26"/>
  <c r="S19" i="26"/>
  <c r="S36" i="26"/>
  <c r="T36" i="26"/>
  <c r="T59" i="26"/>
  <c r="S59" i="26"/>
  <c r="T27" i="26"/>
  <c r="S27" i="26"/>
  <c r="S85" i="26"/>
  <c r="T67" i="26"/>
  <c r="S67" i="26"/>
  <c r="S12" i="26"/>
  <c r="T12" i="26"/>
  <c r="T50" i="26"/>
  <c r="S50" i="26"/>
  <c r="T18" i="26"/>
  <c r="S18" i="26"/>
  <c r="T73" i="26"/>
  <c r="S73" i="26"/>
  <c r="T41" i="26"/>
  <c r="S41" i="26"/>
  <c r="T9" i="26"/>
  <c r="S9" i="26"/>
  <c r="T72" i="26"/>
  <c r="S72" i="26"/>
  <c r="T56" i="26"/>
  <c r="S56" i="26"/>
  <c r="T24" i="26"/>
  <c r="S24" i="26"/>
  <c r="T70" i="26"/>
  <c r="S70" i="26"/>
  <c r="T49" i="26"/>
  <c r="S49" i="26"/>
  <c r="T8" i="26"/>
  <c r="S8" i="26"/>
  <c r="S53" i="26"/>
  <c r="T53" i="26"/>
  <c r="S52" i="26"/>
  <c r="T52" i="26"/>
  <c r="T63" i="26"/>
  <c r="S63" i="26"/>
  <c r="T47" i="26"/>
  <c r="S47" i="26"/>
  <c r="T31" i="26"/>
  <c r="S31" i="26"/>
  <c r="T15" i="26"/>
  <c r="S15" i="26"/>
  <c r="S28" i="26"/>
  <c r="T28" i="26"/>
  <c r="T74" i="26"/>
  <c r="S74" i="26"/>
  <c r="T42" i="26"/>
  <c r="S42" i="26"/>
  <c r="T10" i="26"/>
  <c r="S10" i="26"/>
  <c r="T65" i="26"/>
  <c r="S65" i="26"/>
  <c r="T33" i="26"/>
  <c r="S33" i="26"/>
  <c r="T5" i="26"/>
  <c r="S5" i="26"/>
  <c r="T48" i="26"/>
  <c r="S48" i="26"/>
  <c r="S84" i="26"/>
  <c r="T16" i="26"/>
  <c r="S16" i="26"/>
  <c r="T26" i="26"/>
  <c r="S26" i="26"/>
  <c r="T64" i="26"/>
  <c r="S64" i="26"/>
  <c r="S68" i="26"/>
  <c r="T68" i="26"/>
  <c r="T43" i="26"/>
  <c r="S43" i="26"/>
  <c r="T6" i="26"/>
  <c r="S6" i="26"/>
  <c r="S20" i="26"/>
  <c r="T20" i="26"/>
  <c r="S60" i="26"/>
  <c r="T60" i="26"/>
  <c r="T58" i="26"/>
  <c r="S58" i="26"/>
  <c r="S21" i="26"/>
  <c r="T21" i="26"/>
  <c r="T51" i="26"/>
  <c r="S51" i="26"/>
  <c r="T45" i="26"/>
  <c r="S45" i="26"/>
  <c r="S13" i="26"/>
  <c r="T13" i="26"/>
  <c r="T75" i="26"/>
  <c r="S75" i="26"/>
  <c r="S44" i="26"/>
  <c r="T44" i="26"/>
  <c r="T66" i="26"/>
  <c r="S66" i="26"/>
  <c r="T34" i="26"/>
  <c r="S34" i="26"/>
  <c r="T57" i="26"/>
  <c r="S57" i="26"/>
  <c r="T25" i="26"/>
  <c r="S25" i="26"/>
  <c r="T40" i="26"/>
  <c r="S40" i="26"/>
  <c r="T35" i="26"/>
  <c r="S35" i="26"/>
  <c r="T2" i="26"/>
  <c r="S2" i="26"/>
  <c r="S83" i="26"/>
  <c r="S82" i="26"/>
  <c r="T4" i="26"/>
  <c r="S4" i="26"/>
  <c r="T55" i="26"/>
  <c r="S55" i="26"/>
  <c r="T39" i="26"/>
  <c r="S39" i="26"/>
  <c r="T23" i="26"/>
  <c r="S23" i="26"/>
  <c r="H15" i="23"/>
  <c r="H14" i="23"/>
  <c r="H11" i="23"/>
  <c r="H12" i="23"/>
  <c r="R80" i="1" l="1"/>
  <c r="R81" i="1"/>
  <c r="R78" i="1"/>
  <c r="R79" i="1"/>
  <c r="S80" i="26"/>
  <c r="S81" i="26"/>
  <c r="S79" i="26"/>
  <c r="G19" i="23"/>
  <c r="H19" i="23" s="1"/>
  <c r="G18" i="23"/>
  <c r="G17" i="23"/>
  <c r="H16" i="23" s="1"/>
  <c r="H10" i="23"/>
  <c r="H8" i="23"/>
  <c r="H4" i="23"/>
  <c r="G3" i="23"/>
  <c r="H2" i="23"/>
  <c r="H89" i="17"/>
  <c r="H90" i="17"/>
  <c r="H88" i="17"/>
  <c r="H17" i="17"/>
  <c r="H16" i="17"/>
  <c r="H103" i="17"/>
  <c r="I103" i="17" s="1"/>
  <c r="H102" i="17"/>
  <c r="H100" i="17"/>
  <c r="H101" i="17"/>
  <c r="H99" i="17"/>
  <c r="H98" i="17"/>
  <c r="H97" i="17"/>
  <c r="H96" i="17"/>
  <c r="H95" i="17"/>
  <c r="H94" i="17"/>
  <c r="H93" i="17"/>
  <c r="H92" i="17"/>
  <c r="H91" i="17"/>
  <c r="H86" i="17"/>
  <c r="H87" i="17"/>
  <c r="H85" i="17"/>
  <c r="H83" i="17"/>
  <c r="H84" i="17"/>
  <c r="H82" i="17"/>
  <c r="H80" i="17"/>
  <c r="H81" i="17"/>
  <c r="H79" i="17"/>
  <c r="H78" i="17"/>
  <c r="H77" i="17"/>
  <c r="H76" i="17"/>
  <c r="H75" i="17"/>
  <c r="H73" i="17"/>
  <c r="H74" i="17"/>
  <c r="H72" i="17"/>
  <c r="H71" i="17"/>
  <c r="H70" i="17"/>
  <c r="H68" i="17"/>
  <c r="H69" i="17"/>
  <c r="H67" i="17"/>
  <c r="H65" i="17"/>
  <c r="H66" i="17"/>
  <c r="H64" i="17"/>
  <c r="H62" i="17"/>
  <c r="H63" i="17"/>
  <c r="H61" i="17"/>
  <c r="H59" i="17"/>
  <c r="H60" i="17"/>
  <c r="H58" i="17"/>
  <c r="H56" i="17"/>
  <c r="H57" i="17"/>
  <c r="H55" i="17"/>
  <c r="H54" i="17"/>
  <c r="H53" i="17"/>
  <c r="H52" i="17"/>
  <c r="H51" i="17"/>
  <c r="H50" i="17"/>
  <c r="H49" i="17"/>
  <c r="H47" i="17"/>
  <c r="H48" i="17"/>
  <c r="H46" i="17"/>
  <c r="H45" i="17"/>
  <c r="H43" i="17"/>
  <c r="H44" i="17"/>
  <c r="H42" i="17"/>
  <c r="H41" i="17"/>
  <c r="H40" i="17"/>
  <c r="H39" i="17"/>
  <c r="H37" i="17"/>
  <c r="H38" i="17"/>
  <c r="H36" i="17"/>
  <c r="H35" i="17"/>
  <c r="H34" i="17"/>
  <c r="H32" i="17"/>
  <c r="H33" i="17"/>
  <c r="H31" i="17"/>
  <c r="H29" i="17"/>
  <c r="H30" i="17"/>
  <c r="H28" i="17"/>
  <c r="H27" i="17"/>
  <c r="H26" i="17"/>
  <c r="H25" i="17"/>
  <c r="H23" i="17"/>
  <c r="H24" i="17"/>
  <c r="H22" i="17"/>
  <c r="H21" i="17"/>
  <c r="H19" i="17"/>
  <c r="H20" i="17"/>
  <c r="H18" i="17"/>
  <c r="H15" i="17"/>
  <c r="H14" i="17"/>
  <c r="H13" i="17"/>
  <c r="H11" i="17"/>
  <c r="H12" i="17"/>
  <c r="H9" i="17"/>
  <c r="H10" i="17"/>
  <c r="H8" i="17"/>
  <c r="H6" i="17"/>
  <c r="H7" i="17"/>
  <c r="H5" i="17"/>
  <c r="H4" i="17"/>
  <c r="H3" i="17"/>
  <c r="H2" i="17"/>
  <c r="I89" i="17" l="1"/>
  <c r="I100" i="17"/>
  <c r="I90" i="17"/>
  <c r="I48" i="17"/>
  <c r="I94" i="17"/>
  <c r="I86" i="17"/>
  <c r="I17" i="17"/>
  <c r="I47" i="17"/>
  <c r="I87" i="17"/>
  <c r="I92" i="17"/>
  <c r="H18" i="23"/>
  <c r="H3" i="23"/>
  <c r="H5" i="23"/>
  <c r="H9" i="23"/>
  <c r="H6" i="23"/>
  <c r="H7" i="23"/>
  <c r="I98" i="17"/>
  <c r="I101" i="17"/>
  <c r="I96" i="17"/>
  <c r="I84" i="17" l="1"/>
  <c r="I83" i="17"/>
  <c r="I82" i="17"/>
  <c r="J2" i="20"/>
  <c r="J43" i="22"/>
  <c r="J42" i="22"/>
  <c r="J41" i="22"/>
  <c r="J40" i="22"/>
  <c r="J38" i="22"/>
  <c r="J39" i="22"/>
  <c r="J37" i="22"/>
  <c r="K37" i="22" s="1"/>
  <c r="J36" i="22"/>
  <c r="J35" i="22"/>
  <c r="K35" i="22" s="1"/>
  <c r="J34" i="22"/>
  <c r="J33" i="22"/>
  <c r="J31" i="22"/>
  <c r="J32" i="22"/>
  <c r="J30" i="22"/>
  <c r="K30" i="22" s="1"/>
  <c r="J29" i="22"/>
  <c r="J28" i="22"/>
  <c r="K28" i="22" s="1"/>
  <c r="J27" i="22"/>
  <c r="J26" i="22"/>
  <c r="K26" i="22" s="1"/>
  <c r="J24" i="22"/>
  <c r="J25" i="22"/>
  <c r="J23" i="22"/>
  <c r="K23" i="22" s="1"/>
  <c r="J22" i="22"/>
  <c r="J21" i="22"/>
  <c r="J18" i="22"/>
  <c r="J19" i="22"/>
  <c r="J20" i="22"/>
  <c r="J17" i="22"/>
  <c r="J16" i="22"/>
  <c r="J15" i="22"/>
  <c r="K15" i="22" s="1"/>
  <c r="J12" i="22"/>
  <c r="J13" i="22"/>
  <c r="J14" i="22"/>
  <c r="J11" i="22"/>
  <c r="K11" i="22" s="1"/>
  <c r="J9" i="22"/>
  <c r="J10" i="22"/>
  <c r="J8" i="22"/>
  <c r="K8" i="22" s="1"/>
  <c r="J7" i="22"/>
  <c r="J5" i="22"/>
  <c r="J6" i="22"/>
  <c r="J4" i="22"/>
  <c r="J3" i="22"/>
  <c r="J20" i="21"/>
  <c r="J18" i="21"/>
  <c r="J19" i="21"/>
  <c r="J17" i="21"/>
  <c r="K17" i="21" s="1"/>
  <c r="J15" i="21"/>
  <c r="J16" i="21"/>
  <c r="J14" i="21"/>
  <c r="J12" i="21"/>
  <c r="J13" i="21"/>
  <c r="J11" i="21"/>
  <c r="J9" i="21"/>
  <c r="J10" i="21"/>
  <c r="J8" i="21"/>
  <c r="J6" i="21"/>
  <c r="J7" i="21"/>
  <c r="J5" i="21"/>
  <c r="J4" i="21"/>
  <c r="J3" i="21"/>
  <c r="J16" i="20"/>
  <c r="J15" i="20"/>
  <c r="J13" i="20"/>
  <c r="J14" i="20"/>
  <c r="J12" i="20"/>
  <c r="J11" i="20"/>
  <c r="J10" i="20"/>
  <c r="J9" i="20"/>
  <c r="J8" i="20"/>
  <c r="J7" i="20"/>
  <c r="J6" i="20"/>
  <c r="J5" i="20"/>
  <c r="J3" i="20"/>
  <c r="J4" i="20"/>
  <c r="K22" i="22" l="1"/>
  <c r="K13" i="22"/>
  <c r="K3" i="22"/>
  <c r="K29" i="22"/>
  <c r="K5" i="22"/>
  <c r="K12" i="22"/>
  <c r="K18" i="22"/>
  <c r="K2" i="22"/>
  <c r="K25" i="22"/>
  <c r="K24" i="22"/>
  <c r="K27" i="22"/>
  <c r="K36" i="22"/>
  <c r="K14" i="22"/>
  <c r="K42" i="22"/>
  <c r="K41" i="22"/>
  <c r="K39" i="22"/>
  <c r="K38" i="22"/>
  <c r="K34" i="22"/>
  <c r="K33" i="22"/>
  <c r="K31" i="22"/>
  <c r="K32" i="22"/>
  <c r="K21" i="22"/>
  <c r="K20" i="22"/>
  <c r="K17" i="22"/>
  <c r="K19" i="22"/>
  <c r="K16" i="22"/>
  <c r="K9" i="22"/>
  <c r="K10" i="22"/>
  <c r="K4" i="22"/>
  <c r="K6" i="22"/>
  <c r="K18" i="21"/>
  <c r="K19" i="21"/>
  <c r="K13" i="21"/>
  <c r="K11" i="21"/>
  <c r="K12" i="21"/>
  <c r="K9" i="21"/>
  <c r="K8" i="21"/>
  <c r="K10" i="21"/>
  <c r="K7" i="21"/>
  <c r="K6" i="21"/>
  <c r="K5" i="21"/>
  <c r="K4" i="21"/>
  <c r="K3" i="21"/>
  <c r="K16" i="20" l="1"/>
  <c r="K15" i="20"/>
  <c r="K14" i="20"/>
  <c r="K13" i="20"/>
  <c r="K12" i="20"/>
  <c r="K11" i="20"/>
  <c r="K10" i="20"/>
  <c r="K8" i="20"/>
  <c r="K7" i="20"/>
  <c r="K6" i="20"/>
  <c r="K4" i="20"/>
  <c r="K3" i="20"/>
  <c r="K2" i="20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H13" i="18"/>
  <c r="H12" i="18"/>
  <c r="H11" i="18"/>
  <c r="H10" i="18"/>
  <c r="H9" i="18"/>
  <c r="H8" i="18"/>
  <c r="H7" i="18"/>
  <c r="H6" i="18"/>
  <c r="H5" i="18"/>
  <c r="H4" i="18"/>
  <c r="H3" i="18"/>
  <c r="H2" i="18"/>
  <c r="I80" i="17" l="1"/>
  <c r="I81" i="17"/>
  <c r="I79" i="17"/>
  <c r="I78" i="17"/>
  <c r="I77" i="17"/>
  <c r="I76" i="17"/>
  <c r="I75" i="17"/>
  <c r="I62" i="17"/>
  <c r="I63" i="17"/>
  <c r="I59" i="17"/>
  <c r="I60" i="17"/>
  <c r="I43" i="17"/>
  <c r="I44" i="17"/>
  <c r="I45" i="17"/>
  <c r="I37" i="17"/>
  <c r="I38" i="17"/>
  <c r="I39" i="17"/>
  <c r="I29" i="17"/>
  <c r="I30" i="17"/>
  <c r="I26" i="17"/>
  <c r="I27" i="17"/>
  <c r="I19" i="17"/>
  <c r="I20" i="17"/>
  <c r="I21" i="17"/>
  <c r="I22" i="17"/>
  <c r="I3" i="17"/>
  <c r="I4" i="17"/>
  <c r="I32" i="17"/>
  <c r="I74" i="17" l="1"/>
  <c r="I73" i="17"/>
  <c r="I72" i="17"/>
  <c r="I71" i="17"/>
  <c r="I70" i="17"/>
  <c r="I69" i="17"/>
  <c r="I68" i="17"/>
  <c r="I67" i="17"/>
  <c r="I66" i="17"/>
  <c r="I65" i="17"/>
  <c r="I64" i="17"/>
  <c r="I61" i="17"/>
  <c r="I58" i="17"/>
  <c r="I57" i="17"/>
  <c r="I56" i="17"/>
  <c r="I55" i="17"/>
  <c r="I54" i="17"/>
  <c r="I53" i="17"/>
  <c r="I52" i="17"/>
  <c r="I51" i="17"/>
  <c r="I50" i="17"/>
  <c r="I49" i="17"/>
  <c r="I42" i="17"/>
  <c r="I41" i="17"/>
  <c r="I40" i="17"/>
  <c r="I36" i="17"/>
  <c r="I35" i="17"/>
  <c r="I34" i="17"/>
  <c r="I33" i="17"/>
  <c r="I31" i="17"/>
  <c r="I28" i="17"/>
  <c r="I25" i="17"/>
  <c r="I24" i="17"/>
  <c r="I23" i="17"/>
  <c r="I18" i="17"/>
  <c r="I15" i="17"/>
  <c r="I14" i="17"/>
  <c r="I13" i="17"/>
  <c r="I12" i="17"/>
  <c r="I11" i="17"/>
  <c r="I10" i="17"/>
  <c r="I9" i="17"/>
  <c r="I8" i="17"/>
  <c r="I7" i="17"/>
  <c r="I6" i="17"/>
  <c r="I5" i="17"/>
  <c r="I2" i="17"/>
  <c r="U7" i="13"/>
  <c r="W5" i="13" s="1"/>
  <c r="Q2" i="13"/>
  <c r="S2" i="13" s="1"/>
  <c r="K78" i="13"/>
  <c r="J78" i="13"/>
  <c r="I78" i="13"/>
  <c r="K77" i="13"/>
  <c r="O10" i="13" s="1"/>
  <c r="J77" i="13"/>
  <c r="I77" i="13"/>
  <c r="Q75" i="13"/>
  <c r="S75" i="13" s="1"/>
  <c r="Q74" i="13"/>
  <c r="S74" i="13" s="1"/>
  <c r="Q73" i="13"/>
  <c r="R73" i="13" s="1"/>
  <c r="Q72" i="13"/>
  <c r="S72" i="13" s="1"/>
  <c r="Q71" i="13"/>
  <c r="S71" i="13" s="1"/>
  <c r="Q70" i="13"/>
  <c r="R70" i="13" s="1"/>
  <c r="Q69" i="13"/>
  <c r="S69" i="13" s="1"/>
  <c r="Q68" i="13"/>
  <c r="S68" i="13" s="1"/>
  <c r="Q67" i="13"/>
  <c r="Q66" i="13"/>
  <c r="S66" i="13" s="1"/>
  <c r="Q65" i="13"/>
  <c r="R65" i="13" s="1"/>
  <c r="Q64" i="13"/>
  <c r="S64" i="13" s="1"/>
  <c r="Q63" i="13"/>
  <c r="S63" i="13" s="1"/>
  <c r="Q62" i="13"/>
  <c r="R62" i="13" s="1"/>
  <c r="Q61" i="13"/>
  <c r="S61" i="13" s="1"/>
  <c r="Q60" i="13"/>
  <c r="S60" i="13" s="1"/>
  <c r="Q59" i="13"/>
  <c r="S59" i="13" s="1"/>
  <c r="Q58" i="13"/>
  <c r="S58" i="13" s="1"/>
  <c r="Q57" i="13"/>
  <c r="R57" i="13" s="1"/>
  <c r="Q56" i="13"/>
  <c r="S56" i="13" s="1"/>
  <c r="Q55" i="13"/>
  <c r="S55" i="13" s="1"/>
  <c r="Q54" i="13"/>
  <c r="R54" i="13" s="1"/>
  <c r="Q53" i="13"/>
  <c r="S53" i="13" s="1"/>
  <c r="Q52" i="13"/>
  <c r="S52" i="13" s="1"/>
  <c r="Q51" i="13"/>
  <c r="S51" i="13" s="1"/>
  <c r="Q50" i="13"/>
  <c r="S50" i="13" s="1"/>
  <c r="Q49" i="13"/>
  <c r="R49" i="13" s="1"/>
  <c r="Q48" i="13"/>
  <c r="S48" i="13" s="1"/>
  <c r="Q47" i="13"/>
  <c r="S47" i="13" s="1"/>
  <c r="Q46" i="13"/>
  <c r="R46" i="13" s="1"/>
  <c r="Q45" i="13"/>
  <c r="S45" i="13" s="1"/>
  <c r="Q44" i="13"/>
  <c r="S44" i="13" s="1"/>
  <c r="Q43" i="13"/>
  <c r="S43" i="13" s="1"/>
  <c r="Q42" i="13"/>
  <c r="S42" i="13" s="1"/>
  <c r="Q41" i="13"/>
  <c r="R41" i="13" s="1"/>
  <c r="Q40" i="13"/>
  <c r="S40" i="13" s="1"/>
  <c r="Q39" i="13"/>
  <c r="S39" i="13" s="1"/>
  <c r="Q38" i="13"/>
  <c r="R38" i="13" s="1"/>
  <c r="Q37" i="13"/>
  <c r="S37" i="13" s="1"/>
  <c r="Q36" i="13"/>
  <c r="S36" i="13" s="1"/>
  <c r="Q35" i="13"/>
  <c r="S35" i="13" s="1"/>
  <c r="Q34" i="13"/>
  <c r="S34" i="13" s="1"/>
  <c r="Q33" i="13"/>
  <c r="R33" i="13" s="1"/>
  <c r="Q32" i="13"/>
  <c r="S32" i="13" s="1"/>
  <c r="Q31" i="13"/>
  <c r="S31" i="13" s="1"/>
  <c r="Q30" i="13"/>
  <c r="R30" i="13" s="1"/>
  <c r="Q29" i="13"/>
  <c r="S29" i="13" s="1"/>
  <c r="Q28" i="13"/>
  <c r="R28" i="13" s="1"/>
  <c r="Q27" i="13"/>
  <c r="R27" i="13" s="1"/>
  <c r="Q26" i="13"/>
  <c r="S26" i="13" s="1"/>
  <c r="Q25" i="13"/>
  <c r="R25" i="13" s="1"/>
  <c r="Q24" i="13"/>
  <c r="S24" i="13" s="1"/>
  <c r="Q23" i="13"/>
  <c r="S23" i="13" s="1"/>
  <c r="Q22" i="13"/>
  <c r="R22" i="13" s="1"/>
  <c r="Q21" i="13"/>
  <c r="S21" i="13" s="1"/>
  <c r="Q20" i="13"/>
  <c r="S20" i="13" s="1"/>
  <c r="Q19" i="13"/>
  <c r="R19" i="13" s="1"/>
  <c r="Q18" i="13"/>
  <c r="S18" i="13" s="1"/>
  <c r="Q17" i="13"/>
  <c r="R17" i="13" s="1"/>
  <c r="Q16" i="13"/>
  <c r="Q15" i="13"/>
  <c r="S15" i="13" s="1"/>
  <c r="Q14" i="13"/>
  <c r="R14" i="13" s="1"/>
  <c r="Q13" i="13"/>
  <c r="R13" i="13" s="1"/>
  <c r="Q12" i="13"/>
  <c r="S12" i="13" s="1"/>
  <c r="Q11" i="13"/>
  <c r="R11" i="13" s="1"/>
  <c r="Q10" i="13"/>
  <c r="S10" i="13" s="1"/>
  <c r="Q9" i="13"/>
  <c r="R9" i="13" s="1"/>
  <c r="Q8" i="13"/>
  <c r="S8" i="13" s="1"/>
  <c r="Q7" i="13"/>
  <c r="R7" i="13" s="1"/>
  <c r="Q6" i="13"/>
  <c r="S6" i="13" s="1"/>
  <c r="Q5" i="13"/>
  <c r="R5" i="13" s="1"/>
  <c r="Q4" i="13"/>
  <c r="S4" i="13" s="1"/>
  <c r="Q3" i="13"/>
  <c r="R3" i="13" s="1"/>
  <c r="M33" i="11"/>
  <c r="N33" i="11" s="1"/>
  <c r="O33" i="11" s="1"/>
  <c r="M69" i="11"/>
  <c r="N69" i="11" s="1"/>
  <c r="O69" i="11" s="1"/>
  <c r="M8" i="11"/>
  <c r="N8" i="11" s="1"/>
  <c r="O8" i="11" s="1"/>
  <c r="M56" i="11"/>
  <c r="N56" i="11" s="1"/>
  <c r="O56" i="11" s="1"/>
  <c r="R71" i="11"/>
  <c r="G56" i="11" s="1"/>
  <c r="M65" i="11"/>
  <c r="N65" i="11" s="1"/>
  <c r="O65" i="11" s="1"/>
  <c r="M46" i="11"/>
  <c r="N46" i="11" s="1"/>
  <c r="O46" i="11" s="1"/>
  <c r="M19" i="11"/>
  <c r="N19" i="11" s="1"/>
  <c r="O19" i="11" s="1"/>
  <c r="M31" i="11"/>
  <c r="N31" i="11" s="1"/>
  <c r="O31" i="11" s="1"/>
  <c r="M66" i="11"/>
  <c r="N66" i="11" s="1"/>
  <c r="O66" i="11" s="1"/>
  <c r="M61" i="11"/>
  <c r="N61" i="11" s="1"/>
  <c r="O61" i="11" s="1"/>
  <c r="M29" i="11"/>
  <c r="N29" i="11" s="1"/>
  <c r="O29" i="11" s="1"/>
  <c r="M23" i="11"/>
  <c r="N23" i="11" s="1"/>
  <c r="O23" i="11" s="1"/>
  <c r="M74" i="11"/>
  <c r="N74" i="11" s="1"/>
  <c r="O74" i="11" s="1"/>
  <c r="M55" i="11"/>
  <c r="N55" i="11" s="1"/>
  <c r="O55" i="11" s="1"/>
  <c r="M50" i="11"/>
  <c r="N50" i="11" s="1"/>
  <c r="O50" i="11" s="1"/>
  <c r="M38" i="11"/>
  <c r="N38" i="11" s="1"/>
  <c r="O38" i="11" s="1"/>
  <c r="M59" i="11"/>
  <c r="N59" i="11" s="1"/>
  <c r="O59" i="11" s="1"/>
  <c r="M67" i="11"/>
  <c r="N67" i="11" s="1"/>
  <c r="O67" i="11" s="1"/>
  <c r="M14" i="11"/>
  <c r="N14" i="11" s="1"/>
  <c r="O14" i="11" s="1"/>
  <c r="M17" i="11"/>
  <c r="N17" i="11" s="1"/>
  <c r="O17" i="11" s="1"/>
  <c r="M75" i="11"/>
  <c r="N75" i="11" s="1"/>
  <c r="O75" i="11" s="1"/>
  <c r="M5" i="11"/>
  <c r="N5" i="11" s="1"/>
  <c r="O5" i="11" s="1"/>
  <c r="M4" i="11"/>
  <c r="N4" i="11" s="1"/>
  <c r="O4" i="11" s="1"/>
  <c r="M20" i="11"/>
  <c r="N20" i="11" s="1"/>
  <c r="O20" i="11" s="1"/>
  <c r="M26" i="11"/>
  <c r="N26" i="11" s="1"/>
  <c r="O26" i="11" s="1"/>
  <c r="M64" i="11"/>
  <c r="N64" i="11" s="1"/>
  <c r="O64" i="11" s="1"/>
  <c r="M43" i="11"/>
  <c r="N43" i="11" s="1"/>
  <c r="O43" i="11" s="1"/>
  <c r="M12" i="11"/>
  <c r="N12" i="11" s="1"/>
  <c r="O12" i="11" s="1"/>
  <c r="M35" i="11"/>
  <c r="M22" i="11"/>
  <c r="N22" i="11" s="1"/>
  <c r="O22" i="11" s="1"/>
  <c r="M18" i="11"/>
  <c r="N18" i="11" s="1"/>
  <c r="O18" i="11" s="1"/>
  <c r="M48" i="11"/>
  <c r="N48" i="11" s="1"/>
  <c r="O48" i="11" s="1"/>
  <c r="M57" i="11"/>
  <c r="N57" i="11" s="1"/>
  <c r="O57" i="11" s="1"/>
  <c r="M3" i="11"/>
  <c r="N3" i="11" s="1"/>
  <c r="O3" i="11" s="1"/>
  <c r="M62" i="11"/>
  <c r="N62" i="11" s="1"/>
  <c r="O62" i="11" s="1"/>
  <c r="M24" i="11"/>
  <c r="N24" i="11" s="1"/>
  <c r="O24" i="11" s="1"/>
  <c r="M15" i="11"/>
  <c r="N15" i="11" s="1"/>
  <c r="O15" i="11" s="1"/>
  <c r="M30" i="11"/>
  <c r="N30" i="11" s="1"/>
  <c r="O30" i="11" s="1"/>
  <c r="M42" i="11"/>
  <c r="N42" i="11" s="1"/>
  <c r="O42" i="11" s="1"/>
  <c r="M10" i="11"/>
  <c r="N10" i="11" s="1"/>
  <c r="O10" i="11" s="1"/>
  <c r="M11" i="11"/>
  <c r="N11" i="11" s="1"/>
  <c r="O11" i="11" s="1"/>
  <c r="M63" i="11"/>
  <c r="N63" i="11" s="1"/>
  <c r="O63" i="11" s="1"/>
  <c r="M45" i="11"/>
  <c r="N45" i="11" s="1"/>
  <c r="O45" i="11" s="1"/>
  <c r="M58" i="11"/>
  <c r="N58" i="11" s="1"/>
  <c r="O58" i="11" s="1"/>
  <c r="M2" i="11"/>
  <c r="N2" i="11" s="1"/>
  <c r="O2" i="11" s="1"/>
  <c r="M52" i="11"/>
  <c r="N52" i="11" s="1"/>
  <c r="O52" i="11" s="1"/>
  <c r="M13" i="11"/>
  <c r="N13" i="11" s="1"/>
  <c r="O13" i="11" s="1"/>
  <c r="M32" i="11"/>
  <c r="N32" i="11" s="1"/>
  <c r="O32" i="11" s="1"/>
  <c r="M6" i="11"/>
  <c r="N6" i="11" s="1"/>
  <c r="O6" i="11" s="1"/>
  <c r="M36" i="11"/>
  <c r="N36" i="11" s="1"/>
  <c r="O36" i="11" s="1"/>
  <c r="M9" i="11"/>
  <c r="N9" i="11" s="1"/>
  <c r="O9" i="11" s="1"/>
  <c r="M47" i="11"/>
  <c r="N47" i="11" s="1"/>
  <c r="O47" i="11" s="1"/>
  <c r="M27" i="11"/>
  <c r="N27" i="11" s="1"/>
  <c r="O27" i="11" s="1"/>
  <c r="M16" i="11"/>
  <c r="N16" i="11" s="1"/>
  <c r="O16" i="11" s="1"/>
  <c r="M68" i="11"/>
  <c r="N68" i="11" s="1"/>
  <c r="O68" i="11" s="1"/>
  <c r="M7" i="11"/>
  <c r="N7" i="11" s="1"/>
  <c r="O7" i="11" s="1"/>
  <c r="M73" i="11"/>
  <c r="N73" i="11" s="1"/>
  <c r="O73" i="11" s="1"/>
  <c r="M28" i="11"/>
  <c r="N28" i="11" s="1"/>
  <c r="O28" i="11" s="1"/>
  <c r="M44" i="11"/>
  <c r="N44" i="11" s="1"/>
  <c r="O44" i="11" s="1"/>
  <c r="M72" i="11"/>
  <c r="N72" i="11" s="1"/>
  <c r="O72" i="11" s="1"/>
  <c r="M53" i="11"/>
  <c r="N53" i="11" s="1"/>
  <c r="O53" i="11" s="1"/>
  <c r="M41" i="11"/>
  <c r="N41" i="11" s="1"/>
  <c r="O41" i="11" s="1"/>
  <c r="M25" i="11"/>
  <c r="N25" i="11" s="1"/>
  <c r="O25" i="11" s="1"/>
  <c r="M71" i="11"/>
  <c r="N71" i="11" s="1"/>
  <c r="O71" i="11" s="1"/>
  <c r="M60" i="11"/>
  <c r="N60" i="11" s="1"/>
  <c r="O60" i="11" s="1"/>
  <c r="M40" i="11"/>
  <c r="N40" i="11" s="1"/>
  <c r="O40" i="11" s="1"/>
  <c r="M21" i="11"/>
  <c r="N21" i="11" s="1"/>
  <c r="O21" i="11" s="1"/>
  <c r="M54" i="11"/>
  <c r="N54" i="11" s="1"/>
  <c r="O54" i="11" s="1"/>
  <c r="M51" i="11"/>
  <c r="N51" i="11" s="1"/>
  <c r="O51" i="11" s="1"/>
  <c r="M34" i="11"/>
  <c r="N34" i="11" s="1"/>
  <c r="O34" i="11" s="1"/>
  <c r="M37" i="11"/>
  <c r="N37" i="11" s="1"/>
  <c r="O37" i="11" s="1"/>
  <c r="M39" i="11"/>
  <c r="N39" i="11" s="1"/>
  <c r="O39" i="11" s="1"/>
  <c r="M70" i="11"/>
  <c r="N70" i="11" s="1"/>
  <c r="O70" i="11" s="1"/>
  <c r="M49" i="11"/>
  <c r="M62" i="9"/>
  <c r="N62" i="9" s="1"/>
  <c r="O62" i="9" s="1"/>
  <c r="M66" i="9"/>
  <c r="N66" i="9" s="1"/>
  <c r="O66" i="9" s="1"/>
  <c r="M27" i="9"/>
  <c r="N27" i="9" s="1"/>
  <c r="O27" i="9" s="1"/>
  <c r="M19" i="9"/>
  <c r="N19" i="9" s="1"/>
  <c r="O19" i="9" s="1"/>
  <c r="R71" i="9"/>
  <c r="G19" i="9" s="1"/>
  <c r="M13" i="9"/>
  <c r="N13" i="9" s="1"/>
  <c r="O13" i="9" s="1"/>
  <c r="M39" i="9"/>
  <c r="N39" i="9" s="1"/>
  <c r="O39" i="9" s="1"/>
  <c r="G39" i="9"/>
  <c r="M33" i="9"/>
  <c r="N33" i="9" s="1"/>
  <c r="O33" i="9" s="1"/>
  <c r="G33" i="9"/>
  <c r="M8" i="9"/>
  <c r="N8" i="9" s="1"/>
  <c r="O8" i="9" s="1"/>
  <c r="G8" i="9"/>
  <c r="M38" i="9"/>
  <c r="N38" i="9" s="1"/>
  <c r="O38" i="9" s="1"/>
  <c r="M23" i="9"/>
  <c r="N23" i="9" s="1"/>
  <c r="O23" i="9" s="1"/>
  <c r="M6" i="9"/>
  <c r="N6" i="9" s="1"/>
  <c r="O6" i="9" s="1"/>
  <c r="M47" i="9"/>
  <c r="N47" i="9" s="1"/>
  <c r="O47" i="9" s="1"/>
  <c r="M7" i="9"/>
  <c r="N7" i="9" s="1"/>
  <c r="O7" i="9" s="1"/>
  <c r="M40" i="9"/>
  <c r="N40" i="9" s="1"/>
  <c r="O40" i="9" s="1"/>
  <c r="M28" i="9"/>
  <c r="N28" i="9" s="1"/>
  <c r="O28" i="9" s="1"/>
  <c r="M9" i="9"/>
  <c r="N9" i="9" s="1"/>
  <c r="O9" i="9" s="1"/>
  <c r="M51" i="9"/>
  <c r="N51" i="9" s="1"/>
  <c r="O51" i="9" s="1"/>
  <c r="M18" i="9"/>
  <c r="N18" i="9" s="1"/>
  <c r="O18" i="9" s="1"/>
  <c r="G18" i="9"/>
  <c r="M2" i="9"/>
  <c r="N2" i="9" s="1"/>
  <c r="O2" i="9" s="1"/>
  <c r="M42" i="9"/>
  <c r="N42" i="9" s="1"/>
  <c r="O42" i="9" s="1"/>
  <c r="G42" i="9"/>
  <c r="M64" i="9"/>
  <c r="N64" i="9" s="1"/>
  <c r="O64" i="9" s="1"/>
  <c r="M22" i="9"/>
  <c r="N22" i="9" s="1"/>
  <c r="O22" i="9" s="1"/>
  <c r="G22" i="9"/>
  <c r="M56" i="9"/>
  <c r="N56" i="9" s="1"/>
  <c r="O56" i="9" s="1"/>
  <c r="M58" i="9"/>
  <c r="N58" i="9" s="1"/>
  <c r="O58" i="9" s="1"/>
  <c r="G58" i="9"/>
  <c r="M44" i="9"/>
  <c r="N44" i="9" s="1"/>
  <c r="O44" i="9" s="1"/>
  <c r="M5" i="9"/>
  <c r="N5" i="9" s="1"/>
  <c r="O5" i="9" s="1"/>
  <c r="G5" i="9"/>
  <c r="M26" i="9"/>
  <c r="N26" i="9" s="1"/>
  <c r="O26" i="9" s="1"/>
  <c r="M25" i="9"/>
  <c r="N25" i="9" s="1"/>
  <c r="O25" i="9" s="1"/>
  <c r="M10" i="9"/>
  <c r="G10" i="9"/>
  <c r="M16" i="9"/>
  <c r="N16" i="9" s="1"/>
  <c r="O16" i="9" s="1"/>
  <c r="G16" i="9"/>
  <c r="M17" i="9"/>
  <c r="N17" i="9" s="1"/>
  <c r="O17" i="9" s="1"/>
  <c r="G17" i="9"/>
  <c r="M45" i="9"/>
  <c r="N45" i="9" s="1"/>
  <c r="O45" i="9" s="1"/>
  <c r="M36" i="9"/>
  <c r="N36" i="9" s="1"/>
  <c r="O36" i="9" s="1"/>
  <c r="G36" i="9"/>
  <c r="M21" i="9"/>
  <c r="N21" i="9" s="1"/>
  <c r="O21" i="9" s="1"/>
  <c r="G21" i="9"/>
  <c r="M53" i="9"/>
  <c r="N53" i="9" s="1"/>
  <c r="O53" i="9" s="1"/>
  <c r="G53" i="9"/>
  <c r="M59" i="9"/>
  <c r="N59" i="9" s="1"/>
  <c r="O59" i="9" s="1"/>
  <c r="M57" i="9"/>
  <c r="N57" i="9" s="1"/>
  <c r="O57" i="9" s="1"/>
  <c r="G57" i="9"/>
  <c r="M71" i="9"/>
  <c r="N71" i="9" s="1"/>
  <c r="O71" i="9" s="1"/>
  <c r="G71" i="9"/>
  <c r="M24" i="9"/>
  <c r="N24" i="9" s="1"/>
  <c r="O24" i="9" s="1"/>
  <c r="G24" i="9"/>
  <c r="M34" i="9"/>
  <c r="N34" i="9" s="1"/>
  <c r="O34" i="9" s="1"/>
  <c r="M31" i="9"/>
  <c r="N31" i="9" s="1"/>
  <c r="O31" i="9" s="1"/>
  <c r="G31" i="9"/>
  <c r="M60" i="9"/>
  <c r="N60" i="9" s="1"/>
  <c r="O60" i="9" s="1"/>
  <c r="G60" i="9"/>
  <c r="M61" i="9"/>
  <c r="N61" i="9" s="1"/>
  <c r="O61" i="9" s="1"/>
  <c r="G61" i="9"/>
  <c r="M48" i="9"/>
  <c r="N48" i="9" s="1"/>
  <c r="O48" i="9" s="1"/>
  <c r="M52" i="9"/>
  <c r="N52" i="9" s="1"/>
  <c r="O52" i="9" s="1"/>
  <c r="G52" i="9"/>
  <c r="M20" i="9"/>
  <c r="N20" i="9" s="1"/>
  <c r="O20" i="9" s="1"/>
  <c r="G20" i="9"/>
  <c r="M35" i="9"/>
  <c r="N35" i="9" s="1"/>
  <c r="O35" i="9" s="1"/>
  <c r="G35" i="9"/>
  <c r="M41" i="9"/>
  <c r="N41" i="9" s="1"/>
  <c r="O41" i="9" s="1"/>
  <c r="M30" i="9"/>
  <c r="N30" i="9" s="1"/>
  <c r="O30" i="9" s="1"/>
  <c r="G30" i="9"/>
  <c r="M37" i="9"/>
  <c r="N37" i="9" s="1"/>
  <c r="O37" i="9" s="1"/>
  <c r="G37" i="9"/>
  <c r="M4" i="9"/>
  <c r="N4" i="9" s="1"/>
  <c r="O4" i="9" s="1"/>
  <c r="G4" i="9"/>
  <c r="M12" i="9"/>
  <c r="N12" i="9" s="1"/>
  <c r="O12" i="9" s="1"/>
  <c r="M54" i="9"/>
  <c r="N54" i="9" s="1"/>
  <c r="O54" i="9" s="1"/>
  <c r="G54" i="9"/>
  <c r="M49" i="9"/>
  <c r="N49" i="9" s="1"/>
  <c r="O49" i="9" s="1"/>
  <c r="G49" i="9"/>
  <c r="M15" i="9"/>
  <c r="N15" i="9" s="1"/>
  <c r="O15" i="9" s="1"/>
  <c r="G15" i="9"/>
  <c r="M55" i="9"/>
  <c r="N55" i="9" s="1"/>
  <c r="O55" i="9" s="1"/>
  <c r="M68" i="9"/>
  <c r="N68" i="9" s="1"/>
  <c r="O68" i="9" s="1"/>
  <c r="G68" i="9"/>
  <c r="M63" i="9"/>
  <c r="N63" i="9" s="1"/>
  <c r="O63" i="9" s="1"/>
  <c r="G63" i="9"/>
  <c r="M29" i="9"/>
  <c r="N29" i="9" s="1"/>
  <c r="O29" i="9" s="1"/>
  <c r="G29" i="9"/>
  <c r="M65" i="9"/>
  <c r="N65" i="9" s="1"/>
  <c r="O65" i="9" s="1"/>
  <c r="M14" i="9"/>
  <c r="N14" i="9" s="1"/>
  <c r="O14" i="9" s="1"/>
  <c r="G14" i="9"/>
  <c r="M11" i="9"/>
  <c r="N11" i="9" s="1"/>
  <c r="O11" i="9" s="1"/>
  <c r="G11" i="9"/>
  <c r="M50" i="9"/>
  <c r="N50" i="9" s="1"/>
  <c r="O50" i="9" s="1"/>
  <c r="G50" i="9"/>
  <c r="M32" i="9"/>
  <c r="N32" i="9" s="1"/>
  <c r="O32" i="9" s="1"/>
  <c r="M70" i="9"/>
  <c r="N70" i="9" s="1"/>
  <c r="O70" i="9" s="1"/>
  <c r="G70" i="9"/>
  <c r="M43" i="9"/>
  <c r="N43" i="9" s="1"/>
  <c r="O43" i="9" s="1"/>
  <c r="G43" i="9"/>
  <c r="M74" i="9"/>
  <c r="N74" i="9" s="1"/>
  <c r="O74" i="9" s="1"/>
  <c r="G74" i="9"/>
  <c r="M75" i="9"/>
  <c r="N75" i="9" s="1"/>
  <c r="O75" i="9" s="1"/>
  <c r="M46" i="9"/>
  <c r="N46" i="9" s="1"/>
  <c r="O46" i="9" s="1"/>
  <c r="G46" i="9"/>
  <c r="M67" i="9"/>
  <c r="N67" i="9" s="1"/>
  <c r="O67" i="9" s="1"/>
  <c r="G67" i="9"/>
  <c r="M3" i="9"/>
  <c r="N3" i="9" s="1"/>
  <c r="O3" i="9" s="1"/>
  <c r="G3" i="9"/>
  <c r="M69" i="9"/>
  <c r="N69" i="9" s="1"/>
  <c r="O69" i="9" s="1"/>
  <c r="M73" i="9"/>
  <c r="N73" i="9" s="1"/>
  <c r="O73" i="9" s="1"/>
  <c r="G73" i="9"/>
  <c r="M72" i="9"/>
  <c r="N72" i="9" s="1"/>
  <c r="G72" i="9"/>
  <c r="R71" i="7"/>
  <c r="G42" i="7" s="1"/>
  <c r="M63" i="7"/>
  <c r="N63" i="7" s="1"/>
  <c r="O63" i="7" s="1"/>
  <c r="M73" i="7"/>
  <c r="N73" i="7" s="1"/>
  <c r="O73" i="7" s="1"/>
  <c r="M2" i="7"/>
  <c r="N2" i="7" s="1"/>
  <c r="O2" i="7" s="1"/>
  <c r="M42" i="7"/>
  <c r="N42" i="7" s="1"/>
  <c r="O42" i="7" s="1"/>
  <c r="M69" i="7"/>
  <c r="N69" i="7" s="1"/>
  <c r="O69" i="7" s="1"/>
  <c r="M38" i="7"/>
  <c r="N38" i="7" s="1"/>
  <c r="O38" i="7" s="1"/>
  <c r="M18" i="7"/>
  <c r="N18" i="7" s="1"/>
  <c r="O18" i="7" s="1"/>
  <c r="M50" i="7"/>
  <c r="M70" i="7"/>
  <c r="N70" i="7" s="1"/>
  <c r="O70" i="7" s="1"/>
  <c r="M43" i="7"/>
  <c r="N43" i="7" s="1"/>
  <c r="O43" i="7" s="1"/>
  <c r="M45" i="7"/>
  <c r="N45" i="7" s="1"/>
  <c r="O45" i="7" s="1"/>
  <c r="M62" i="7"/>
  <c r="N62" i="7" s="1"/>
  <c r="O62" i="7" s="1"/>
  <c r="M71" i="7"/>
  <c r="N71" i="7" s="1"/>
  <c r="O71" i="7" s="1"/>
  <c r="M17" i="7"/>
  <c r="N17" i="7" s="1"/>
  <c r="O17" i="7" s="1"/>
  <c r="M33" i="7"/>
  <c r="N33" i="7" s="1"/>
  <c r="O33" i="7" s="1"/>
  <c r="M29" i="7"/>
  <c r="N29" i="7" s="1"/>
  <c r="O29" i="7" s="1"/>
  <c r="M30" i="7"/>
  <c r="N30" i="7" s="1"/>
  <c r="O30" i="7" s="1"/>
  <c r="M25" i="7"/>
  <c r="N25" i="7" s="1"/>
  <c r="O25" i="7" s="1"/>
  <c r="M67" i="7"/>
  <c r="N67" i="7" s="1"/>
  <c r="O67" i="7" s="1"/>
  <c r="M12" i="7"/>
  <c r="N12" i="7" s="1"/>
  <c r="O12" i="7" s="1"/>
  <c r="M31" i="7"/>
  <c r="N31" i="7" s="1"/>
  <c r="O31" i="7" s="1"/>
  <c r="M35" i="7"/>
  <c r="N35" i="7" s="1"/>
  <c r="O35" i="7" s="1"/>
  <c r="M13" i="7"/>
  <c r="N13" i="7" s="1"/>
  <c r="O13" i="7" s="1"/>
  <c r="M75" i="7"/>
  <c r="N75" i="7" s="1"/>
  <c r="O75" i="7" s="1"/>
  <c r="M51" i="7"/>
  <c r="N51" i="7" s="1"/>
  <c r="O51" i="7" s="1"/>
  <c r="M23" i="7"/>
  <c r="N23" i="7" s="1"/>
  <c r="O23" i="7" s="1"/>
  <c r="M4" i="7"/>
  <c r="N4" i="7" s="1"/>
  <c r="O4" i="7" s="1"/>
  <c r="M24" i="7"/>
  <c r="N24" i="7" s="1"/>
  <c r="O24" i="7" s="1"/>
  <c r="M41" i="7"/>
  <c r="N41" i="7" s="1"/>
  <c r="M9" i="7"/>
  <c r="N9" i="7" s="1"/>
  <c r="O9" i="7" s="1"/>
  <c r="M48" i="7"/>
  <c r="N48" i="7" s="1"/>
  <c r="O48" i="7" s="1"/>
  <c r="M52" i="7"/>
  <c r="N52" i="7" s="1"/>
  <c r="O52" i="7" s="1"/>
  <c r="M58" i="7"/>
  <c r="N58" i="7" s="1"/>
  <c r="O58" i="7" s="1"/>
  <c r="M21" i="7"/>
  <c r="N21" i="7" s="1"/>
  <c r="O21" i="7" s="1"/>
  <c r="M59" i="7"/>
  <c r="N59" i="7" s="1"/>
  <c r="O59" i="7" s="1"/>
  <c r="M15" i="7"/>
  <c r="N15" i="7" s="1"/>
  <c r="O15" i="7" s="1"/>
  <c r="M32" i="7"/>
  <c r="N32" i="7" s="1"/>
  <c r="O32" i="7" s="1"/>
  <c r="M57" i="7"/>
  <c r="N57" i="7" s="1"/>
  <c r="O57" i="7" s="1"/>
  <c r="M56" i="7"/>
  <c r="N56" i="7" s="1"/>
  <c r="O56" i="7" s="1"/>
  <c r="M53" i="7"/>
  <c r="N53" i="7" s="1"/>
  <c r="O53" i="7" s="1"/>
  <c r="M40" i="7"/>
  <c r="N40" i="7" s="1"/>
  <c r="O40" i="7" s="1"/>
  <c r="M61" i="7"/>
  <c r="N61" i="7" s="1"/>
  <c r="O61" i="7" s="1"/>
  <c r="M10" i="7"/>
  <c r="N10" i="7" s="1"/>
  <c r="O10" i="7" s="1"/>
  <c r="M36" i="7"/>
  <c r="N36" i="7" s="1"/>
  <c r="O36" i="7" s="1"/>
  <c r="M74" i="7"/>
  <c r="N74" i="7" s="1"/>
  <c r="O74" i="7" s="1"/>
  <c r="M68" i="7"/>
  <c r="N68" i="7" s="1"/>
  <c r="O68" i="7" s="1"/>
  <c r="M65" i="7"/>
  <c r="N65" i="7" s="1"/>
  <c r="O65" i="7" s="1"/>
  <c r="M49" i="7"/>
  <c r="N49" i="7" s="1"/>
  <c r="O49" i="7" s="1"/>
  <c r="M11" i="7"/>
  <c r="N11" i="7" s="1"/>
  <c r="O11" i="7" s="1"/>
  <c r="M34" i="7"/>
  <c r="N34" i="7" s="1"/>
  <c r="O34" i="7" s="1"/>
  <c r="M66" i="7"/>
  <c r="N66" i="7" s="1"/>
  <c r="O66" i="7" s="1"/>
  <c r="M47" i="7"/>
  <c r="N47" i="7" s="1"/>
  <c r="O47" i="7" s="1"/>
  <c r="M19" i="7"/>
  <c r="N19" i="7" s="1"/>
  <c r="O19" i="7" s="1"/>
  <c r="M7" i="7"/>
  <c r="N7" i="7" s="1"/>
  <c r="O7" i="7" s="1"/>
  <c r="M16" i="7"/>
  <c r="N16" i="7" s="1"/>
  <c r="O16" i="7" s="1"/>
  <c r="M39" i="7"/>
  <c r="N39" i="7" s="1"/>
  <c r="O39" i="7" s="1"/>
  <c r="M14" i="7"/>
  <c r="N14" i="7" s="1"/>
  <c r="O14" i="7" s="1"/>
  <c r="M28" i="7"/>
  <c r="N28" i="7" s="1"/>
  <c r="O28" i="7" s="1"/>
  <c r="M3" i="7"/>
  <c r="N3" i="7" s="1"/>
  <c r="O3" i="7" s="1"/>
  <c r="M5" i="7"/>
  <c r="N5" i="7" s="1"/>
  <c r="O5" i="7" s="1"/>
  <c r="M22" i="7"/>
  <c r="N22" i="7" s="1"/>
  <c r="O22" i="7" s="1"/>
  <c r="M26" i="7"/>
  <c r="N26" i="7" s="1"/>
  <c r="O26" i="7" s="1"/>
  <c r="M55" i="7"/>
  <c r="N55" i="7" s="1"/>
  <c r="O55" i="7" s="1"/>
  <c r="M27" i="7"/>
  <c r="N27" i="7" s="1"/>
  <c r="O27" i="7" s="1"/>
  <c r="M60" i="7"/>
  <c r="N60" i="7" s="1"/>
  <c r="O60" i="7" s="1"/>
  <c r="M72" i="7"/>
  <c r="N72" i="7" s="1"/>
  <c r="O72" i="7" s="1"/>
  <c r="M8" i="7"/>
  <c r="N8" i="7" s="1"/>
  <c r="O8" i="7" s="1"/>
  <c r="M20" i="7"/>
  <c r="N20" i="7" s="1"/>
  <c r="O20" i="7" s="1"/>
  <c r="M46" i="7"/>
  <c r="N46" i="7" s="1"/>
  <c r="O46" i="7" s="1"/>
  <c r="M37" i="7"/>
  <c r="N37" i="7" s="1"/>
  <c r="O37" i="7" s="1"/>
  <c r="M54" i="7"/>
  <c r="N54" i="7" s="1"/>
  <c r="O54" i="7" s="1"/>
  <c r="M44" i="7"/>
  <c r="N44" i="7" s="1"/>
  <c r="O44" i="7" s="1"/>
  <c r="M64" i="7"/>
  <c r="N64" i="7" s="1"/>
  <c r="O64" i="7" s="1"/>
  <c r="M6" i="7"/>
  <c r="N6" i="7" s="1"/>
  <c r="R71" i="5"/>
  <c r="G71" i="5" s="1"/>
  <c r="M68" i="5"/>
  <c r="N68" i="5" s="1"/>
  <c r="O68" i="5" s="1"/>
  <c r="M52" i="5"/>
  <c r="N52" i="5" s="1"/>
  <c r="O52" i="5" s="1"/>
  <c r="M22" i="5"/>
  <c r="N22" i="5" s="1"/>
  <c r="O22" i="5" s="1"/>
  <c r="M34" i="5"/>
  <c r="N34" i="5" s="1"/>
  <c r="O34" i="5" s="1"/>
  <c r="G68" i="5"/>
  <c r="M69" i="5"/>
  <c r="N69" i="5" s="1"/>
  <c r="O69" i="5" s="1"/>
  <c r="M66" i="5"/>
  <c r="N66" i="5" s="1"/>
  <c r="O66" i="5" s="1"/>
  <c r="M18" i="5"/>
  <c r="N18" i="5" s="1"/>
  <c r="O18" i="5" s="1"/>
  <c r="M37" i="5"/>
  <c r="N37" i="5" s="1"/>
  <c r="O37" i="5" s="1"/>
  <c r="M39" i="5"/>
  <c r="N39" i="5" s="1"/>
  <c r="O39" i="5" s="1"/>
  <c r="M48" i="5"/>
  <c r="N48" i="5" s="1"/>
  <c r="O48" i="5" s="1"/>
  <c r="M28" i="5"/>
  <c r="N28" i="5" s="1"/>
  <c r="O28" i="5" s="1"/>
  <c r="M19" i="5"/>
  <c r="N19" i="5" s="1"/>
  <c r="O19" i="5" s="1"/>
  <c r="M8" i="5"/>
  <c r="N8" i="5" s="1"/>
  <c r="O8" i="5" s="1"/>
  <c r="M74" i="5"/>
  <c r="N74" i="5" s="1"/>
  <c r="O74" i="5" s="1"/>
  <c r="M56" i="5"/>
  <c r="N56" i="5" s="1"/>
  <c r="O56" i="5" s="1"/>
  <c r="M32" i="5"/>
  <c r="N32" i="5" s="1"/>
  <c r="O32" i="5" s="1"/>
  <c r="M50" i="5"/>
  <c r="N50" i="5" s="1"/>
  <c r="O50" i="5" s="1"/>
  <c r="M65" i="5"/>
  <c r="N65" i="5" s="1"/>
  <c r="O65" i="5" s="1"/>
  <c r="M53" i="5"/>
  <c r="N53" i="5" s="1"/>
  <c r="O53" i="5" s="1"/>
  <c r="M20" i="5"/>
  <c r="N20" i="5" s="1"/>
  <c r="O20" i="5" s="1"/>
  <c r="M16" i="5"/>
  <c r="N16" i="5" s="1"/>
  <c r="O16" i="5" s="1"/>
  <c r="M75" i="5"/>
  <c r="N75" i="5" s="1"/>
  <c r="O75" i="5" s="1"/>
  <c r="M12" i="5"/>
  <c r="N12" i="5" s="1"/>
  <c r="O12" i="5" s="1"/>
  <c r="M7" i="5"/>
  <c r="N7" i="5" s="1"/>
  <c r="O7" i="5" s="1"/>
  <c r="M70" i="5"/>
  <c r="N70" i="5" s="1"/>
  <c r="O70" i="5" s="1"/>
  <c r="M54" i="5"/>
  <c r="N54" i="5" s="1"/>
  <c r="O54" i="5" s="1"/>
  <c r="M49" i="5"/>
  <c r="N49" i="5" s="1"/>
  <c r="O49" i="5" s="1"/>
  <c r="M24" i="5"/>
  <c r="N24" i="5" s="1"/>
  <c r="O24" i="5" s="1"/>
  <c r="M46" i="5"/>
  <c r="M57" i="5"/>
  <c r="N57" i="5" s="1"/>
  <c r="O57" i="5" s="1"/>
  <c r="M30" i="5"/>
  <c r="N30" i="5" s="1"/>
  <c r="O30" i="5" s="1"/>
  <c r="G30" i="5"/>
  <c r="M61" i="5"/>
  <c r="N61" i="5" s="1"/>
  <c r="O61" i="5" s="1"/>
  <c r="M41" i="5"/>
  <c r="N41" i="5" s="1"/>
  <c r="O41" i="5" s="1"/>
  <c r="M4" i="5"/>
  <c r="N4" i="5" s="1"/>
  <c r="O4" i="5" s="1"/>
  <c r="M71" i="5"/>
  <c r="N71" i="5" s="1"/>
  <c r="O71" i="5" s="1"/>
  <c r="M23" i="5"/>
  <c r="N23" i="5" s="1"/>
  <c r="O23" i="5" s="1"/>
  <c r="M63" i="5"/>
  <c r="N63" i="5" s="1"/>
  <c r="O63" i="5" s="1"/>
  <c r="M51" i="5"/>
  <c r="N51" i="5" s="1"/>
  <c r="O51" i="5" s="1"/>
  <c r="M64" i="5"/>
  <c r="N64" i="5" s="1"/>
  <c r="O64" i="5" s="1"/>
  <c r="M55" i="5"/>
  <c r="N55" i="5" s="1"/>
  <c r="O55" i="5" s="1"/>
  <c r="M35" i="5"/>
  <c r="N35" i="5" s="1"/>
  <c r="O35" i="5" s="1"/>
  <c r="M73" i="5"/>
  <c r="N73" i="5" s="1"/>
  <c r="O73" i="5" s="1"/>
  <c r="M2" i="5"/>
  <c r="N2" i="5" s="1"/>
  <c r="O2" i="5" s="1"/>
  <c r="M72" i="5"/>
  <c r="N72" i="5" s="1"/>
  <c r="O72" i="5" s="1"/>
  <c r="M33" i="5"/>
  <c r="N33" i="5" s="1"/>
  <c r="O33" i="5" s="1"/>
  <c r="M3" i="5"/>
  <c r="N3" i="5" s="1"/>
  <c r="O3" i="5" s="1"/>
  <c r="M21" i="5"/>
  <c r="N21" i="5" s="1"/>
  <c r="O21" i="5" s="1"/>
  <c r="M43" i="5"/>
  <c r="N43" i="5" s="1"/>
  <c r="O43" i="5" s="1"/>
  <c r="M11" i="5"/>
  <c r="N11" i="5" s="1"/>
  <c r="O11" i="5" s="1"/>
  <c r="M25" i="5"/>
  <c r="N25" i="5" s="1"/>
  <c r="O25" i="5" s="1"/>
  <c r="M15" i="5"/>
  <c r="N15" i="5" s="1"/>
  <c r="O15" i="5" s="1"/>
  <c r="M60" i="5"/>
  <c r="N60" i="5" s="1"/>
  <c r="O60" i="5" s="1"/>
  <c r="M27" i="5"/>
  <c r="N27" i="5" s="1"/>
  <c r="O27" i="5" s="1"/>
  <c r="M36" i="5"/>
  <c r="N36" i="5" s="1"/>
  <c r="O36" i="5" s="1"/>
  <c r="M29" i="5"/>
  <c r="N29" i="5" s="1"/>
  <c r="O29" i="5" s="1"/>
  <c r="M47" i="5"/>
  <c r="N47" i="5" s="1"/>
  <c r="O47" i="5" s="1"/>
  <c r="M5" i="5"/>
  <c r="N5" i="5" s="1"/>
  <c r="O5" i="5" s="1"/>
  <c r="M13" i="5"/>
  <c r="N13" i="5" s="1"/>
  <c r="O13" i="5" s="1"/>
  <c r="M45" i="5"/>
  <c r="N45" i="5" s="1"/>
  <c r="O45" i="5" s="1"/>
  <c r="G45" i="5"/>
  <c r="M6" i="5"/>
  <c r="N6" i="5" s="1"/>
  <c r="O6" i="5" s="1"/>
  <c r="M67" i="5"/>
  <c r="N67" i="5" s="1"/>
  <c r="O67" i="5" s="1"/>
  <c r="M62" i="5"/>
  <c r="N62" i="5" s="1"/>
  <c r="O62" i="5" s="1"/>
  <c r="M59" i="5"/>
  <c r="N59" i="5" s="1"/>
  <c r="O59" i="5" s="1"/>
  <c r="M58" i="5"/>
  <c r="N58" i="5" s="1"/>
  <c r="O58" i="5" s="1"/>
  <c r="M40" i="5"/>
  <c r="N40" i="5" s="1"/>
  <c r="O40" i="5" s="1"/>
  <c r="M42" i="5"/>
  <c r="N42" i="5" s="1"/>
  <c r="O42" i="5" s="1"/>
  <c r="M26" i="5"/>
  <c r="N26" i="5" s="1"/>
  <c r="O26" i="5" s="1"/>
  <c r="M17" i="5"/>
  <c r="N17" i="5" s="1"/>
  <c r="O17" i="5" s="1"/>
  <c r="M10" i="5"/>
  <c r="N10" i="5" s="1"/>
  <c r="O10" i="5" s="1"/>
  <c r="M31" i="5"/>
  <c r="N31" i="5" s="1"/>
  <c r="O31" i="5" s="1"/>
  <c r="M9" i="5"/>
  <c r="N9" i="5" s="1"/>
  <c r="O9" i="5" s="1"/>
  <c r="M14" i="5"/>
  <c r="N14" i="5" s="1"/>
  <c r="O14" i="5" s="1"/>
  <c r="M44" i="5"/>
  <c r="N44" i="5" s="1"/>
  <c r="O44" i="5" s="1"/>
  <c r="M38" i="5"/>
  <c r="N38" i="5" s="1"/>
  <c r="M3" i="3"/>
  <c r="M4" i="3"/>
  <c r="N4" i="3" s="1"/>
  <c r="O4" i="3" s="1"/>
  <c r="M5" i="3"/>
  <c r="N5" i="3" s="1"/>
  <c r="O5" i="3" s="1"/>
  <c r="M6" i="3"/>
  <c r="N6" i="3" s="1"/>
  <c r="O6" i="3" s="1"/>
  <c r="M7" i="3"/>
  <c r="N7" i="3" s="1"/>
  <c r="O7" i="3" s="1"/>
  <c r="M8" i="3"/>
  <c r="N8" i="3" s="1"/>
  <c r="O8" i="3" s="1"/>
  <c r="M9" i="3"/>
  <c r="M10" i="3"/>
  <c r="N10" i="3" s="1"/>
  <c r="O10" i="3" s="1"/>
  <c r="M11" i="3"/>
  <c r="M12" i="3"/>
  <c r="N12" i="3" s="1"/>
  <c r="O12" i="3" s="1"/>
  <c r="M13" i="3"/>
  <c r="N13" i="3" s="1"/>
  <c r="O13" i="3" s="1"/>
  <c r="M14" i="3"/>
  <c r="N14" i="3" s="1"/>
  <c r="O14" i="3" s="1"/>
  <c r="M15" i="3"/>
  <c r="N15" i="3" s="1"/>
  <c r="O15" i="3" s="1"/>
  <c r="M16" i="3"/>
  <c r="N16" i="3" s="1"/>
  <c r="O16" i="3" s="1"/>
  <c r="M17" i="3"/>
  <c r="N17" i="3" s="1"/>
  <c r="O17" i="3" s="1"/>
  <c r="M18" i="3"/>
  <c r="N18" i="3" s="1"/>
  <c r="O18" i="3" s="1"/>
  <c r="M19" i="3"/>
  <c r="N19" i="3" s="1"/>
  <c r="O19" i="3" s="1"/>
  <c r="M20" i="3"/>
  <c r="N20" i="3" s="1"/>
  <c r="O20" i="3" s="1"/>
  <c r="M21" i="3"/>
  <c r="N21" i="3" s="1"/>
  <c r="O21" i="3" s="1"/>
  <c r="M22" i="3"/>
  <c r="N22" i="3" s="1"/>
  <c r="O22" i="3" s="1"/>
  <c r="M23" i="3"/>
  <c r="N23" i="3" s="1"/>
  <c r="O23" i="3" s="1"/>
  <c r="M24" i="3"/>
  <c r="N24" i="3" s="1"/>
  <c r="O24" i="3" s="1"/>
  <c r="M25" i="3"/>
  <c r="N25" i="3" s="1"/>
  <c r="O25" i="3" s="1"/>
  <c r="M26" i="3"/>
  <c r="N26" i="3" s="1"/>
  <c r="O26" i="3" s="1"/>
  <c r="M27" i="3"/>
  <c r="N27" i="3" s="1"/>
  <c r="O27" i="3" s="1"/>
  <c r="M28" i="3"/>
  <c r="N28" i="3" s="1"/>
  <c r="O28" i="3" s="1"/>
  <c r="M29" i="3"/>
  <c r="N29" i="3" s="1"/>
  <c r="O29" i="3" s="1"/>
  <c r="M30" i="3"/>
  <c r="N30" i="3" s="1"/>
  <c r="O30" i="3" s="1"/>
  <c r="M31" i="3"/>
  <c r="N31" i="3" s="1"/>
  <c r="O31" i="3" s="1"/>
  <c r="M32" i="3"/>
  <c r="N32" i="3" s="1"/>
  <c r="O32" i="3" s="1"/>
  <c r="M33" i="3"/>
  <c r="N33" i="3" s="1"/>
  <c r="O33" i="3" s="1"/>
  <c r="M34" i="3"/>
  <c r="N34" i="3" s="1"/>
  <c r="O34" i="3" s="1"/>
  <c r="M35" i="3"/>
  <c r="N35" i="3" s="1"/>
  <c r="O35" i="3" s="1"/>
  <c r="M36" i="3"/>
  <c r="N36" i="3" s="1"/>
  <c r="O36" i="3" s="1"/>
  <c r="M37" i="3"/>
  <c r="N37" i="3" s="1"/>
  <c r="O37" i="3" s="1"/>
  <c r="M38" i="3"/>
  <c r="N38" i="3" s="1"/>
  <c r="O38" i="3" s="1"/>
  <c r="M39" i="3"/>
  <c r="N39" i="3" s="1"/>
  <c r="O39" i="3" s="1"/>
  <c r="M40" i="3"/>
  <c r="N40" i="3" s="1"/>
  <c r="O40" i="3" s="1"/>
  <c r="M41" i="3"/>
  <c r="N41" i="3" s="1"/>
  <c r="O41" i="3" s="1"/>
  <c r="M42" i="3"/>
  <c r="N42" i="3" s="1"/>
  <c r="O42" i="3" s="1"/>
  <c r="M43" i="3"/>
  <c r="M44" i="3"/>
  <c r="N44" i="3" s="1"/>
  <c r="O44" i="3" s="1"/>
  <c r="M45" i="3"/>
  <c r="N45" i="3" s="1"/>
  <c r="O45" i="3" s="1"/>
  <c r="M46" i="3"/>
  <c r="M47" i="3"/>
  <c r="N47" i="3" s="1"/>
  <c r="O47" i="3" s="1"/>
  <c r="M48" i="3"/>
  <c r="N48" i="3" s="1"/>
  <c r="O48" i="3" s="1"/>
  <c r="M49" i="3"/>
  <c r="N49" i="3" s="1"/>
  <c r="O49" i="3" s="1"/>
  <c r="M50" i="3"/>
  <c r="N50" i="3" s="1"/>
  <c r="O50" i="3" s="1"/>
  <c r="M51" i="3"/>
  <c r="N51" i="3" s="1"/>
  <c r="O51" i="3" s="1"/>
  <c r="M52" i="3"/>
  <c r="N52" i="3" s="1"/>
  <c r="O52" i="3" s="1"/>
  <c r="M53" i="3"/>
  <c r="N53" i="3" s="1"/>
  <c r="O53" i="3" s="1"/>
  <c r="M54" i="3"/>
  <c r="N54" i="3" s="1"/>
  <c r="O54" i="3" s="1"/>
  <c r="M55" i="3"/>
  <c r="N55" i="3" s="1"/>
  <c r="O55" i="3" s="1"/>
  <c r="M56" i="3"/>
  <c r="N56" i="3" s="1"/>
  <c r="O56" i="3" s="1"/>
  <c r="M57" i="3"/>
  <c r="M58" i="3"/>
  <c r="N58" i="3" s="1"/>
  <c r="O58" i="3" s="1"/>
  <c r="M59" i="3"/>
  <c r="N59" i="3" s="1"/>
  <c r="O59" i="3" s="1"/>
  <c r="M60" i="3"/>
  <c r="N60" i="3" s="1"/>
  <c r="O60" i="3" s="1"/>
  <c r="M61" i="3"/>
  <c r="M62" i="3"/>
  <c r="N62" i="3" s="1"/>
  <c r="O62" i="3" s="1"/>
  <c r="M63" i="3"/>
  <c r="N63" i="3" s="1"/>
  <c r="O63" i="3" s="1"/>
  <c r="M64" i="3"/>
  <c r="N64" i="3" s="1"/>
  <c r="O64" i="3" s="1"/>
  <c r="M65" i="3"/>
  <c r="M66" i="3"/>
  <c r="N66" i="3" s="1"/>
  <c r="O66" i="3" s="1"/>
  <c r="M67" i="3"/>
  <c r="M68" i="3"/>
  <c r="N68" i="3" s="1"/>
  <c r="O68" i="3" s="1"/>
  <c r="M69" i="3"/>
  <c r="N69" i="3" s="1"/>
  <c r="O69" i="3" s="1"/>
  <c r="M70" i="3"/>
  <c r="N70" i="3" s="1"/>
  <c r="M71" i="3"/>
  <c r="N71" i="3" s="1"/>
  <c r="O71" i="3" s="1"/>
  <c r="M72" i="3"/>
  <c r="N72" i="3" s="1"/>
  <c r="O72" i="3" s="1"/>
  <c r="M73" i="3"/>
  <c r="N73" i="3" s="1"/>
  <c r="O73" i="3" s="1"/>
  <c r="M74" i="3"/>
  <c r="N74" i="3" s="1"/>
  <c r="O74" i="3" s="1"/>
  <c r="M75" i="3"/>
  <c r="N75" i="3" s="1"/>
  <c r="O75" i="3" s="1"/>
  <c r="N2" i="3"/>
  <c r="O2" i="3" s="1"/>
  <c r="R71" i="3"/>
  <c r="G53" i="3" s="1"/>
  <c r="N46" i="3"/>
  <c r="O46" i="3" s="1"/>
  <c r="N57" i="3"/>
  <c r="O57" i="3" s="1"/>
  <c r="N43" i="3"/>
  <c r="O43" i="3" s="1"/>
  <c r="N11" i="3"/>
  <c r="O11" i="3" s="1"/>
  <c r="N61" i="3"/>
  <c r="O61" i="3" s="1"/>
  <c r="N3" i="3"/>
  <c r="O3" i="3" s="1"/>
  <c r="N65" i="3"/>
  <c r="O65" i="3" s="1"/>
  <c r="R76" i="3" l="1"/>
  <c r="G32" i="11"/>
  <c r="G71" i="11"/>
  <c r="G58" i="11"/>
  <c r="N71" i="13"/>
  <c r="G7" i="11"/>
  <c r="O62" i="13"/>
  <c r="R77" i="3"/>
  <c r="G54" i="11"/>
  <c r="R84" i="13"/>
  <c r="G72" i="11"/>
  <c r="R68" i="5"/>
  <c r="R69" i="5" s="1"/>
  <c r="G69" i="9"/>
  <c r="G75" i="9"/>
  <c r="G32" i="9"/>
  <c r="G65" i="9"/>
  <c r="G55" i="9"/>
  <c r="G12" i="9"/>
  <c r="G41" i="9"/>
  <c r="G48" i="9"/>
  <c r="G34" i="9"/>
  <c r="G59" i="9"/>
  <c r="G45" i="9"/>
  <c r="G25" i="9"/>
  <c r="G39" i="11"/>
  <c r="R78" i="3"/>
  <c r="R77" i="5"/>
  <c r="O22" i="13"/>
  <c r="G26" i="5"/>
  <c r="G49" i="5"/>
  <c r="O11" i="13"/>
  <c r="G38" i="5"/>
  <c r="G62" i="5"/>
  <c r="R78" i="5"/>
  <c r="N9" i="3"/>
  <c r="O9" i="3" s="1"/>
  <c r="G21" i="5"/>
  <c r="N79" i="5"/>
  <c r="O20" i="13"/>
  <c r="G31" i="5"/>
  <c r="O21" i="13"/>
  <c r="G59" i="5"/>
  <c r="G13" i="5"/>
  <c r="G15" i="5"/>
  <c r="G56" i="5"/>
  <c r="R76" i="5"/>
  <c r="G47" i="11"/>
  <c r="G19" i="11"/>
  <c r="O8" i="13"/>
  <c r="O42" i="13"/>
  <c r="S70" i="13"/>
  <c r="O4" i="13"/>
  <c r="O19" i="13"/>
  <c r="O23" i="13"/>
  <c r="O36" i="13"/>
  <c r="O30" i="13"/>
  <c r="N5" i="13"/>
  <c r="O9" i="13"/>
  <c r="O14" i="13"/>
  <c r="O5" i="13"/>
  <c r="O25" i="13"/>
  <c r="O53" i="13"/>
  <c r="N11" i="13"/>
  <c r="N22" i="13"/>
  <c r="N25" i="13"/>
  <c r="N33" i="13"/>
  <c r="N42" i="13"/>
  <c r="N46" i="13"/>
  <c r="N61" i="13"/>
  <c r="N34" i="13"/>
  <c r="N47" i="13"/>
  <c r="N72" i="13"/>
  <c r="N2" i="13"/>
  <c r="N9" i="13"/>
  <c r="N12" i="13"/>
  <c r="N16" i="13"/>
  <c r="N20" i="13"/>
  <c r="N23" i="13"/>
  <c r="N26" i="13"/>
  <c r="N39" i="13"/>
  <c r="N53" i="13"/>
  <c r="N63" i="13"/>
  <c r="N15" i="13"/>
  <c r="N67" i="13"/>
  <c r="N3" i="13"/>
  <c r="N6" i="13"/>
  <c r="N31" i="13"/>
  <c r="N44" i="13"/>
  <c r="N48" i="13"/>
  <c r="N69" i="13"/>
  <c r="N75" i="13"/>
  <c r="N38" i="13"/>
  <c r="N56" i="13"/>
  <c r="N17" i="13"/>
  <c r="N36" i="13"/>
  <c r="N74" i="13"/>
  <c r="N4" i="13"/>
  <c r="N7" i="13"/>
  <c r="N14" i="13"/>
  <c r="N24" i="13"/>
  <c r="N28" i="13"/>
  <c r="N32" i="13"/>
  <c r="N45" i="13"/>
  <c r="N60" i="13"/>
  <c r="N70" i="13"/>
  <c r="N30" i="13"/>
  <c r="N18" i="13"/>
  <c r="S41" i="13"/>
  <c r="N50" i="13"/>
  <c r="N55" i="13"/>
  <c r="N66" i="13"/>
  <c r="O49" i="13"/>
  <c r="O65" i="13"/>
  <c r="O69" i="13"/>
  <c r="M74" i="13"/>
  <c r="O27" i="13"/>
  <c r="O35" i="13"/>
  <c r="O47" i="13"/>
  <c r="O74" i="13"/>
  <c r="O44" i="13"/>
  <c r="R52" i="13"/>
  <c r="S33" i="13"/>
  <c r="S27" i="13"/>
  <c r="R37" i="13"/>
  <c r="S17" i="13"/>
  <c r="R29" i="13"/>
  <c r="U5" i="13"/>
  <c r="S28" i="13"/>
  <c r="R34" i="13"/>
  <c r="R55" i="13"/>
  <c r="S11" i="13"/>
  <c r="R18" i="13"/>
  <c r="S7" i="13"/>
  <c r="R50" i="13"/>
  <c r="O3" i="13"/>
  <c r="N8" i="13"/>
  <c r="N10" i="13"/>
  <c r="O12" i="13"/>
  <c r="N21" i="13"/>
  <c r="N27" i="13"/>
  <c r="N29" i="13"/>
  <c r="N37" i="13"/>
  <c r="N40" i="13"/>
  <c r="N43" i="13"/>
  <c r="R45" i="13"/>
  <c r="O48" i="13"/>
  <c r="N51" i="13"/>
  <c r="N54" i="13"/>
  <c r="N57" i="13"/>
  <c r="R60" i="13"/>
  <c r="O63" i="13"/>
  <c r="N73" i="13"/>
  <c r="S9" i="13"/>
  <c r="O29" i="13"/>
  <c r="O37" i="13"/>
  <c r="O43" i="13"/>
  <c r="O54" i="13"/>
  <c r="O73" i="13"/>
  <c r="S3" i="13"/>
  <c r="O6" i="13"/>
  <c r="N13" i="13"/>
  <c r="O16" i="13"/>
  <c r="N19" i="13"/>
  <c r="O32" i="13"/>
  <c r="N35" i="13"/>
  <c r="N41" i="13"/>
  <c r="O46" i="13"/>
  <c r="N49" i="13"/>
  <c r="N52" i="13"/>
  <c r="N58" i="13"/>
  <c r="O61" i="13"/>
  <c r="N64" i="13"/>
  <c r="O67" i="13"/>
  <c r="O75" i="13"/>
  <c r="N59" i="13"/>
  <c r="N62" i="13"/>
  <c r="N65" i="13"/>
  <c r="N68" i="13"/>
  <c r="M39" i="13"/>
  <c r="M5" i="13"/>
  <c r="M36" i="13"/>
  <c r="M75" i="13"/>
  <c r="R6" i="13"/>
  <c r="M11" i="13"/>
  <c r="O18" i="13"/>
  <c r="M22" i="13"/>
  <c r="R23" i="13"/>
  <c r="M29" i="13"/>
  <c r="O34" i="13"/>
  <c r="O39" i="13"/>
  <c r="O41" i="13"/>
  <c r="M43" i="13"/>
  <c r="R44" i="13"/>
  <c r="M48" i="13"/>
  <c r="S49" i="13"/>
  <c r="O51" i="13"/>
  <c r="S54" i="13"/>
  <c r="O56" i="13"/>
  <c r="O58" i="13"/>
  <c r="O60" i="13"/>
  <c r="M62" i="13"/>
  <c r="R63" i="13"/>
  <c r="O71" i="13"/>
  <c r="S73" i="13"/>
  <c r="M18" i="13"/>
  <c r="M51" i="13"/>
  <c r="M58" i="13"/>
  <c r="M8" i="13"/>
  <c r="R10" i="13"/>
  <c r="M20" i="13"/>
  <c r="R42" i="13"/>
  <c r="M46" i="13"/>
  <c r="M53" i="13"/>
  <c r="R61" i="13"/>
  <c r="M13" i="13"/>
  <c r="M15" i="13"/>
  <c r="M17" i="13"/>
  <c r="M24" i="13"/>
  <c r="M26" i="13"/>
  <c r="M31" i="13"/>
  <c r="M33" i="13"/>
  <c r="M50" i="13"/>
  <c r="M55" i="13"/>
  <c r="M64" i="13"/>
  <c r="M66" i="13"/>
  <c r="M68" i="13"/>
  <c r="M70" i="13"/>
  <c r="M41" i="13"/>
  <c r="M60" i="13"/>
  <c r="M7" i="13"/>
  <c r="M38" i="13"/>
  <c r="M57" i="13"/>
  <c r="O2" i="13"/>
  <c r="M4" i="13"/>
  <c r="S5" i="13"/>
  <c r="R8" i="13"/>
  <c r="M10" i="13"/>
  <c r="O13" i="13"/>
  <c r="O15" i="13"/>
  <c r="O17" i="13"/>
  <c r="M19" i="13"/>
  <c r="R20" i="13"/>
  <c r="O24" i="13"/>
  <c r="O26" i="13"/>
  <c r="O31" i="13"/>
  <c r="O33" i="13"/>
  <c r="M35" i="13"/>
  <c r="R36" i="13"/>
  <c r="M42" i="13"/>
  <c r="S46" i="13"/>
  <c r="O50" i="13"/>
  <c r="R53" i="13"/>
  <c r="O55" i="13"/>
  <c r="M61" i="13"/>
  <c r="O64" i="13"/>
  <c r="O66" i="13"/>
  <c r="O68" i="13"/>
  <c r="O70" i="13"/>
  <c r="O72" i="13"/>
  <c r="M3" i="13"/>
  <c r="M34" i="13"/>
  <c r="M56" i="13"/>
  <c r="M71" i="13"/>
  <c r="M40" i="13"/>
  <c r="M52" i="13"/>
  <c r="M59" i="13"/>
  <c r="M6" i="13"/>
  <c r="O7" i="13"/>
  <c r="M21" i="13"/>
  <c r="M23" i="13"/>
  <c r="O28" i="13"/>
  <c r="O38" i="13"/>
  <c r="O40" i="13"/>
  <c r="M44" i="13"/>
  <c r="O45" i="13"/>
  <c r="M47" i="13"/>
  <c r="M49" i="13"/>
  <c r="O52" i="13"/>
  <c r="M54" i="13"/>
  <c r="O57" i="13"/>
  <c r="O59" i="13"/>
  <c r="M63" i="13"/>
  <c r="R74" i="13"/>
  <c r="M9" i="13"/>
  <c r="M28" i="13"/>
  <c r="M45" i="13"/>
  <c r="M12" i="13"/>
  <c r="M14" i="13"/>
  <c r="M16" i="13"/>
  <c r="M25" i="13"/>
  <c r="M27" i="13"/>
  <c r="M30" i="13"/>
  <c r="M32" i="13"/>
  <c r="M37" i="13"/>
  <c r="M65" i="13"/>
  <c r="M67" i="13"/>
  <c r="M69" i="13"/>
  <c r="M2" i="13"/>
  <c r="R15" i="13"/>
  <c r="S25" i="13"/>
  <c r="R26" i="13"/>
  <c r="S62" i="13"/>
  <c r="R68" i="13"/>
  <c r="R69" i="13"/>
  <c r="M72" i="13"/>
  <c r="R83" i="13"/>
  <c r="S14" i="13"/>
  <c r="R85" i="13"/>
  <c r="R12" i="13"/>
  <c r="S22" i="13"/>
  <c r="R47" i="13"/>
  <c r="S65" i="13"/>
  <c r="R66" i="13"/>
  <c r="R31" i="13"/>
  <c r="R39" i="13"/>
  <c r="S19" i="13"/>
  <c r="R21" i="13"/>
  <c r="S30" i="13"/>
  <c r="S38" i="13"/>
  <c r="S57" i="13"/>
  <c r="R58" i="13"/>
  <c r="R71" i="13"/>
  <c r="M73" i="13"/>
  <c r="R2" i="13"/>
  <c r="S13" i="13"/>
  <c r="R82" i="13"/>
  <c r="R4" i="13"/>
  <c r="V5" i="13"/>
  <c r="R16" i="13"/>
  <c r="R24" i="13"/>
  <c r="R32" i="13"/>
  <c r="R40" i="13"/>
  <c r="R48" i="13"/>
  <c r="R56" i="13"/>
  <c r="R64" i="13"/>
  <c r="R72" i="13"/>
  <c r="S16" i="13"/>
  <c r="R35" i="13"/>
  <c r="R43" i="13"/>
  <c r="R51" i="13"/>
  <c r="R59" i="13"/>
  <c r="R67" i="13"/>
  <c r="R75" i="13"/>
  <c r="S67" i="13"/>
  <c r="R78" i="11"/>
  <c r="G37" i="11"/>
  <c r="G21" i="11"/>
  <c r="G25" i="11"/>
  <c r="G44" i="11"/>
  <c r="G68" i="11"/>
  <c r="G9" i="11"/>
  <c r="G13" i="11"/>
  <c r="G46" i="11"/>
  <c r="G8" i="11"/>
  <c r="G49" i="11"/>
  <c r="G52" i="11"/>
  <c r="G34" i="11"/>
  <c r="G41" i="11"/>
  <c r="G16" i="11"/>
  <c r="G36" i="11"/>
  <c r="G31" i="11"/>
  <c r="G65" i="11"/>
  <c r="G69" i="11"/>
  <c r="R77" i="11"/>
  <c r="G70" i="11"/>
  <c r="G51" i="11"/>
  <c r="G60" i="11"/>
  <c r="G53" i="11"/>
  <c r="G73" i="11"/>
  <c r="G27" i="11"/>
  <c r="G6" i="11"/>
  <c r="G2" i="11"/>
  <c r="G40" i="11"/>
  <c r="G28" i="11"/>
  <c r="N35" i="11"/>
  <c r="R76" i="11"/>
  <c r="G63" i="11"/>
  <c r="G10" i="11"/>
  <c r="G30" i="11"/>
  <c r="G24" i="11"/>
  <c r="G3" i="11"/>
  <c r="G48" i="11"/>
  <c r="G22" i="11"/>
  <c r="G12" i="11"/>
  <c r="G64" i="11"/>
  <c r="G20" i="11"/>
  <c r="G5" i="11"/>
  <c r="G17" i="11"/>
  <c r="G67" i="11"/>
  <c r="G38" i="11"/>
  <c r="G55" i="11"/>
  <c r="G23" i="11"/>
  <c r="G61" i="11"/>
  <c r="N49" i="11"/>
  <c r="G33" i="11"/>
  <c r="G45" i="11"/>
  <c r="G11" i="11"/>
  <c r="G42" i="11"/>
  <c r="G15" i="11"/>
  <c r="G62" i="11"/>
  <c r="G57" i="11"/>
  <c r="G18" i="11"/>
  <c r="G35" i="11"/>
  <c r="G43" i="11"/>
  <c r="G26" i="11"/>
  <c r="G4" i="11"/>
  <c r="G75" i="11"/>
  <c r="G14" i="11"/>
  <c r="G59" i="11"/>
  <c r="G50" i="11"/>
  <c r="G74" i="11"/>
  <c r="G29" i="11"/>
  <c r="G66" i="11"/>
  <c r="R78" i="9"/>
  <c r="G66" i="9"/>
  <c r="G13" i="9"/>
  <c r="O72" i="9"/>
  <c r="N10" i="9"/>
  <c r="N77" i="9" s="1"/>
  <c r="R76" i="9"/>
  <c r="G9" i="9"/>
  <c r="G40" i="9"/>
  <c r="G47" i="9"/>
  <c r="G23" i="9"/>
  <c r="G27" i="9"/>
  <c r="R77" i="9"/>
  <c r="G62" i="9"/>
  <c r="G26" i="9"/>
  <c r="G44" i="9"/>
  <c r="G56" i="9"/>
  <c r="G64" i="9"/>
  <c r="G2" i="9"/>
  <c r="G51" i="9"/>
  <c r="G28" i="9"/>
  <c r="G7" i="9"/>
  <c r="G6" i="9"/>
  <c r="G38" i="9"/>
  <c r="R78" i="7"/>
  <c r="G63" i="7"/>
  <c r="R77" i="7"/>
  <c r="N78" i="7"/>
  <c r="O41" i="7"/>
  <c r="O6" i="7"/>
  <c r="G18" i="7"/>
  <c r="G73" i="7"/>
  <c r="N50" i="7"/>
  <c r="O50" i="7" s="1"/>
  <c r="G69" i="7"/>
  <c r="R76" i="7"/>
  <c r="G38" i="7"/>
  <c r="G6" i="7"/>
  <c r="G44" i="7"/>
  <c r="G37" i="7"/>
  <c r="G20" i="7"/>
  <c r="G72" i="7"/>
  <c r="G27" i="7"/>
  <c r="G26" i="7"/>
  <c r="G5" i="7"/>
  <c r="G28" i="7"/>
  <c r="G39" i="7"/>
  <c r="G7" i="7"/>
  <c r="G47" i="7"/>
  <c r="G34" i="7"/>
  <c r="G49" i="7"/>
  <c r="G68" i="7"/>
  <c r="G36" i="7"/>
  <c r="G61" i="7"/>
  <c r="G53" i="7"/>
  <c r="G57" i="7"/>
  <c r="G15" i="7"/>
  <c r="G21" i="7"/>
  <c r="G52" i="7"/>
  <c r="G9" i="7"/>
  <c r="G24" i="7"/>
  <c r="G23" i="7"/>
  <c r="G75" i="7"/>
  <c r="G35" i="7"/>
  <c r="G12" i="7"/>
  <c r="G25" i="7"/>
  <c r="G29" i="7"/>
  <c r="G17" i="7"/>
  <c r="G62" i="7"/>
  <c r="G43" i="7"/>
  <c r="G50" i="7"/>
  <c r="G2" i="7"/>
  <c r="G64" i="7"/>
  <c r="G54" i="7"/>
  <c r="G46" i="7"/>
  <c r="G8" i="7"/>
  <c r="G60" i="7"/>
  <c r="G55" i="7"/>
  <c r="G22" i="7"/>
  <c r="G3" i="7"/>
  <c r="G14" i="7"/>
  <c r="G16" i="7"/>
  <c r="G19" i="7"/>
  <c r="G66" i="7"/>
  <c r="G11" i="7"/>
  <c r="G65" i="7"/>
  <c r="G74" i="7"/>
  <c r="G10" i="7"/>
  <c r="G40" i="7"/>
  <c r="G56" i="7"/>
  <c r="G32" i="7"/>
  <c r="G59" i="7"/>
  <c r="G58" i="7"/>
  <c r="G48" i="7"/>
  <c r="G41" i="7"/>
  <c r="G4" i="7"/>
  <c r="G51" i="7"/>
  <c r="G13" i="7"/>
  <c r="G31" i="7"/>
  <c r="G67" i="7"/>
  <c r="G30" i="7"/>
  <c r="G33" i="7"/>
  <c r="G71" i="7"/>
  <c r="G45" i="7"/>
  <c r="G70" i="7"/>
  <c r="G64" i="5"/>
  <c r="G53" i="5"/>
  <c r="G18" i="5"/>
  <c r="G2" i="5"/>
  <c r="G28" i="5"/>
  <c r="G9" i="5"/>
  <c r="G42" i="5"/>
  <c r="G29" i="5"/>
  <c r="G12" i="5"/>
  <c r="G69" i="5"/>
  <c r="G52" i="5"/>
  <c r="G36" i="5"/>
  <c r="G25" i="5"/>
  <c r="G3" i="5"/>
  <c r="G73" i="5"/>
  <c r="G51" i="5"/>
  <c r="G4" i="5"/>
  <c r="G57" i="5"/>
  <c r="G54" i="5"/>
  <c r="G75" i="5"/>
  <c r="G65" i="5"/>
  <c r="G74" i="5"/>
  <c r="G48" i="5"/>
  <c r="G34" i="5"/>
  <c r="G44" i="5"/>
  <c r="G10" i="5"/>
  <c r="G40" i="5"/>
  <c r="G67" i="5"/>
  <c r="G5" i="5"/>
  <c r="G27" i="5"/>
  <c r="G11" i="5"/>
  <c r="G33" i="5"/>
  <c r="G35" i="5"/>
  <c r="G63" i="5"/>
  <c r="G41" i="5"/>
  <c r="G46" i="5"/>
  <c r="G70" i="5"/>
  <c r="G16" i="5"/>
  <c r="G50" i="5"/>
  <c r="G8" i="5"/>
  <c r="G39" i="5"/>
  <c r="G66" i="5"/>
  <c r="G14" i="5"/>
  <c r="G17" i="5"/>
  <c r="G58" i="5"/>
  <c r="G6" i="5"/>
  <c r="G47" i="5"/>
  <c r="G60" i="5"/>
  <c r="G43" i="5"/>
  <c r="G72" i="5"/>
  <c r="G55" i="5"/>
  <c r="G23" i="5"/>
  <c r="G61" i="5"/>
  <c r="G24" i="5"/>
  <c r="G7" i="5"/>
  <c r="G20" i="5"/>
  <c r="G32" i="5"/>
  <c r="G19" i="5"/>
  <c r="O38" i="5"/>
  <c r="N46" i="5"/>
  <c r="N77" i="5" s="1"/>
  <c r="G37" i="5"/>
  <c r="G22" i="5"/>
  <c r="G34" i="3"/>
  <c r="G46" i="3"/>
  <c r="G70" i="3"/>
  <c r="G55" i="3"/>
  <c r="G75" i="3"/>
  <c r="G48" i="3"/>
  <c r="N67" i="3"/>
  <c r="O67" i="3" s="1"/>
  <c r="G57" i="3"/>
  <c r="O70" i="3"/>
  <c r="G58" i="3"/>
  <c r="G71" i="3"/>
  <c r="G52" i="3"/>
  <c r="G63" i="3"/>
  <c r="G59" i="3"/>
  <c r="G2" i="3"/>
  <c r="G33" i="3"/>
  <c r="G60" i="3"/>
  <c r="G41" i="3"/>
  <c r="G39" i="3"/>
  <c r="G50" i="3"/>
  <c r="G54" i="3"/>
  <c r="G31" i="3"/>
  <c r="G11" i="3"/>
  <c r="G37" i="3"/>
  <c r="G30" i="3"/>
  <c r="G40" i="3"/>
  <c r="G73" i="3"/>
  <c r="G64" i="3"/>
  <c r="G22" i="3"/>
  <c r="G28" i="3"/>
  <c r="G67" i="3"/>
  <c r="G26" i="3"/>
  <c r="G17" i="3"/>
  <c r="G12" i="3"/>
  <c r="G51" i="3"/>
  <c r="G56" i="3"/>
  <c r="G36" i="3"/>
  <c r="G10" i="3"/>
  <c r="G42" i="3"/>
  <c r="G23" i="3"/>
  <c r="G16" i="3"/>
  <c r="G29" i="3"/>
  <c r="G47" i="3"/>
  <c r="G20" i="3"/>
  <c r="G65" i="3"/>
  <c r="G8" i="3"/>
  <c r="G3" i="3"/>
  <c r="G5" i="3"/>
  <c r="G21" i="3"/>
  <c r="G7" i="3"/>
  <c r="G61" i="3"/>
  <c r="G74" i="3"/>
  <c r="G19" i="3"/>
  <c r="G27" i="3"/>
  <c r="G45" i="3"/>
  <c r="G9" i="3"/>
  <c r="G66" i="3"/>
  <c r="G4" i="3"/>
  <c r="G25" i="3"/>
  <c r="G49" i="3"/>
  <c r="G24" i="3"/>
  <c r="G14" i="3"/>
  <c r="G62" i="3"/>
  <c r="G44" i="3"/>
  <c r="G68" i="3"/>
  <c r="G6" i="3"/>
  <c r="G13" i="3"/>
  <c r="G69" i="3"/>
  <c r="G15" i="3"/>
  <c r="G35" i="3"/>
  <c r="G72" i="3"/>
  <c r="G38" i="3"/>
  <c r="G43" i="3"/>
  <c r="G32" i="3"/>
  <c r="G18" i="3"/>
  <c r="N79" i="3" l="1"/>
  <c r="N78" i="3"/>
  <c r="R78" i="13"/>
  <c r="R72" i="9"/>
  <c r="R73" i="9" s="1"/>
  <c r="R72" i="3"/>
  <c r="R73" i="3" s="1"/>
  <c r="R68" i="7"/>
  <c r="R69" i="7" s="1"/>
  <c r="N78" i="5"/>
  <c r="N79" i="7"/>
  <c r="R67" i="3"/>
  <c r="R68" i="3"/>
  <c r="R69" i="3" s="1"/>
  <c r="R81" i="13"/>
  <c r="R80" i="13"/>
  <c r="R79" i="13"/>
  <c r="R72" i="11"/>
  <c r="R73" i="11" s="1"/>
  <c r="N79" i="11"/>
  <c r="O35" i="11"/>
  <c r="O49" i="11"/>
  <c r="N78" i="11"/>
  <c r="N77" i="11"/>
  <c r="N78" i="9"/>
  <c r="N79" i="9"/>
  <c r="O10" i="9"/>
  <c r="R68" i="9" s="1"/>
  <c r="R69" i="9" s="1"/>
  <c r="R75" i="9" s="1"/>
  <c r="N77" i="7"/>
  <c r="R67" i="7"/>
  <c r="R72" i="7"/>
  <c r="R73" i="7" s="1"/>
  <c r="R72" i="5"/>
  <c r="R73" i="5" s="1"/>
  <c r="R75" i="5" s="1"/>
  <c r="O46" i="5"/>
  <c r="R67" i="5" s="1"/>
  <c r="R75" i="3" l="1"/>
  <c r="R75" i="7"/>
  <c r="R67" i="11"/>
  <c r="R68" i="11"/>
  <c r="R69" i="11" s="1"/>
  <c r="R75" i="11" s="1"/>
  <c r="R67" i="9"/>
  <c r="J78" i="1"/>
  <c r="K78" i="1"/>
  <c r="J77" i="1"/>
  <c r="K77" i="1"/>
  <c r="H78" i="1"/>
  <c r="H77" i="1"/>
  <c r="O4" i="1" l="1"/>
  <c r="O12" i="1"/>
  <c r="O20" i="1"/>
  <c r="O28" i="1"/>
  <c r="O36" i="1"/>
  <c r="O44" i="1"/>
  <c r="O52" i="1"/>
  <c r="O60" i="1"/>
  <c r="O68" i="1"/>
  <c r="O7" i="1"/>
  <c r="O15" i="1"/>
  <c r="O23" i="1"/>
  <c r="O31" i="1"/>
  <c r="O39" i="1"/>
  <c r="O47" i="1"/>
  <c r="O55" i="1"/>
  <c r="O63" i="1"/>
  <c r="O71" i="1"/>
  <c r="O2" i="1"/>
  <c r="O10" i="1"/>
  <c r="O18" i="1"/>
  <c r="O26" i="1"/>
  <c r="O34" i="1"/>
  <c r="O42" i="1"/>
  <c r="O50" i="1"/>
  <c r="O58" i="1"/>
  <c r="O66" i="1"/>
  <c r="O74" i="1"/>
  <c r="O37" i="1"/>
  <c r="O45" i="1"/>
  <c r="O5" i="1"/>
  <c r="O13" i="1"/>
  <c r="O21" i="1"/>
  <c r="O29" i="1"/>
  <c r="O53" i="1"/>
  <c r="O61" i="1"/>
  <c r="O69" i="1"/>
  <c r="O8" i="1"/>
  <c r="O16" i="1"/>
  <c r="O24" i="1"/>
  <c r="O32" i="1"/>
  <c r="O40" i="1"/>
  <c r="O48" i="1"/>
  <c r="O56" i="1"/>
  <c r="O64" i="1"/>
  <c r="O72" i="1"/>
  <c r="O3" i="1"/>
  <c r="O11" i="1"/>
  <c r="O19" i="1"/>
  <c r="O27" i="1"/>
  <c r="O35" i="1"/>
  <c r="O43" i="1"/>
  <c r="O51" i="1"/>
  <c r="O59" i="1"/>
  <c r="O67" i="1"/>
  <c r="O75" i="1"/>
  <c r="O6" i="1"/>
  <c r="O14" i="1"/>
  <c r="O22" i="1"/>
  <c r="O30" i="1"/>
  <c r="O38" i="1"/>
  <c r="O46" i="1"/>
  <c r="O54" i="1"/>
  <c r="O62" i="1"/>
  <c r="O70" i="1"/>
  <c r="O9" i="1"/>
  <c r="O17" i="1"/>
  <c r="O25" i="1"/>
  <c r="O33" i="1"/>
  <c r="O41" i="1"/>
  <c r="O49" i="1"/>
  <c r="O57" i="1"/>
  <c r="O65" i="1"/>
  <c r="O73" i="1"/>
  <c r="N7" i="1"/>
  <c r="N15" i="1"/>
  <c r="N23" i="1"/>
  <c r="N31" i="1"/>
  <c r="N39" i="1"/>
  <c r="N47" i="1"/>
  <c r="N55" i="1"/>
  <c r="N63" i="1"/>
  <c r="N71" i="1"/>
  <c r="N2" i="1"/>
  <c r="N10" i="1"/>
  <c r="N18" i="1"/>
  <c r="N26" i="1"/>
  <c r="N34" i="1"/>
  <c r="N42" i="1"/>
  <c r="N50" i="1"/>
  <c r="N58" i="1"/>
  <c r="N66" i="1"/>
  <c r="N74" i="1"/>
  <c r="N5" i="1"/>
  <c r="N13" i="1"/>
  <c r="N21" i="1"/>
  <c r="N29" i="1"/>
  <c r="N37" i="1"/>
  <c r="N45" i="1"/>
  <c r="N53" i="1"/>
  <c r="N61" i="1"/>
  <c r="N69" i="1"/>
  <c r="N40" i="1"/>
  <c r="N48" i="1"/>
  <c r="N56" i="1"/>
  <c r="N64" i="1"/>
  <c r="N72" i="1"/>
  <c r="N8" i="1"/>
  <c r="N16" i="1"/>
  <c r="N24" i="1"/>
  <c r="N32" i="1"/>
  <c r="N3" i="1"/>
  <c r="N11" i="1"/>
  <c r="N19" i="1"/>
  <c r="N27" i="1"/>
  <c r="N35" i="1"/>
  <c r="N43" i="1"/>
  <c r="N51" i="1"/>
  <c r="N59" i="1"/>
  <c r="N67" i="1"/>
  <c r="N75" i="1"/>
  <c r="N6" i="1"/>
  <c r="N14" i="1"/>
  <c r="N22" i="1"/>
  <c r="N30" i="1"/>
  <c r="N38" i="1"/>
  <c r="N46" i="1"/>
  <c r="N54" i="1"/>
  <c r="N62" i="1"/>
  <c r="N70" i="1"/>
  <c r="N9" i="1"/>
  <c r="N17" i="1"/>
  <c r="N25" i="1"/>
  <c r="N33" i="1"/>
  <c r="N41" i="1"/>
  <c r="N49" i="1"/>
  <c r="N57" i="1"/>
  <c r="N65" i="1"/>
  <c r="N73" i="1"/>
  <c r="N4" i="1"/>
  <c r="N12" i="1"/>
  <c r="N20" i="1"/>
  <c r="N28" i="1"/>
  <c r="N36" i="1"/>
  <c r="N44" i="1"/>
  <c r="N52" i="1"/>
  <c r="N60" i="1"/>
  <c r="N68" i="1"/>
</calcChain>
</file>

<file path=xl/sharedStrings.xml><?xml version="1.0" encoding="utf-8"?>
<sst xmlns="http://schemas.openxmlformats.org/spreadsheetml/2006/main" count="3850" uniqueCount="522">
  <si>
    <t>Entry</t>
  </si>
  <si>
    <t>Name</t>
  </si>
  <si>
    <t>SMILES</t>
  </si>
  <si>
    <t>Halide</t>
  </si>
  <si>
    <r>
      <t>ESP</t>
    </r>
    <r>
      <rPr>
        <b/>
        <i/>
        <vertAlign val="sub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(kJ/mol) </t>
    </r>
  </si>
  <si>
    <r>
      <t>ESP</t>
    </r>
    <r>
      <rPr>
        <b/>
        <i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(kJ/mol) </t>
    </r>
  </si>
  <si>
    <r>
      <t>Norm. ESP</t>
    </r>
    <r>
      <rPr>
        <b/>
        <i/>
        <vertAlign val="subscript"/>
        <sz val="10"/>
        <color theme="1"/>
        <rFont val="Arial"/>
        <family val="2"/>
      </rPr>
      <t>1</t>
    </r>
  </si>
  <si>
    <r>
      <t>Norm. ESP</t>
    </r>
    <r>
      <rPr>
        <b/>
        <i/>
        <vertAlign val="subscript"/>
        <sz val="10"/>
        <color theme="1"/>
        <rFont val="Arial"/>
        <family val="2"/>
      </rPr>
      <t>2</t>
    </r>
  </si>
  <si>
    <t>Absolute Error (all data)</t>
  </si>
  <si>
    <t>Residuals (all data)</t>
  </si>
  <si>
    <t>Absolute Error (60/40 split)</t>
  </si>
  <si>
    <t>Residuals (60/40 split)</t>
  </si>
  <si>
    <t>MLR Coefficients</t>
  </si>
  <si>
    <t>2-bromo-5-nitropyridine</t>
  </si>
  <si>
    <t>BrC1=CC=C([N+]([O-])=O)C=N1</t>
  </si>
  <si>
    <t>Br</t>
  </si>
  <si>
    <r>
      <t>ESP</t>
    </r>
    <r>
      <rPr>
        <b/>
        <i/>
        <vertAlign val="subscript"/>
        <sz val="10"/>
        <color theme="1"/>
        <rFont val="Arial"/>
        <family val="2"/>
      </rPr>
      <t>1</t>
    </r>
  </si>
  <si>
    <r>
      <t>ESP</t>
    </r>
    <r>
      <rPr>
        <b/>
        <i/>
        <vertAlign val="subscript"/>
        <sz val="10"/>
        <color theme="1"/>
        <rFont val="Arial"/>
        <family val="2"/>
      </rPr>
      <t>2</t>
    </r>
  </si>
  <si>
    <t>Intercept</t>
  </si>
  <si>
    <t>SUMMARY OUTPUT - NATIVE DESCRIPTORS</t>
  </si>
  <si>
    <t>2-bromo-5-cyanopyridine</t>
  </si>
  <si>
    <t>BrC1=CC=C(C#N)C=N1</t>
  </si>
  <si>
    <t>all data</t>
  </si>
  <si>
    <t>2-bromo-3-cyanopyridine</t>
  </si>
  <si>
    <t>BrC1=C(C#N)C=CC=N1</t>
  </si>
  <si>
    <t>60/40 split #1</t>
  </si>
  <si>
    <t>Regression Statistics</t>
  </si>
  <si>
    <t>BrC1=CC=C(C(F)(F)F)C=N1</t>
  </si>
  <si>
    <t>all data (norm.)</t>
  </si>
  <si>
    <t>Multiple R</t>
  </si>
  <si>
    <t>% contribution</t>
  </si>
  <si>
    <t>R Square</t>
  </si>
  <si>
    <t>BrC1=CC=CC(Cl)=N1</t>
  </si>
  <si>
    <t>Adjusted R Square</t>
  </si>
  <si>
    <t>4-bromo-2-cyanopyridine</t>
  </si>
  <si>
    <t>BrC1=CC=NC(C#N)=C1</t>
  </si>
  <si>
    <t>Standard Error</t>
  </si>
  <si>
    <t>2-bromo-5-fluoropyridine</t>
  </si>
  <si>
    <t>BrC1=CC=C(F)C=N1</t>
  </si>
  <si>
    <t>Observations</t>
  </si>
  <si>
    <t>2-bromopyridine</t>
  </si>
  <si>
    <t>BrC1=CC=CC=N1</t>
  </si>
  <si>
    <t>BrC1=C(C(F)(F)F)C=CC=N1</t>
  </si>
  <si>
    <t>ANOVA</t>
  </si>
  <si>
    <t>ClC1=CC(Br)=CC=N1</t>
  </si>
  <si>
    <t>df</t>
  </si>
  <si>
    <t>SS</t>
  </si>
  <si>
    <t>MS</t>
  </si>
  <si>
    <t>F</t>
  </si>
  <si>
    <t>Significance F</t>
  </si>
  <si>
    <t>2-bromo-3-methoxypyridine</t>
  </si>
  <si>
    <t>BrC1=C(OC)C=CC=N1</t>
  </si>
  <si>
    <t>Regression</t>
  </si>
  <si>
    <t>BrC1=CC=C([N+]([O-])=O)C=C1</t>
  </si>
  <si>
    <t>Residual</t>
  </si>
  <si>
    <t>BrC1=CC=C(C)C=N1</t>
  </si>
  <si>
    <t>Total</t>
  </si>
  <si>
    <t>BrC1=CC(C(F)(F)F)=CC(C(F)(F)F)=C1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</si>
  <si>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</si>
  <si>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</si>
  <si>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</si>
  <si>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</si>
  <si>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</si>
  <si>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</si>
  <si>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</si>
  <si>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2-bromo-5-methoxypyridine</t>
  </si>
  <si>
    <t>BrC1=CC=C(OC)C=N1</t>
  </si>
  <si>
    <t>X Variable 1</t>
  </si>
  <si>
    <t>X Variable 2</t>
  </si>
  <si>
    <t>X Variable 3</t>
  </si>
  <si>
    <t>SUMMARY OUTPUT - NORMALIZED DESCRIPTORS</t>
  </si>
  <si>
    <t>BrC1=CC=C(F)C=C1</t>
  </si>
  <si>
    <t>2-chloro-5-nitropyridine</t>
  </si>
  <si>
    <t>ClC1=CC=C([N+]([O-])=O)C=N1</t>
  </si>
  <si>
    <t>Cl</t>
  </si>
  <si>
    <t>ClC1=CC=C(C#N)C=N1</t>
  </si>
  <si>
    <t>ClC1=C(C#N)C=CC=N1</t>
  </si>
  <si>
    <t>ClC1=CC(C#N)=CC=N1</t>
  </si>
  <si>
    <t>ClC1=CC=C(C(F)(F)F)C=N1</t>
  </si>
  <si>
    <t>ClC1=CC=CC(C#N)=N1</t>
  </si>
  <si>
    <t>ClC1=CC=NC(C)=N1</t>
  </si>
  <si>
    <t>2-chloro-3-fluoropyridine</t>
  </si>
  <si>
    <t>ClC1=C(F)C=CC=N1</t>
  </si>
  <si>
    <t>ClC1=CC(Cl)=CC=N1</t>
  </si>
  <si>
    <t>ClC1=C(Cl)C=CC=N1</t>
  </si>
  <si>
    <t>ClC1=C(F)C=C(C)C=N1</t>
  </si>
  <si>
    <t>ClC1=CC(C(F)(F)F)=CC(C)=N1</t>
  </si>
  <si>
    <t>2,6-dichloropyridine</t>
  </si>
  <si>
    <t>ClC1=CC=CC(Cl)=N1</t>
  </si>
  <si>
    <t>ClC1=CC=C(Cl)C=N1</t>
  </si>
  <si>
    <t>2-chloro-4-fluoropyridine</t>
  </si>
  <si>
    <t>ClC1=CC(F)=CC=N1</t>
  </si>
  <si>
    <t>ClC1=C(C#N)C(C)=CC(C)=N1</t>
  </si>
  <si>
    <t>2-chloro-3-methoxypyridine</t>
  </si>
  <si>
    <t>ClC1=C(OC)C=CC=N1</t>
  </si>
  <si>
    <t>ClC1=C(C(F)(F)F)C=CC=N1</t>
  </si>
  <si>
    <t>ClC1=CC=CC(C(F)(F)F)=N1</t>
  </si>
  <si>
    <t>ClC1=CC(C(F)(F)F)=NC2=CC=CC=C21</t>
  </si>
  <si>
    <t>ClC1=CC=CC=N1</t>
  </si>
  <si>
    <t>2-chloro-6-fluoropyridine</t>
  </si>
  <si>
    <t>ClC1=CC=CC(F)=N1</t>
  </si>
  <si>
    <t>2-chloro-5-fluoropyridine</t>
  </si>
  <si>
    <t>ClC1=CC=NC(C(F)(F)F)=C1</t>
  </si>
  <si>
    <t>ClC1=CC(C)=CC=N1</t>
  </si>
  <si>
    <t>ClC1=CC(N2CCCC2)=NC=N1</t>
  </si>
  <si>
    <t>ClC1=CC=C(C)C=N1</t>
  </si>
  <si>
    <t>ClC1=CC=NC(C(NC)=O)=C1</t>
  </si>
  <si>
    <t>ClC1=CC=CC(C)=N1</t>
  </si>
  <si>
    <t>2-chloro-5-methoxypyridine</t>
  </si>
  <si>
    <t>ClC1=CC=C(OC)C=N1</t>
  </si>
  <si>
    <t>ClC1=C(C)C=CC=N1</t>
  </si>
  <si>
    <t>All data fit</t>
  </si>
  <si>
    <t>60/40 split</t>
  </si>
  <si>
    <t>MAE All</t>
  </si>
  <si>
    <t>MAE Br</t>
  </si>
  <si>
    <t>MAE Cl</t>
  </si>
  <si>
    <r>
      <t>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All</t>
    </r>
  </si>
  <si>
    <r>
      <t>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Br</t>
    </r>
  </si>
  <si>
    <r>
      <t>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Cl</t>
    </r>
  </si>
  <si>
    <t>Norm. LUMO</t>
  </si>
  <si>
    <t>2-bromo-3-(trifluoromethyl)pyridine</t>
  </si>
  <si>
    <t>2-bromo-5-(trifluoromethyl)pyridine</t>
  </si>
  <si>
    <t>4-bromo-2-chloro-pyridine</t>
  </si>
  <si>
    <t>1-bromo-4-nitrobenzene</t>
  </si>
  <si>
    <t>2,5-dibromo-pyridine</t>
  </si>
  <si>
    <t>1-bromo-3,5-bis(trifluoromethyl)benzene</t>
  </si>
  <si>
    <t>2-bromo-5-methypyridine</t>
  </si>
  <si>
    <t>2,4-dichloropyrimidine</t>
  </si>
  <si>
    <t>4,6-dichloropyrimidine</t>
  </si>
  <si>
    <t>2-chloro-3-nitropyridine</t>
  </si>
  <si>
    <t>4,6-dichloro-2-methylpyrimidine</t>
  </si>
  <si>
    <t>4-chloro-2-(trifluoromethyl)quinoline</t>
  </si>
  <si>
    <t>4-chloro-6-(trifluoromethyl)quinoline</t>
  </si>
  <si>
    <t>2-chloro-5-cyano-pyridine</t>
  </si>
  <si>
    <t>2-chloro-4,6-dimethyl-3-cyano-pyridine</t>
  </si>
  <si>
    <t>4-chloro-2-(methylthio)pyrimidine</t>
  </si>
  <si>
    <t>3,4,5-trichloro-pyridine</t>
  </si>
  <si>
    <t>2-chloro-3-cyano-pyridine</t>
  </si>
  <si>
    <t>2-chloro-4-cyano-pyridine</t>
  </si>
  <si>
    <t>4-chloro-2-methylpyrimidine</t>
  </si>
  <si>
    <t>2-chloro-6-cyano-pyridine</t>
  </si>
  <si>
    <t>4-chloro-2-(trifluoromethyl)pyridine</t>
  </si>
  <si>
    <t>2-chloro-5-(trifluoromethyl)pyridine</t>
  </si>
  <si>
    <t>2-chloro-4-(trifluoromethyl)pyridine</t>
  </si>
  <si>
    <t>2-chloro-6-bromo-pyridine</t>
  </si>
  <si>
    <t>4-chloro-3-bromo-pyridine</t>
  </si>
  <si>
    <t>3,4-dichloro-pyridine</t>
  </si>
  <si>
    <t>4-(6-chloropyrimidin-4-yl)morpholine</t>
  </si>
  <si>
    <t>2-chloro-6-methyl-4 (trifluoromethyl)pyridine</t>
  </si>
  <si>
    <t>2,4-dichloro-pyridine</t>
  </si>
  <si>
    <t>2-chloro-3-(trifluoromethyl)pyridine</t>
  </si>
  <si>
    <t>2-chloro-6-(trifluoromethyl)pyridine</t>
  </si>
  <si>
    <t>4-chloro-pyridine-2-carboxamide</t>
  </si>
  <si>
    <t>4-chloro-quinoline</t>
  </si>
  <si>
    <t>4-chloro-N-Methylpyridine-2-carboxamide</t>
  </si>
  <si>
    <t>2-chloro-3-bromo-pyridine</t>
  </si>
  <si>
    <t>2,3-dichloro-pyridine</t>
  </si>
  <si>
    <t>2-chloro-5-bromo-pyridine</t>
  </si>
  <si>
    <t>4-chloro-6-(pyrrolidin-1-yl)pyrimidine</t>
  </si>
  <si>
    <t>4-chloro-7-methoxyquinoline</t>
  </si>
  <si>
    <t>2,5-dichloro-pyridine</t>
  </si>
  <si>
    <t>2-chloro-5-(1,3-dioxolan-2-yl)pyridine</t>
  </si>
  <si>
    <t>2-(benzyloxy)-4-chloropyridine</t>
  </si>
  <si>
    <t>4-chloro-6,7-dimethoxyquinoline</t>
  </si>
  <si>
    <t>4-chloro-2-methyl-pyridine</t>
  </si>
  <si>
    <t>2-chloro-6-methoxypyridine</t>
  </si>
  <si>
    <t>2-chloro-pyridine</t>
  </si>
  <si>
    <t>2-chloro-6-isopropoxypyridine</t>
  </si>
  <si>
    <t>4-(benzyloxy)-2-chloropyridine</t>
  </si>
  <si>
    <t>2-chloro-6-methyl-pyridine</t>
  </si>
  <si>
    <t>2-chloro-3-methyl-pyridine</t>
  </si>
  <si>
    <t>2-chloro-4-methyl-pyridine</t>
  </si>
  <si>
    <t>2-chloro-6-(tert-butoxy)-pyridine</t>
  </si>
  <si>
    <t>2-chloro-5-methyl-pyridine</t>
  </si>
  <si>
    <t>2-chloro-3-fluoro-5-methyl-pyridine</t>
  </si>
  <si>
    <t>1-bromo-3,5-difluorobenzene</t>
  </si>
  <si>
    <t>1-bromo-4-fluorobenzene</t>
  </si>
  <si>
    <t>1-chloro-4-fluorobenzene</t>
  </si>
  <si>
    <t>Max</t>
  </si>
  <si>
    <t>Min</t>
  </si>
  <si>
    <t>LUMO</t>
  </si>
  <si>
    <r>
      <t>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F</t>
    </r>
  </si>
  <si>
    <t>MAE F</t>
  </si>
  <si>
    <t>ClC1=CC=C(F)C=N2</t>
  </si>
  <si>
    <t>BrC1=CC=C(Br)C=N1</t>
  </si>
  <si>
    <t>ClC1=CC=CC(OC(C)C)=N1</t>
  </si>
  <si>
    <t>ClC1=CC=NC2=CC(OC)=C(OC)C=C21</t>
  </si>
  <si>
    <t>ClC1=CC=NC2=CC(OC)=CC=C21</t>
  </si>
  <si>
    <t>ClC1=CC=C(C2OCCO2)C=N1</t>
  </si>
  <si>
    <t>ClC1=CC=CC(OC(C)(C)C)=N1</t>
  </si>
  <si>
    <t>ClC1=CC(OCC2=CC=CC=C2)=NC=C1</t>
  </si>
  <si>
    <t>ClC1=CC(OCC2=CC=CC=C2)=CC=N1</t>
  </si>
  <si>
    <t>BrC1=CC(F)=CC(F)=C1</t>
  </si>
  <si>
    <t>ClC1=CC=C(F)C=C1</t>
  </si>
  <si>
    <t>ClC1=NC(Cl)=CC=N1</t>
  </si>
  <si>
    <t>ClC1=CC(Cl)=NC=N1</t>
  </si>
  <si>
    <t>ClC1=CC=NC2=CC=CC=C21</t>
  </si>
  <si>
    <t>ClC1=NC=NC(N2CCOCC2)=C1</t>
  </si>
  <si>
    <t>ClC1=CC=NC(C(N)=O)=C1</t>
  </si>
  <si>
    <t>BrC1=CN=CC=C1Cl</t>
  </si>
  <si>
    <t>ClC1=CN=CC=C1Cl</t>
  </si>
  <si>
    <t>ClC1=CC(C(F)(F)F)=CC=N1</t>
  </si>
  <si>
    <t>ClC1=C(Br)C=CC=N1</t>
  </si>
  <si>
    <t>CSC1=NC=CC(Cl)=N1</t>
  </si>
  <si>
    <t>ClC1=NC(C)=NC(Cl)=C1</t>
  </si>
  <si>
    <t>ClC1=C([N+]([O-])=O)C=CC=N1</t>
  </si>
  <si>
    <t>ClC1=CC=NC2=CC=C(C(F)(F)F)C=C21</t>
  </si>
  <si>
    <t>ClC1=CN=CC(Cl)=C1Cl</t>
  </si>
  <si>
    <t>ClC1=CC=C(Br)C=N1</t>
  </si>
  <si>
    <t>CC1=CC(Cl)=CC=N1</t>
  </si>
  <si>
    <t>ClC1=CC=CC(OC)=N1</t>
  </si>
  <si>
    <t>Order</t>
  </si>
  <si>
    <t>SDM</t>
  </si>
  <si>
    <r>
      <t>res</t>
    </r>
    <r>
      <rPr>
        <b/>
        <vertAlign val="superscript"/>
        <sz val="10"/>
        <color theme="1"/>
        <rFont val="Arial"/>
        <family val="2"/>
      </rPr>
      <t>2</t>
    </r>
  </si>
  <si>
    <t>SUMMARY OUTPUT - ALL DATA REGRESSION</t>
  </si>
  <si>
    <t>SUMMARY OUTPUT - 60/40 #1</t>
  </si>
  <si>
    <t>RMSE all</t>
  </si>
  <si>
    <t>PRESS test</t>
  </si>
  <si>
    <t>PRESS-test/n-test</t>
  </si>
  <si>
    <t>Training mean</t>
  </si>
  <si>
    <t>MAE all</t>
  </si>
  <si>
    <t>TSS-training</t>
  </si>
  <si>
    <t>MAE training</t>
  </si>
  <si>
    <t>TSS-training/n-training</t>
  </si>
  <si>
    <t>MAE test</t>
  </si>
  <si>
    <r>
      <t>Q</t>
    </r>
    <r>
      <rPr>
        <b/>
        <vertAlign val="superscript"/>
        <sz val="10"/>
        <color theme="1"/>
        <rFont val="Arial"/>
        <family val="2"/>
      </rPr>
      <t>2</t>
    </r>
  </si>
  <si>
    <r>
      <t>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all</t>
    </r>
  </si>
  <si>
    <r>
      <t>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training</t>
    </r>
  </si>
  <si>
    <r>
      <t>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test</t>
    </r>
  </si>
  <si>
    <t xml:space="preserve">ESP1 (kJ/mol) </t>
  </si>
  <si>
    <t xml:space="preserve">ESP2 (kJ/mol) </t>
  </si>
  <si>
    <t>SUMMARY OUTPUT - 60/40 #3</t>
  </si>
  <si>
    <t>SUMMARY OUTPUT - 60/40 #2</t>
  </si>
  <si>
    <t>SUMMARY OUTPUT - 60/40 #4</t>
  </si>
  <si>
    <t>SUMMARY OUTPUT - 60/40 #5</t>
  </si>
  <si>
    <r>
      <t xml:space="preserve">LUMO by Entos
</t>
    </r>
    <r>
      <rPr>
        <b/>
        <sz val="10"/>
        <color theme="1"/>
        <rFont val="Arial"/>
        <family val="2"/>
      </rPr>
      <t xml:space="preserve">(kJ/mol) </t>
    </r>
  </si>
  <si>
    <r>
      <t>ESP</t>
    </r>
    <r>
      <rPr>
        <i/>
        <vertAlign val="subscript"/>
        <sz val="10"/>
        <color theme="1"/>
        <rFont val="Arial"/>
        <family val="2"/>
      </rPr>
      <t>1</t>
    </r>
  </si>
  <si>
    <r>
      <t>ESP</t>
    </r>
    <r>
      <rPr>
        <i/>
        <vertAlign val="subscript"/>
        <sz val="10"/>
        <color theme="1"/>
        <rFont val="Arial"/>
        <family val="2"/>
      </rPr>
      <t>2</t>
    </r>
  </si>
  <si>
    <t>Substrate Index</t>
  </si>
  <si>
    <t>ClC1=CC=C(Cl)C=C1</t>
  </si>
  <si>
    <t>ClC1=CC=C(C(F)(F)F)C=C1</t>
  </si>
  <si>
    <t>ClC1=CC=C([N+]([O-])=O)C=C1</t>
  </si>
  <si>
    <t>ClC1=CC=CC=C1</t>
  </si>
  <si>
    <t>ClC1=CC=CC=C1[N+]([O-])=O</t>
  </si>
  <si>
    <t>ClC1=CC=C([N+]([O-])=O)C=C1[N+]([O-])=O</t>
  </si>
  <si>
    <t>ClC1=CC=C(C#N)C=C1[N+]([O-])=O</t>
  </si>
  <si>
    <t>ClC1=CC=C(C=O)C=C1[N+]([O-])=O</t>
  </si>
  <si>
    <t>ClC1=CC=C(C(C)=O)C=C1[N+]([O-])=O</t>
  </si>
  <si>
    <t>ClC1=CC=C(N=O)C=C1[N+]([O-])=O</t>
  </si>
  <si>
    <t>ClC1=C([N+]([O-])=O)C=CC=C1[N+]([O-])=O</t>
  </si>
  <si>
    <t>ClC1=CC=C(C(F)(F)F)C=C1[N+]([O-])=O</t>
  </si>
  <si>
    <t>FC1=CC=C([N+]([O-])=O)C=C1[N+]([O-])=O</t>
  </si>
  <si>
    <t>FC1=CC=C(C(F)(F)F)C=C1[N+]([O-])=O</t>
  </si>
  <si>
    <t>FC1=CC=C([N+]([O-])=O)C=C1C(F)(F)F</t>
  </si>
  <si>
    <t>FC1=CC=C([N+]([O-])=O)C=C1C#N</t>
  </si>
  <si>
    <t>4*</t>
  </si>
  <si>
    <t>12*</t>
  </si>
  <si>
    <t>13*</t>
  </si>
  <si>
    <t xml:space="preserve">* DFT calculation performed with one explicit solvent molecule </t>
  </si>
  <si>
    <t>BrC1=CC=C(Br)C=C1[N+]([O-])=O</t>
  </si>
  <si>
    <t>BrC1=CC=C(Cl)C=C1[N+]([O-])=O</t>
  </si>
  <si>
    <t>BrC1=CC=C(I)C=C1[N+]([O-])=O</t>
  </si>
  <si>
    <t>BrC1=CC=C(C(O)=O)C=C1[N+]([O-])=O</t>
  </si>
  <si>
    <t>BrC1=CC=CC=C1[N+]([O-])=O</t>
  </si>
  <si>
    <t>BrC1=CC=C(F)C=C1[N+]([O-])=O</t>
  </si>
  <si>
    <t>BrC1=CC=C(C(C)(C)C)C=C1[N+]([O-])=O</t>
  </si>
  <si>
    <t>BrC1=CC=C(C)C=C1[N+]([O-])=O</t>
  </si>
  <si>
    <t>BrC1=CC=C(OC)C=C1[N+]([O-])=O</t>
  </si>
  <si>
    <t>BrC1=CC=C(OCC)C=C1[N+]([O-])=O</t>
  </si>
  <si>
    <t>BrC1=CC=C(N(C)C)C=C1[N+]([O-])=O</t>
  </si>
  <si>
    <t>BrC1=CC=C(O)C=C1[N+]([O-])=O</t>
  </si>
  <si>
    <t>BrC1=CC=C(N)C=C1[N+]([O-])=O</t>
  </si>
  <si>
    <t>C–X position</t>
  </si>
  <si>
    <t>C2</t>
  </si>
  <si>
    <t>C3</t>
  </si>
  <si>
    <t>C4</t>
  </si>
  <si>
    <t>C5</t>
  </si>
  <si>
    <t>C6</t>
  </si>
  <si>
    <t>C1</t>
  </si>
  <si>
    <t>FC1=NC(F)=C(F)C(Cl)=C1F</t>
  </si>
  <si>
    <t>FC1=NC(F)=CC(Cl)=C1F</t>
  </si>
  <si>
    <t>FC1=NC(F)=C(F)C(F)=C1F</t>
  </si>
  <si>
    <t>FC1=NN=C(F)C(F)=C1F</t>
  </si>
  <si>
    <t>FC1=NC(F)=C(C(F)(F)F)C(F)=C1F</t>
  </si>
  <si>
    <t>FC1=NC(F)=C(C(F)(F)F)C(F)=C1C(F)(F)F</t>
  </si>
  <si>
    <t>FC1=NC(F)=NC(F)=C1F</t>
  </si>
  <si>
    <t>FC1=NC(F)=CC(F)=C1</t>
  </si>
  <si>
    <t>FC1=NC(F)=C(Cl)C(F)=C1Cl</t>
  </si>
  <si>
    <t>FC1=NC(F)=C(F)C(F)=C1</t>
  </si>
  <si>
    <t>FC1=C(F)C(F)=C(F)C=N1</t>
  </si>
  <si>
    <t>FC1=C(F)C(F)=C(F)C(Cl)=N1</t>
  </si>
  <si>
    <t>FC1=NC(F)=C(Cl)C(Cl)=C1F</t>
  </si>
  <si>
    <t>ClC1=C(F)C(F)=C(F)C(Cl)=N1</t>
  </si>
  <si>
    <t>FC1=C(CF)C(F)=C(F)C(F)=C1F</t>
  </si>
  <si>
    <t>FC1=C(C(F)F)C(F)=C(F)C(F)=C1F</t>
  </si>
  <si>
    <t>FC1=C(F)C(C(F)(F)F)=C(C(F)(F)F)C(F)=C1F</t>
  </si>
  <si>
    <t>FC1=C(C#N)C(F)=C(F)C(F)=C1F</t>
  </si>
  <si>
    <t>FC1=C(F)C(C#N)=C(C#N)C(F)=C1F</t>
  </si>
  <si>
    <t>FC1=CC=C(F)C(F)=C1F</t>
  </si>
  <si>
    <t>FC1=C(F)C=C(F)C=C1F</t>
  </si>
  <si>
    <t>FC1=C(F)C(F)=C(F)C(F)=C1</t>
  </si>
  <si>
    <t>FC1=C(F)C(Cl)=C(F)C(F)=C1F</t>
  </si>
  <si>
    <t>FC1=C(Cl)C(F)=C(Cl)C(F)=C1F</t>
  </si>
  <si>
    <t>FC1=NC(F)=C(Cl)C(F)=C1F</t>
  </si>
  <si>
    <r>
      <rPr>
        <b/>
        <i/>
        <sz val="10"/>
        <color theme="1"/>
        <rFont val="Arial"/>
        <family val="2"/>
      </rPr>
      <t>ESP</t>
    </r>
    <r>
      <rPr>
        <b/>
        <i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(kJ/mol) </t>
    </r>
  </si>
  <si>
    <r>
      <t>ESP</t>
    </r>
    <r>
      <rPr>
        <b/>
        <i/>
        <vertAlign val="subscript"/>
        <sz val="10"/>
        <color theme="1"/>
        <rFont val="Arial"/>
        <family val="2"/>
      </rPr>
      <t xml:space="preserve">1 </t>
    </r>
    <r>
      <rPr>
        <b/>
        <i/>
        <sz val="10"/>
        <color theme="1"/>
        <rFont val="Arial"/>
        <family val="2"/>
      </rPr>
      <t xml:space="preserve">(kJ/mol) </t>
    </r>
  </si>
  <si>
    <t xml:space="preserve">Observed most reactive site </t>
  </si>
  <si>
    <t xml:space="preserve">Observed 2nd most reactive site </t>
  </si>
  <si>
    <t xml:space="preserve">Observed 3rd most reactive site </t>
  </si>
  <si>
    <t>No reacitivity observed</t>
  </si>
  <si>
    <t>C8</t>
  </si>
  <si>
    <t>C7</t>
  </si>
  <si>
    <t>FC1=NC=C(F)N=C1F</t>
  </si>
  <si>
    <t>FC1=NC(F)=C(F)C(F)=N1</t>
  </si>
  <si>
    <t>FC1=CC(F)=CC=C1Br</t>
  </si>
  <si>
    <t>BrC1=CC=C(F)C(F)=C1</t>
  </si>
  <si>
    <t>FC1=NC(F)=CC(F)=C1F</t>
  </si>
  <si>
    <t>FC1=NC(F)=C(N(C)C)N=C1F</t>
  </si>
  <si>
    <t>FC1=C(F)C2=C(F)C=C(F)C(F)=C2C(F)=C1</t>
  </si>
  <si>
    <t>FC1=NC(F)=C(F)C2=C(F)C(F)=C(F)C(F)=C21</t>
  </si>
  <si>
    <t>FC1=C([N+]([O-])=O)C(F)=C(F)C(F)=C1F</t>
  </si>
  <si>
    <t>FC1=C(F)C(F)=C(F)N=N1</t>
  </si>
  <si>
    <t>FC1=C(C(F)(F)F)C(F)=NC(F)=C1F</t>
  </si>
  <si>
    <t>FC1=NC(F)=NC(F)=C1</t>
  </si>
  <si>
    <t>FC1=C([N+]([O-])=O)C=C(F)C(F)=C1F</t>
  </si>
  <si>
    <t>ClC1=CC(Cl)=NC2=CC=CC=C21</t>
  </si>
  <si>
    <t>ClC1=NC(C)=CC(Cl)=N1</t>
  </si>
  <si>
    <t>ClC1=NC(OC)=CC(Cl)=N1</t>
  </si>
  <si>
    <t>ClC1=NC(Cl)=C(Cl)C(Cl)=C1Cl</t>
  </si>
  <si>
    <t>BrC1=C(C#N)C(Br)=C(Br)C(Br)=C1Br</t>
  </si>
  <si>
    <t>BrC1=C(C)C(Br)=C(Br)C(Br)=C1Br</t>
  </si>
  <si>
    <t>BrC1=NC(Br)=C(Br)C(Br)=C1Br</t>
  </si>
  <si>
    <t>BrC1=C(OC)C(Br)=C(Br)C(Br)=C1Br</t>
  </si>
  <si>
    <t>ClC1=C(C#N)C(C#N)=C(Cl)C(Cl)=C1Cl</t>
  </si>
  <si>
    <t>ClC1=C(Cl)C(Cl)=C([N+]([O-])=O)C(Cl)=C1Cl</t>
  </si>
  <si>
    <t>ClC1=CC(Cl)=C([N+]([O-])=O)C2=NON=C12</t>
  </si>
  <si>
    <t>ClC1=C([N+]([O-])=O)C=C2C(N=CC=C2)=C1Cl</t>
  </si>
  <si>
    <t>ClC1=NC(Cl)=C(Cl)N=N1</t>
  </si>
  <si>
    <t xml:space="preserve">Substrate </t>
  </si>
  <si>
    <t>Halogen</t>
  </si>
  <si>
    <t>3,4,5-trichloropyridine</t>
  </si>
  <si>
    <t>2-chloro-5-bromopyridine</t>
  </si>
  <si>
    <t>2-chloro-3-bromopyridine</t>
  </si>
  <si>
    <t>3,4-dichloropyridine</t>
  </si>
  <si>
    <t>NA</t>
  </si>
  <si>
    <r>
      <t>Observed ΔΔG</t>
    </r>
    <r>
      <rPr>
        <b/>
        <vertAlign val="superscript"/>
        <sz val="10"/>
        <color theme="1"/>
        <rFont val="Arial"/>
        <family val="2"/>
      </rPr>
      <t>‡</t>
    </r>
    <r>
      <rPr>
        <b/>
        <sz val="10"/>
        <color theme="1"/>
        <rFont val="Arial"/>
        <family val="2"/>
      </rPr>
      <t xml:space="preserve"> (kJ/mol) </t>
    </r>
  </si>
  <si>
    <t>&gt;10</t>
  </si>
  <si>
    <t>*2,4-dichloropyridine</t>
  </si>
  <si>
    <t>*4-bromo-2-chloropyridine</t>
  </si>
  <si>
    <t>*2,4-dichloropyrimidine</t>
  </si>
  <si>
    <t>* LUMO energy is used for the major site and LUMO+1 energy is used for the minor site to make prediction</t>
  </si>
  <si>
    <t xml:space="preserve">Observed major site </t>
  </si>
  <si>
    <t xml:space="preserve">Observed minor site </t>
  </si>
  <si>
    <t>Figure</t>
  </si>
  <si>
    <t>FC1=C(F)N=C(F)C(F)=N1</t>
  </si>
  <si>
    <t>ClC1=C(F)N=C(F)C(Cl)=C1Cl</t>
  </si>
  <si>
    <t>FC1=NC(F)=NC(F)=N1</t>
  </si>
  <si>
    <t>FC1=C(F)C=C(F)C(F)=C1</t>
  </si>
  <si>
    <t>FC1=C(F)C(F)=C(F)C(F)=C1F</t>
  </si>
  <si>
    <t>ClC1=C(Cl)C(Cl)=C(Cl)C(F)=C1Cl</t>
  </si>
  <si>
    <t>ClC1=C(Cl)C(F)=C(Cl)C(F)=C1Cl</t>
  </si>
  <si>
    <t>FC1=C(Cl)C(F)=C(Cl)C(F)=C1Cl</t>
  </si>
  <si>
    <t>eq</t>
  </si>
  <si>
    <t>one site</t>
  </si>
  <si>
    <t>Substrate 
Index</t>
  </si>
  <si>
    <r>
      <t>Measured ΔG</t>
    </r>
    <r>
      <rPr>
        <b/>
        <vertAlign val="superscript"/>
        <sz val="10"/>
        <color theme="1"/>
        <rFont val="Arial"/>
        <family val="2"/>
      </rPr>
      <t>‡</t>
    </r>
    <r>
      <rPr>
        <b/>
        <vertAlign val="subscript"/>
        <sz val="10"/>
        <color theme="1"/>
        <rFont val="Arial"/>
        <family val="2"/>
      </rPr>
      <t xml:space="preserve">SNAr </t>
    </r>
    <r>
      <rPr>
        <b/>
        <sz val="10"/>
        <color theme="1"/>
        <rFont val="Arial"/>
        <family val="2"/>
      </rPr>
      <t xml:space="preserve">(kJ/mol) </t>
    </r>
  </si>
  <si>
    <r>
      <t>Predicted ΔG</t>
    </r>
    <r>
      <rPr>
        <b/>
        <vertAlign val="superscript"/>
        <sz val="10"/>
        <color theme="1"/>
        <rFont val="Arial"/>
        <family val="2"/>
      </rPr>
      <t>‡</t>
    </r>
    <r>
      <rPr>
        <b/>
        <vertAlign val="subscript"/>
        <sz val="10"/>
        <color theme="1"/>
        <rFont val="Arial"/>
        <family val="2"/>
      </rPr>
      <t xml:space="preserve">SNAr  </t>
    </r>
    <r>
      <rPr>
        <b/>
        <sz val="10"/>
        <color theme="1"/>
        <rFont val="Arial"/>
        <family val="2"/>
      </rPr>
      <t>(all data)</t>
    </r>
    <r>
      <rPr>
        <b/>
        <vertAlign val="sub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(kJ/mol) </t>
    </r>
  </si>
  <si>
    <r>
      <t>Predicted ΔG</t>
    </r>
    <r>
      <rPr>
        <b/>
        <vertAlign val="superscript"/>
        <sz val="10"/>
        <color theme="1"/>
        <rFont val="Arial"/>
        <family val="2"/>
      </rPr>
      <t>‡</t>
    </r>
    <r>
      <rPr>
        <b/>
        <vertAlign val="subscript"/>
        <sz val="10"/>
        <color theme="1"/>
        <rFont val="Arial"/>
        <family val="2"/>
      </rPr>
      <t xml:space="preserve">SNAr  </t>
    </r>
    <r>
      <rPr>
        <b/>
        <sz val="10"/>
        <color theme="1"/>
        <rFont val="Arial"/>
        <family val="2"/>
      </rPr>
      <t>(60/40 split)</t>
    </r>
    <r>
      <rPr>
        <b/>
        <vertAlign val="sub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(kJ/mol) </t>
    </r>
  </si>
  <si>
    <r>
      <t>Measured ΔG</t>
    </r>
    <r>
      <rPr>
        <b/>
        <vertAlign val="superscript"/>
        <sz val="10"/>
        <color theme="1"/>
        <rFont val="Arial"/>
        <family val="2"/>
      </rPr>
      <t>‡</t>
    </r>
    <r>
      <rPr>
        <b/>
        <vertAlign val="subscript"/>
        <sz val="10"/>
        <color theme="1"/>
        <rFont val="Arial"/>
        <family val="2"/>
      </rPr>
      <t xml:space="preserve">SNAr  </t>
    </r>
    <r>
      <rPr>
        <b/>
        <sz val="10"/>
        <color theme="1"/>
        <rFont val="Arial"/>
        <family val="2"/>
      </rPr>
      <t xml:space="preserve">(kJ/mol) </t>
    </r>
  </si>
  <si>
    <r>
      <t>Predicted ΔG</t>
    </r>
    <r>
      <rPr>
        <b/>
        <vertAlign val="superscript"/>
        <sz val="10"/>
        <color theme="1"/>
        <rFont val="Arial"/>
        <family val="2"/>
      </rPr>
      <t>‡</t>
    </r>
    <r>
      <rPr>
        <b/>
        <vertAlign val="subscript"/>
        <sz val="10"/>
        <color theme="1"/>
        <rFont val="Arial"/>
        <family val="2"/>
      </rPr>
      <t xml:space="preserve">SNAr  </t>
    </r>
    <r>
      <rPr>
        <b/>
        <sz val="10"/>
        <color theme="1"/>
        <rFont val="Arial"/>
        <family val="2"/>
      </rPr>
      <t xml:space="preserve">(kJ/mol) </t>
    </r>
  </si>
  <si>
    <r>
      <t>Predicted ΔG</t>
    </r>
    <r>
      <rPr>
        <b/>
        <vertAlign val="superscript"/>
        <sz val="10"/>
        <color theme="1"/>
        <rFont val="Arial"/>
        <family val="2"/>
      </rPr>
      <t>‡</t>
    </r>
    <r>
      <rPr>
        <b/>
        <vertAlign val="subscript"/>
        <sz val="10"/>
        <color theme="1"/>
        <rFont val="Arial"/>
        <family val="2"/>
      </rPr>
      <t xml:space="preserve">SNAr </t>
    </r>
    <r>
      <rPr>
        <b/>
        <sz val="10"/>
        <color theme="1"/>
        <rFont val="Arial"/>
        <family val="2"/>
      </rPr>
      <t xml:space="preserve">(kJ/mol) </t>
    </r>
  </si>
  <si>
    <r>
      <t>Observed ΔG</t>
    </r>
    <r>
      <rPr>
        <b/>
        <vertAlign val="superscript"/>
        <sz val="10"/>
        <color theme="1"/>
        <rFont val="Arial"/>
        <family val="2"/>
      </rPr>
      <t>‡</t>
    </r>
    <r>
      <rPr>
        <b/>
        <vertAlign val="subscript"/>
        <sz val="10"/>
        <color theme="1"/>
        <rFont val="Arial"/>
        <family val="2"/>
      </rPr>
      <t xml:space="preserve">SNAr </t>
    </r>
    <r>
      <rPr>
        <b/>
        <sz val="10"/>
        <color theme="1"/>
        <rFont val="Arial"/>
        <family val="2"/>
      </rPr>
      <t xml:space="preserve">(kJ/mol) </t>
    </r>
  </si>
  <si>
    <r>
      <t>Predicted ΔΔG</t>
    </r>
    <r>
      <rPr>
        <b/>
        <vertAlign val="superscript"/>
        <sz val="10"/>
        <color theme="1"/>
        <rFont val="Arial"/>
        <family val="2"/>
      </rPr>
      <t>‡</t>
    </r>
    <r>
      <rPr>
        <b/>
        <vertAlign val="subscript"/>
        <sz val="10"/>
        <color theme="1"/>
        <rFont val="Arial"/>
        <family val="2"/>
      </rPr>
      <t xml:space="preserve">SNAr </t>
    </r>
    <r>
      <rPr>
        <b/>
        <sz val="10"/>
        <color theme="1"/>
        <rFont val="Arial"/>
        <family val="2"/>
      </rPr>
      <t xml:space="preserve">(kJ/mol) </t>
    </r>
  </si>
  <si>
    <t>7A</t>
  </si>
  <si>
    <t>7B</t>
  </si>
  <si>
    <t>7C</t>
  </si>
  <si>
    <t>11*</t>
  </si>
  <si>
    <t>8b</t>
  </si>
  <si>
    <t>FC1=C(F)C(C(F)(F)F)=C(F)C(F)=C1C(F)(F)F</t>
  </si>
  <si>
    <t>8d</t>
  </si>
  <si>
    <t>FC1=C(F)C(C#N)=C(F)C(F)=C1C#N</t>
  </si>
  <si>
    <t>8a</t>
  </si>
  <si>
    <t>8c</t>
  </si>
  <si>
    <t>8e</t>
  </si>
  <si>
    <t>8f</t>
  </si>
  <si>
    <t>8g</t>
  </si>
  <si>
    <r>
      <t>ESP</t>
    </r>
    <r>
      <rPr>
        <vertAlign val="subscript"/>
        <sz val="10"/>
        <color theme="1"/>
        <rFont val="Arial"/>
        <family val="2"/>
      </rPr>
      <t>1</t>
    </r>
  </si>
  <si>
    <r>
      <t>ESP</t>
    </r>
    <r>
      <rPr>
        <vertAlign val="subscript"/>
        <sz val="10"/>
        <color theme="1"/>
        <rFont val="Arial"/>
        <family val="2"/>
      </rPr>
      <t>2</t>
    </r>
  </si>
  <si>
    <r>
      <t>The S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Ar sites at this substrates are all equivalent</t>
    </r>
  </si>
  <si>
    <r>
      <t>There is only one S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Ar site in this substrate</t>
    </r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</si>
  <si>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</si>
  <si>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</si>
  <si>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</si>
  <si>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</si>
  <si>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</si>
  <si>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</si>
  <si>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</si>
  <si>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</si>
  <si>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</si>
  <si>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</si>
  <si>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10a</t>
  </si>
  <si>
    <t>10b</t>
  </si>
  <si>
    <t>10c</t>
  </si>
  <si>
    <t>10d</t>
  </si>
  <si>
    <t>10e</t>
  </si>
  <si>
    <t>10f</t>
  </si>
  <si>
    <t>10g</t>
  </si>
  <si>
    <t>10h</t>
  </si>
  <si>
    <t>10i</t>
  </si>
  <si>
    <t>10j</t>
  </si>
  <si>
    <t>10k</t>
  </si>
  <si>
    <t>10l</t>
  </si>
  <si>
    <t>10m</t>
  </si>
  <si>
    <t>10n</t>
  </si>
  <si>
    <t>10o</t>
  </si>
  <si>
    <t>10p</t>
  </si>
  <si>
    <t>10q</t>
  </si>
  <si>
    <t>10r</t>
  </si>
  <si>
    <t xml:space="preserve">Measured rate (lnk)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</si>
  <si>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</si>
  <si>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</si>
  <si>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</si>
  <si>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</si>
  <si>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</si>
  <si>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</si>
  <si>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</si>
  <si>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</si>
  <si>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</si>
  <si>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</si>
  <si>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</si>
  <si>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</si>
  <si>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</si>
  <si>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</si>
  <si>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</si>
  <si>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</si>
  <si>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Nucleophile</t>
  </si>
  <si>
    <t>NaOMe</t>
  </si>
  <si>
    <t>NaN3</t>
  </si>
  <si>
    <t>NaOBn</t>
  </si>
  <si>
    <t>MaOMe</t>
  </si>
  <si>
    <t>NH3</t>
  </si>
  <si>
    <t>TMG</t>
  </si>
  <si>
    <t>HNMe2</t>
  </si>
  <si>
    <t>MeOH/KOH</t>
  </si>
  <si>
    <t>MeO-</t>
  </si>
  <si>
    <t>KOMe</t>
  </si>
  <si>
    <t>H2S/KOH</t>
  </si>
  <si>
    <t>D1</t>
  </si>
  <si>
    <t>D2</t>
  </si>
  <si>
    <t>D3</t>
  </si>
  <si>
    <t>D4</t>
  </si>
  <si>
    <t>D5</t>
  </si>
  <si>
    <t>D6</t>
  </si>
  <si>
    <t>D7</t>
  </si>
  <si>
    <t>D8</t>
  </si>
  <si>
    <t>tBuSH</t>
  </si>
  <si>
    <t>pyrrolidine</t>
  </si>
  <si>
    <t>aniline</t>
  </si>
  <si>
    <t>HNEt2</t>
  </si>
  <si>
    <t>E1</t>
  </si>
  <si>
    <t>E2</t>
  </si>
  <si>
    <t>E3</t>
  </si>
  <si>
    <t>E4</t>
  </si>
  <si>
    <t>I</t>
  </si>
  <si>
    <t>E5</t>
  </si>
  <si>
    <t>E6</t>
  </si>
  <si>
    <t>FC1=C(Cl)N=CN=C1Cl</t>
  </si>
  <si>
    <t>[Na]OCC#CCC</t>
  </si>
  <si>
    <t>NC(C1=C(Cl)C=CC(F)=C1)=O</t>
  </si>
  <si>
    <t>C1=CN=NN1</t>
  </si>
  <si>
    <t>FC1=CC2=C(N=C(Cl)C=C2)C=C1</t>
  </si>
  <si>
    <t>C1NCCNC1</t>
  </si>
  <si>
    <t>N#CC1=CC=C(C=C1F)Br</t>
  </si>
  <si>
    <t>FC1=CN=CC(Cl)=C1I</t>
  </si>
  <si>
    <t>morpholine</t>
  </si>
  <si>
    <t>NC1=C(F)C=NC(Cl)=C1</t>
  </si>
  <si>
    <t xml:space="preserve">Prediction </t>
  </si>
  <si>
    <t>correct</t>
  </si>
  <si>
    <t>1st site correct
2nd site correct</t>
  </si>
  <si>
    <t>1st site incorrect
2nd site incorrect</t>
  </si>
  <si>
    <t>1st site correct
2nd site incorrect</t>
  </si>
  <si>
    <t>1st site incorrect
2nd site incorrect
3rd site correct</t>
  </si>
  <si>
    <t>1st site incorrect
2nd site incorrect
3rd site incorrect</t>
  </si>
  <si>
    <t>1st site correct
2nd site correct
3rd site correct</t>
  </si>
  <si>
    <t>incorrect</t>
  </si>
  <si>
    <t>Prediction</t>
  </si>
  <si>
    <t>Site-selectivity
Prediction</t>
  </si>
  <si>
    <t>Reaction index</t>
  </si>
  <si>
    <t>SMILES of Substrate</t>
  </si>
  <si>
    <t>NC1=CC(F)=C(F)C=C1C(OC)=O</t>
  </si>
  <si>
    <t>ClC1=NC2=C(C(I)=CN2)C(Cl)=N1</t>
  </si>
  <si>
    <t>FC1=CC(F)=C(Cl)C=C1C(OC(C)(C)C)=O</t>
  </si>
  <si>
    <t>BrC1=NC(Br)=CN=C1N</t>
  </si>
  <si>
    <t>FC1=C(Cl)C=C(F)C(C([H])=O)=C1</t>
  </si>
  <si>
    <t>5A 
R=H</t>
  </si>
  <si>
    <t>5B
R=NHMe</t>
  </si>
  <si>
    <t>FC1=C(Cl)C=C(F)C(C(NC)=O)=C1</t>
  </si>
  <si>
    <t>6A
X=Cl</t>
  </si>
  <si>
    <t>CCC1=CC=C(NS(=O)(C2=CC=C(C(C(O)=O)=C2)Cl)=O)C=C1</t>
  </si>
  <si>
    <t>C-Cl</t>
  </si>
  <si>
    <t>6B
X=Cl</t>
  </si>
  <si>
    <t>CCC1=CC=C(NS(=O)(C2=CC=C(C(C(O)=O)=C2)F)=O)C=C1</t>
  </si>
  <si>
    <t>C-F</t>
  </si>
  <si>
    <t xml:space="preserve">Site-selectivity
Prediction </t>
  </si>
  <si>
    <t>7A
R=OMe</t>
  </si>
  <si>
    <t>BrC1=C(C=C(C(F)=C1)/C=N/NC)OC</t>
  </si>
  <si>
    <t>7B
R=NO2</t>
  </si>
  <si>
    <t>BrC1=C(C=C(C(F)=C1)/C=N/NC)[N+]([O-])=O</t>
  </si>
  <si>
    <t xml:space="preserve">correct at Intermolecular selectivity </t>
  </si>
  <si>
    <t>No reacitivity reported</t>
  </si>
  <si>
    <t>SUMMARY OUTPUT</t>
  </si>
  <si>
    <t>X Variable 4</t>
  </si>
  <si>
    <t>Norm. steric</t>
  </si>
  <si>
    <r>
      <t xml:space="preserve">Electron affinity (EA)
</t>
    </r>
    <r>
      <rPr>
        <b/>
        <sz val="10"/>
        <color theme="1"/>
        <rFont val="Arial"/>
        <family val="2"/>
      </rPr>
      <t xml:space="preserve">(kJ/mol) </t>
    </r>
  </si>
  <si>
    <t>EA</t>
  </si>
  <si>
    <t>Norm. EA</t>
  </si>
  <si>
    <t xml:space="preserve">Electron affinity (EA)
(kJ/mol) </t>
  </si>
  <si>
    <r>
      <t xml:space="preserve">LUMO by DFT
</t>
    </r>
    <r>
      <rPr>
        <b/>
        <sz val="10"/>
        <color theme="1"/>
        <rFont val="Arial"/>
        <family val="2"/>
      </rPr>
      <t xml:space="preserve">(kJ/mol) </t>
    </r>
  </si>
  <si>
    <t>steric A value (kJ/mol)</t>
  </si>
  <si>
    <t>Steric</t>
  </si>
  <si>
    <t>EA vs. LUMO</t>
  </si>
  <si>
    <t>ClC1=CC=C(C(C)=O)C=C1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</si>
</sst>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bscript"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i/>
      <vertAlign val="subscript"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theme="5"/>
      <name val="Arial"/>
      <family val="2"/>
    </font>
    <font>
      <sz val="10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9"/>
      <name val="Arial"/>
      <family val="2"/>
    </font>
    <font>
      <vertAlign val="sub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/>
    <xf numFmtId="2" fontId="7" fillId="0" borderId="6" xfId="0" applyNumberFormat="1" applyFont="1" applyBorder="1"/>
    <xf numFmtId="2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5" fontId="7" fillId="0" borderId="1" xfId="0" applyNumberFormat="1" applyFont="1" applyBorder="1"/>
    <xf numFmtId="165" fontId="7" fillId="0" borderId="6" xfId="0" applyNumberFormat="1" applyFont="1" applyBorder="1"/>
    <xf numFmtId="2" fontId="7" fillId="0" borderId="0" xfId="0" applyNumberFormat="1" applyFont="1"/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166" fontId="7" fillId="0" borderId="7" xfId="0" applyNumberFormat="1" applyFont="1" applyBorder="1"/>
    <xf numFmtId="166" fontId="7" fillId="0" borderId="8" xfId="0" applyNumberFormat="1" applyFont="1" applyBorder="1"/>
    <xf numFmtId="165" fontId="7" fillId="0" borderId="9" xfId="0" applyNumberFormat="1" applyFont="1" applyBorder="1"/>
    <xf numFmtId="0" fontId="2" fillId="0" borderId="0" xfId="0" applyFont="1"/>
    <xf numFmtId="165" fontId="7" fillId="0" borderId="0" xfId="0" applyNumberFormat="1" applyFont="1"/>
    <xf numFmtId="166" fontId="7" fillId="0" borderId="10" xfId="0" applyNumberFormat="1" applyFont="1" applyBorder="1"/>
    <xf numFmtId="166" fontId="7" fillId="0" borderId="11" xfId="0" applyNumberFormat="1" applyFont="1" applyBorder="1"/>
    <xf numFmtId="2" fontId="7" fillId="0" borderId="12" xfId="0" applyNumberFormat="1" applyFont="1" applyBorder="1"/>
    <xf numFmtId="0" fontId="8" fillId="0" borderId="8" xfId="0" applyFont="1" applyBorder="1" applyAlignment="1">
      <alignment horizontal="centerContinuous"/>
    </xf>
    <xf numFmtId="166" fontId="7" fillId="0" borderId="13" xfId="0" applyNumberFormat="1" applyFont="1" applyBorder="1"/>
    <xf numFmtId="166" fontId="7" fillId="0" borderId="14" xfId="0" applyNumberFormat="1" applyFont="1" applyBorder="1"/>
    <xf numFmtId="2" fontId="7" fillId="0" borderId="15" xfId="0" applyNumberFormat="1" applyFont="1" applyBorder="1"/>
    <xf numFmtId="9" fontId="7" fillId="0" borderId="10" xfId="1" applyFont="1" applyBorder="1"/>
    <xf numFmtId="9" fontId="7" fillId="0" borderId="11" xfId="1" applyFont="1" applyBorder="1"/>
    <xf numFmtId="166" fontId="7" fillId="0" borderId="0" xfId="0" applyNumberFormat="1" applyFont="1"/>
    <xf numFmtId="0" fontId="0" fillId="0" borderId="16" xfId="0" applyBorder="1"/>
    <xf numFmtId="0" fontId="8" fillId="0" borderId="8" xfId="0" applyFont="1" applyBorder="1" applyAlignment="1">
      <alignment horizontal="center"/>
    </xf>
    <xf numFmtId="2" fontId="7" fillId="0" borderId="17" xfId="0" applyNumberFormat="1" applyFont="1" applyBorder="1"/>
    <xf numFmtId="165" fontId="7" fillId="0" borderId="17" xfId="0" applyNumberFormat="1" applyFont="1" applyBorder="1"/>
    <xf numFmtId="0" fontId="7" fillId="0" borderId="0" xfId="0" applyFont="1" applyAlignment="1">
      <alignment vertical="center"/>
    </xf>
    <xf numFmtId="164" fontId="7" fillId="0" borderId="0" xfId="0" applyNumberFormat="1" applyFont="1"/>
    <xf numFmtId="2" fontId="7" fillId="0" borderId="18" xfId="0" applyNumberFormat="1" applyFont="1" applyBorder="1"/>
    <xf numFmtId="164" fontId="2" fillId="0" borderId="19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9" fontId="7" fillId="0" borderId="12" xfId="1" applyFont="1" applyBorder="1"/>
    <xf numFmtId="164" fontId="2" fillId="0" borderId="1" xfId="0" applyNumberFormat="1" applyFont="1" applyBorder="1"/>
    <xf numFmtId="166" fontId="7" fillId="0" borderId="1" xfId="0" applyNumberFormat="1" applyFont="1" applyBorder="1"/>
    <xf numFmtId="2" fontId="2" fillId="0" borderId="0" xfId="0" applyNumberFormat="1" applyFont="1"/>
    <xf numFmtId="166" fontId="2" fillId="0" borderId="0" xfId="0" applyNumberFormat="1" applyFont="1"/>
    <xf numFmtId="164" fontId="7" fillId="0" borderId="6" xfId="0" applyNumberFormat="1" applyFont="1" applyBorder="1"/>
    <xf numFmtId="0" fontId="7" fillId="0" borderId="2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7" fillId="0" borderId="22" xfId="0" applyNumberFormat="1" applyFont="1" applyBorder="1" applyAlignment="1">
      <alignment vertical="center"/>
    </xf>
    <xf numFmtId="2" fontId="7" fillId="0" borderId="24" xfId="0" applyNumberFormat="1" applyFont="1" applyBorder="1" applyAlignment="1">
      <alignment vertical="center"/>
    </xf>
    <xf numFmtId="2" fontId="7" fillId="0" borderId="24" xfId="0" applyNumberFormat="1" applyFont="1" applyBorder="1"/>
    <xf numFmtId="0" fontId="7" fillId="0" borderId="25" xfId="0" applyFont="1" applyBorder="1" applyAlignment="1">
      <alignment vertical="center"/>
    </xf>
    <xf numFmtId="0" fontId="7" fillId="0" borderId="25" xfId="0" applyFont="1" applyBorder="1"/>
    <xf numFmtId="2" fontId="7" fillId="0" borderId="26" xfId="0" applyNumberFormat="1" applyFont="1" applyBorder="1"/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64" fontId="2" fillId="0" borderId="28" xfId="0" applyNumberFormat="1" applyFont="1" applyBorder="1" applyAlignment="1">
      <alignment horizontal="left" vertical="center" wrapText="1"/>
    </xf>
    <xf numFmtId="164" fontId="5" fillId="0" borderId="28" xfId="0" applyNumberFormat="1" applyFont="1" applyBorder="1" applyAlignment="1">
      <alignment horizontal="left" vertical="center" wrapText="1"/>
    </xf>
    <xf numFmtId="2" fontId="2" fillId="0" borderId="29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vertical="center"/>
    </xf>
    <xf numFmtId="2" fontId="7" fillId="0" borderId="25" xfId="0" applyNumberFormat="1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24" xfId="0" applyFont="1" applyBorder="1" applyAlignment="1">
      <alignment vertical="center"/>
    </xf>
    <xf numFmtId="0" fontId="0" fillId="0" borderId="1" xfId="0" applyBorder="1"/>
    <xf numFmtId="0" fontId="0" fillId="0" borderId="21" xfId="0" applyBorder="1"/>
    <xf numFmtId="164" fontId="2" fillId="0" borderId="33" xfId="0" applyNumberFormat="1" applyFont="1" applyBorder="1" applyAlignment="1">
      <alignment horizontal="left" vertical="center" wrapText="1"/>
    </xf>
    <xf numFmtId="2" fontId="7" fillId="0" borderId="34" xfId="0" applyNumberFormat="1" applyFont="1" applyBorder="1"/>
    <xf numFmtId="2" fontId="7" fillId="0" borderId="35" xfId="0" applyNumberFormat="1" applyFont="1" applyBorder="1"/>
    <xf numFmtId="2" fontId="7" fillId="0" borderId="36" xfId="0" applyNumberFormat="1" applyFont="1" applyBorder="1"/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2" fontId="7" fillId="0" borderId="2" xfId="0" applyNumberFormat="1" applyFont="1" applyBorder="1"/>
    <xf numFmtId="2" fontId="7" fillId="0" borderId="37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/>
    <xf numFmtId="2" fontId="7" fillId="0" borderId="21" xfId="0" applyNumberFormat="1" applyFont="1" applyBorder="1"/>
    <xf numFmtId="2" fontId="7" fillId="0" borderId="22" xfId="0" applyNumberFormat="1" applyFont="1" applyBorder="1"/>
    <xf numFmtId="0" fontId="7" fillId="0" borderId="25" xfId="0" applyFont="1" applyBorder="1" applyAlignment="1">
      <alignment horizontal="center" vertical="center"/>
    </xf>
    <xf numFmtId="2" fontId="7" fillId="0" borderId="38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166" fontId="7" fillId="0" borderId="32" xfId="0" applyNumberFormat="1" applyFont="1" applyBorder="1"/>
    <xf numFmtId="166" fontId="7" fillId="0" borderId="25" xfId="0" applyNumberFormat="1" applyFont="1" applyBorder="1"/>
    <xf numFmtId="164" fontId="7" fillId="0" borderId="26" xfId="0" applyNumberFormat="1" applyFont="1" applyBorder="1"/>
    <xf numFmtId="0" fontId="2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left" vertical="center" wrapText="1"/>
    </xf>
    <xf numFmtId="2" fontId="7" fillId="0" borderId="41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left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2" fontId="7" fillId="0" borderId="43" xfId="0" applyNumberFormat="1" applyFont="1" applyBorder="1" applyAlignment="1">
      <alignment horizontal="center" vertical="center"/>
    </xf>
    <xf numFmtId="0" fontId="14" fillId="0" borderId="0" xfId="0" applyFont="1"/>
    <xf numFmtId="0" fontId="0" fillId="0" borderId="1" xfId="0" applyBorder="1" applyAlignment="1">
      <alignment horizontal="center"/>
    </xf>
    <xf numFmtId="164" fontId="5" fillId="0" borderId="1" xfId="0" quotePrefix="1" applyNumberFormat="1" applyFont="1" applyBorder="1" applyAlignment="1">
      <alignment horizontal="left" vertical="center" wrapText="1"/>
    </xf>
    <xf numFmtId="1" fontId="7" fillId="0" borderId="0" xfId="0" applyNumberFormat="1" applyFont="1"/>
    <xf numFmtId="1" fontId="7" fillId="0" borderId="0" xfId="0" applyNumberFormat="1" applyFont="1" applyAlignment="1">
      <alignment vertical="center"/>
    </xf>
    <xf numFmtId="0" fontId="5" fillId="0" borderId="4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5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0" fontId="7" fillId="0" borderId="32" xfId="0" applyFont="1" applyBorder="1"/>
    <xf numFmtId="0" fontId="7" fillId="0" borderId="26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393"/>
      <color rgb="FFC198E0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637080020059"/>
          <c:y val="5.0925925925925923E-2"/>
          <c:w val="0.85677072139838095"/>
          <c:h val="0.82330547418774014"/>
        </c:manualLayout>
      </c:layout>
      <c:scatterChart>
        <c:scatterStyle val="lineMarker"/>
        <c:varyColors val="0"/>
        <c:ser>
          <c:idx val="0"/>
          <c:order val="0"/>
          <c:tx>
            <c:v>Ar-F (9)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40000"/>
                  <a:lumOff val="60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'[2]SNAr All'!$F$67:$F$75</c:f>
              <c:numCache>
                <c:formatCode>General</c:formatCode>
                <c:ptCount val="9"/>
                <c:pt idx="0">
                  <c:v>72.595375681261316</c:v>
                </c:pt>
                <c:pt idx="1">
                  <c:v>74.986092662788053</c:v>
                </c:pt>
                <c:pt idx="2">
                  <c:v>79.383597302838695</c:v>
                </c:pt>
                <c:pt idx="3">
                  <c:v>79.399077995801818</c:v>
                </c:pt>
                <c:pt idx="4">
                  <c:v>80.853624445839614</c:v>
                </c:pt>
                <c:pt idx="5">
                  <c:v>81.206063586394464</c:v>
                </c:pt>
                <c:pt idx="6">
                  <c:v>82.160811378928429</c:v>
                </c:pt>
                <c:pt idx="7">
                  <c:v>90.357905263603826</c:v>
                </c:pt>
                <c:pt idx="8">
                  <c:v>91.231201720227631</c:v>
                </c:pt>
              </c:numCache>
            </c:numRef>
          </c:xVal>
          <c:yVal>
            <c:numRef>
              <c:f>'[2]SNAr All'!$P$67:$P$75</c:f>
              <c:numCache>
                <c:formatCode>General</c:formatCode>
                <c:ptCount val="9"/>
                <c:pt idx="0">
                  <c:v>73.364452648179409</c:v>
                </c:pt>
                <c:pt idx="1">
                  <c:v>74.127173263180794</c:v>
                </c:pt>
                <c:pt idx="2">
                  <c:v>83.155805754332164</c:v>
                </c:pt>
                <c:pt idx="3">
                  <c:v>81.036283616542192</c:v>
                </c:pt>
                <c:pt idx="4">
                  <c:v>85.348720760776345</c:v>
                </c:pt>
                <c:pt idx="5">
                  <c:v>80.493931866291419</c:v>
                </c:pt>
                <c:pt idx="6">
                  <c:v>81.471922386209741</c:v>
                </c:pt>
                <c:pt idx="7">
                  <c:v>90.2322801004035</c:v>
                </c:pt>
                <c:pt idx="8">
                  <c:v>91.735394645715175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CC-4C8B-9CF4-9B6D6F6B8660}"/>
            </c:ext>
          </c:extLst>
        </c:ser>
        <c:ser>
          <c:idx val="1"/>
          <c:order val="1"/>
          <c:tx>
            <c:v>Ar-Cl (51)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'[2]SNAr All'!$F$16:$F$66</c:f>
              <c:numCache>
                <c:formatCode>General</c:formatCode>
                <c:ptCount val="51"/>
                <c:pt idx="0">
                  <c:v>61.380598680153028</c:v>
                </c:pt>
                <c:pt idx="1">
                  <c:v>62.034006045165185</c:v>
                </c:pt>
                <c:pt idx="2">
                  <c:v>64.029201714539056</c:v>
                </c:pt>
                <c:pt idx="3">
                  <c:v>67.730371250080779</c:v>
                </c:pt>
                <c:pt idx="4">
                  <c:v>67.816941982296328</c:v>
                </c:pt>
                <c:pt idx="5">
                  <c:v>69.235395207279566</c:v>
                </c:pt>
                <c:pt idx="6">
                  <c:v>69.982793300457459</c:v>
                </c:pt>
                <c:pt idx="7">
                  <c:v>70.611536091498039</c:v>
                </c:pt>
                <c:pt idx="8">
                  <c:v>71.494238404161578</c:v>
                </c:pt>
                <c:pt idx="9">
                  <c:v>71.688211889090312</c:v>
                </c:pt>
                <c:pt idx="10">
                  <c:v>72.183692380198295</c:v>
                </c:pt>
                <c:pt idx="11">
                  <c:v>72.430778443883185</c:v>
                </c:pt>
                <c:pt idx="12">
                  <c:v>73.165351270798865</c:v>
                </c:pt>
                <c:pt idx="13">
                  <c:v>73.271727225463039</c:v>
                </c:pt>
                <c:pt idx="14">
                  <c:v>73.949374416686922</c:v>
                </c:pt>
                <c:pt idx="15">
                  <c:v>74.370037453082162</c:v>
                </c:pt>
                <c:pt idx="16">
                  <c:v>74.696772509864815</c:v>
                </c:pt>
                <c:pt idx="17">
                  <c:v>75.747472888749357</c:v>
                </c:pt>
                <c:pt idx="18">
                  <c:v>76.603138556891537</c:v>
                </c:pt>
                <c:pt idx="19">
                  <c:v>76.623512537199133</c:v>
                </c:pt>
                <c:pt idx="20">
                  <c:v>76.762174196483414</c:v>
                </c:pt>
                <c:pt idx="21">
                  <c:v>76.897001925636118</c:v>
                </c:pt>
                <c:pt idx="22">
                  <c:v>77.179242335918502</c:v>
                </c:pt>
                <c:pt idx="23">
                  <c:v>77.202485037335691</c:v>
                </c:pt>
                <c:pt idx="24">
                  <c:v>77.355812847546446</c:v>
                </c:pt>
                <c:pt idx="25">
                  <c:v>77.688711717261995</c:v>
                </c:pt>
                <c:pt idx="26">
                  <c:v>78.909384412529192</c:v>
                </c:pt>
                <c:pt idx="27">
                  <c:v>79.78106568333925</c:v>
                </c:pt>
                <c:pt idx="28">
                  <c:v>79.881861390392459</c:v>
                </c:pt>
                <c:pt idx="29">
                  <c:v>80.505797957907021</c:v>
                </c:pt>
                <c:pt idx="30">
                  <c:v>81.091781304261019</c:v>
                </c:pt>
                <c:pt idx="31">
                  <c:v>81.12575981400299</c:v>
                </c:pt>
                <c:pt idx="32">
                  <c:v>82.214580919631501</c:v>
                </c:pt>
                <c:pt idx="33">
                  <c:v>82.388394284090012</c:v>
                </c:pt>
                <c:pt idx="34">
                  <c:v>82.6292559955602</c:v>
                </c:pt>
                <c:pt idx="35">
                  <c:v>83.041479244514974</c:v>
                </c:pt>
                <c:pt idx="36">
                  <c:v>84.775213389647433</c:v>
                </c:pt>
                <c:pt idx="37">
                  <c:v>86.229364282955771</c:v>
                </c:pt>
                <c:pt idx="38">
                  <c:v>87.579974960428018</c:v>
                </c:pt>
                <c:pt idx="39">
                  <c:v>87.77365793474435</c:v>
                </c:pt>
                <c:pt idx="40">
                  <c:v>88.559055721005251</c:v>
                </c:pt>
                <c:pt idx="41">
                  <c:v>88.8</c:v>
                </c:pt>
                <c:pt idx="42">
                  <c:v>89.156081651012244</c:v>
                </c:pt>
                <c:pt idx="43">
                  <c:v>90.597944702040365</c:v>
                </c:pt>
                <c:pt idx="44">
                  <c:v>90.607966682164431</c:v>
                </c:pt>
                <c:pt idx="45">
                  <c:v>90.82799664080855</c:v>
                </c:pt>
                <c:pt idx="46">
                  <c:v>91.255982608268781</c:v>
                </c:pt>
                <c:pt idx="47">
                  <c:v>91.691752806379981</c:v>
                </c:pt>
                <c:pt idx="48">
                  <c:v>94.255198073879512</c:v>
                </c:pt>
                <c:pt idx="49">
                  <c:v>94.352697756618085</c:v>
                </c:pt>
                <c:pt idx="50">
                  <c:v>95.614906063749729</c:v>
                </c:pt>
              </c:numCache>
            </c:numRef>
          </c:xVal>
          <c:yVal>
            <c:numRef>
              <c:f>'[2]SNAr All'!$P$16:$P$66</c:f>
              <c:numCache>
                <c:formatCode>General</c:formatCode>
                <c:ptCount val="51"/>
                <c:pt idx="0">
                  <c:v>62.401560768879634</c:v>
                </c:pt>
                <c:pt idx="1">
                  <c:v>63.917792310911267</c:v>
                </c:pt>
                <c:pt idx="2">
                  <c:v>65.600106221264809</c:v>
                </c:pt>
                <c:pt idx="3">
                  <c:v>66.253356262653966</c:v>
                </c:pt>
                <c:pt idx="4">
                  <c:v>67.726836326984838</c:v>
                </c:pt>
                <c:pt idx="5">
                  <c:v>72.307161915528226</c:v>
                </c:pt>
                <c:pt idx="6">
                  <c:v>71.935093374985797</c:v>
                </c:pt>
                <c:pt idx="7">
                  <c:v>70.555456959067925</c:v>
                </c:pt>
                <c:pt idx="8">
                  <c:v>76.188056263252179</c:v>
                </c:pt>
                <c:pt idx="9">
                  <c:v>73.223088752694963</c:v>
                </c:pt>
                <c:pt idx="10">
                  <c:v>72.274274089334483</c:v>
                </c:pt>
                <c:pt idx="11">
                  <c:v>70.026030830446246</c:v>
                </c:pt>
                <c:pt idx="12">
                  <c:v>70.487675572185552</c:v>
                </c:pt>
                <c:pt idx="13">
                  <c:v>72.559992300380159</c:v>
                </c:pt>
                <c:pt idx="14">
                  <c:v>71.096237982152942</c:v>
                </c:pt>
                <c:pt idx="15">
                  <c:v>72.06005535336142</c:v>
                </c:pt>
                <c:pt idx="16">
                  <c:v>76.18749404021159</c:v>
                </c:pt>
                <c:pt idx="17">
                  <c:v>76.256217133422609</c:v>
                </c:pt>
                <c:pt idx="18">
                  <c:v>79.924338746200362</c:v>
                </c:pt>
                <c:pt idx="19">
                  <c:v>76.790085217483693</c:v>
                </c:pt>
                <c:pt idx="20">
                  <c:v>77.023328662818329</c:v>
                </c:pt>
                <c:pt idx="21">
                  <c:v>81.884544913123406</c:v>
                </c:pt>
                <c:pt idx="22">
                  <c:v>79.462487733472443</c:v>
                </c:pt>
                <c:pt idx="23">
                  <c:v>80.490590953726652</c:v>
                </c:pt>
                <c:pt idx="24">
                  <c:v>76.576752350291301</c:v>
                </c:pt>
                <c:pt idx="25">
                  <c:v>77.025367293682024</c:v>
                </c:pt>
                <c:pt idx="26">
                  <c:v>76.082430836804249</c:v>
                </c:pt>
                <c:pt idx="27">
                  <c:v>75.021163658901386</c:v>
                </c:pt>
                <c:pt idx="28">
                  <c:v>80.133031155903907</c:v>
                </c:pt>
                <c:pt idx="29">
                  <c:v>73.967714671868933</c:v>
                </c:pt>
                <c:pt idx="30">
                  <c:v>81.085298531197509</c:v>
                </c:pt>
                <c:pt idx="31">
                  <c:v>81.407368797246349</c:v>
                </c:pt>
                <c:pt idx="32">
                  <c:v>81.19660206731227</c:v>
                </c:pt>
                <c:pt idx="33">
                  <c:v>85.100919034414716</c:v>
                </c:pt>
                <c:pt idx="34">
                  <c:v>83.30003041632618</c:v>
                </c:pt>
                <c:pt idx="35">
                  <c:v>81.87916697408744</c:v>
                </c:pt>
                <c:pt idx="36">
                  <c:v>88.962255354241478</c:v>
                </c:pt>
                <c:pt idx="37">
                  <c:v>82.59024362491536</c:v>
                </c:pt>
                <c:pt idx="38">
                  <c:v>86.187981822132173</c:v>
                </c:pt>
                <c:pt idx="39">
                  <c:v>85.349850185332414</c:v>
                </c:pt>
                <c:pt idx="40">
                  <c:v>90.655299986031821</c:v>
                </c:pt>
                <c:pt idx="41">
                  <c:v>87.128162867130797</c:v>
                </c:pt>
                <c:pt idx="42">
                  <c:v>91.441166444246321</c:v>
                </c:pt>
                <c:pt idx="43">
                  <c:v>87.883685474119034</c:v>
                </c:pt>
                <c:pt idx="44">
                  <c:v>89.427228777268454</c:v>
                </c:pt>
                <c:pt idx="45">
                  <c:v>88.578633974339439</c:v>
                </c:pt>
                <c:pt idx="46">
                  <c:v>89.777597465215834</c:v>
                </c:pt>
                <c:pt idx="47">
                  <c:v>93.173758843539332</c:v>
                </c:pt>
                <c:pt idx="48">
                  <c:v>91.071827954576634</c:v>
                </c:pt>
                <c:pt idx="49">
                  <c:v>92.008539245981041</c:v>
                </c:pt>
                <c:pt idx="50">
                  <c:v>92.615815744301131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CC-4C8B-9CF4-9B6D6F6B8660}"/>
            </c:ext>
          </c:extLst>
        </c:ser>
        <c:ser>
          <c:idx val="2"/>
          <c:order val="2"/>
          <c:tx>
            <c:v>Ar-Br (14)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198E0"/>
              </a:solidFill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'[2]SNAr All'!$F$2:$F$15</c:f>
              <c:numCache>
                <c:formatCode>General</c:formatCode>
                <c:ptCount val="14"/>
                <c:pt idx="0">
                  <c:v>64.355522190594968</c:v>
                </c:pt>
                <c:pt idx="1">
                  <c:v>70.842631996239191</c:v>
                </c:pt>
                <c:pt idx="2">
                  <c:v>72.283473608314097</c:v>
                </c:pt>
                <c:pt idx="3">
                  <c:v>73.007317642780734</c:v>
                </c:pt>
                <c:pt idx="4">
                  <c:v>76.918256787235165</c:v>
                </c:pt>
                <c:pt idx="5">
                  <c:v>76.972230166125271</c:v>
                </c:pt>
                <c:pt idx="6">
                  <c:v>76.994826583933431</c:v>
                </c:pt>
                <c:pt idx="7">
                  <c:v>78.61433947026778</c:v>
                </c:pt>
                <c:pt idx="8">
                  <c:v>81.983148185668483</c:v>
                </c:pt>
                <c:pt idx="9">
                  <c:v>85.97785670343012</c:v>
                </c:pt>
                <c:pt idx="10">
                  <c:v>86.218698490636726</c:v>
                </c:pt>
                <c:pt idx="11">
                  <c:v>90.222000979316505</c:v>
                </c:pt>
                <c:pt idx="12">
                  <c:v>92.411821337062605</c:v>
                </c:pt>
                <c:pt idx="13">
                  <c:v>94.912993017110949</c:v>
                </c:pt>
              </c:numCache>
            </c:numRef>
          </c:xVal>
          <c:yVal>
            <c:numRef>
              <c:f>'[2]SNAr All'!$P$2:$P$15</c:f>
              <c:numCache>
                <c:formatCode>General</c:formatCode>
                <c:ptCount val="14"/>
                <c:pt idx="0">
                  <c:v>68.075953432524216</c:v>
                </c:pt>
                <c:pt idx="1">
                  <c:v>68.467834408152584</c:v>
                </c:pt>
                <c:pt idx="2">
                  <c:v>72.709779786472666</c:v>
                </c:pt>
                <c:pt idx="3">
                  <c:v>72.517083472254612</c:v>
                </c:pt>
                <c:pt idx="4">
                  <c:v>77.82114415480774</c:v>
                </c:pt>
                <c:pt idx="5">
                  <c:v>76.282600010247634</c:v>
                </c:pt>
                <c:pt idx="6">
                  <c:v>77.682538572211968</c:v>
                </c:pt>
                <c:pt idx="7">
                  <c:v>79.680715260721257</c:v>
                </c:pt>
                <c:pt idx="8">
                  <c:v>82.802708443842974</c:v>
                </c:pt>
                <c:pt idx="9">
                  <c:v>81.683109976375903</c:v>
                </c:pt>
                <c:pt idx="10">
                  <c:v>88.423754875196252</c:v>
                </c:pt>
                <c:pt idx="11">
                  <c:v>92.405633741471874</c:v>
                </c:pt>
                <c:pt idx="12">
                  <c:v>89.177554182980927</c:v>
                </c:pt>
                <c:pt idx="13">
                  <c:v>94.710470189206021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CC-4C8B-9CF4-9B6D6F6B8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ax val="100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468973422164911"/>
              <c:y val="0.933612962962962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2.1050934880722108E-3"/>
              <c:y val="0.22297283950617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0894852783150656"/>
          <c:y val="0.22159999999999999"/>
          <c:w val="0.21328946340362362"/>
          <c:h val="0.19501018499767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25607285666474"/>
          <c:y val="5.0925925925925923E-2"/>
          <c:w val="0.83175095562719092"/>
          <c:h val="0.82330547418774014"/>
        </c:manualLayout>
      </c:layout>
      <c:scatterChart>
        <c:scatterStyle val="lineMarker"/>
        <c:varyColors val="0"/>
        <c:ser>
          <c:idx val="0"/>
          <c:order val="0"/>
          <c:tx>
            <c:v>Ar-F (9)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'SNAr All_LUMO by DFT'!$H$67:$H$75</c:f>
              <c:numCache>
                <c:formatCode>0.0</c:formatCode>
                <c:ptCount val="9"/>
                <c:pt idx="0">
                  <c:v>-56.876191889901826</c:v>
                </c:pt>
                <c:pt idx="1">
                  <c:v>-39.711154590020328</c:v>
                </c:pt>
                <c:pt idx="2">
                  <c:v>-38.241657579935072</c:v>
                </c:pt>
                <c:pt idx="3">
                  <c:v>-40.242797960279574</c:v>
                </c:pt>
                <c:pt idx="4">
                  <c:v>-60.962416339523287</c:v>
                </c:pt>
                <c:pt idx="5">
                  <c:v>-25.57387935017298</c:v>
                </c:pt>
                <c:pt idx="6">
                  <c:v>-32.009562250115131</c:v>
                </c:pt>
                <c:pt idx="7">
                  <c:v>-64.189906489777144</c:v>
                </c:pt>
                <c:pt idx="8">
                  <c:v>-82.897770919997527</c:v>
                </c:pt>
              </c:numCache>
            </c:numRef>
          </c:xVal>
          <c:yVal>
            <c:numRef>
              <c:f>'SNAr All_LUMO by DFT'!$I$67:$I$75</c:f>
              <c:numCache>
                <c:formatCode>0.0</c:formatCode>
                <c:ptCount val="9"/>
                <c:pt idx="0">
                  <c:v>-131.85358500000001</c:v>
                </c:pt>
                <c:pt idx="1">
                  <c:v>-150.07089699999997</c:v>
                </c:pt>
                <c:pt idx="2">
                  <c:v>-142.92098799999999</c:v>
                </c:pt>
                <c:pt idx="3">
                  <c:v>-149.810374</c:v>
                </c:pt>
                <c:pt idx="4">
                  <c:v>-115.35379499999999</c:v>
                </c:pt>
                <c:pt idx="5">
                  <c:v>-162.25758399999998</c:v>
                </c:pt>
                <c:pt idx="6">
                  <c:v>-159.941824</c:v>
                </c:pt>
                <c:pt idx="7">
                  <c:v>-105.01006699999999</c:v>
                </c:pt>
                <c:pt idx="8">
                  <c:v>-103.15745899999999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53-4C0E-A99B-1817A9802BB9}"/>
            </c:ext>
          </c:extLst>
        </c:ser>
        <c:ser>
          <c:idx val="1"/>
          <c:order val="1"/>
          <c:tx>
            <c:v>Ar-Cl (51)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'SNAr All_LUMO by DFT'!$H$16:$H$66</c:f>
              <c:numCache>
                <c:formatCode>0.0</c:formatCode>
                <c:ptCount val="51"/>
                <c:pt idx="0">
                  <c:v>12.630148300010671</c:v>
                </c:pt>
                <c:pt idx="1">
                  <c:v>4.6178678202317274</c:v>
                </c:pt>
                <c:pt idx="2">
                  <c:v>123.213899</c:v>
                </c:pt>
                <c:pt idx="3">
                  <c:v>113.85466</c:v>
                </c:pt>
                <c:pt idx="4">
                  <c:v>-2.2597255397793923</c:v>
                </c:pt>
                <c:pt idx="5">
                  <c:v>69.470639999999989</c:v>
                </c:pt>
                <c:pt idx="6">
                  <c:v>74.294989999999999</c:v>
                </c:pt>
                <c:pt idx="7">
                  <c:v>46.313760000000002</c:v>
                </c:pt>
                <c:pt idx="8">
                  <c:v>24.604184999999998</c:v>
                </c:pt>
                <c:pt idx="9">
                  <c:v>-16.78005417012951</c:v>
                </c:pt>
                <c:pt idx="10">
                  <c:v>-2.8946099999999997</c:v>
                </c:pt>
                <c:pt idx="11">
                  <c:v>49.015395999999996</c:v>
                </c:pt>
                <c:pt idx="12">
                  <c:v>69.856587999999988</c:v>
                </c:pt>
                <c:pt idx="13">
                  <c:v>-31.840710000000001</c:v>
                </c:pt>
                <c:pt idx="14">
                  <c:v>54.515154999999993</c:v>
                </c:pt>
                <c:pt idx="15">
                  <c:v>3.0875840000000001</c:v>
                </c:pt>
                <c:pt idx="16">
                  <c:v>0.57892199999999994</c:v>
                </c:pt>
                <c:pt idx="17">
                  <c:v>14.955484999999999</c:v>
                </c:pt>
                <c:pt idx="18">
                  <c:v>-21.227139999999999</c:v>
                </c:pt>
                <c:pt idx="19">
                  <c:v>-25.08662</c:v>
                </c:pt>
                <c:pt idx="20">
                  <c:v>-28.946099999999998</c:v>
                </c:pt>
                <c:pt idx="21">
                  <c:v>-46.313759999999995</c:v>
                </c:pt>
                <c:pt idx="22">
                  <c:v>-4.7278630000000001</c:v>
                </c:pt>
                <c:pt idx="23">
                  <c:v>-27.981229999999996</c:v>
                </c:pt>
                <c:pt idx="24">
                  <c:v>-23.156879999999997</c:v>
                </c:pt>
                <c:pt idx="25">
                  <c:v>-5.0173239999999995</c:v>
                </c:pt>
                <c:pt idx="26">
                  <c:v>4.7278630000000001</c:v>
                </c:pt>
                <c:pt idx="27">
                  <c:v>-5.6927329999999996</c:v>
                </c:pt>
                <c:pt idx="28">
                  <c:v>27.305820999999995</c:v>
                </c:pt>
                <c:pt idx="29">
                  <c:v>8.104908</c:v>
                </c:pt>
                <c:pt idx="30">
                  <c:v>-23.156879999999997</c:v>
                </c:pt>
                <c:pt idx="31">
                  <c:v>-27.981229999999996</c:v>
                </c:pt>
                <c:pt idx="32">
                  <c:v>-17.367659999999997</c:v>
                </c:pt>
                <c:pt idx="33">
                  <c:v>-56.927329999999991</c:v>
                </c:pt>
                <c:pt idx="34">
                  <c:v>13.797640999999999</c:v>
                </c:pt>
                <c:pt idx="35">
                  <c:v>-22.19201</c:v>
                </c:pt>
                <c:pt idx="36">
                  <c:v>-45.348889999999997</c:v>
                </c:pt>
                <c:pt idx="37">
                  <c:v>-28.22</c:v>
                </c:pt>
                <c:pt idx="38">
                  <c:v>3.6665059999999996</c:v>
                </c:pt>
                <c:pt idx="39">
                  <c:v>-58.857069999999993</c:v>
                </c:pt>
                <c:pt idx="40">
                  <c:v>-73.041815000005954</c:v>
                </c:pt>
                <c:pt idx="41">
                  <c:v>-60.786809999999996</c:v>
                </c:pt>
                <c:pt idx="42">
                  <c:v>-68.505769999999998</c:v>
                </c:pt>
                <c:pt idx="43">
                  <c:v>-40.814965870217122</c:v>
                </c:pt>
                <c:pt idx="44">
                  <c:v>-62.716549999999998</c:v>
                </c:pt>
                <c:pt idx="45">
                  <c:v>-68.505769999999998</c:v>
                </c:pt>
                <c:pt idx="46">
                  <c:v>-67.540899999999993</c:v>
                </c:pt>
                <c:pt idx="47">
                  <c:v>-75.259860000000003</c:v>
                </c:pt>
                <c:pt idx="48">
                  <c:v>-63.357223680102436</c:v>
                </c:pt>
                <c:pt idx="49">
                  <c:v>-71.356960850198249</c:v>
                </c:pt>
                <c:pt idx="50">
                  <c:v>-58.27814799993822</c:v>
                </c:pt>
              </c:numCache>
            </c:numRef>
          </c:xVal>
          <c:yVal>
            <c:numRef>
              <c:f>'SNAr All_LUMO by DFT'!$I$16:$I$66</c:f>
              <c:numCache>
                <c:formatCode>0.0</c:formatCode>
                <c:ptCount val="51"/>
                <c:pt idx="0">
                  <c:v>-198.44133399999998</c:v>
                </c:pt>
                <c:pt idx="1">
                  <c:v>-188.29058599999999</c:v>
                </c:pt>
                <c:pt idx="2">
                  <c:v>-310.31184000000002</c:v>
                </c:pt>
                <c:pt idx="3">
                  <c:v>-301.42511099999996</c:v>
                </c:pt>
                <c:pt idx="4">
                  <c:v>-174.212695</c:v>
                </c:pt>
                <c:pt idx="5">
                  <c:v>-229.07690899999997</c:v>
                </c:pt>
                <c:pt idx="6">
                  <c:v>-234.53824299999997</c:v>
                </c:pt>
                <c:pt idx="7">
                  <c:v>-223.94364099999999</c:v>
                </c:pt>
                <c:pt idx="8">
                  <c:v>-191.030902</c:v>
                </c:pt>
                <c:pt idx="9">
                  <c:v>-159.68130099999999</c:v>
                </c:pt>
                <c:pt idx="10">
                  <c:v>-172.88113300000001</c:v>
                </c:pt>
                <c:pt idx="11">
                  <c:v>-229.559359</c:v>
                </c:pt>
                <c:pt idx="12">
                  <c:v>-251.44329099999999</c:v>
                </c:pt>
                <c:pt idx="13">
                  <c:v>-154.33575499999998</c:v>
                </c:pt>
                <c:pt idx="14">
                  <c:v>-235.05928900000001</c:v>
                </c:pt>
                <c:pt idx="15">
                  <c:v>-184.88448899999997</c:v>
                </c:pt>
                <c:pt idx="16">
                  <c:v>-184.49852899999999</c:v>
                </c:pt>
                <c:pt idx="17">
                  <c:v>-199.88868400000001</c:v>
                </c:pt>
                <c:pt idx="18">
                  <c:v>-156.78660099999999</c:v>
                </c:pt>
                <c:pt idx="19">
                  <c:v>-152.43490199999999</c:v>
                </c:pt>
                <c:pt idx="20">
                  <c:v>-151.518247</c:v>
                </c:pt>
                <c:pt idx="21">
                  <c:v>-115.469583</c:v>
                </c:pt>
                <c:pt idx="22">
                  <c:v>-187.711646</c:v>
                </c:pt>
                <c:pt idx="23">
                  <c:v>-154.48049</c:v>
                </c:pt>
                <c:pt idx="24">
                  <c:v>-155.54187999999999</c:v>
                </c:pt>
                <c:pt idx="25">
                  <c:v>-179.84771099999998</c:v>
                </c:pt>
                <c:pt idx="26">
                  <c:v>-189.53530699999999</c:v>
                </c:pt>
                <c:pt idx="27">
                  <c:v>-167.50663999999998</c:v>
                </c:pt>
                <c:pt idx="28">
                  <c:v>-190.32652499999998</c:v>
                </c:pt>
                <c:pt idx="29">
                  <c:v>-177.84071899999998</c:v>
                </c:pt>
                <c:pt idx="30">
                  <c:v>-155.22346299999998</c:v>
                </c:pt>
                <c:pt idx="31">
                  <c:v>-154.25856299999998</c:v>
                </c:pt>
                <c:pt idx="32">
                  <c:v>-162.46021299999998</c:v>
                </c:pt>
                <c:pt idx="33">
                  <c:v>-95.023352000000003</c:v>
                </c:pt>
                <c:pt idx="34">
                  <c:v>-171.87763699999999</c:v>
                </c:pt>
                <c:pt idx="35">
                  <c:v>-161.40847199999999</c:v>
                </c:pt>
                <c:pt idx="36">
                  <c:v>-120.03355999999999</c:v>
                </c:pt>
                <c:pt idx="37">
                  <c:v>-122.513353</c:v>
                </c:pt>
                <c:pt idx="38">
                  <c:v>-149.61739399999999</c:v>
                </c:pt>
                <c:pt idx="39">
                  <c:v>-117.97832299999999</c:v>
                </c:pt>
                <c:pt idx="40">
                  <c:v>-112.59418099999999</c:v>
                </c:pt>
                <c:pt idx="41">
                  <c:v>-129.24835499999998</c:v>
                </c:pt>
                <c:pt idx="42">
                  <c:v>-98.651375999999999</c:v>
                </c:pt>
                <c:pt idx="43">
                  <c:v>-96.152285000000006</c:v>
                </c:pt>
                <c:pt idx="44">
                  <c:v>-118.846733</c:v>
                </c:pt>
                <c:pt idx="45">
                  <c:v>-113.90644500000001</c:v>
                </c:pt>
                <c:pt idx="46">
                  <c:v>-110.95385099999999</c:v>
                </c:pt>
                <c:pt idx="47">
                  <c:v>-96.470702000000003</c:v>
                </c:pt>
                <c:pt idx="48">
                  <c:v>-119.66689799999999</c:v>
                </c:pt>
                <c:pt idx="49">
                  <c:v>-111.80296300000001</c:v>
                </c:pt>
                <c:pt idx="50">
                  <c:v>-123.97035199999999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53-4C0E-A99B-1817A9802BB9}"/>
            </c:ext>
          </c:extLst>
        </c:ser>
        <c:ser>
          <c:idx val="2"/>
          <c:order val="2"/>
          <c:tx>
            <c:v>Ar-Br (14)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'SNAr All_LUMO by DFT'!$H$2:$H$15</c:f>
              <c:numCache>
                <c:formatCode>0.0</c:formatCode>
                <c:ptCount val="14"/>
                <c:pt idx="0">
                  <c:v>127.81922351072799</c:v>
                </c:pt>
                <c:pt idx="1">
                  <c:v>54.41866799999999</c:v>
                </c:pt>
                <c:pt idx="2">
                  <c:v>52.781283610148719</c:v>
                </c:pt>
                <c:pt idx="3">
                  <c:v>52.488928000864902</c:v>
                </c:pt>
                <c:pt idx="4">
                  <c:v>6.4839264004785102</c:v>
                </c:pt>
                <c:pt idx="5">
                  <c:v>55.113667682937297</c:v>
                </c:pt>
                <c:pt idx="6">
                  <c:v>-16.40279</c:v>
                </c:pt>
                <c:pt idx="7">
                  <c:v>101.576689250247</c:v>
                </c:pt>
                <c:pt idx="8">
                  <c:v>-11.356519900242622</c:v>
                </c:pt>
                <c:pt idx="9">
                  <c:v>17.159248080378799</c:v>
                </c:pt>
                <c:pt idx="10">
                  <c:v>-54.032720000000005</c:v>
                </c:pt>
                <c:pt idx="11">
                  <c:v>-56.927329999999991</c:v>
                </c:pt>
                <c:pt idx="12">
                  <c:v>-50.07482326077325</c:v>
                </c:pt>
                <c:pt idx="13">
                  <c:v>-53.899567939628874</c:v>
                </c:pt>
              </c:numCache>
            </c:numRef>
          </c:xVal>
          <c:yVal>
            <c:numRef>
              <c:f>'SNAr All_LUMO by DFT'!$I$2:$I$15</c:f>
              <c:numCache>
                <c:formatCode>0.0</c:formatCode>
                <c:ptCount val="14"/>
                <c:pt idx="0" formatCode="0.0000">
                  <c:v>-311.81708399999997</c:v>
                </c:pt>
                <c:pt idx="1">
                  <c:v>-230.47601399999996</c:v>
                </c:pt>
                <c:pt idx="2">
                  <c:v>-226.09536799999998</c:v>
                </c:pt>
                <c:pt idx="3">
                  <c:v>-229.964617</c:v>
                </c:pt>
                <c:pt idx="4">
                  <c:v>-187.70199700000001</c:v>
                </c:pt>
                <c:pt idx="5">
                  <c:v>-179.14333399999998</c:v>
                </c:pt>
                <c:pt idx="6">
                  <c:v>-157.790097</c:v>
                </c:pt>
                <c:pt idx="7">
                  <c:v>-283.94112299999995</c:v>
                </c:pt>
                <c:pt idx="8">
                  <c:v>-164.65053599999999</c:v>
                </c:pt>
                <c:pt idx="9">
                  <c:v>-189.08180399999998</c:v>
                </c:pt>
                <c:pt idx="10">
                  <c:v>-132.210598</c:v>
                </c:pt>
                <c:pt idx="11">
                  <c:v>-122.73527999999999</c:v>
                </c:pt>
                <c:pt idx="12">
                  <c:v>-111.80296300000001</c:v>
                </c:pt>
                <c:pt idx="13">
                  <c:v>-125.012444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53-4C0E-A99B-1817A980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200">
                    <a:solidFill>
                      <a:sysClr val="windowText" lastClr="000000"/>
                    </a:solidFill>
                  </a:rPr>
                  <a:t>Electron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affinity (kJ/mol)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8398677438047524"/>
              <c:y val="0.900144408934336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</c:valAx>
      <c:valAx>
        <c:axId val="10856384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200">
                    <a:solidFill>
                      <a:sysClr val="windowText" lastClr="000000"/>
                    </a:solidFill>
                  </a:rPr>
                  <a:t>LUMO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energy by DFT</a:t>
                </a:r>
                <a:r>
                  <a:rPr lang="en-CA" sz="1200" b="0" i="0" u="none" strike="noStrike" baseline="0">
                    <a:effectLst/>
                  </a:rPr>
                  <a:t> (kJ/mol)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4.9319971367215464E-2"/>
              <c:y val="0.17863944213428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2998091147697444"/>
          <c:y val="0.17662944688319845"/>
          <c:w val="0.22292020315642366"/>
          <c:h val="0.19501018499767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25607285666474"/>
          <c:y val="5.0925925925925923E-2"/>
          <c:w val="0.83175095562719092"/>
          <c:h val="0.82330547418774014"/>
        </c:manualLayout>
      </c:layout>
      <c:scatterChart>
        <c:scatterStyle val="lineMarker"/>
        <c:varyColors val="0"/>
        <c:ser>
          <c:idx val="0"/>
          <c:order val="0"/>
          <c:tx>
            <c:v>Ar-F (9)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'[3]entos LUMO&amp;ESP&amp;ESP'!$D$67:$D$75</c:f>
              <c:numCache>
                <c:formatCode>General</c:formatCode>
                <c:ptCount val="9"/>
                <c:pt idx="0">
                  <c:v>72.595375681261316</c:v>
                </c:pt>
                <c:pt idx="1">
                  <c:v>74.986092662788053</c:v>
                </c:pt>
                <c:pt idx="2">
                  <c:v>79.383597302838695</c:v>
                </c:pt>
                <c:pt idx="3">
                  <c:v>79.399077995801818</c:v>
                </c:pt>
                <c:pt idx="4">
                  <c:v>80.853624445839614</c:v>
                </c:pt>
                <c:pt idx="5">
                  <c:v>81.206063586394464</c:v>
                </c:pt>
                <c:pt idx="6">
                  <c:v>82.160811378928429</c:v>
                </c:pt>
                <c:pt idx="7">
                  <c:v>90.357905263603826</c:v>
                </c:pt>
                <c:pt idx="8">
                  <c:v>91.231201720227631</c:v>
                </c:pt>
              </c:numCache>
            </c:numRef>
          </c:xVal>
          <c:yVal>
            <c:numRef>
              <c:f>'[3]entos LUMO&amp;ESP&amp;ESP'!$J$67:$J$75</c:f>
              <c:numCache>
                <c:formatCode>General</c:formatCode>
                <c:ptCount val="9"/>
                <c:pt idx="0">
                  <c:v>71.999494264327737</c:v>
                </c:pt>
                <c:pt idx="1">
                  <c:v>72.768783887842488</c:v>
                </c:pt>
                <c:pt idx="2">
                  <c:v>82.930803134332905</c:v>
                </c:pt>
                <c:pt idx="3">
                  <c:v>80.256215276504264</c:v>
                </c:pt>
                <c:pt idx="4">
                  <c:v>84.271285309363236</c:v>
                </c:pt>
                <c:pt idx="5">
                  <c:v>80.308392939825353</c:v>
                </c:pt>
                <c:pt idx="6">
                  <c:v>80.885540527930559</c:v>
                </c:pt>
                <c:pt idx="7">
                  <c:v>90.512870243867567</c:v>
                </c:pt>
                <c:pt idx="8">
                  <c:v>90.690958335370652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44-4632-8399-1454F451D89C}"/>
            </c:ext>
          </c:extLst>
        </c:ser>
        <c:ser>
          <c:idx val="1"/>
          <c:order val="1"/>
          <c:tx>
            <c:v>Ar-Cl (51)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'[3]entos LUMO&amp;ESP&amp;ESP'!$D$16:$D$66</c:f>
              <c:numCache>
                <c:formatCode>General</c:formatCode>
                <c:ptCount val="51"/>
                <c:pt idx="0">
                  <c:v>61.380598680153028</c:v>
                </c:pt>
                <c:pt idx="1">
                  <c:v>62.034006045165185</c:v>
                </c:pt>
                <c:pt idx="2">
                  <c:v>64.029201714539056</c:v>
                </c:pt>
                <c:pt idx="3">
                  <c:v>67.730371250080779</c:v>
                </c:pt>
                <c:pt idx="4">
                  <c:v>67.816941982296328</c:v>
                </c:pt>
                <c:pt idx="5">
                  <c:v>69.235395207279566</c:v>
                </c:pt>
                <c:pt idx="6">
                  <c:v>69.982793300457459</c:v>
                </c:pt>
                <c:pt idx="7">
                  <c:v>70.611536091498039</c:v>
                </c:pt>
                <c:pt idx="8">
                  <c:v>71.494238404161578</c:v>
                </c:pt>
                <c:pt idx="9">
                  <c:v>71.688211889090312</c:v>
                </c:pt>
                <c:pt idx="10">
                  <c:v>72.183692380198295</c:v>
                </c:pt>
                <c:pt idx="11">
                  <c:v>72.430778443883185</c:v>
                </c:pt>
                <c:pt idx="12">
                  <c:v>73.165351270798865</c:v>
                </c:pt>
                <c:pt idx="13">
                  <c:v>73.271727225463039</c:v>
                </c:pt>
                <c:pt idx="14">
                  <c:v>73.949374416686922</c:v>
                </c:pt>
                <c:pt idx="15">
                  <c:v>74.370037453082162</c:v>
                </c:pt>
                <c:pt idx="16">
                  <c:v>74.696772509864815</c:v>
                </c:pt>
                <c:pt idx="17">
                  <c:v>75.747472888749357</c:v>
                </c:pt>
                <c:pt idx="18">
                  <c:v>76.603138556891537</c:v>
                </c:pt>
                <c:pt idx="19">
                  <c:v>76.623512537199133</c:v>
                </c:pt>
                <c:pt idx="20">
                  <c:v>76.762174196483414</c:v>
                </c:pt>
                <c:pt idx="21">
                  <c:v>76.897001925636118</c:v>
                </c:pt>
                <c:pt idx="22">
                  <c:v>77.179242335918502</c:v>
                </c:pt>
                <c:pt idx="23">
                  <c:v>77.202485037335691</c:v>
                </c:pt>
                <c:pt idx="24">
                  <c:v>77.355812847546446</c:v>
                </c:pt>
                <c:pt idx="25">
                  <c:v>77.688711717261995</c:v>
                </c:pt>
                <c:pt idx="26">
                  <c:v>78.909384412529192</c:v>
                </c:pt>
                <c:pt idx="27">
                  <c:v>79.78106568333925</c:v>
                </c:pt>
                <c:pt idx="28">
                  <c:v>79.881861390392459</c:v>
                </c:pt>
                <c:pt idx="29">
                  <c:v>80.505797957907021</c:v>
                </c:pt>
                <c:pt idx="30">
                  <c:v>81.091781304261019</c:v>
                </c:pt>
                <c:pt idx="31">
                  <c:v>81.12575981400299</c:v>
                </c:pt>
                <c:pt idx="32">
                  <c:v>82.214580919631501</c:v>
                </c:pt>
                <c:pt idx="33">
                  <c:v>82.388394284090012</c:v>
                </c:pt>
                <c:pt idx="34">
                  <c:v>82.6292559955602</c:v>
                </c:pt>
                <c:pt idx="35">
                  <c:v>83.041479244514974</c:v>
                </c:pt>
                <c:pt idx="36">
                  <c:v>84.775213389647433</c:v>
                </c:pt>
                <c:pt idx="37">
                  <c:v>86.229364282955771</c:v>
                </c:pt>
                <c:pt idx="38">
                  <c:v>87.579974960428018</c:v>
                </c:pt>
                <c:pt idx="39">
                  <c:v>87.77365793474435</c:v>
                </c:pt>
                <c:pt idx="40">
                  <c:v>88.559055721005251</c:v>
                </c:pt>
                <c:pt idx="41">
                  <c:v>88.8</c:v>
                </c:pt>
                <c:pt idx="42">
                  <c:v>89.156081651012244</c:v>
                </c:pt>
                <c:pt idx="43">
                  <c:v>90.597944702040365</c:v>
                </c:pt>
                <c:pt idx="44">
                  <c:v>90.607966682164431</c:v>
                </c:pt>
                <c:pt idx="45">
                  <c:v>90.82799664080855</c:v>
                </c:pt>
                <c:pt idx="46">
                  <c:v>91.255982608268781</c:v>
                </c:pt>
                <c:pt idx="47">
                  <c:v>91.691752806379981</c:v>
                </c:pt>
                <c:pt idx="48">
                  <c:v>94.255198073879512</c:v>
                </c:pt>
                <c:pt idx="49">
                  <c:v>94.352697756618085</c:v>
                </c:pt>
                <c:pt idx="50">
                  <c:v>95.614906063749729</c:v>
                </c:pt>
              </c:numCache>
            </c:numRef>
          </c:xVal>
          <c:yVal>
            <c:numRef>
              <c:f>'[3]entos LUMO&amp;ESP&amp;ESP'!$J$16:$J$66</c:f>
              <c:numCache>
                <c:formatCode>General</c:formatCode>
                <c:ptCount val="51"/>
                <c:pt idx="0">
                  <c:v>62.40324352469986</c:v>
                </c:pt>
                <c:pt idx="1">
                  <c:v>63.879705333023473</c:v>
                </c:pt>
                <c:pt idx="2">
                  <c:v>65.40038156627169</c:v>
                </c:pt>
                <c:pt idx="3">
                  <c:v>65.889775595995317</c:v>
                </c:pt>
                <c:pt idx="4">
                  <c:v>67.960182274472487</c:v>
                </c:pt>
                <c:pt idx="5">
                  <c:v>72.113077135436896</c:v>
                </c:pt>
                <c:pt idx="6">
                  <c:v>72.087504495286041</c:v>
                </c:pt>
                <c:pt idx="7">
                  <c:v>71.551799746414957</c:v>
                </c:pt>
                <c:pt idx="8">
                  <c:v>77.169047656220158</c:v>
                </c:pt>
                <c:pt idx="9">
                  <c:v>73.49281269251378</c:v>
                </c:pt>
                <c:pt idx="10">
                  <c:v>72.62135925169278</c:v>
                </c:pt>
                <c:pt idx="11">
                  <c:v>70.87434275918136</c:v>
                </c:pt>
                <c:pt idx="12">
                  <c:v>71.445247544666643</c:v>
                </c:pt>
                <c:pt idx="13">
                  <c:v>71.935355818952388</c:v>
                </c:pt>
                <c:pt idx="14">
                  <c:v>71.914839342731042</c:v>
                </c:pt>
                <c:pt idx="15">
                  <c:v>71.061376615262517</c:v>
                </c:pt>
                <c:pt idx="16">
                  <c:v>75.231612038538955</c:v>
                </c:pt>
                <c:pt idx="17">
                  <c:v>75.33983408287213</c:v>
                </c:pt>
                <c:pt idx="18">
                  <c:v>82.697118240477693</c:v>
                </c:pt>
                <c:pt idx="19">
                  <c:v>77.019584994646621</c:v>
                </c:pt>
                <c:pt idx="20">
                  <c:v>76.848196864048106</c:v>
                </c:pt>
                <c:pt idx="21">
                  <c:v>82.3303308292612</c:v>
                </c:pt>
                <c:pt idx="22">
                  <c:v>78.819952667582839</c:v>
                </c:pt>
                <c:pt idx="23">
                  <c:v>80.354146280311213</c:v>
                </c:pt>
                <c:pt idx="24">
                  <c:v>76.642836415943719</c:v>
                </c:pt>
                <c:pt idx="25">
                  <c:v>75.843385615379304</c:v>
                </c:pt>
                <c:pt idx="26">
                  <c:v>75.042055271242674</c:v>
                </c:pt>
                <c:pt idx="27">
                  <c:v>73.834248754766676</c:v>
                </c:pt>
                <c:pt idx="28">
                  <c:v>80.374322399041802</c:v>
                </c:pt>
                <c:pt idx="29">
                  <c:v>73.709620180505325</c:v>
                </c:pt>
                <c:pt idx="30">
                  <c:v>81.178244818215262</c:v>
                </c:pt>
                <c:pt idx="31">
                  <c:v>81.487026562672227</c:v>
                </c:pt>
                <c:pt idx="32">
                  <c:v>81.676026730827587</c:v>
                </c:pt>
                <c:pt idx="33">
                  <c:v>86.099082491058482</c:v>
                </c:pt>
                <c:pt idx="34">
                  <c:v>83.523804088926141</c:v>
                </c:pt>
                <c:pt idx="35">
                  <c:v>81.829981060590455</c:v>
                </c:pt>
                <c:pt idx="36">
                  <c:v>88.863118234118588</c:v>
                </c:pt>
                <c:pt idx="37">
                  <c:v>83.830372177092073</c:v>
                </c:pt>
                <c:pt idx="38">
                  <c:v>86.679548645670991</c:v>
                </c:pt>
                <c:pt idx="39">
                  <c:v>85.178079891292114</c:v>
                </c:pt>
                <c:pt idx="40">
                  <c:v>89.952211645624971</c:v>
                </c:pt>
                <c:pt idx="41">
                  <c:v>86.203549797793031</c:v>
                </c:pt>
                <c:pt idx="42">
                  <c:v>91.088477975783263</c:v>
                </c:pt>
                <c:pt idx="43">
                  <c:v>89.78106584104124</c:v>
                </c:pt>
                <c:pt idx="44">
                  <c:v>89.014114374744835</c:v>
                </c:pt>
                <c:pt idx="45">
                  <c:v>87.833131797251639</c:v>
                </c:pt>
                <c:pt idx="46">
                  <c:v>89.199737592794492</c:v>
                </c:pt>
                <c:pt idx="47">
                  <c:v>92.555255872731266</c:v>
                </c:pt>
                <c:pt idx="48">
                  <c:v>90.452749688473958</c:v>
                </c:pt>
                <c:pt idx="49">
                  <c:v>91.482286700426016</c:v>
                </c:pt>
                <c:pt idx="50">
                  <c:v>92.224197445636648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44-4632-8399-1454F451D89C}"/>
            </c:ext>
          </c:extLst>
        </c:ser>
        <c:ser>
          <c:idx val="2"/>
          <c:order val="2"/>
          <c:tx>
            <c:v>Ar-Br (14)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'[3]entos LUMO&amp;ESP&amp;ESP'!$D$2:$D$15</c:f>
              <c:numCache>
                <c:formatCode>General</c:formatCode>
                <c:ptCount val="14"/>
                <c:pt idx="0">
                  <c:v>64.355522190594968</c:v>
                </c:pt>
                <c:pt idx="1">
                  <c:v>70.842631996239191</c:v>
                </c:pt>
                <c:pt idx="2">
                  <c:v>72.283473608314097</c:v>
                </c:pt>
                <c:pt idx="3">
                  <c:v>73.007317642780734</c:v>
                </c:pt>
                <c:pt idx="4">
                  <c:v>76.918256787235165</c:v>
                </c:pt>
                <c:pt idx="5">
                  <c:v>76.972230166125271</c:v>
                </c:pt>
                <c:pt idx="6">
                  <c:v>76.994826583933431</c:v>
                </c:pt>
                <c:pt idx="7">
                  <c:v>78.61433947026778</c:v>
                </c:pt>
                <c:pt idx="8">
                  <c:v>81.983148185668483</c:v>
                </c:pt>
                <c:pt idx="9">
                  <c:v>85.97785670343012</c:v>
                </c:pt>
                <c:pt idx="10">
                  <c:v>86.218698490636726</c:v>
                </c:pt>
                <c:pt idx="11">
                  <c:v>90.222000979316505</c:v>
                </c:pt>
                <c:pt idx="12">
                  <c:v>92.411821337062605</c:v>
                </c:pt>
                <c:pt idx="13">
                  <c:v>94.912993017110949</c:v>
                </c:pt>
              </c:numCache>
            </c:numRef>
          </c:xVal>
          <c:yVal>
            <c:numRef>
              <c:f>'[3]entos LUMO&amp;ESP&amp;ESP'!$J$2:$J$15</c:f>
              <c:numCache>
                <c:formatCode>General</c:formatCode>
                <c:ptCount val="14"/>
                <c:pt idx="0">
                  <c:v>67.919047386997192</c:v>
                </c:pt>
                <c:pt idx="1">
                  <c:v>69.520080847928455</c:v>
                </c:pt>
                <c:pt idx="2">
                  <c:v>73.995657746093244</c:v>
                </c:pt>
                <c:pt idx="3">
                  <c:v>73.714938576408571</c:v>
                </c:pt>
                <c:pt idx="4">
                  <c:v>77.91096929020091</c:v>
                </c:pt>
                <c:pt idx="5">
                  <c:v>77.294549108515213</c:v>
                </c:pt>
                <c:pt idx="6">
                  <c:v>77.986738111551119</c:v>
                </c:pt>
                <c:pt idx="7">
                  <c:v>80.190046787085507</c:v>
                </c:pt>
                <c:pt idx="8">
                  <c:v>84.125448873641233</c:v>
                </c:pt>
                <c:pt idx="9">
                  <c:v>80.710504371402706</c:v>
                </c:pt>
                <c:pt idx="10">
                  <c:v>88.203790270370803</c:v>
                </c:pt>
                <c:pt idx="11">
                  <c:v>92.519304922106102</c:v>
                </c:pt>
                <c:pt idx="12">
                  <c:v>89.884105081830128</c:v>
                </c:pt>
                <c:pt idx="13">
                  <c:v>95.047717070350018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44-4632-8399-1454F451D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ax val="100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3097570857334108"/>
              <c:y val="0.933612910160973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3.8497419366203392E-2"/>
              <c:y val="0.21513342828733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1841482839454229"/>
          <c:y val="0.17057786460504842"/>
          <c:w val="0.23076020316162771"/>
          <c:h val="0.2040873408221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25607285666474"/>
          <c:y val="5.0925925925925923E-2"/>
          <c:w val="0.83175095562719092"/>
          <c:h val="0.82330547418774014"/>
        </c:manualLayout>
      </c:layout>
      <c:scatterChart>
        <c:scatterStyle val="lineMarker"/>
        <c:varyColors val="0"/>
        <c:ser>
          <c:idx val="0"/>
          <c:order val="0"/>
          <c:tx>
            <c:v>Ar-F (9)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'SNAr All_LUMO by Entos'!$I$67:$I$75</c:f>
              <c:numCache>
                <c:formatCode>0.0</c:formatCode>
                <c:ptCount val="9"/>
                <c:pt idx="0">
                  <c:v>-771.97511933999988</c:v>
                </c:pt>
                <c:pt idx="1">
                  <c:v>-789.72776247000002</c:v>
                </c:pt>
                <c:pt idx="2">
                  <c:v>-776.53991930999996</c:v>
                </c:pt>
                <c:pt idx="3">
                  <c:v>-786.95858556999997</c:v>
                </c:pt>
                <c:pt idx="4">
                  <c:v>-770.91472721000002</c:v>
                </c:pt>
                <c:pt idx="5">
                  <c:v>-789.55312099999992</c:v>
                </c:pt>
                <c:pt idx="6">
                  <c:v>-796.08915037999998</c:v>
                </c:pt>
                <c:pt idx="7">
                  <c:v>-737.27067518000001</c:v>
                </c:pt>
                <c:pt idx="8">
                  <c:v>-747.02840548999995</c:v>
                </c:pt>
              </c:numCache>
            </c:numRef>
          </c:xVal>
          <c:yVal>
            <c:numRef>
              <c:f>'SNAr All_LUMO by Entos'!$H$67:$H$75</c:f>
              <c:numCache>
                <c:formatCode>0.00</c:formatCode>
                <c:ptCount val="9"/>
                <c:pt idx="0">
                  <c:v>-56.876191889901826</c:v>
                </c:pt>
                <c:pt idx="1">
                  <c:v>-39.711154590020328</c:v>
                </c:pt>
                <c:pt idx="2">
                  <c:v>-38.241657579935072</c:v>
                </c:pt>
                <c:pt idx="3">
                  <c:v>-40.242797960279574</c:v>
                </c:pt>
                <c:pt idx="4">
                  <c:v>-60.962416339523287</c:v>
                </c:pt>
                <c:pt idx="5">
                  <c:v>-25.57387935017298</c:v>
                </c:pt>
                <c:pt idx="6" formatCode="0.0">
                  <c:v>-32.009562250115131</c:v>
                </c:pt>
                <c:pt idx="7" formatCode="0.0">
                  <c:v>-64.189906489777144</c:v>
                </c:pt>
                <c:pt idx="8" formatCode="0.0">
                  <c:v>-82.897770919997527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F6-4BE4-B361-351940E170A7}"/>
            </c:ext>
          </c:extLst>
        </c:ser>
        <c:ser>
          <c:idx val="1"/>
          <c:order val="1"/>
          <c:tx>
            <c:v>Ar-Cl (51)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'SNAr All_LUMO by Entos'!$I$16:$I$66</c:f>
              <c:numCache>
                <c:formatCode>0.0</c:formatCode>
                <c:ptCount val="51"/>
                <c:pt idx="0">
                  <c:v>-807.70907978999992</c:v>
                </c:pt>
                <c:pt idx="1">
                  <c:v>-801.58987424999998</c:v>
                </c:pt>
                <c:pt idx="2">
                  <c:v>-936.97271368999998</c:v>
                </c:pt>
                <c:pt idx="3">
                  <c:v>-928.22134278999999</c:v>
                </c:pt>
                <c:pt idx="4">
                  <c:v>-788.12414852999984</c:v>
                </c:pt>
                <c:pt idx="5">
                  <c:v>-874.98560540999983</c:v>
                </c:pt>
                <c:pt idx="6">
                  <c:v>-871.78706135999994</c:v>
                </c:pt>
                <c:pt idx="7">
                  <c:v>-832.26405641999997</c:v>
                </c:pt>
                <c:pt idx="8">
                  <c:v>-808.48290552999993</c:v>
                </c:pt>
                <c:pt idx="9">
                  <c:v>-772.18256638999992</c:v>
                </c:pt>
                <c:pt idx="10">
                  <c:v>-793.81591665999997</c:v>
                </c:pt>
                <c:pt idx="11">
                  <c:v>-836.55772791999993</c:v>
                </c:pt>
                <c:pt idx="12">
                  <c:v>-855.50584498000001</c:v>
                </c:pt>
                <c:pt idx="13">
                  <c:v>-774.78096129999994</c:v>
                </c:pt>
                <c:pt idx="14">
                  <c:v>-842.94902679999996</c:v>
                </c:pt>
                <c:pt idx="15">
                  <c:v>-827.50242296999988</c:v>
                </c:pt>
                <c:pt idx="16">
                  <c:v>-826.87815207999984</c:v>
                </c:pt>
                <c:pt idx="17">
                  <c:v>-839.63952269999993</c:v>
                </c:pt>
                <c:pt idx="18">
                  <c:v>-774.28212350999991</c:v>
                </c:pt>
                <c:pt idx="19">
                  <c:v>-770.88867571999992</c:v>
                </c:pt>
                <c:pt idx="20">
                  <c:v>-776.34887505000006</c:v>
                </c:pt>
                <c:pt idx="21">
                  <c:v>-738.07923624</c:v>
                </c:pt>
                <c:pt idx="22">
                  <c:v>-823.66995932999998</c:v>
                </c:pt>
                <c:pt idx="23">
                  <c:v>-777.97371612999984</c:v>
                </c:pt>
                <c:pt idx="24">
                  <c:v>-776.69912285999999</c:v>
                </c:pt>
                <c:pt idx="25">
                  <c:v>-825.59873445999995</c:v>
                </c:pt>
                <c:pt idx="26">
                  <c:v>-831.76232401999994</c:v>
                </c:pt>
                <c:pt idx="27">
                  <c:v>-819.28944952999996</c:v>
                </c:pt>
                <c:pt idx="28">
                  <c:v>-819.38593652999998</c:v>
                </c:pt>
                <c:pt idx="29">
                  <c:v>-810.87578312999995</c:v>
                </c:pt>
                <c:pt idx="30">
                  <c:v>-777.80679362000001</c:v>
                </c:pt>
                <c:pt idx="31">
                  <c:v>-772.88981610000008</c:v>
                </c:pt>
                <c:pt idx="32">
                  <c:v>-776.2215122099999</c:v>
                </c:pt>
                <c:pt idx="33">
                  <c:v>-712.69736601999989</c:v>
                </c:pt>
                <c:pt idx="34">
                  <c:v>-804.93411366999987</c:v>
                </c:pt>
                <c:pt idx="35">
                  <c:v>-783.57092699999998</c:v>
                </c:pt>
                <c:pt idx="36">
                  <c:v>-756.96270700999992</c:v>
                </c:pt>
                <c:pt idx="37">
                  <c:v>-742.83893994999994</c:v>
                </c:pt>
                <c:pt idx="38">
                  <c:v>-788.10195652000004</c:v>
                </c:pt>
                <c:pt idx="39">
                  <c:v>-743.41110786000002</c:v>
                </c:pt>
                <c:pt idx="40">
                  <c:v>-742.74052320999988</c:v>
                </c:pt>
                <c:pt idx="41">
                  <c:v>-759.15103217000001</c:v>
                </c:pt>
                <c:pt idx="42">
                  <c:v>-739.96266247999995</c:v>
                </c:pt>
                <c:pt idx="43">
                  <c:v>-717.71758462999992</c:v>
                </c:pt>
                <c:pt idx="44">
                  <c:v>-745.38812648999999</c:v>
                </c:pt>
                <c:pt idx="45">
                  <c:v>-747.22041461999993</c:v>
                </c:pt>
                <c:pt idx="46">
                  <c:v>-744.25247449999995</c:v>
                </c:pt>
                <c:pt idx="47">
                  <c:v>-740.07169278999993</c:v>
                </c:pt>
                <c:pt idx="48">
                  <c:v>-750.80587153999988</c:v>
                </c:pt>
                <c:pt idx="49">
                  <c:v>-740.86288618999993</c:v>
                </c:pt>
                <c:pt idx="50">
                  <c:v>-752.02643208999996</c:v>
                </c:pt>
              </c:numCache>
            </c:numRef>
          </c:xVal>
          <c:yVal>
            <c:numRef>
              <c:f>'SNAr All_LUMO by Entos'!$H$16:$H$66</c:f>
              <c:numCache>
                <c:formatCode>0.00</c:formatCode>
                <c:ptCount val="51"/>
                <c:pt idx="0">
                  <c:v>12.630148300010671</c:v>
                </c:pt>
                <c:pt idx="1">
                  <c:v>4.6178678202317274</c:v>
                </c:pt>
                <c:pt idx="2">
                  <c:v>123.213899</c:v>
                </c:pt>
                <c:pt idx="3">
                  <c:v>113.85466</c:v>
                </c:pt>
                <c:pt idx="4">
                  <c:v>-2.2597255397793923</c:v>
                </c:pt>
                <c:pt idx="5">
                  <c:v>69.470639999999989</c:v>
                </c:pt>
                <c:pt idx="6">
                  <c:v>74.294989999999999</c:v>
                </c:pt>
                <c:pt idx="7">
                  <c:v>46.313760000000002</c:v>
                </c:pt>
                <c:pt idx="8">
                  <c:v>24.604184999999998</c:v>
                </c:pt>
                <c:pt idx="9">
                  <c:v>-16.78005417012951</c:v>
                </c:pt>
                <c:pt idx="10">
                  <c:v>-2.8946099999999997</c:v>
                </c:pt>
                <c:pt idx="11">
                  <c:v>49.015395999999996</c:v>
                </c:pt>
                <c:pt idx="12">
                  <c:v>69.856587999999988</c:v>
                </c:pt>
                <c:pt idx="13">
                  <c:v>-31.840710000000001</c:v>
                </c:pt>
                <c:pt idx="14">
                  <c:v>54.515154999999993</c:v>
                </c:pt>
                <c:pt idx="15">
                  <c:v>3.0875840000000001</c:v>
                </c:pt>
                <c:pt idx="16">
                  <c:v>0.57892199999999994</c:v>
                </c:pt>
                <c:pt idx="17">
                  <c:v>14.955484999999999</c:v>
                </c:pt>
                <c:pt idx="18">
                  <c:v>-21.227139999999999</c:v>
                </c:pt>
                <c:pt idx="19">
                  <c:v>-25.08662</c:v>
                </c:pt>
                <c:pt idx="20">
                  <c:v>-28.946099999999998</c:v>
                </c:pt>
                <c:pt idx="21">
                  <c:v>-46.313759999999995</c:v>
                </c:pt>
                <c:pt idx="22">
                  <c:v>-4.7278630000000001</c:v>
                </c:pt>
                <c:pt idx="23">
                  <c:v>-27.981229999999996</c:v>
                </c:pt>
                <c:pt idx="24">
                  <c:v>-23.156879999999997</c:v>
                </c:pt>
                <c:pt idx="25">
                  <c:v>-5.0173239999999995</c:v>
                </c:pt>
                <c:pt idx="26">
                  <c:v>4.7278630000000001</c:v>
                </c:pt>
                <c:pt idx="27">
                  <c:v>-5.6927329999999996</c:v>
                </c:pt>
                <c:pt idx="28">
                  <c:v>27.305820999999995</c:v>
                </c:pt>
                <c:pt idx="29">
                  <c:v>8.104908</c:v>
                </c:pt>
                <c:pt idx="30">
                  <c:v>-23.156879999999997</c:v>
                </c:pt>
                <c:pt idx="31">
                  <c:v>-27.981229999999996</c:v>
                </c:pt>
                <c:pt idx="32">
                  <c:v>-17.367659999999997</c:v>
                </c:pt>
                <c:pt idx="33">
                  <c:v>-56.927329999999991</c:v>
                </c:pt>
                <c:pt idx="34">
                  <c:v>13.797640999999999</c:v>
                </c:pt>
                <c:pt idx="35">
                  <c:v>-22.19201</c:v>
                </c:pt>
                <c:pt idx="36">
                  <c:v>-45.348889999999997</c:v>
                </c:pt>
                <c:pt idx="37">
                  <c:v>-28.22</c:v>
                </c:pt>
                <c:pt idx="38">
                  <c:v>3.6665059999999996</c:v>
                </c:pt>
                <c:pt idx="39">
                  <c:v>-58.857069999999993</c:v>
                </c:pt>
                <c:pt idx="40">
                  <c:v>-73.041815000005954</c:v>
                </c:pt>
                <c:pt idx="41">
                  <c:v>-60.786809999999996</c:v>
                </c:pt>
                <c:pt idx="42">
                  <c:v>-68.505769999999998</c:v>
                </c:pt>
                <c:pt idx="43">
                  <c:v>-40.814965870217122</c:v>
                </c:pt>
                <c:pt idx="44">
                  <c:v>-62.716549999999998</c:v>
                </c:pt>
                <c:pt idx="45">
                  <c:v>-68.505769999999998</c:v>
                </c:pt>
                <c:pt idx="46">
                  <c:v>-67.540899999999993</c:v>
                </c:pt>
                <c:pt idx="47">
                  <c:v>-75.259860000000003</c:v>
                </c:pt>
                <c:pt idx="48">
                  <c:v>-63.357223680102436</c:v>
                </c:pt>
                <c:pt idx="49">
                  <c:v>-71.356960850198249</c:v>
                </c:pt>
                <c:pt idx="50">
                  <c:v>-58.27814799993822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F6-4BE4-B361-351940E170A7}"/>
            </c:ext>
          </c:extLst>
        </c:ser>
        <c:ser>
          <c:idx val="2"/>
          <c:order val="2"/>
          <c:tx>
            <c:v>Ar-Br (14)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'SNAr All_LUMO by Entos'!$I$2:$I$15</c:f>
              <c:numCache>
                <c:formatCode>0.0</c:formatCode>
                <c:ptCount val="14"/>
                <c:pt idx="0">
                  <c:v>-939.96477555999991</c:v>
                </c:pt>
                <c:pt idx="1">
                  <c:v>-836.97455176000005</c:v>
                </c:pt>
                <c:pt idx="2">
                  <c:v>-833.52224689999991</c:v>
                </c:pt>
                <c:pt idx="3">
                  <c:v>-833.86381087999985</c:v>
                </c:pt>
                <c:pt idx="4">
                  <c:v>-826.86560876999999</c:v>
                </c:pt>
                <c:pt idx="5">
                  <c:v>-823.47505559000001</c:v>
                </c:pt>
                <c:pt idx="6">
                  <c:v>-778.98682962999987</c:v>
                </c:pt>
                <c:pt idx="7">
                  <c:v>-918.61702680999997</c:v>
                </c:pt>
                <c:pt idx="8">
                  <c:v>-770.69666658999995</c:v>
                </c:pt>
                <c:pt idx="9">
                  <c:v>-853.52303713000003</c:v>
                </c:pt>
                <c:pt idx="10">
                  <c:v>-752.23966836</c:v>
                </c:pt>
                <c:pt idx="11">
                  <c:v>-743.2026959399999</c:v>
                </c:pt>
                <c:pt idx="12">
                  <c:v>-737.74539121999999</c:v>
                </c:pt>
                <c:pt idx="13">
                  <c:v>-742.63052802999994</c:v>
                </c:pt>
              </c:numCache>
            </c:numRef>
          </c:xVal>
          <c:yVal>
            <c:numRef>
              <c:f>'SNAr All_LUMO by Entos'!$H$2:$H$15</c:f>
              <c:numCache>
                <c:formatCode>0.00</c:formatCode>
                <c:ptCount val="14"/>
                <c:pt idx="0">
                  <c:v>127.81922351072799</c:v>
                </c:pt>
                <c:pt idx="1">
                  <c:v>54.41866799999999</c:v>
                </c:pt>
                <c:pt idx="2">
                  <c:v>52.781283610148719</c:v>
                </c:pt>
                <c:pt idx="3">
                  <c:v>52.488928000864902</c:v>
                </c:pt>
                <c:pt idx="4">
                  <c:v>6.4839264004785102</c:v>
                </c:pt>
                <c:pt idx="5">
                  <c:v>55.113667682937297</c:v>
                </c:pt>
                <c:pt idx="6">
                  <c:v>-16.40279</c:v>
                </c:pt>
                <c:pt idx="7">
                  <c:v>101.576689250247</c:v>
                </c:pt>
                <c:pt idx="8">
                  <c:v>-11.356519900242622</c:v>
                </c:pt>
                <c:pt idx="9">
                  <c:v>17.159248080378799</c:v>
                </c:pt>
                <c:pt idx="10">
                  <c:v>-54.032720000000005</c:v>
                </c:pt>
                <c:pt idx="11">
                  <c:v>-56.927329999999991</c:v>
                </c:pt>
                <c:pt idx="12">
                  <c:v>-50.07482326077325</c:v>
                </c:pt>
                <c:pt idx="13">
                  <c:v>-53.899567939628874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F6-4BE4-B361-351940E1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ax val="-650"/>
          <c:min val="-9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200">
                    <a:solidFill>
                      <a:sysClr val="windowText" lastClr="000000"/>
                    </a:solidFill>
                  </a:rPr>
                  <a:t>LUMO energies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at </a:t>
                </a:r>
                <a:r>
                  <a:rPr lang="en-US" sz="1200" b="0" i="0" u="none" strike="noStrike" baseline="0">
                    <a:effectLst/>
                  </a:rPr>
                  <a:t>GFN1-xTB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(kJ/mol)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8398677438047524"/>
              <c:y val="0.900144408934336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</c:valAx>
      <c:valAx>
        <c:axId val="10856384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CA" sz="1200" baseline="0">
                  <a:solidFill>
                    <a:sysClr val="windowText" lastClr="000000"/>
                  </a:solidFill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>
                    <a:solidFill>
                      <a:sysClr val="windowText" lastClr="000000"/>
                    </a:solidFill>
                  </a:defRPr>
                </a:pPr>
                <a:r>
                  <a:rPr lang="en-CA" sz="1200" b="0" i="0" baseline="0">
                    <a:effectLst/>
                  </a:rPr>
                  <a:t>Electron Affinity (kJ/mol) </a:t>
                </a:r>
                <a:endParaRPr lang="en-CA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3.1593386414384771E-2"/>
              <c:y val="0.19939025878740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6285624045128677"/>
          <c:y val="0.1181992020201746"/>
          <c:w val="0.22292020315642366"/>
          <c:h val="0.28746151822307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422134733158356E-2"/>
                  <c:y val="-0.108897637795275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'SNAr All_LUMO by Entos'!$H$2:$H$75</c:f>
              <c:numCache>
                <c:formatCode>0.00</c:formatCode>
                <c:ptCount val="74"/>
                <c:pt idx="0">
                  <c:v>127.81922351072799</c:v>
                </c:pt>
                <c:pt idx="1">
                  <c:v>54.41866799999999</c:v>
                </c:pt>
                <c:pt idx="2">
                  <c:v>52.781283610148719</c:v>
                </c:pt>
                <c:pt idx="3">
                  <c:v>52.488928000864902</c:v>
                </c:pt>
                <c:pt idx="4">
                  <c:v>6.4839264004785102</c:v>
                </c:pt>
                <c:pt idx="5">
                  <c:v>55.113667682937297</c:v>
                </c:pt>
                <c:pt idx="6">
                  <c:v>-16.40279</c:v>
                </c:pt>
                <c:pt idx="7">
                  <c:v>101.576689250247</c:v>
                </c:pt>
                <c:pt idx="8">
                  <c:v>-11.356519900242622</c:v>
                </c:pt>
                <c:pt idx="9">
                  <c:v>17.159248080378799</c:v>
                </c:pt>
                <c:pt idx="10">
                  <c:v>-54.032720000000005</c:v>
                </c:pt>
                <c:pt idx="11">
                  <c:v>-56.927329999999991</c:v>
                </c:pt>
                <c:pt idx="12">
                  <c:v>-50.07482326077325</c:v>
                </c:pt>
                <c:pt idx="13">
                  <c:v>-53.899567939628874</c:v>
                </c:pt>
                <c:pt idx="14">
                  <c:v>12.630148300010671</c:v>
                </c:pt>
                <c:pt idx="15">
                  <c:v>4.6178678202317274</c:v>
                </c:pt>
                <c:pt idx="16">
                  <c:v>123.213899</c:v>
                </c:pt>
                <c:pt idx="17">
                  <c:v>113.85466</c:v>
                </c:pt>
                <c:pt idx="18">
                  <c:v>-2.2597255397793923</c:v>
                </c:pt>
                <c:pt idx="19">
                  <c:v>69.470639999999989</c:v>
                </c:pt>
                <c:pt idx="20">
                  <c:v>74.294989999999999</c:v>
                </c:pt>
                <c:pt idx="21">
                  <c:v>46.313760000000002</c:v>
                </c:pt>
                <c:pt idx="22">
                  <c:v>24.604184999999998</c:v>
                </c:pt>
                <c:pt idx="23">
                  <c:v>-16.78005417012951</c:v>
                </c:pt>
                <c:pt idx="24">
                  <c:v>-2.8946099999999997</c:v>
                </c:pt>
                <c:pt idx="25">
                  <c:v>49.015395999999996</c:v>
                </c:pt>
                <c:pt idx="26">
                  <c:v>69.856587999999988</c:v>
                </c:pt>
                <c:pt idx="27">
                  <c:v>-31.840710000000001</c:v>
                </c:pt>
                <c:pt idx="28">
                  <c:v>54.515154999999993</c:v>
                </c:pt>
                <c:pt idx="29">
                  <c:v>3.0875840000000001</c:v>
                </c:pt>
                <c:pt idx="30">
                  <c:v>0.57892199999999994</c:v>
                </c:pt>
                <c:pt idx="31">
                  <c:v>14.955484999999999</c:v>
                </c:pt>
                <c:pt idx="32">
                  <c:v>-21.227139999999999</c:v>
                </c:pt>
                <c:pt idx="33">
                  <c:v>-25.08662</c:v>
                </c:pt>
                <c:pt idx="34">
                  <c:v>-28.946099999999998</c:v>
                </c:pt>
                <c:pt idx="35">
                  <c:v>-46.313759999999995</c:v>
                </c:pt>
                <c:pt idx="36">
                  <c:v>-4.7278630000000001</c:v>
                </c:pt>
                <c:pt idx="37">
                  <c:v>-27.981229999999996</c:v>
                </c:pt>
                <c:pt idx="38">
                  <c:v>-23.156879999999997</c:v>
                </c:pt>
                <c:pt idx="39">
                  <c:v>-5.0173239999999995</c:v>
                </c:pt>
                <c:pt idx="40">
                  <c:v>4.7278630000000001</c:v>
                </c:pt>
                <c:pt idx="41">
                  <c:v>-5.6927329999999996</c:v>
                </c:pt>
                <c:pt idx="42">
                  <c:v>27.305820999999995</c:v>
                </c:pt>
                <c:pt idx="43">
                  <c:v>8.104908</c:v>
                </c:pt>
                <c:pt idx="44">
                  <c:v>-23.156879999999997</c:v>
                </c:pt>
                <c:pt idx="45">
                  <c:v>-27.981229999999996</c:v>
                </c:pt>
                <c:pt idx="46">
                  <c:v>-17.367659999999997</c:v>
                </c:pt>
                <c:pt idx="47">
                  <c:v>-56.927329999999991</c:v>
                </c:pt>
                <c:pt idx="48">
                  <c:v>13.797640999999999</c:v>
                </c:pt>
                <c:pt idx="49">
                  <c:v>-22.19201</c:v>
                </c:pt>
                <c:pt idx="50">
                  <c:v>-45.348889999999997</c:v>
                </c:pt>
                <c:pt idx="51">
                  <c:v>-28.22</c:v>
                </c:pt>
                <c:pt idx="52">
                  <c:v>3.6665059999999996</c:v>
                </c:pt>
                <c:pt idx="53">
                  <c:v>-58.857069999999993</c:v>
                </c:pt>
                <c:pt idx="54">
                  <c:v>-73.041815000005954</c:v>
                </c:pt>
                <c:pt idx="55">
                  <c:v>-60.786809999999996</c:v>
                </c:pt>
                <c:pt idx="56">
                  <c:v>-68.505769999999998</c:v>
                </c:pt>
                <c:pt idx="57">
                  <c:v>-40.814965870217122</c:v>
                </c:pt>
                <c:pt idx="58">
                  <c:v>-62.716549999999998</c:v>
                </c:pt>
                <c:pt idx="59">
                  <c:v>-68.505769999999998</c:v>
                </c:pt>
                <c:pt idx="60">
                  <c:v>-67.540899999999993</c:v>
                </c:pt>
                <c:pt idx="61">
                  <c:v>-75.259860000000003</c:v>
                </c:pt>
                <c:pt idx="62">
                  <c:v>-63.357223680102436</c:v>
                </c:pt>
                <c:pt idx="63">
                  <c:v>-71.356960850198249</c:v>
                </c:pt>
                <c:pt idx="64">
                  <c:v>-58.27814799993822</c:v>
                </c:pt>
                <c:pt idx="65">
                  <c:v>-56.876191889901826</c:v>
                </c:pt>
                <c:pt idx="66">
                  <c:v>-39.711154590020328</c:v>
                </c:pt>
                <c:pt idx="67">
                  <c:v>-38.241657579935072</c:v>
                </c:pt>
                <c:pt idx="68">
                  <c:v>-40.242797960279574</c:v>
                </c:pt>
                <c:pt idx="69">
                  <c:v>-60.962416339523287</c:v>
                </c:pt>
                <c:pt idx="70">
                  <c:v>-25.57387935017298</c:v>
                </c:pt>
                <c:pt idx="71" formatCode="0.0">
                  <c:v>-32.009562250115131</c:v>
                </c:pt>
                <c:pt idx="72" formatCode="0.0">
                  <c:v>-64.189906489777144</c:v>
                </c:pt>
                <c:pt idx="73" formatCode="0.0">
                  <c:v>-82.897770919997527</c:v>
                </c:pt>
              </c:numCache>
            </c:numRef>
          </c:xVal>
          <c:yVal>
            <c:numRef>
              <c:f>'SNAr All_LUMO by Entos'!$I$2:$I$75</c:f>
              <c:numCache>
                <c:formatCode>0.0</c:formatCode>
                <c:ptCount val="74"/>
                <c:pt idx="0">
                  <c:v>-939.96477555999991</c:v>
                </c:pt>
                <c:pt idx="1">
                  <c:v>-836.97455176000005</c:v>
                </c:pt>
                <c:pt idx="2">
                  <c:v>-833.52224689999991</c:v>
                </c:pt>
                <c:pt idx="3">
                  <c:v>-833.86381087999985</c:v>
                </c:pt>
                <c:pt idx="4">
                  <c:v>-826.86560876999999</c:v>
                </c:pt>
                <c:pt idx="5">
                  <c:v>-823.47505559000001</c:v>
                </c:pt>
                <c:pt idx="6">
                  <c:v>-778.98682962999987</c:v>
                </c:pt>
                <c:pt idx="7">
                  <c:v>-918.61702680999997</c:v>
                </c:pt>
                <c:pt idx="8">
                  <c:v>-770.69666658999995</c:v>
                </c:pt>
                <c:pt idx="9">
                  <c:v>-853.52303713000003</c:v>
                </c:pt>
                <c:pt idx="10">
                  <c:v>-752.23966836</c:v>
                </c:pt>
                <c:pt idx="11">
                  <c:v>-743.2026959399999</c:v>
                </c:pt>
                <c:pt idx="12">
                  <c:v>-737.74539121999999</c:v>
                </c:pt>
                <c:pt idx="13">
                  <c:v>-742.63052802999994</c:v>
                </c:pt>
                <c:pt idx="14">
                  <c:v>-807.70907978999992</c:v>
                </c:pt>
                <c:pt idx="15">
                  <c:v>-801.58987424999998</c:v>
                </c:pt>
                <c:pt idx="16">
                  <c:v>-936.97271368999998</c:v>
                </c:pt>
                <c:pt idx="17">
                  <c:v>-928.22134278999999</c:v>
                </c:pt>
                <c:pt idx="18">
                  <c:v>-788.12414852999984</c:v>
                </c:pt>
                <c:pt idx="19">
                  <c:v>-874.98560540999983</c:v>
                </c:pt>
                <c:pt idx="20">
                  <c:v>-871.78706135999994</c:v>
                </c:pt>
                <c:pt idx="21">
                  <c:v>-832.26405641999997</c:v>
                </c:pt>
                <c:pt idx="22">
                  <c:v>-808.48290552999993</c:v>
                </c:pt>
                <c:pt idx="23">
                  <c:v>-772.18256638999992</c:v>
                </c:pt>
                <c:pt idx="24">
                  <c:v>-793.81591665999997</c:v>
                </c:pt>
                <c:pt idx="25">
                  <c:v>-836.55772791999993</c:v>
                </c:pt>
                <c:pt idx="26">
                  <c:v>-855.50584498000001</c:v>
                </c:pt>
                <c:pt idx="27">
                  <c:v>-774.78096129999994</c:v>
                </c:pt>
                <c:pt idx="28">
                  <c:v>-842.94902679999996</c:v>
                </c:pt>
                <c:pt idx="29">
                  <c:v>-827.50242296999988</c:v>
                </c:pt>
                <c:pt idx="30">
                  <c:v>-826.87815207999984</c:v>
                </c:pt>
                <c:pt idx="31">
                  <c:v>-839.63952269999993</c:v>
                </c:pt>
                <c:pt idx="32">
                  <c:v>-774.28212350999991</c:v>
                </c:pt>
                <c:pt idx="33">
                  <c:v>-770.88867571999992</c:v>
                </c:pt>
                <c:pt idx="34">
                  <c:v>-776.34887505000006</c:v>
                </c:pt>
                <c:pt idx="35">
                  <c:v>-738.07923624</c:v>
                </c:pt>
                <c:pt idx="36">
                  <c:v>-823.66995932999998</c:v>
                </c:pt>
                <c:pt idx="37">
                  <c:v>-777.97371612999984</c:v>
                </c:pt>
                <c:pt idx="38">
                  <c:v>-776.69912285999999</c:v>
                </c:pt>
                <c:pt idx="39">
                  <c:v>-825.59873445999995</c:v>
                </c:pt>
                <c:pt idx="40">
                  <c:v>-831.76232401999994</c:v>
                </c:pt>
                <c:pt idx="41">
                  <c:v>-819.28944952999996</c:v>
                </c:pt>
                <c:pt idx="42">
                  <c:v>-819.38593652999998</c:v>
                </c:pt>
                <c:pt idx="43">
                  <c:v>-810.87578312999995</c:v>
                </c:pt>
                <c:pt idx="44">
                  <c:v>-777.80679362000001</c:v>
                </c:pt>
                <c:pt idx="45">
                  <c:v>-772.88981610000008</c:v>
                </c:pt>
                <c:pt idx="46">
                  <c:v>-776.2215122099999</c:v>
                </c:pt>
                <c:pt idx="47">
                  <c:v>-712.69736601999989</c:v>
                </c:pt>
                <c:pt idx="48">
                  <c:v>-804.93411366999987</c:v>
                </c:pt>
                <c:pt idx="49">
                  <c:v>-783.57092699999998</c:v>
                </c:pt>
                <c:pt idx="50">
                  <c:v>-756.96270700999992</c:v>
                </c:pt>
                <c:pt idx="51">
                  <c:v>-742.83893994999994</c:v>
                </c:pt>
                <c:pt idx="52">
                  <c:v>-788.10195652000004</c:v>
                </c:pt>
                <c:pt idx="53">
                  <c:v>-743.41110786000002</c:v>
                </c:pt>
                <c:pt idx="54">
                  <c:v>-742.74052320999988</c:v>
                </c:pt>
                <c:pt idx="55">
                  <c:v>-759.15103217000001</c:v>
                </c:pt>
                <c:pt idx="56">
                  <c:v>-739.96266247999995</c:v>
                </c:pt>
                <c:pt idx="57">
                  <c:v>-717.71758462999992</c:v>
                </c:pt>
                <c:pt idx="58">
                  <c:v>-745.38812648999999</c:v>
                </c:pt>
                <c:pt idx="59">
                  <c:v>-747.22041461999993</c:v>
                </c:pt>
                <c:pt idx="60">
                  <c:v>-744.25247449999995</c:v>
                </c:pt>
                <c:pt idx="61">
                  <c:v>-740.07169278999993</c:v>
                </c:pt>
                <c:pt idx="62">
                  <c:v>-750.80587153999988</c:v>
                </c:pt>
                <c:pt idx="63">
                  <c:v>-740.86288618999993</c:v>
                </c:pt>
                <c:pt idx="64">
                  <c:v>-752.02643208999996</c:v>
                </c:pt>
                <c:pt idx="65">
                  <c:v>-771.97511933999988</c:v>
                </c:pt>
                <c:pt idx="66">
                  <c:v>-789.72776247000002</c:v>
                </c:pt>
                <c:pt idx="67">
                  <c:v>-776.53991930999996</c:v>
                </c:pt>
                <c:pt idx="68">
                  <c:v>-786.95858556999997</c:v>
                </c:pt>
                <c:pt idx="69">
                  <c:v>-770.91472721000002</c:v>
                </c:pt>
                <c:pt idx="70">
                  <c:v>-789.55312099999992</c:v>
                </c:pt>
                <c:pt idx="71">
                  <c:v>-796.08915037999998</c:v>
                </c:pt>
                <c:pt idx="72">
                  <c:v>-737.27067518000001</c:v>
                </c:pt>
                <c:pt idx="73">
                  <c:v>-747.02840548999995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5A-4E46-858B-F1B91AC45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769224"/>
        <c:axId val="974770504"/>
      </c:scatterChart>
      <c:valAx>
        <c:axId val="974769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770504"/>
        <c:crosses val="autoZero"/>
        <c:crossBetween val="midCat"/>
      </c:valAx>
      <c:valAx>
        <c:axId val="97477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769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8348019199084"/>
          <c:y val="5.0925925925925923E-2"/>
          <c:w val="0.84312361200659069"/>
          <c:h val="0.86250308641975326"/>
        </c:manualLayout>
      </c:layout>
      <c:scatterChart>
        <c:scatterStyle val="lineMarker"/>
        <c:varyColors val="0"/>
        <c:ser>
          <c:idx val="0"/>
          <c:order val="0"/>
          <c:tx>
            <c:v>Ar-F (9)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40000"/>
                  <a:lumOff val="60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'[3]LUMO&amp;ESP&amp;ESP'!$J$67:$J$75</c:f>
              <c:numCache>
                <c:formatCode>General</c:formatCode>
                <c:ptCount val="9"/>
                <c:pt idx="0">
                  <c:v>73.364452648179395</c:v>
                </c:pt>
                <c:pt idx="1">
                  <c:v>74.127173263180808</c:v>
                </c:pt>
                <c:pt idx="2">
                  <c:v>83.15580575433215</c:v>
                </c:pt>
                <c:pt idx="3">
                  <c:v>81.036283616542192</c:v>
                </c:pt>
                <c:pt idx="4">
                  <c:v>85.348720760776345</c:v>
                </c:pt>
                <c:pt idx="5">
                  <c:v>80.493931866291419</c:v>
                </c:pt>
                <c:pt idx="6">
                  <c:v>81.471922386209741</c:v>
                </c:pt>
                <c:pt idx="7">
                  <c:v>90.2322801004035</c:v>
                </c:pt>
                <c:pt idx="8">
                  <c:v>91.735394645715161</c:v>
                </c:pt>
              </c:numCache>
            </c:numRef>
          </c:xVal>
          <c:yVal>
            <c:numRef>
              <c:f>'[3]LUMO&amp;ESP&amp;ESP'!$L$67:$L$75</c:f>
              <c:numCache>
                <c:formatCode>General</c:formatCode>
                <c:ptCount val="9"/>
                <c:pt idx="0">
                  <c:v>-0.76907696691807814</c:v>
                </c:pt>
                <c:pt idx="1">
                  <c:v>0.85891939960724528</c:v>
                </c:pt>
                <c:pt idx="2">
                  <c:v>-3.7722084514934551</c:v>
                </c:pt>
                <c:pt idx="3">
                  <c:v>-1.6372056207403745</c:v>
                </c:pt>
                <c:pt idx="4">
                  <c:v>-4.4950963149367311</c:v>
                </c:pt>
                <c:pt idx="5">
                  <c:v>0.71213172010304504</c:v>
                </c:pt>
                <c:pt idx="6">
                  <c:v>0.68888899271868809</c:v>
                </c:pt>
                <c:pt idx="7">
                  <c:v>0.12562516320032557</c:v>
                </c:pt>
                <c:pt idx="8">
                  <c:v>-0.50419292548752992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4C-481E-A629-2EA00BFB13AA}"/>
            </c:ext>
          </c:extLst>
        </c:ser>
        <c:ser>
          <c:idx val="1"/>
          <c:order val="1"/>
          <c:tx>
            <c:v>Ar-Cl (51)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Pt>
            <c:idx val="29"/>
            <c:marker>
              <c:symbol val="circle"/>
              <c:size val="7"/>
              <c:spPr>
                <a:solidFill>
                  <a:srgbClr val="FF9393"/>
                </a:solidFill>
                <a:ln w="158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84C-481E-A629-2EA00BFB13AA}"/>
              </c:ext>
            </c:extLst>
          </c:dPt>
          <c:xVal>
            <c:numRef>
              <c:f>'[3]LUMO&amp;ESP&amp;ESP'!$J$16:$J$66</c:f>
              <c:numCache>
                <c:formatCode>General</c:formatCode>
                <c:ptCount val="51"/>
                <c:pt idx="0">
                  <c:v>62.401560768879634</c:v>
                </c:pt>
                <c:pt idx="1">
                  <c:v>63.917792310911274</c:v>
                </c:pt>
                <c:pt idx="2">
                  <c:v>65.600106221264809</c:v>
                </c:pt>
                <c:pt idx="3">
                  <c:v>66.253356262653966</c:v>
                </c:pt>
                <c:pt idx="4">
                  <c:v>67.726836326984852</c:v>
                </c:pt>
                <c:pt idx="5">
                  <c:v>72.307161915528226</c:v>
                </c:pt>
                <c:pt idx="6">
                  <c:v>71.935093374985811</c:v>
                </c:pt>
                <c:pt idx="7">
                  <c:v>70.555456959067925</c:v>
                </c:pt>
                <c:pt idx="8">
                  <c:v>76.188056263252179</c:v>
                </c:pt>
                <c:pt idx="9">
                  <c:v>73.223088752694963</c:v>
                </c:pt>
                <c:pt idx="10">
                  <c:v>72.274274089334483</c:v>
                </c:pt>
                <c:pt idx="11">
                  <c:v>70.026030830446246</c:v>
                </c:pt>
                <c:pt idx="12">
                  <c:v>70.487675572185566</c:v>
                </c:pt>
                <c:pt idx="13">
                  <c:v>72.559992300380173</c:v>
                </c:pt>
                <c:pt idx="14">
                  <c:v>71.096237982152928</c:v>
                </c:pt>
                <c:pt idx="15">
                  <c:v>72.06005535336142</c:v>
                </c:pt>
                <c:pt idx="16">
                  <c:v>76.18749404021159</c:v>
                </c:pt>
                <c:pt idx="17">
                  <c:v>76.256217133422609</c:v>
                </c:pt>
                <c:pt idx="18">
                  <c:v>79.924338746200348</c:v>
                </c:pt>
                <c:pt idx="19">
                  <c:v>76.790085217483679</c:v>
                </c:pt>
                <c:pt idx="20">
                  <c:v>77.023328662818329</c:v>
                </c:pt>
                <c:pt idx="21">
                  <c:v>81.884544913123406</c:v>
                </c:pt>
                <c:pt idx="22">
                  <c:v>79.462487733472443</c:v>
                </c:pt>
                <c:pt idx="23">
                  <c:v>80.490590953726638</c:v>
                </c:pt>
                <c:pt idx="24">
                  <c:v>76.576752350291301</c:v>
                </c:pt>
                <c:pt idx="25">
                  <c:v>77.025367293682024</c:v>
                </c:pt>
                <c:pt idx="26">
                  <c:v>76.082430836804249</c:v>
                </c:pt>
                <c:pt idx="27">
                  <c:v>75.021163658901386</c:v>
                </c:pt>
                <c:pt idx="28">
                  <c:v>80.133031155903893</c:v>
                </c:pt>
                <c:pt idx="29">
                  <c:v>73.967714671868933</c:v>
                </c:pt>
                <c:pt idx="30">
                  <c:v>81.085298531197495</c:v>
                </c:pt>
                <c:pt idx="31">
                  <c:v>81.407368797246349</c:v>
                </c:pt>
                <c:pt idx="32">
                  <c:v>81.19660206731227</c:v>
                </c:pt>
                <c:pt idx="33">
                  <c:v>85.100919034414716</c:v>
                </c:pt>
                <c:pt idx="34">
                  <c:v>83.30003041632618</c:v>
                </c:pt>
                <c:pt idx="35">
                  <c:v>81.87916697408744</c:v>
                </c:pt>
                <c:pt idx="36">
                  <c:v>88.962255354241478</c:v>
                </c:pt>
                <c:pt idx="37">
                  <c:v>82.590243624915345</c:v>
                </c:pt>
                <c:pt idx="38">
                  <c:v>86.187981822132173</c:v>
                </c:pt>
                <c:pt idx="39">
                  <c:v>85.349850185332414</c:v>
                </c:pt>
                <c:pt idx="40">
                  <c:v>90.655299986031807</c:v>
                </c:pt>
                <c:pt idx="41">
                  <c:v>87.128162867130811</c:v>
                </c:pt>
                <c:pt idx="42">
                  <c:v>91.441166444246321</c:v>
                </c:pt>
                <c:pt idx="43">
                  <c:v>87.883685474119048</c:v>
                </c:pt>
                <c:pt idx="44">
                  <c:v>89.427228777268454</c:v>
                </c:pt>
                <c:pt idx="45">
                  <c:v>88.578633974339439</c:v>
                </c:pt>
                <c:pt idx="46">
                  <c:v>89.777597465215848</c:v>
                </c:pt>
                <c:pt idx="47">
                  <c:v>93.173758843539332</c:v>
                </c:pt>
                <c:pt idx="48">
                  <c:v>91.071827954576648</c:v>
                </c:pt>
                <c:pt idx="49">
                  <c:v>92.008539245981041</c:v>
                </c:pt>
                <c:pt idx="50">
                  <c:v>92.615815744301145</c:v>
                </c:pt>
              </c:numCache>
            </c:numRef>
          </c:xVal>
          <c:yVal>
            <c:numRef>
              <c:f>'[3]LUMO&amp;ESP&amp;ESP'!$L$16:$L$66</c:f>
              <c:numCache>
                <c:formatCode>General</c:formatCode>
                <c:ptCount val="51"/>
                <c:pt idx="0">
                  <c:v>-1.0209620887266055</c:v>
                </c:pt>
                <c:pt idx="1">
                  <c:v>-1.8837862657460889</c:v>
                </c:pt>
                <c:pt idx="2">
                  <c:v>-1.5709045067257534</c:v>
                </c:pt>
                <c:pt idx="3">
                  <c:v>1.4770149874268128</c:v>
                </c:pt>
                <c:pt idx="4">
                  <c:v>9.010565531147563E-2</c:v>
                </c:pt>
                <c:pt idx="5">
                  <c:v>-3.0717667082486599</c:v>
                </c:pt>
                <c:pt idx="6">
                  <c:v>-1.9523000745283525</c:v>
                </c:pt>
                <c:pt idx="7">
                  <c:v>5.6079132430113532E-2</c:v>
                </c:pt>
                <c:pt idx="8">
                  <c:v>-4.6938178590906006</c:v>
                </c:pt>
                <c:pt idx="9">
                  <c:v>-1.5348768636046515</c:v>
                </c:pt>
                <c:pt idx="10">
                  <c:v>-9.0581709136188238E-2</c:v>
                </c:pt>
                <c:pt idx="11">
                  <c:v>2.404747613436939</c:v>
                </c:pt>
                <c:pt idx="12">
                  <c:v>2.6776756986132995</c:v>
                </c:pt>
                <c:pt idx="13">
                  <c:v>0.71173492508286529</c:v>
                </c:pt>
                <c:pt idx="14">
                  <c:v>2.8531364345339938</c:v>
                </c:pt>
                <c:pt idx="15">
                  <c:v>2.3099820997207416</c:v>
                </c:pt>
                <c:pt idx="16">
                  <c:v>-1.4907215303467751</c:v>
                </c:pt>
                <c:pt idx="17">
                  <c:v>-0.50874424467325241</c:v>
                </c:pt>
                <c:pt idx="18">
                  <c:v>-3.3212001893088114</c:v>
                </c:pt>
                <c:pt idx="19">
                  <c:v>-0.16657268028454553</c:v>
                </c:pt>
                <c:pt idx="20">
                  <c:v>-0.26115446633491501</c:v>
                </c:pt>
                <c:pt idx="21">
                  <c:v>-4.9875429874872879</c:v>
                </c:pt>
                <c:pt idx="22">
                  <c:v>-2.2832453975539408</c:v>
                </c:pt>
                <c:pt idx="23">
                  <c:v>-3.288105916390947</c:v>
                </c:pt>
                <c:pt idx="24">
                  <c:v>0.77906049725514492</c:v>
                </c:pt>
                <c:pt idx="25">
                  <c:v>0.66334442357997148</c:v>
                </c:pt>
                <c:pt idx="26">
                  <c:v>2.8269535757249429</c:v>
                </c:pt>
                <c:pt idx="27">
                  <c:v>4.7599020244378636</c:v>
                </c:pt>
                <c:pt idx="28">
                  <c:v>-0.25116976551143466</c:v>
                </c:pt>
                <c:pt idx="29">
                  <c:v>6.5380832860380877</c:v>
                </c:pt>
                <c:pt idx="30">
                  <c:v>6.4827730635244052E-3</c:v>
                </c:pt>
                <c:pt idx="31">
                  <c:v>-0.28160898324335903</c:v>
                </c:pt>
                <c:pt idx="32">
                  <c:v>1.0179788523192315</c:v>
                </c:pt>
                <c:pt idx="33">
                  <c:v>-2.7125247503247039</c:v>
                </c:pt>
                <c:pt idx="34">
                  <c:v>-0.67077442076598004</c:v>
                </c:pt>
                <c:pt idx="35">
                  <c:v>1.1623122704275346</c:v>
                </c:pt>
                <c:pt idx="36">
                  <c:v>-4.1870419645940444</c:v>
                </c:pt>
                <c:pt idx="37">
                  <c:v>3.6391206580404258</c:v>
                </c:pt>
                <c:pt idx="38">
                  <c:v>1.3919931382958453</c:v>
                </c:pt>
                <c:pt idx="39">
                  <c:v>2.4238077494119352</c:v>
                </c:pt>
                <c:pt idx="40">
                  <c:v>-2.0962442650265558</c:v>
                </c:pt>
                <c:pt idx="41">
                  <c:v>1.6718371328691859</c:v>
                </c:pt>
                <c:pt idx="42">
                  <c:v>-2.285084793234077</c:v>
                </c:pt>
                <c:pt idx="43">
                  <c:v>2.7142592279213176</c:v>
                </c:pt>
                <c:pt idx="44">
                  <c:v>1.1807379048959774</c:v>
                </c:pt>
                <c:pt idx="45">
                  <c:v>2.2493626664691106</c:v>
                </c:pt>
                <c:pt idx="46">
                  <c:v>1.4783851430529324</c:v>
                </c:pt>
                <c:pt idx="47">
                  <c:v>-1.4820060371593513</c:v>
                </c:pt>
                <c:pt idx="48">
                  <c:v>3.1833701193028645</c:v>
                </c:pt>
                <c:pt idx="49">
                  <c:v>2.3441585106370439</c:v>
                </c:pt>
                <c:pt idx="50">
                  <c:v>2.9990903194485838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4C-481E-A629-2EA00BFB13AA}"/>
            </c:ext>
          </c:extLst>
        </c:ser>
        <c:ser>
          <c:idx val="2"/>
          <c:order val="2"/>
          <c:tx>
            <c:v>Ar-Br (14)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198E0"/>
              </a:solidFill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'[3]LUMO&amp;ESP&amp;ESP'!$J$2:$J$15</c:f>
              <c:numCache>
                <c:formatCode>General</c:formatCode>
                <c:ptCount val="14"/>
                <c:pt idx="0">
                  <c:v>68.075953432524216</c:v>
                </c:pt>
                <c:pt idx="1">
                  <c:v>68.467834408152584</c:v>
                </c:pt>
                <c:pt idx="2">
                  <c:v>72.70977978647268</c:v>
                </c:pt>
                <c:pt idx="3">
                  <c:v>72.517083472254598</c:v>
                </c:pt>
                <c:pt idx="4">
                  <c:v>77.821144154807726</c:v>
                </c:pt>
                <c:pt idx="5">
                  <c:v>76.282600010247634</c:v>
                </c:pt>
                <c:pt idx="6">
                  <c:v>77.682538572211968</c:v>
                </c:pt>
                <c:pt idx="7">
                  <c:v>79.680715260721257</c:v>
                </c:pt>
                <c:pt idx="8">
                  <c:v>82.802708443842974</c:v>
                </c:pt>
                <c:pt idx="9">
                  <c:v>81.683109976375889</c:v>
                </c:pt>
                <c:pt idx="10">
                  <c:v>88.423754875196252</c:v>
                </c:pt>
                <c:pt idx="11">
                  <c:v>92.405633741471874</c:v>
                </c:pt>
                <c:pt idx="12">
                  <c:v>89.177554182980927</c:v>
                </c:pt>
                <c:pt idx="13">
                  <c:v>94.710470189206035</c:v>
                </c:pt>
              </c:numCache>
            </c:numRef>
          </c:xVal>
          <c:yVal>
            <c:numRef>
              <c:f>'[3]LUMO&amp;ESP&amp;ESP'!$L$2:$L$15</c:f>
              <c:numCache>
                <c:formatCode>General</c:formatCode>
                <c:ptCount val="14"/>
                <c:pt idx="0">
                  <c:v>-3.7204312419292478</c:v>
                </c:pt>
                <c:pt idx="1">
                  <c:v>2.3747975880866079</c:v>
                </c:pt>
                <c:pt idx="2">
                  <c:v>-0.42630617815858329</c:v>
                </c:pt>
                <c:pt idx="3">
                  <c:v>0.49023417052613638</c:v>
                </c:pt>
                <c:pt idx="4">
                  <c:v>-0.90288736757256061</c:v>
                </c:pt>
                <c:pt idx="5">
                  <c:v>0.68963015587763721</c:v>
                </c:pt>
                <c:pt idx="6">
                  <c:v>-0.68771198827853652</c:v>
                </c:pt>
                <c:pt idx="7">
                  <c:v>-1.0663757904534776</c:v>
                </c:pt>
                <c:pt idx="8">
                  <c:v>-0.81956025817449074</c:v>
                </c:pt>
                <c:pt idx="9">
                  <c:v>4.2947467270542319</c:v>
                </c:pt>
                <c:pt idx="10">
                  <c:v>-2.2050563845595264</c:v>
                </c:pt>
                <c:pt idx="11">
                  <c:v>-2.1836327621553693</c:v>
                </c:pt>
                <c:pt idx="12">
                  <c:v>3.2342671540816781</c:v>
                </c:pt>
                <c:pt idx="13">
                  <c:v>0.20252282790491449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4C-481E-A629-2EA00BFB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ax val="100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Predicted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4669275869003602"/>
              <c:y val="0.89730425149201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</c:valAx>
      <c:valAx>
        <c:axId val="1085638431"/>
        <c:scaling>
          <c:orientation val="minMax"/>
          <c:max val="7.5"/>
          <c:min val="-7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200">
                    <a:solidFill>
                      <a:sysClr val="windowText" lastClr="000000"/>
                    </a:solidFill>
                  </a:rPr>
                  <a:t>Residuals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4.8409628196862238E-4"/>
              <c:y val="0.281352469135802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  <c:maj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662637008381689"/>
          <c:y val="3.8477160493827163E-2"/>
          <c:w val="0.21092228537657959"/>
          <c:h val="0.19501018499767708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637080020059"/>
          <c:y val="5.0925925925925923E-2"/>
          <c:w val="0.85677072139838095"/>
          <c:h val="0.82330547418774014"/>
        </c:manualLayout>
      </c:layout>
      <c:scatterChart>
        <c:scatterStyle val="lineMarker"/>
        <c:varyColors val="0"/>
        <c:ser>
          <c:idx val="0"/>
          <c:order val="0"/>
          <c:tx>
            <c:v>Ar-F (9)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40000"/>
                  <a:lumOff val="60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'SNAr All_LUMO by DFT'!$F$67:$F$75</c:f>
              <c:numCache>
                <c:formatCode>0.00</c:formatCode>
                <c:ptCount val="9"/>
                <c:pt idx="0">
                  <c:v>72.595375681261316</c:v>
                </c:pt>
                <c:pt idx="1">
                  <c:v>74.986092662788053</c:v>
                </c:pt>
                <c:pt idx="2">
                  <c:v>79.383597302838695</c:v>
                </c:pt>
                <c:pt idx="3">
                  <c:v>79.399077995801818</c:v>
                </c:pt>
                <c:pt idx="4">
                  <c:v>80.853624445839614</c:v>
                </c:pt>
                <c:pt idx="5">
                  <c:v>81.206063586394464</c:v>
                </c:pt>
                <c:pt idx="6" formatCode="0.0">
                  <c:v>82.160811378928429</c:v>
                </c:pt>
                <c:pt idx="7" formatCode="0.0">
                  <c:v>90.357905263603826</c:v>
                </c:pt>
                <c:pt idx="8" formatCode="0.0">
                  <c:v>91.231201720227631</c:v>
                </c:pt>
              </c:numCache>
            </c:numRef>
          </c:xVal>
          <c:yVal>
            <c:numRef>
              <c:f>'SNAr All_LUMO by DFT'!$Q$67:$Q$75</c:f>
              <c:numCache>
                <c:formatCode>0.00</c:formatCode>
                <c:ptCount val="9"/>
                <c:pt idx="0">
                  <c:v>73.061828390687168</c:v>
                </c:pt>
                <c:pt idx="1">
                  <c:v>73.674949954874108</c:v>
                </c:pt>
                <c:pt idx="2">
                  <c:v>83.279573425138153</c:v>
                </c:pt>
                <c:pt idx="3">
                  <c:v>80.842346526822013</c:v>
                </c:pt>
                <c:pt idx="4">
                  <c:v>85.705016664121459</c:v>
                </c:pt>
                <c:pt idx="5">
                  <c:v>80.392054172495619</c:v>
                </c:pt>
                <c:pt idx="6">
                  <c:v>81.16510045964236</c:v>
                </c:pt>
                <c:pt idx="7">
                  <c:v>90.700319769774808</c:v>
                </c:pt>
                <c:pt idx="8">
                  <c:v>91.410172053741505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1A-4822-A89C-304C7DBA4686}"/>
            </c:ext>
          </c:extLst>
        </c:ser>
        <c:ser>
          <c:idx val="1"/>
          <c:order val="1"/>
          <c:tx>
            <c:v>Ar-Cl (51)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'SNAr All_LUMO by DFT'!$F$16:$F$66</c:f>
              <c:numCache>
                <c:formatCode>0.00</c:formatCode>
                <c:ptCount val="51"/>
                <c:pt idx="0">
                  <c:v>61.380598680153028</c:v>
                </c:pt>
                <c:pt idx="1">
                  <c:v>62.034006045165185</c:v>
                </c:pt>
                <c:pt idx="2">
                  <c:v>64.029201714539056</c:v>
                </c:pt>
                <c:pt idx="3">
                  <c:v>67.730371250080779</c:v>
                </c:pt>
                <c:pt idx="4">
                  <c:v>67.816941982296328</c:v>
                </c:pt>
                <c:pt idx="5">
                  <c:v>69.235395207279566</c:v>
                </c:pt>
                <c:pt idx="6">
                  <c:v>69.982793300457459</c:v>
                </c:pt>
                <c:pt idx="7">
                  <c:v>70.611536091498039</c:v>
                </c:pt>
                <c:pt idx="8">
                  <c:v>71.494238404161578</c:v>
                </c:pt>
                <c:pt idx="9">
                  <c:v>71.688211889090312</c:v>
                </c:pt>
                <c:pt idx="10">
                  <c:v>72.183692380198295</c:v>
                </c:pt>
                <c:pt idx="11">
                  <c:v>72.430778443883185</c:v>
                </c:pt>
                <c:pt idx="12">
                  <c:v>73.165351270798865</c:v>
                </c:pt>
                <c:pt idx="13">
                  <c:v>73.271727225463039</c:v>
                </c:pt>
                <c:pt idx="14">
                  <c:v>73.949374416686922</c:v>
                </c:pt>
                <c:pt idx="15">
                  <c:v>74.370037453082162</c:v>
                </c:pt>
                <c:pt idx="16">
                  <c:v>74.696772509864815</c:v>
                </c:pt>
                <c:pt idx="17">
                  <c:v>75.747472888749357</c:v>
                </c:pt>
                <c:pt idx="18">
                  <c:v>76.603138556891537</c:v>
                </c:pt>
                <c:pt idx="19">
                  <c:v>76.623512537199133</c:v>
                </c:pt>
                <c:pt idx="20">
                  <c:v>76.762174196483414</c:v>
                </c:pt>
                <c:pt idx="21">
                  <c:v>76.897001925636118</c:v>
                </c:pt>
                <c:pt idx="22">
                  <c:v>77.179242335918502</c:v>
                </c:pt>
                <c:pt idx="23">
                  <c:v>77.202485037335691</c:v>
                </c:pt>
                <c:pt idx="24">
                  <c:v>77.355812847546446</c:v>
                </c:pt>
                <c:pt idx="25">
                  <c:v>77.688711717261995</c:v>
                </c:pt>
                <c:pt idx="26">
                  <c:v>78.909384412529192</c:v>
                </c:pt>
                <c:pt idx="27">
                  <c:v>79.78106568333925</c:v>
                </c:pt>
                <c:pt idx="28">
                  <c:v>79.881861390392459</c:v>
                </c:pt>
                <c:pt idx="29">
                  <c:v>80.505797957907021</c:v>
                </c:pt>
                <c:pt idx="30">
                  <c:v>81.091781304261019</c:v>
                </c:pt>
                <c:pt idx="31">
                  <c:v>81.12575981400299</c:v>
                </c:pt>
                <c:pt idx="32">
                  <c:v>82.214580919631501</c:v>
                </c:pt>
                <c:pt idx="33">
                  <c:v>82.388394284090012</c:v>
                </c:pt>
                <c:pt idx="34">
                  <c:v>82.6292559955602</c:v>
                </c:pt>
                <c:pt idx="35">
                  <c:v>83.041479244514974</c:v>
                </c:pt>
                <c:pt idx="36">
                  <c:v>84.775213389647433</c:v>
                </c:pt>
                <c:pt idx="37">
                  <c:v>86.229364282955771</c:v>
                </c:pt>
                <c:pt idx="38">
                  <c:v>87.579974960428018</c:v>
                </c:pt>
                <c:pt idx="39">
                  <c:v>87.77365793474435</c:v>
                </c:pt>
                <c:pt idx="40">
                  <c:v>88.559055721005251</c:v>
                </c:pt>
                <c:pt idx="41">
                  <c:v>88.8</c:v>
                </c:pt>
                <c:pt idx="42">
                  <c:v>89.156081651012244</c:v>
                </c:pt>
                <c:pt idx="43">
                  <c:v>90.597944702040365</c:v>
                </c:pt>
                <c:pt idx="44">
                  <c:v>90.607966682164431</c:v>
                </c:pt>
                <c:pt idx="45">
                  <c:v>90.82799664080855</c:v>
                </c:pt>
                <c:pt idx="46">
                  <c:v>91.255982608268781</c:v>
                </c:pt>
                <c:pt idx="47">
                  <c:v>91.691752806379981</c:v>
                </c:pt>
                <c:pt idx="48">
                  <c:v>94.255198073879512</c:v>
                </c:pt>
                <c:pt idx="49">
                  <c:v>94.352697756618085</c:v>
                </c:pt>
                <c:pt idx="50">
                  <c:v>95.614906063749729</c:v>
                </c:pt>
              </c:numCache>
            </c:numRef>
          </c:xVal>
          <c:yVal>
            <c:numRef>
              <c:f>'SNAr All_LUMO by DFT'!$Q$16:$Q$66</c:f>
              <c:numCache>
                <c:formatCode>0.00</c:formatCode>
                <c:ptCount val="51"/>
                <c:pt idx="0">
                  <c:v>62.043068082166329</c:v>
                </c:pt>
                <c:pt idx="1">
                  <c:v>63.698527442261465</c:v>
                </c:pt>
                <c:pt idx="2">
                  <c:v>65.183920110925598</c:v>
                </c:pt>
                <c:pt idx="3">
                  <c:v>65.779850221234213</c:v>
                </c:pt>
                <c:pt idx="4">
                  <c:v>67.743659883174587</c:v>
                </c:pt>
                <c:pt idx="5">
                  <c:v>72.975567846494073</c:v>
                </c:pt>
                <c:pt idx="6">
                  <c:v>72.522141354021841</c:v>
                </c:pt>
                <c:pt idx="7">
                  <c:v>70.772674127017837</c:v>
                </c:pt>
                <c:pt idx="8">
                  <c:v>76.738216405697941</c:v>
                </c:pt>
                <c:pt idx="9">
                  <c:v>73.076825613641034</c:v>
                </c:pt>
                <c:pt idx="10">
                  <c:v>72.604152701308294</c:v>
                </c:pt>
                <c:pt idx="11">
                  <c:v>70.051356414597706</c:v>
                </c:pt>
                <c:pt idx="12">
                  <c:v>70.350103428768946</c:v>
                </c:pt>
                <c:pt idx="13">
                  <c:v>71.935030838631036</c:v>
                </c:pt>
                <c:pt idx="14">
                  <c:v>71.065349771453171</c:v>
                </c:pt>
                <c:pt idx="15">
                  <c:v>72.020351872568767</c:v>
                </c:pt>
                <c:pt idx="16">
                  <c:v>76.042149048572227</c:v>
                </c:pt>
                <c:pt idx="17">
                  <c:v>75.93943123845817</c:v>
                </c:pt>
                <c:pt idx="18">
                  <c:v>79.897805261705614</c:v>
                </c:pt>
                <c:pt idx="19">
                  <c:v>76.82619039345019</c:v>
                </c:pt>
                <c:pt idx="20">
                  <c:v>76.939298244761474</c:v>
                </c:pt>
                <c:pt idx="21">
                  <c:v>82.245483782546231</c:v>
                </c:pt>
                <c:pt idx="22">
                  <c:v>78.712940788635876</c:v>
                </c:pt>
                <c:pt idx="23">
                  <c:v>80.244267006360374</c:v>
                </c:pt>
                <c:pt idx="24">
                  <c:v>76.563399209318717</c:v>
                </c:pt>
                <c:pt idx="25">
                  <c:v>76.801631454334895</c:v>
                </c:pt>
                <c:pt idx="26">
                  <c:v>75.818795799734062</c:v>
                </c:pt>
                <c:pt idx="27">
                  <c:v>75.161408755850459</c:v>
                </c:pt>
                <c:pt idx="28">
                  <c:v>80.331030184334509</c:v>
                </c:pt>
                <c:pt idx="29">
                  <c:v>74.160014409606831</c:v>
                </c:pt>
                <c:pt idx="30">
                  <c:v>80.9967665817382</c:v>
                </c:pt>
                <c:pt idx="31">
                  <c:v>81.152746904178017</c:v>
                </c:pt>
                <c:pt idx="32">
                  <c:v>81.06363411226819</c:v>
                </c:pt>
                <c:pt idx="33">
                  <c:v>85.734863049338543</c:v>
                </c:pt>
                <c:pt idx="34">
                  <c:v>83.64631327486785</c:v>
                </c:pt>
                <c:pt idx="35">
                  <c:v>81.571318056595302</c:v>
                </c:pt>
                <c:pt idx="36">
                  <c:v>89.216357615019916</c:v>
                </c:pt>
                <c:pt idx="37">
                  <c:v>83.577398064985971</c:v>
                </c:pt>
                <c:pt idx="38">
                  <c:v>87.026936532603386</c:v>
                </c:pt>
                <c:pt idx="39">
                  <c:v>85.120104027769571</c:v>
                </c:pt>
                <c:pt idx="40">
                  <c:v>89.994798817666549</c:v>
                </c:pt>
                <c:pt idx="41">
                  <c:v>86.298286853960235</c:v>
                </c:pt>
                <c:pt idx="42">
                  <c:v>91.646562352052342</c:v>
                </c:pt>
                <c:pt idx="43">
                  <c:v>89.524566340544766</c:v>
                </c:pt>
                <c:pt idx="44">
                  <c:v>88.911739957753781</c:v>
                </c:pt>
                <c:pt idx="45">
                  <c:v>88.10666160428471</c:v>
                </c:pt>
                <c:pt idx="46">
                  <c:v>89.42775426271119</c:v>
                </c:pt>
                <c:pt idx="47">
                  <c:v>93.18891842872803</c:v>
                </c:pt>
                <c:pt idx="48">
                  <c:v>90.507202028811463</c:v>
                </c:pt>
                <c:pt idx="49">
                  <c:v>91.444543503788822</c:v>
                </c:pt>
                <c:pt idx="50">
                  <c:v>92.066801421442335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1A-4822-A89C-304C7DBA4686}"/>
            </c:ext>
          </c:extLst>
        </c:ser>
        <c:ser>
          <c:idx val="2"/>
          <c:order val="2"/>
          <c:tx>
            <c:v>Ar-Br (14)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198E0"/>
              </a:solidFill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'SNAr All_LUMO by DFT'!$F$2:$F$15</c:f>
              <c:numCache>
                <c:formatCode>0.00</c:formatCode>
                <c:ptCount val="14"/>
                <c:pt idx="0">
                  <c:v>64.355522190594968</c:v>
                </c:pt>
                <c:pt idx="1">
                  <c:v>70.842631996239191</c:v>
                </c:pt>
                <c:pt idx="2">
                  <c:v>72.283473608314097</c:v>
                </c:pt>
                <c:pt idx="3">
                  <c:v>73.007317642780734</c:v>
                </c:pt>
                <c:pt idx="4">
                  <c:v>76.918256787235165</c:v>
                </c:pt>
                <c:pt idx="5">
                  <c:v>76.972230166125271</c:v>
                </c:pt>
                <c:pt idx="6">
                  <c:v>76.994826583933431</c:v>
                </c:pt>
                <c:pt idx="7">
                  <c:v>78.61433947026778</c:v>
                </c:pt>
                <c:pt idx="8">
                  <c:v>81.983148185668483</c:v>
                </c:pt>
                <c:pt idx="9">
                  <c:v>85.97785670343012</c:v>
                </c:pt>
                <c:pt idx="10">
                  <c:v>86.218698490636726</c:v>
                </c:pt>
                <c:pt idx="11">
                  <c:v>90.222000979316505</c:v>
                </c:pt>
                <c:pt idx="12">
                  <c:v>92.411821337062605</c:v>
                </c:pt>
                <c:pt idx="13">
                  <c:v>94.912993017110949</c:v>
                </c:pt>
              </c:numCache>
            </c:numRef>
          </c:xVal>
          <c:yVal>
            <c:numRef>
              <c:f>'SNAr All_LUMO by DFT'!$Q$2:$Q$15</c:f>
              <c:numCache>
                <c:formatCode>0.00</c:formatCode>
                <c:ptCount val="14"/>
                <c:pt idx="0">
                  <c:v>67.757753023717896</c:v>
                </c:pt>
                <c:pt idx="1">
                  <c:v>68.696652611278893</c:v>
                </c:pt>
                <c:pt idx="2">
                  <c:v>73.083888866779319</c:v>
                </c:pt>
                <c:pt idx="3">
                  <c:v>72.632783677628865</c:v>
                </c:pt>
                <c:pt idx="4">
                  <c:v>77.728513574521656</c:v>
                </c:pt>
                <c:pt idx="5">
                  <c:v>78.911769801534916</c:v>
                </c:pt>
                <c:pt idx="6">
                  <c:v>77.847753337474799</c:v>
                </c:pt>
                <c:pt idx="7">
                  <c:v>79.381132277208536</c:v>
                </c:pt>
                <c:pt idx="8">
                  <c:v>82.819230335100229</c:v>
                </c:pt>
                <c:pt idx="9">
                  <c:v>82.35983103123408</c:v>
                </c:pt>
                <c:pt idx="10">
                  <c:v>87.750154756897714</c:v>
                </c:pt>
                <c:pt idx="11">
                  <c:v>91.979054258032534</c:v>
                </c:pt>
                <c:pt idx="12">
                  <c:v>89.728149456474767</c:v>
                </c:pt>
                <c:pt idx="13">
                  <c:v>94.28965787612546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1A-4822-A89C-304C7DBA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ax val="100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468973422164911"/>
              <c:y val="0.933612962962962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2.1050934880722108E-3"/>
              <c:y val="0.22297283950617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0894852783150656"/>
          <c:y val="0.22159999999999999"/>
          <c:w val="0.21328946340362362"/>
          <c:h val="0.19501018499767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38496748766841E-2"/>
          <c:y val="6.6902080277939924E-2"/>
          <c:w val="0.86433188510059622"/>
          <c:h val="0.79558334257513585"/>
        </c:manualLayout>
      </c:layout>
      <c:scatterChart>
        <c:scatterStyle val="lineMarker"/>
        <c:varyColors val="0"/>
        <c:ser>
          <c:idx val="2"/>
          <c:order val="0"/>
          <c:tx>
            <c:v>Training (45)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40000"/>
                  <a:lumOff val="60000"/>
                  <a:alpha val="50000"/>
                </a:schemeClr>
              </a:solidFill>
              <a:ln w="1587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backward val="3"/>
            <c:dispRSqr val="0"/>
            <c:dispEq val="0"/>
          </c:trendline>
          <c:xVal>
            <c:numRef>
              <c:f>'Regression Anal. 60-40 1'!$F$2:$F$46</c:f>
              <c:numCache>
                <c:formatCode>0.00</c:formatCode>
                <c:ptCount val="45"/>
                <c:pt idx="0">
                  <c:v>86.218698490636726</c:v>
                </c:pt>
                <c:pt idx="1">
                  <c:v>78.61433947026778</c:v>
                </c:pt>
                <c:pt idx="2">
                  <c:v>74.370037453082162</c:v>
                </c:pt>
                <c:pt idx="3">
                  <c:v>85.97785670343012</c:v>
                </c:pt>
                <c:pt idx="4">
                  <c:v>81.12575981400299</c:v>
                </c:pt>
                <c:pt idx="5">
                  <c:v>94.912993017110949</c:v>
                </c:pt>
                <c:pt idx="6">
                  <c:v>76.972230166125271</c:v>
                </c:pt>
                <c:pt idx="7">
                  <c:v>72.430778443883185</c:v>
                </c:pt>
                <c:pt idx="8">
                  <c:v>89.156081651012244</c:v>
                </c:pt>
                <c:pt idx="9">
                  <c:v>73.165351270798865</c:v>
                </c:pt>
                <c:pt idx="10">
                  <c:v>82.6292559955602</c:v>
                </c:pt>
                <c:pt idx="11">
                  <c:v>82.388394284090012</c:v>
                </c:pt>
                <c:pt idx="12">
                  <c:v>77.202485037335691</c:v>
                </c:pt>
                <c:pt idx="13">
                  <c:v>86.229364282955771</c:v>
                </c:pt>
                <c:pt idx="14">
                  <c:v>94.255198073879512</c:v>
                </c:pt>
                <c:pt idx="15">
                  <c:v>82.214580919631501</c:v>
                </c:pt>
                <c:pt idx="16">
                  <c:v>94.352697756618085</c:v>
                </c:pt>
                <c:pt idx="17">
                  <c:v>69.235395207279566</c:v>
                </c:pt>
                <c:pt idx="18">
                  <c:v>70.842631996239191</c:v>
                </c:pt>
                <c:pt idx="19">
                  <c:v>90.222000979316505</c:v>
                </c:pt>
                <c:pt idx="20">
                  <c:v>77.355812847546446</c:v>
                </c:pt>
                <c:pt idx="21">
                  <c:v>91.255982608268781</c:v>
                </c:pt>
                <c:pt idx="22">
                  <c:v>76.897001925636118</c:v>
                </c:pt>
                <c:pt idx="23">
                  <c:v>75.747472888749357</c:v>
                </c:pt>
                <c:pt idx="24">
                  <c:v>81.091781304261019</c:v>
                </c:pt>
                <c:pt idx="25">
                  <c:v>70.611536091498039</c:v>
                </c:pt>
                <c:pt idx="26">
                  <c:v>78.909384412529192</c:v>
                </c:pt>
                <c:pt idx="27">
                  <c:v>95.614906063749729</c:v>
                </c:pt>
                <c:pt idx="28">
                  <c:v>74.696772509864815</c:v>
                </c:pt>
                <c:pt idx="29">
                  <c:v>72.183692380198295</c:v>
                </c:pt>
                <c:pt idx="30">
                  <c:v>91.691752806379981</c:v>
                </c:pt>
                <c:pt idx="31">
                  <c:v>92.411821337062605</c:v>
                </c:pt>
                <c:pt idx="32">
                  <c:v>80.853624445839614</c:v>
                </c:pt>
                <c:pt idx="33">
                  <c:v>87.77365793474435</c:v>
                </c:pt>
                <c:pt idx="34">
                  <c:v>88.559055721005251</c:v>
                </c:pt>
                <c:pt idx="35">
                  <c:v>73.949374416686922</c:v>
                </c:pt>
                <c:pt idx="36">
                  <c:v>90.597944702040365</c:v>
                </c:pt>
                <c:pt idx="37">
                  <c:v>67.816941982296328</c:v>
                </c:pt>
                <c:pt idx="38">
                  <c:v>76.603138556891537</c:v>
                </c:pt>
                <c:pt idx="39">
                  <c:v>64.029201714539056</c:v>
                </c:pt>
                <c:pt idx="40">
                  <c:v>90.607966682164431</c:v>
                </c:pt>
                <c:pt idx="41">
                  <c:v>90.82799664080855</c:v>
                </c:pt>
                <c:pt idx="42">
                  <c:v>79.78106568333925</c:v>
                </c:pt>
                <c:pt idx="43">
                  <c:v>71.688211889090312</c:v>
                </c:pt>
                <c:pt idx="44" formatCode="0.0">
                  <c:v>82.160811378928429</c:v>
                </c:pt>
              </c:numCache>
            </c:numRef>
          </c:xVal>
          <c:yVal>
            <c:numRef>
              <c:f>'Regression Anal. 60-40 1'!$M$2:$M$46</c:f>
              <c:numCache>
                <c:formatCode>0.00</c:formatCode>
                <c:ptCount val="45"/>
                <c:pt idx="0">
                  <c:v>88.607141089887904</c:v>
                </c:pt>
                <c:pt idx="1">
                  <c:v>80.672460288938126</c:v>
                </c:pt>
                <c:pt idx="2">
                  <c:v>72.531770666879481</c:v>
                </c:pt>
                <c:pt idx="3">
                  <c:v>83.054914179205639</c:v>
                </c:pt>
                <c:pt idx="4">
                  <c:v>81.795125522429373</c:v>
                </c:pt>
                <c:pt idx="5">
                  <c:v>94.981827778442081</c:v>
                </c:pt>
                <c:pt idx="6">
                  <c:v>76.835155076544041</c:v>
                </c:pt>
                <c:pt idx="7">
                  <c:v>70.673745641099757</c:v>
                </c:pt>
                <c:pt idx="8">
                  <c:v>91.537493400063937</c:v>
                </c:pt>
                <c:pt idx="9">
                  <c:v>71.086773287154415</c:v>
                </c:pt>
                <c:pt idx="10">
                  <c:v>82.954685381511226</c:v>
                </c:pt>
                <c:pt idx="11">
                  <c:v>84.392594405049834</c:v>
                </c:pt>
                <c:pt idx="12">
                  <c:v>80.86994922382766</c:v>
                </c:pt>
                <c:pt idx="13">
                  <c:v>82.436472935039546</c:v>
                </c:pt>
                <c:pt idx="14">
                  <c:v>91.230901676532113</c:v>
                </c:pt>
                <c:pt idx="15">
                  <c:v>81.636488716942679</c:v>
                </c:pt>
                <c:pt idx="16">
                  <c:v>92.177085951464832</c:v>
                </c:pt>
                <c:pt idx="17">
                  <c:v>72.468657631065923</c:v>
                </c:pt>
                <c:pt idx="18">
                  <c:v>69.036813400397648</c:v>
                </c:pt>
                <c:pt idx="19">
                  <c:v>92.609164759787816</c:v>
                </c:pt>
                <c:pt idx="20">
                  <c:v>76.879831659163216</c:v>
                </c:pt>
                <c:pt idx="21">
                  <c:v>89.830298226815827</c:v>
                </c:pt>
                <c:pt idx="22">
                  <c:v>81.473348088075383</c:v>
                </c:pt>
                <c:pt idx="23">
                  <c:v>76.783258442472501</c:v>
                </c:pt>
                <c:pt idx="24">
                  <c:v>81.437526361990962</c:v>
                </c:pt>
                <c:pt idx="25">
                  <c:v>71.28965443755034</c:v>
                </c:pt>
                <c:pt idx="26">
                  <c:v>76.623062051399387</c:v>
                </c:pt>
                <c:pt idx="27">
                  <c:v>92.834552798166598</c:v>
                </c:pt>
                <c:pt idx="28">
                  <c:v>76.835817167691303</c:v>
                </c:pt>
                <c:pt idx="29">
                  <c:v>72.835684795164042</c:v>
                </c:pt>
                <c:pt idx="30">
                  <c:v>93.379385380490589</c:v>
                </c:pt>
                <c:pt idx="31">
                  <c:v>89.413765937413686</c:v>
                </c:pt>
                <c:pt idx="32">
                  <c:v>86.265218845077271</c:v>
                </c:pt>
                <c:pt idx="33">
                  <c:v>85.313087094144933</c:v>
                </c:pt>
                <c:pt idx="34">
                  <c:v>90.800712182899218</c:v>
                </c:pt>
                <c:pt idx="35">
                  <c:v>71.727861480742646</c:v>
                </c:pt>
                <c:pt idx="36">
                  <c:v>87.831411128469085</c:v>
                </c:pt>
                <c:pt idx="37">
                  <c:v>67.604361556249373</c:v>
                </c:pt>
                <c:pt idx="38">
                  <c:v>80.309656057430161</c:v>
                </c:pt>
                <c:pt idx="39">
                  <c:v>66.282279749608719</c:v>
                </c:pt>
                <c:pt idx="40">
                  <c:v>89.472599019099917</c:v>
                </c:pt>
                <c:pt idx="41">
                  <c:v>88.700397852646802</c:v>
                </c:pt>
                <c:pt idx="42">
                  <c:v>75.141448330506648</c:v>
                </c:pt>
                <c:pt idx="43">
                  <c:v>72.986054967410254</c:v>
                </c:pt>
                <c:pt idx="44">
                  <c:v>82.592545314432797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2E-41A6-B6A3-2089D01B5CD3}"/>
            </c:ext>
          </c:extLst>
        </c:ser>
        <c:ser>
          <c:idx val="0"/>
          <c:order val="1"/>
          <c:tx>
            <c:v>Test (29)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40000"/>
                  <a:lumOff val="60000"/>
                  <a:alpha val="5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'Regression Anal. 60-40 1'!$F$47:$F$75</c:f>
              <c:numCache>
                <c:formatCode>0.0</c:formatCode>
                <c:ptCount val="29"/>
                <c:pt idx="0" formatCode="0.00">
                  <c:v>74.986092662788053</c:v>
                </c:pt>
                <c:pt idx="1">
                  <c:v>81.206063586394464</c:v>
                </c:pt>
                <c:pt idx="2" formatCode="0.00">
                  <c:v>76.623512537199133</c:v>
                </c:pt>
                <c:pt idx="3" formatCode="0.00">
                  <c:v>69.982793300457459</c:v>
                </c:pt>
                <c:pt idx="4" formatCode="0.00">
                  <c:v>84.775213389647433</c:v>
                </c:pt>
                <c:pt idx="5" formatCode="0.00">
                  <c:v>76.918256787235165</c:v>
                </c:pt>
                <c:pt idx="6" formatCode="0.00">
                  <c:v>72.595375681261316</c:v>
                </c:pt>
                <c:pt idx="7" formatCode="0.00">
                  <c:v>71.494238404161578</c:v>
                </c:pt>
                <c:pt idx="8">
                  <c:v>91.231201720227631</c:v>
                </c:pt>
                <c:pt idx="9" formatCode="0.00">
                  <c:v>87.579974960428018</c:v>
                </c:pt>
                <c:pt idx="10" formatCode="0.00">
                  <c:v>79.399077995801818</c:v>
                </c:pt>
                <c:pt idx="11" formatCode="0.00">
                  <c:v>79.383597302838695</c:v>
                </c:pt>
                <c:pt idx="12" formatCode="0.00">
                  <c:v>81.983148185668483</c:v>
                </c:pt>
                <c:pt idx="13" formatCode="0.00">
                  <c:v>61.380598680153028</c:v>
                </c:pt>
                <c:pt idx="14" formatCode="0.00">
                  <c:v>62.034006045165185</c:v>
                </c:pt>
                <c:pt idx="15" formatCode="0.00">
                  <c:v>77.688711717261995</c:v>
                </c:pt>
                <c:pt idx="16" formatCode="0.00">
                  <c:v>76.994826583933431</c:v>
                </c:pt>
                <c:pt idx="17" formatCode="0.00">
                  <c:v>77.179242335918502</c:v>
                </c:pt>
                <c:pt idx="18" formatCode="0.00">
                  <c:v>73.007317642780734</c:v>
                </c:pt>
                <c:pt idx="19" formatCode="0.00">
                  <c:v>73.271727225463039</c:v>
                </c:pt>
                <c:pt idx="20" formatCode="0.00">
                  <c:v>79.881861390392459</c:v>
                </c:pt>
                <c:pt idx="21" formatCode="0.00">
                  <c:v>80.505797957907021</c:v>
                </c:pt>
                <c:pt idx="22" formatCode="0.00">
                  <c:v>83.041479244514974</c:v>
                </c:pt>
                <c:pt idx="23" formatCode="0.00">
                  <c:v>64.355522190594968</c:v>
                </c:pt>
                <c:pt idx="24" formatCode="0.00">
                  <c:v>72.283473608314097</c:v>
                </c:pt>
                <c:pt idx="25" formatCode="0.00">
                  <c:v>88.8</c:v>
                </c:pt>
                <c:pt idx="26" formatCode="0.00">
                  <c:v>76.762174196483414</c:v>
                </c:pt>
                <c:pt idx="27" formatCode="0.00">
                  <c:v>67.730371250080779</c:v>
                </c:pt>
                <c:pt idx="28">
                  <c:v>90.357905263603826</c:v>
                </c:pt>
              </c:numCache>
            </c:numRef>
          </c:xVal>
          <c:yVal>
            <c:numRef>
              <c:f>'Regression Anal. 60-40 1'!$M$47:$M$75</c:f>
              <c:numCache>
                <c:formatCode>0.00</c:formatCode>
                <c:ptCount val="29"/>
                <c:pt idx="0">
                  <c:v>74.427839154184895</c:v>
                </c:pt>
                <c:pt idx="1">
                  <c:v>81.602702178687949</c:v>
                </c:pt>
                <c:pt idx="2">
                  <c:v>77.074834333723288</c:v>
                </c:pt>
                <c:pt idx="3">
                  <c:v>72.022485289322347</c:v>
                </c:pt>
                <c:pt idx="4">
                  <c:v>89.008985548887523</c:v>
                </c:pt>
                <c:pt idx="5">
                  <c:v>78.434773078855983</c:v>
                </c:pt>
                <c:pt idx="6">
                  <c:v>73.697463939267863</c:v>
                </c:pt>
                <c:pt idx="7">
                  <c:v>76.655905302997439</c:v>
                </c:pt>
                <c:pt idx="8">
                  <c:v>92.487783355147599</c:v>
                </c:pt>
                <c:pt idx="9">
                  <c:v>85.712662829935525</c:v>
                </c:pt>
                <c:pt idx="10">
                  <c:v>82.119155436737557</c:v>
                </c:pt>
                <c:pt idx="11">
                  <c:v>84.12321339932555</c:v>
                </c:pt>
                <c:pt idx="12">
                  <c:v>83.276949609541759</c:v>
                </c:pt>
                <c:pt idx="13">
                  <c:v>62.28508958222438</c:v>
                </c:pt>
                <c:pt idx="14">
                  <c:v>63.878785313916197</c:v>
                </c:pt>
                <c:pt idx="15">
                  <c:v>77.626580466521574</c:v>
                </c:pt>
                <c:pt idx="16">
                  <c:v>77.992024004628092</c:v>
                </c:pt>
                <c:pt idx="17">
                  <c:v>79.927927674724657</c:v>
                </c:pt>
                <c:pt idx="18">
                  <c:v>73.18838991904488</c:v>
                </c:pt>
                <c:pt idx="19">
                  <c:v>72.223510967647641</c:v>
                </c:pt>
                <c:pt idx="20">
                  <c:v>79.894138654352744</c:v>
                </c:pt>
                <c:pt idx="21">
                  <c:v>73.908641857575887</c:v>
                </c:pt>
                <c:pt idx="22">
                  <c:v>82.348389133292585</c:v>
                </c:pt>
                <c:pt idx="23">
                  <c:v>68.797935025683529</c:v>
                </c:pt>
                <c:pt idx="24">
                  <c:v>73.475860520818955</c:v>
                </c:pt>
                <c:pt idx="25">
                  <c:v>87.272895425806936</c:v>
                </c:pt>
                <c:pt idx="26">
                  <c:v>77.344778758212385</c:v>
                </c:pt>
                <c:pt idx="27">
                  <c:v>66.853462245158639</c:v>
                </c:pt>
                <c:pt idx="28">
                  <c:v>90.928510761588626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2E-41A6-B6A3-2089D01B5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2749871382356277"/>
              <c:y val="0.942083293805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  <c:majorUnit val="5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9867284031356547E-3"/>
              <c:y val="0.206104327320530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5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0.10236460348162475"/>
          <c:y val="0.2008712962962963"/>
          <c:w val="0.2487446045988437"/>
          <c:h val="0.1524390475286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38496748766841E-2"/>
          <c:y val="6.6902080277939924E-2"/>
          <c:w val="0.86433188510059622"/>
          <c:h val="0.79558334257513585"/>
        </c:manualLayout>
      </c:layout>
      <c:scatterChart>
        <c:scatterStyle val="lineMarker"/>
        <c:varyColors val="0"/>
        <c:ser>
          <c:idx val="2"/>
          <c:order val="0"/>
          <c:tx>
            <c:v>Training (45)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ED6">
                  <a:alpha val="50000"/>
                </a:srgbClr>
              </a:solidFill>
              <a:ln w="1587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'Regression Anal. 60-40 2'!$F$2:$F$46</c:f>
              <c:numCache>
                <c:formatCode>0.00</c:formatCode>
                <c:ptCount val="45"/>
                <c:pt idx="0">
                  <c:v>92.411821337062605</c:v>
                </c:pt>
                <c:pt idx="1">
                  <c:v>74.696772509864815</c:v>
                </c:pt>
                <c:pt idx="2">
                  <c:v>90.607966682164431</c:v>
                </c:pt>
                <c:pt idx="3">
                  <c:v>69.235395207279566</c:v>
                </c:pt>
                <c:pt idx="4">
                  <c:v>94.255198073879512</c:v>
                </c:pt>
                <c:pt idx="5">
                  <c:v>76.918256787235165</c:v>
                </c:pt>
                <c:pt idx="6">
                  <c:v>76.994826583933431</c:v>
                </c:pt>
                <c:pt idx="7">
                  <c:v>85.97785670343012</c:v>
                </c:pt>
                <c:pt idx="8">
                  <c:v>94.912993017110949</c:v>
                </c:pt>
                <c:pt idx="9">
                  <c:v>70.611536091498039</c:v>
                </c:pt>
                <c:pt idx="10">
                  <c:v>72.595375681261316</c:v>
                </c:pt>
                <c:pt idx="11">
                  <c:v>94.352697756618085</c:v>
                </c:pt>
                <c:pt idx="12">
                  <c:v>74.370037453082162</c:v>
                </c:pt>
                <c:pt idx="13">
                  <c:v>75.747472888749357</c:v>
                </c:pt>
                <c:pt idx="14" formatCode="0.0">
                  <c:v>91.231201720227631</c:v>
                </c:pt>
                <c:pt idx="15">
                  <c:v>76.972230166125271</c:v>
                </c:pt>
                <c:pt idx="16">
                  <c:v>83.041479244514974</c:v>
                </c:pt>
                <c:pt idx="17">
                  <c:v>77.179242335918502</c:v>
                </c:pt>
                <c:pt idx="18">
                  <c:v>87.579974960428018</c:v>
                </c:pt>
                <c:pt idx="19">
                  <c:v>95.614906063749729</c:v>
                </c:pt>
                <c:pt idx="20">
                  <c:v>76.762174196483414</c:v>
                </c:pt>
                <c:pt idx="21">
                  <c:v>76.603138556891537</c:v>
                </c:pt>
                <c:pt idx="22" formatCode="0.0">
                  <c:v>81.206063586394464</c:v>
                </c:pt>
                <c:pt idx="23">
                  <c:v>81.091781304261019</c:v>
                </c:pt>
                <c:pt idx="24">
                  <c:v>72.430778443883185</c:v>
                </c:pt>
                <c:pt idx="25">
                  <c:v>91.255982608268781</c:v>
                </c:pt>
                <c:pt idx="26">
                  <c:v>73.007317642780734</c:v>
                </c:pt>
                <c:pt idx="27">
                  <c:v>90.222000979316505</c:v>
                </c:pt>
                <c:pt idx="28">
                  <c:v>71.688211889090312</c:v>
                </c:pt>
                <c:pt idx="29">
                  <c:v>81.12575981400299</c:v>
                </c:pt>
                <c:pt idx="30">
                  <c:v>61.380598680153028</c:v>
                </c:pt>
                <c:pt idx="31">
                  <c:v>72.183692380198295</c:v>
                </c:pt>
                <c:pt idx="32">
                  <c:v>88.8</c:v>
                </c:pt>
                <c:pt idx="33">
                  <c:v>87.77365793474435</c:v>
                </c:pt>
                <c:pt idx="34">
                  <c:v>77.355812847546446</c:v>
                </c:pt>
                <c:pt idx="35">
                  <c:v>80.505797957907021</c:v>
                </c:pt>
                <c:pt idx="36">
                  <c:v>86.218698490636726</c:v>
                </c:pt>
                <c:pt idx="37">
                  <c:v>79.881861390392459</c:v>
                </c:pt>
                <c:pt idx="38">
                  <c:v>73.165351270798865</c:v>
                </c:pt>
                <c:pt idx="39">
                  <c:v>90.82799664080855</c:v>
                </c:pt>
                <c:pt idx="40">
                  <c:v>89.156081651012244</c:v>
                </c:pt>
                <c:pt idx="41">
                  <c:v>78.909384412529192</c:v>
                </c:pt>
                <c:pt idx="42">
                  <c:v>78.61433947026778</c:v>
                </c:pt>
                <c:pt idx="43">
                  <c:v>82.214580919631501</c:v>
                </c:pt>
                <c:pt idx="44">
                  <c:v>74.986092662788053</c:v>
                </c:pt>
              </c:numCache>
            </c:numRef>
          </c:xVal>
          <c:yVal>
            <c:numRef>
              <c:f>'Regression Anal. 60-40 2'!$M$2:$M$46</c:f>
              <c:numCache>
                <c:formatCode>0.00</c:formatCode>
                <c:ptCount val="45"/>
                <c:pt idx="0">
                  <c:v>89.931808598550191</c:v>
                </c:pt>
                <c:pt idx="1">
                  <c:v>76.687754154342286</c:v>
                </c:pt>
                <c:pt idx="2">
                  <c:v>90.140665018843507</c:v>
                </c:pt>
                <c:pt idx="3">
                  <c:v>72.547510005033786</c:v>
                </c:pt>
                <c:pt idx="4">
                  <c:v>91.860506165414733</c:v>
                </c:pt>
                <c:pt idx="5">
                  <c:v>78.353807367839465</c:v>
                </c:pt>
                <c:pt idx="6">
                  <c:v>78.136686912705002</c:v>
                </c:pt>
                <c:pt idx="7">
                  <c:v>82.52171558914884</c:v>
                </c:pt>
                <c:pt idx="8">
                  <c:v>95.624071514300425</c:v>
                </c:pt>
                <c:pt idx="9">
                  <c:v>70.912264727246992</c:v>
                </c:pt>
                <c:pt idx="10">
                  <c:v>73.722928197458089</c:v>
                </c:pt>
                <c:pt idx="11">
                  <c:v>92.827663174004044</c:v>
                </c:pt>
                <c:pt idx="12">
                  <c:v>72.400713782048996</c:v>
                </c:pt>
                <c:pt idx="13">
                  <c:v>76.720466810301232</c:v>
                </c:pt>
                <c:pt idx="14">
                  <c:v>92.70971784842834</c:v>
                </c:pt>
                <c:pt idx="15">
                  <c:v>76.740768912093628</c:v>
                </c:pt>
                <c:pt idx="16">
                  <c:v>82.491312007797319</c:v>
                </c:pt>
                <c:pt idx="17">
                  <c:v>80.002779797856945</c:v>
                </c:pt>
                <c:pt idx="18">
                  <c:v>86.650370867890743</c:v>
                </c:pt>
                <c:pt idx="19">
                  <c:v>93.460402904777979</c:v>
                </c:pt>
                <c:pt idx="20">
                  <c:v>77.4673200182215</c:v>
                </c:pt>
                <c:pt idx="21">
                  <c:v>80.460899174156054</c:v>
                </c:pt>
                <c:pt idx="22">
                  <c:v>81.243773624177408</c:v>
                </c:pt>
                <c:pt idx="23">
                  <c:v>81.644688320603606</c:v>
                </c:pt>
                <c:pt idx="24">
                  <c:v>70.344215742798227</c:v>
                </c:pt>
                <c:pt idx="25">
                  <c:v>90.504076276085144</c:v>
                </c:pt>
                <c:pt idx="26">
                  <c:v>72.907345328098756</c:v>
                </c:pt>
                <c:pt idx="27">
                  <c:v>93.239988140542849</c:v>
                </c:pt>
                <c:pt idx="28">
                  <c:v>73.409232731165517</c:v>
                </c:pt>
                <c:pt idx="29">
                  <c:v>81.986701121049975</c:v>
                </c:pt>
                <c:pt idx="30">
                  <c:v>62.319974800866717</c:v>
                </c:pt>
                <c:pt idx="31">
                  <c:v>72.647089149797807</c:v>
                </c:pt>
                <c:pt idx="32">
                  <c:v>87.806226488174261</c:v>
                </c:pt>
                <c:pt idx="33">
                  <c:v>85.930228628263222</c:v>
                </c:pt>
                <c:pt idx="34">
                  <c:v>77.001790632269774</c:v>
                </c:pt>
                <c:pt idx="35">
                  <c:v>74.213680786355582</c:v>
                </c:pt>
                <c:pt idx="36">
                  <c:v>89.144781913706566</c:v>
                </c:pt>
                <c:pt idx="37">
                  <c:v>80.489060055674159</c:v>
                </c:pt>
                <c:pt idx="38">
                  <c:v>70.797924600640044</c:v>
                </c:pt>
                <c:pt idx="39">
                  <c:v>89.292023762220026</c:v>
                </c:pt>
                <c:pt idx="40">
                  <c:v>92.22447219899297</c:v>
                </c:pt>
                <c:pt idx="41">
                  <c:v>76.54920180388514</c:v>
                </c:pt>
                <c:pt idx="42">
                  <c:v>80.333506544933158</c:v>
                </c:pt>
                <c:pt idx="43">
                  <c:v>81.780811817465846</c:v>
                </c:pt>
                <c:pt idx="44">
                  <c:v>74.491468978693518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8E-4991-AD96-6C00E9FAA0F6}"/>
            </c:ext>
          </c:extLst>
        </c:ser>
        <c:ser>
          <c:idx val="0"/>
          <c:order val="1"/>
          <c:tx>
            <c:v>Test (29)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  <a:alpha val="5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'Regression Anal. 60-40 2'!$F$47:$F$75</c:f>
              <c:numCache>
                <c:formatCode>0.00</c:formatCode>
                <c:ptCount val="29"/>
                <c:pt idx="0">
                  <c:v>70.842631996239191</c:v>
                </c:pt>
                <c:pt idx="1">
                  <c:v>73.271727225463039</c:v>
                </c:pt>
                <c:pt idx="2">
                  <c:v>76.623512537199133</c:v>
                </c:pt>
                <c:pt idx="3">
                  <c:v>81.983148185668483</c:v>
                </c:pt>
                <c:pt idx="4">
                  <c:v>90.597944702040365</c:v>
                </c:pt>
                <c:pt idx="5">
                  <c:v>67.730371250080779</c:v>
                </c:pt>
                <c:pt idx="6">
                  <c:v>79.399077995801818</c:v>
                </c:pt>
                <c:pt idx="7">
                  <c:v>69.982793300457459</c:v>
                </c:pt>
                <c:pt idx="8">
                  <c:v>88.559055721005251</c:v>
                </c:pt>
                <c:pt idx="9">
                  <c:v>62.034006045165185</c:v>
                </c:pt>
                <c:pt idx="10" formatCode="0.0">
                  <c:v>82.160811378928429</c:v>
                </c:pt>
                <c:pt idx="11">
                  <c:v>82.6292559955602</c:v>
                </c:pt>
                <c:pt idx="12">
                  <c:v>82.388394284090012</c:v>
                </c:pt>
                <c:pt idx="13">
                  <c:v>76.897001925636118</c:v>
                </c:pt>
                <c:pt idx="14">
                  <c:v>79.78106568333925</c:v>
                </c:pt>
                <c:pt idx="15">
                  <c:v>77.202485037335691</c:v>
                </c:pt>
                <c:pt idx="16">
                  <c:v>67.816941982296328</c:v>
                </c:pt>
                <c:pt idx="17">
                  <c:v>73.949374416686922</c:v>
                </c:pt>
                <c:pt idx="18">
                  <c:v>79.383597302838695</c:v>
                </c:pt>
                <c:pt idx="19">
                  <c:v>64.355522190594968</c:v>
                </c:pt>
                <c:pt idx="20">
                  <c:v>86.229364282955771</c:v>
                </c:pt>
                <c:pt idx="21" formatCode="0.0">
                  <c:v>90.357905263603826</c:v>
                </c:pt>
                <c:pt idx="22">
                  <c:v>72.283473608314097</c:v>
                </c:pt>
                <c:pt idx="23">
                  <c:v>84.775213389647433</c:v>
                </c:pt>
                <c:pt idx="24">
                  <c:v>64.029201714539056</c:v>
                </c:pt>
                <c:pt idx="25">
                  <c:v>91.691752806379981</c:v>
                </c:pt>
                <c:pt idx="26">
                  <c:v>80.853624445839614</c:v>
                </c:pt>
                <c:pt idx="27">
                  <c:v>77.688711717261995</c:v>
                </c:pt>
                <c:pt idx="28">
                  <c:v>71.494238404161578</c:v>
                </c:pt>
              </c:numCache>
            </c:numRef>
          </c:xVal>
          <c:yVal>
            <c:numRef>
              <c:f>'Regression Anal. 60-40 2'!$M$47:$M$75</c:f>
              <c:numCache>
                <c:formatCode>0.00</c:formatCode>
                <c:ptCount val="29"/>
                <c:pt idx="0">
                  <c:v>68.720967389235369</c:v>
                </c:pt>
                <c:pt idx="1">
                  <c:v>72.706472392191102</c:v>
                </c:pt>
                <c:pt idx="2">
                  <c:v>77.216529248295203</c:v>
                </c:pt>
                <c:pt idx="3">
                  <c:v>83.437301317507817</c:v>
                </c:pt>
                <c:pt idx="4">
                  <c:v>88.521690662252126</c:v>
                </c:pt>
                <c:pt idx="5">
                  <c:v>66.435206616295872</c:v>
                </c:pt>
                <c:pt idx="6">
                  <c:v>81.798657687540967</c:v>
                </c:pt>
                <c:pt idx="7">
                  <c:v>72.143679071519529</c:v>
                </c:pt>
                <c:pt idx="8">
                  <c:v>91.432396985941139</c:v>
                </c:pt>
                <c:pt idx="9">
                  <c:v>63.900677906654415</c:v>
                </c:pt>
                <c:pt idx="10">
                  <c:v>82.253429774393581</c:v>
                </c:pt>
                <c:pt idx="11">
                  <c:v>83.716755337392613</c:v>
                </c:pt>
                <c:pt idx="12">
                  <c:v>85.491542990609332</c:v>
                </c:pt>
                <c:pt idx="13">
                  <c:v>82.265929172931507</c:v>
                </c:pt>
                <c:pt idx="14">
                  <c:v>75.348834486268416</c:v>
                </c:pt>
                <c:pt idx="15">
                  <c:v>81.043037327388518</c:v>
                </c:pt>
                <c:pt idx="16">
                  <c:v>67.791627398946986</c:v>
                </c:pt>
                <c:pt idx="17">
                  <c:v>71.436895670517913</c:v>
                </c:pt>
                <c:pt idx="18">
                  <c:v>83.943017214644044</c:v>
                </c:pt>
                <c:pt idx="19">
                  <c:v>68.335053153457395</c:v>
                </c:pt>
                <c:pt idx="20">
                  <c:v>83.054310231719001</c:v>
                </c:pt>
                <c:pt idx="21">
                  <c:v>91.144617215106564</c:v>
                </c:pt>
                <c:pt idx="22">
                  <c:v>73.130856667623078</c:v>
                </c:pt>
                <c:pt idx="23">
                  <c:v>89.657648686545116</c:v>
                </c:pt>
                <c:pt idx="24">
                  <c:v>65.78351891255268</c:v>
                </c:pt>
                <c:pt idx="25">
                  <c:v>94.03556043316577</c:v>
                </c:pt>
                <c:pt idx="26">
                  <c:v>86.188719774013407</c:v>
                </c:pt>
                <c:pt idx="27">
                  <c:v>77.53722992774334</c:v>
                </c:pt>
                <c:pt idx="28">
                  <c:v>76.631102147849305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8E-4991-AD96-6C00E9FAA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8098702953966109"/>
              <c:y val="0.92831385194142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  <c:majorUnit val="5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9868046183835657E-3"/>
              <c:y val="6.49684267096600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5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3646834282126"/>
          <c:y val="0.16951341909726075"/>
          <c:w val="0.29304138044995492"/>
          <c:h val="0.21095874459354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38496748766841E-2"/>
          <c:y val="6.6902080277939924E-2"/>
          <c:w val="0.86433188510059622"/>
          <c:h val="0.79558334257513585"/>
        </c:manualLayout>
      </c:layout>
      <c:scatterChart>
        <c:scatterStyle val="lineMarker"/>
        <c:varyColors val="0"/>
        <c:ser>
          <c:idx val="2"/>
          <c:order val="0"/>
          <c:tx>
            <c:v>Training (45)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ED6">
                  <a:alpha val="49804"/>
                </a:srgbClr>
              </a:solidFill>
              <a:ln w="1587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'Regression Anal. 60-40 3'!$F$2:$F$46</c:f>
              <c:numCache>
                <c:formatCode>0.00</c:formatCode>
                <c:ptCount val="45"/>
                <c:pt idx="0">
                  <c:v>80.853624445839614</c:v>
                </c:pt>
                <c:pt idx="1">
                  <c:v>76.972230166125271</c:v>
                </c:pt>
                <c:pt idx="2">
                  <c:v>76.623512537199133</c:v>
                </c:pt>
                <c:pt idx="3" formatCode="0.0">
                  <c:v>91.231201720227631</c:v>
                </c:pt>
                <c:pt idx="4">
                  <c:v>92.411821337062605</c:v>
                </c:pt>
                <c:pt idx="5">
                  <c:v>76.762174196483414</c:v>
                </c:pt>
                <c:pt idx="6">
                  <c:v>85.97785670343012</c:v>
                </c:pt>
                <c:pt idx="7">
                  <c:v>74.986092662788053</c:v>
                </c:pt>
                <c:pt idx="8">
                  <c:v>72.183692380198295</c:v>
                </c:pt>
                <c:pt idx="9">
                  <c:v>91.255982608268781</c:v>
                </c:pt>
                <c:pt idx="10">
                  <c:v>62.034006045165185</c:v>
                </c:pt>
                <c:pt idx="11">
                  <c:v>79.399077995801818</c:v>
                </c:pt>
                <c:pt idx="12">
                  <c:v>77.179242335918502</c:v>
                </c:pt>
                <c:pt idx="13">
                  <c:v>73.165351270798865</c:v>
                </c:pt>
                <c:pt idx="14">
                  <c:v>95.614906063749729</c:v>
                </c:pt>
                <c:pt idx="15">
                  <c:v>77.202485037335691</c:v>
                </c:pt>
                <c:pt idx="16">
                  <c:v>72.283473608314097</c:v>
                </c:pt>
                <c:pt idx="17">
                  <c:v>76.603138556891537</c:v>
                </c:pt>
                <c:pt idx="18">
                  <c:v>76.994826583933431</c:v>
                </c:pt>
                <c:pt idx="19">
                  <c:v>89.156081651012244</c:v>
                </c:pt>
                <c:pt idx="20">
                  <c:v>75.747472888749357</c:v>
                </c:pt>
                <c:pt idx="21">
                  <c:v>81.983148185668483</c:v>
                </c:pt>
                <c:pt idx="22">
                  <c:v>73.271727225463039</c:v>
                </c:pt>
                <c:pt idx="23">
                  <c:v>82.6292559955602</c:v>
                </c:pt>
                <c:pt idx="24">
                  <c:v>74.370037453082162</c:v>
                </c:pt>
                <c:pt idx="25">
                  <c:v>72.595375681261316</c:v>
                </c:pt>
                <c:pt idx="26">
                  <c:v>83.041479244514974</c:v>
                </c:pt>
                <c:pt idx="27">
                  <c:v>76.897001925636118</c:v>
                </c:pt>
                <c:pt idx="28">
                  <c:v>82.388394284090012</c:v>
                </c:pt>
                <c:pt idx="29">
                  <c:v>88.559055721005251</c:v>
                </c:pt>
                <c:pt idx="30">
                  <c:v>79.881861390392459</c:v>
                </c:pt>
                <c:pt idx="31">
                  <c:v>79.78106568333925</c:v>
                </c:pt>
                <c:pt idx="32">
                  <c:v>72.430778443883185</c:v>
                </c:pt>
                <c:pt idx="33">
                  <c:v>69.982793300457459</c:v>
                </c:pt>
                <c:pt idx="34">
                  <c:v>61.380598680153028</c:v>
                </c:pt>
                <c:pt idx="35">
                  <c:v>94.255198073879512</c:v>
                </c:pt>
                <c:pt idx="36">
                  <c:v>84.775213389647433</c:v>
                </c:pt>
                <c:pt idx="37">
                  <c:v>87.579974960428018</c:v>
                </c:pt>
                <c:pt idx="38">
                  <c:v>87.77365793474435</c:v>
                </c:pt>
                <c:pt idx="39">
                  <c:v>70.842631996239191</c:v>
                </c:pt>
                <c:pt idx="40">
                  <c:v>91.691752806379981</c:v>
                </c:pt>
                <c:pt idx="41">
                  <c:v>64.355522190594968</c:v>
                </c:pt>
                <c:pt idx="42">
                  <c:v>90.607966682164431</c:v>
                </c:pt>
                <c:pt idx="43">
                  <c:v>79.383597302838695</c:v>
                </c:pt>
                <c:pt idx="44">
                  <c:v>76.918256787235165</c:v>
                </c:pt>
              </c:numCache>
            </c:numRef>
          </c:xVal>
          <c:yVal>
            <c:numRef>
              <c:f>'Regression Anal. 60-40 3'!$M$2:$M$46</c:f>
              <c:numCache>
                <c:formatCode>0.00</c:formatCode>
                <c:ptCount val="45"/>
                <c:pt idx="0">
                  <c:v>85.019860469038619</c:v>
                </c:pt>
                <c:pt idx="1">
                  <c:v>76.479504349303951</c:v>
                </c:pt>
                <c:pt idx="2">
                  <c:v>76.348081069428645</c:v>
                </c:pt>
                <c:pt idx="3">
                  <c:v>91.352038766580463</c:v>
                </c:pt>
                <c:pt idx="4">
                  <c:v>88.830022095786035</c:v>
                </c:pt>
                <c:pt idx="5">
                  <c:v>76.568984631064424</c:v>
                </c:pt>
                <c:pt idx="6">
                  <c:v>81.956111963292429</c:v>
                </c:pt>
                <c:pt idx="7">
                  <c:v>73.522377811875472</c:v>
                </c:pt>
                <c:pt idx="8">
                  <c:v>71.962830167233122</c:v>
                </c:pt>
                <c:pt idx="9">
                  <c:v>89.268066396488692</c:v>
                </c:pt>
                <c:pt idx="10">
                  <c:v>63.302235888877902</c:v>
                </c:pt>
                <c:pt idx="11">
                  <c:v>80.80195307774359</c:v>
                </c:pt>
                <c:pt idx="12">
                  <c:v>79.278534556806051</c:v>
                </c:pt>
                <c:pt idx="13">
                  <c:v>70.668887211498401</c:v>
                </c:pt>
                <c:pt idx="14">
                  <c:v>92.284283649018661</c:v>
                </c:pt>
                <c:pt idx="15">
                  <c:v>80.139544363500789</c:v>
                </c:pt>
                <c:pt idx="16">
                  <c:v>72.865295550525033</c:v>
                </c:pt>
                <c:pt idx="17">
                  <c:v>79.610404010571571</c:v>
                </c:pt>
                <c:pt idx="18">
                  <c:v>77.330549568451744</c:v>
                </c:pt>
                <c:pt idx="19">
                  <c:v>90.975247010621061</c:v>
                </c:pt>
                <c:pt idx="20">
                  <c:v>76.156376480683747</c:v>
                </c:pt>
                <c:pt idx="21">
                  <c:v>82.651000365846485</c:v>
                </c:pt>
                <c:pt idx="22">
                  <c:v>71.801284995981547</c:v>
                </c:pt>
                <c:pt idx="23">
                  <c:v>83.116927283795306</c:v>
                </c:pt>
                <c:pt idx="24">
                  <c:v>71.762189554349462</c:v>
                </c:pt>
                <c:pt idx="25">
                  <c:v>72.627191716996293</c:v>
                </c:pt>
                <c:pt idx="26">
                  <c:v>81.626619365405901</c:v>
                </c:pt>
                <c:pt idx="27">
                  <c:v>81.217738162814058</c:v>
                </c:pt>
                <c:pt idx="28">
                  <c:v>84.351150674394631</c:v>
                </c:pt>
                <c:pt idx="29">
                  <c:v>90.151888526936844</c:v>
                </c:pt>
                <c:pt idx="30">
                  <c:v>80.0027503087734</c:v>
                </c:pt>
                <c:pt idx="31">
                  <c:v>74.632762818307768</c:v>
                </c:pt>
                <c:pt idx="32">
                  <c:v>70.05974723782839</c:v>
                </c:pt>
                <c:pt idx="33">
                  <c:v>72.041981673892238</c:v>
                </c:pt>
                <c:pt idx="34">
                  <c:v>61.787307889580433</c:v>
                </c:pt>
                <c:pt idx="35">
                  <c:v>90.651557675959637</c:v>
                </c:pt>
                <c:pt idx="36">
                  <c:v>88.591950263195272</c:v>
                </c:pt>
                <c:pt idx="37">
                  <c:v>85.963461983485885</c:v>
                </c:pt>
                <c:pt idx="38">
                  <c:v>84.775564868881943</c:v>
                </c:pt>
                <c:pt idx="39">
                  <c:v>68.482746134512624</c:v>
                </c:pt>
                <c:pt idx="40">
                  <c:v>92.729323282246455</c:v>
                </c:pt>
                <c:pt idx="41">
                  <c:v>68.652111184461091</c:v>
                </c:pt>
                <c:pt idx="42">
                  <c:v>88.942294700698412</c:v>
                </c:pt>
                <c:pt idx="43">
                  <c:v>82.953538357822339</c:v>
                </c:pt>
                <c:pt idx="44">
                  <c:v>77.720318019395648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52-497B-B0BB-F6C6E9BD53BE}"/>
            </c:ext>
          </c:extLst>
        </c:ser>
        <c:ser>
          <c:idx val="0"/>
          <c:order val="1"/>
          <c:tx>
            <c:v>Test (29)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  <a:alpha val="5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'Regression Anal. 60-40 3'!$F$47:$F$75</c:f>
              <c:numCache>
                <c:formatCode>0.00</c:formatCode>
                <c:ptCount val="29"/>
                <c:pt idx="0" formatCode="0.0">
                  <c:v>81.206063586394464</c:v>
                </c:pt>
                <c:pt idx="1">
                  <c:v>82.214580919631501</c:v>
                </c:pt>
                <c:pt idx="2">
                  <c:v>73.007317642780734</c:v>
                </c:pt>
                <c:pt idx="3" formatCode="0.0">
                  <c:v>90.357905263603826</c:v>
                </c:pt>
                <c:pt idx="4">
                  <c:v>90.597944702040365</c:v>
                </c:pt>
                <c:pt idx="5">
                  <c:v>78.61433947026778</c:v>
                </c:pt>
                <c:pt idx="6">
                  <c:v>77.355812847546446</c:v>
                </c:pt>
                <c:pt idx="7">
                  <c:v>69.235395207279566</c:v>
                </c:pt>
                <c:pt idx="8">
                  <c:v>94.352697756618085</c:v>
                </c:pt>
                <c:pt idx="9">
                  <c:v>80.505797957907021</c:v>
                </c:pt>
                <c:pt idx="10">
                  <c:v>86.218698490636726</c:v>
                </c:pt>
                <c:pt idx="11">
                  <c:v>78.909384412529192</c:v>
                </c:pt>
                <c:pt idx="12">
                  <c:v>90.82799664080855</c:v>
                </c:pt>
                <c:pt idx="13">
                  <c:v>70.611536091498039</c:v>
                </c:pt>
                <c:pt idx="14">
                  <c:v>88.8</c:v>
                </c:pt>
                <c:pt idx="15">
                  <c:v>73.949374416686922</c:v>
                </c:pt>
                <c:pt idx="16">
                  <c:v>71.494238404161578</c:v>
                </c:pt>
                <c:pt idx="17">
                  <c:v>74.696772509864815</c:v>
                </c:pt>
                <c:pt idx="18">
                  <c:v>90.222000979316505</c:v>
                </c:pt>
                <c:pt idx="19">
                  <c:v>81.091781304261019</c:v>
                </c:pt>
                <c:pt idx="20" formatCode="0.0">
                  <c:v>82.160811378928429</c:v>
                </c:pt>
                <c:pt idx="21">
                  <c:v>71.688211889090312</c:v>
                </c:pt>
                <c:pt idx="22">
                  <c:v>64.029201714539056</c:v>
                </c:pt>
                <c:pt idx="23">
                  <c:v>86.229364282955771</c:v>
                </c:pt>
                <c:pt idx="24">
                  <c:v>67.816941982296328</c:v>
                </c:pt>
                <c:pt idx="25">
                  <c:v>94.912993017110949</c:v>
                </c:pt>
                <c:pt idx="26">
                  <c:v>77.688711717261995</c:v>
                </c:pt>
                <c:pt idx="27">
                  <c:v>81.12575981400299</c:v>
                </c:pt>
                <c:pt idx="28">
                  <c:v>67.730371250080779</c:v>
                </c:pt>
              </c:numCache>
            </c:numRef>
          </c:xVal>
          <c:yVal>
            <c:numRef>
              <c:f>'Regression Anal. 60-40 3'!$M$47:$M$75</c:f>
              <c:numCache>
                <c:formatCode>0.00</c:formatCode>
                <c:ptCount val="29"/>
                <c:pt idx="0">
                  <c:v>80.359709787471346</c:v>
                </c:pt>
                <c:pt idx="1">
                  <c:v>80.954921110773142</c:v>
                </c:pt>
                <c:pt idx="2">
                  <c:v>72.640109046368821</c:v>
                </c:pt>
                <c:pt idx="3">
                  <c:v>89.933370288785397</c:v>
                </c:pt>
                <c:pt idx="4">
                  <c:v>87.493912894519568</c:v>
                </c:pt>
                <c:pt idx="5">
                  <c:v>80.411156699722639</c:v>
                </c:pt>
                <c:pt idx="6">
                  <c:v>76.14870034827014</c:v>
                </c:pt>
                <c:pt idx="7">
                  <c:v>72.408212198562254</c:v>
                </c:pt>
                <c:pt idx="8">
                  <c:v>91.555009813653271</c:v>
                </c:pt>
                <c:pt idx="9">
                  <c:v>73.605165103377388</c:v>
                </c:pt>
                <c:pt idx="10">
                  <c:v>88.015777130114415</c:v>
                </c:pt>
                <c:pt idx="11">
                  <c:v>75.908626234669384</c:v>
                </c:pt>
                <c:pt idx="12">
                  <c:v>88.053193537220963</c:v>
                </c:pt>
                <c:pt idx="13">
                  <c:v>70.605658332544607</c:v>
                </c:pt>
                <c:pt idx="14">
                  <c:v>86.630898251925743</c:v>
                </c:pt>
                <c:pt idx="15">
                  <c:v>71.190008858548168</c:v>
                </c:pt>
                <c:pt idx="16">
                  <c:v>76.139925275371439</c:v>
                </c:pt>
                <c:pt idx="17">
                  <c:v>76.015696747098062</c:v>
                </c:pt>
                <c:pt idx="18">
                  <c:v>92.074790040759382</c:v>
                </c:pt>
                <c:pt idx="19">
                  <c:v>80.775382897438206</c:v>
                </c:pt>
                <c:pt idx="20">
                  <c:v>81.317312225695119</c:v>
                </c:pt>
                <c:pt idx="21">
                  <c:v>72.615411588341402</c:v>
                </c:pt>
                <c:pt idx="22">
                  <c:v>66.074725108624364</c:v>
                </c:pt>
                <c:pt idx="23">
                  <c:v>82.140485611649794</c:v>
                </c:pt>
                <c:pt idx="24">
                  <c:v>67.127394509692309</c:v>
                </c:pt>
                <c:pt idx="25">
                  <c:v>94.473494828493514</c:v>
                </c:pt>
                <c:pt idx="26">
                  <c:v>76.819852679712</c:v>
                </c:pt>
                <c:pt idx="27">
                  <c:v>81.079908124254047</c:v>
                </c:pt>
                <c:pt idx="28">
                  <c:v>66.653318152684861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52-497B-B0BB-F6C6E9BD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8098702953966109"/>
              <c:y val="0.92831385194142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  <c:majorUnit val="5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9868046183835657E-3"/>
              <c:y val="6.49684267096600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5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3646834282126"/>
          <c:y val="0.16951341909726075"/>
          <c:w val="0.29304138044995492"/>
          <c:h val="0.21095874459354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38496748766841E-2"/>
          <c:y val="6.6902080277939924E-2"/>
          <c:w val="0.86433188510059622"/>
          <c:h val="0.79558334257513585"/>
        </c:manualLayout>
      </c:layout>
      <c:scatterChart>
        <c:scatterStyle val="lineMarker"/>
        <c:varyColors val="0"/>
        <c:ser>
          <c:idx val="2"/>
          <c:order val="0"/>
          <c:tx>
            <c:v>Training (45)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ED6">
                  <a:alpha val="49804"/>
                </a:srgbClr>
              </a:solidFill>
              <a:ln w="1587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'Regression Anal. 60-40 4'!$F$2:$F$46</c:f>
              <c:numCache>
                <c:formatCode>0.0</c:formatCode>
                <c:ptCount val="45"/>
                <c:pt idx="0" formatCode="0.00">
                  <c:v>86.218698490636726</c:v>
                </c:pt>
                <c:pt idx="1">
                  <c:v>91.231201720227631</c:v>
                </c:pt>
                <c:pt idx="2" formatCode="0.00">
                  <c:v>82.6292559955602</c:v>
                </c:pt>
                <c:pt idx="3">
                  <c:v>90.357905263603826</c:v>
                </c:pt>
                <c:pt idx="4" formatCode="0.00">
                  <c:v>90.222000979316505</c:v>
                </c:pt>
                <c:pt idx="5" formatCode="0.00">
                  <c:v>71.494238404161578</c:v>
                </c:pt>
                <c:pt idx="6" formatCode="0.00">
                  <c:v>71.688211889090312</c:v>
                </c:pt>
                <c:pt idx="7" formatCode="0.00">
                  <c:v>70.611536091498039</c:v>
                </c:pt>
                <c:pt idx="8">
                  <c:v>81.206063586394464</c:v>
                </c:pt>
                <c:pt idx="9" formatCode="0.00">
                  <c:v>77.179242335918502</c:v>
                </c:pt>
                <c:pt idx="10" formatCode="0.00">
                  <c:v>73.271727225463039</c:v>
                </c:pt>
                <c:pt idx="11" formatCode="0.00">
                  <c:v>67.816941982296328</c:v>
                </c:pt>
                <c:pt idx="12" formatCode="0.00">
                  <c:v>73.165351270798865</c:v>
                </c:pt>
                <c:pt idx="13" formatCode="0.00">
                  <c:v>89.156081651012244</c:v>
                </c:pt>
                <c:pt idx="14" formatCode="0.00">
                  <c:v>76.918256787235165</c:v>
                </c:pt>
                <c:pt idx="15" formatCode="0.00">
                  <c:v>79.383597302838695</c:v>
                </c:pt>
                <c:pt idx="16" formatCode="0.00">
                  <c:v>78.909384412529192</c:v>
                </c:pt>
                <c:pt idx="17" formatCode="0.00">
                  <c:v>94.912993017110949</c:v>
                </c:pt>
                <c:pt idx="18" formatCode="0.00">
                  <c:v>82.388394284090012</c:v>
                </c:pt>
                <c:pt idx="19" formatCode="0.00">
                  <c:v>91.691752806379981</c:v>
                </c:pt>
                <c:pt idx="20" formatCode="0.00">
                  <c:v>69.235395207279566</c:v>
                </c:pt>
                <c:pt idx="21" formatCode="0.00">
                  <c:v>81.091781304261019</c:v>
                </c:pt>
                <c:pt idx="22" formatCode="0.00">
                  <c:v>94.255198073879512</c:v>
                </c:pt>
                <c:pt idx="23" formatCode="0.00">
                  <c:v>82.214580919631501</c:v>
                </c:pt>
                <c:pt idx="24" formatCode="0.00">
                  <c:v>73.007317642780734</c:v>
                </c:pt>
                <c:pt idx="25" formatCode="0.00">
                  <c:v>77.688711717261995</c:v>
                </c:pt>
                <c:pt idx="26" formatCode="0.00">
                  <c:v>88.8</c:v>
                </c:pt>
                <c:pt idx="27" formatCode="0.00">
                  <c:v>77.202485037335691</c:v>
                </c:pt>
                <c:pt idx="28" formatCode="0.00">
                  <c:v>72.595375681261316</c:v>
                </c:pt>
                <c:pt idx="29" formatCode="0.00">
                  <c:v>69.982793300457459</c:v>
                </c:pt>
                <c:pt idx="30" formatCode="0.00">
                  <c:v>62.034006045165185</c:v>
                </c:pt>
                <c:pt idx="31" formatCode="0.00">
                  <c:v>64.029201714539056</c:v>
                </c:pt>
                <c:pt idx="32" formatCode="0.00">
                  <c:v>61.380598680153028</c:v>
                </c:pt>
                <c:pt idx="33" formatCode="0.00">
                  <c:v>76.897001925636118</c:v>
                </c:pt>
                <c:pt idx="34" formatCode="0.00">
                  <c:v>64.355522190594968</c:v>
                </c:pt>
                <c:pt idx="35" formatCode="0.00">
                  <c:v>74.370037453082162</c:v>
                </c:pt>
                <c:pt idx="36">
                  <c:v>82.160811378928429</c:v>
                </c:pt>
                <c:pt idx="37" formatCode="0.00">
                  <c:v>86.229364282955771</c:v>
                </c:pt>
                <c:pt idx="38" formatCode="0.00">
                  <c:v>73.949374416686922</c:v>
                </c:pt>
                <c:pt idx="39" formatCode="0.00">
                  <c:v>83.041479244514974</c:v>
                </c:pt>
                <c:pt idx="40" formatCode="0.00">
                  <c:v>80.505797957907021</c:v>
                </c:pt>
                <c:pt idx="41" formatCode="0.00">
                  <c:v>72.183692380198295</c:v>
                </c:pt>
                <c:pt idx="42" formatCode="0.00">
                  <c:v>90.597944702040365</c:v>
                </c:pt>
                <c:pt idx="43" formatCode="0.00">
                  <c:v>90.607966682164431</c:v>
                </c:pt>
                <c:pt idx="44" formatCode="0.00">
                  <c:v>76.762174196483414</c:v>
                </c:pt>
              </c:numCache>
            </c:numRef>
          </c:xVal>
          <c:yVal>
            <c:numRef>
              <c:f>'Regression Anal. 60-40 4'!$M$2:$M$46</c:f>
              <c:numCache>
                <c:formatCode>0.00</c:formatCode>
                <c:ptCount val="45"/>
                <c:pt idx="0">
                  <c:v>88.146237105166875</c:v>
                </c:pt>
                <c:pt idx="1">
                  <c:v>91.857773293062294</c:v>
                </c:pt>
                <c:pt idx="2">
                  <c:v>82.397541728085244</c:v>
                </c:pt>
                <c:pt idx="3">
                  <c:v>90.228810785662702</c:v>
                </c:pt>
                <c:pt idx="4">
                  <c:v>92.040095457869342</c:v>
                </c:pt>
                <c:pt idx="5">
                  <c:v>75.814335329761093</c:v>
                </c:pt>
                <c:pt idx="6">
                  <c:v>72.91242041001432</c:v>
                </c:pt>
                <c:pt idx="7">
                  <c:v>70.314940957454411</c:v>
                </c:pt>
                <c:pt idx="8">
                  <c:v>80.689022187678816</c:v>
                </c:pt>
                <c:pt idx="9">
                  <c:v>79.214209338425121</c:v>
                </c:pt>
                <c:pt idx="10">
                  <c:v>72.336464345724863</c:v>
                </c:pt>
                <c:pt idx="11">
                  <c:v>67.526344852173779</c:v>
                </c:pt>
                <c:pt idx="12">
                  <c:v>70.00229939805034</c:v>
                </c:pt>
                <c:pt idx="13">
                  <c:v>91.141312162218057</c:v>
                </c:pt>
                <c:pt idx="14">
                  <c:v>77.60862068611543</c:v>
                </c:pt>
                <c:pt idx="15">
                  <c:v>83.298881907587557</c:v>
                </c:pt>
                <c:pt idx="16">
                  <c:v>75.900181927137794</c:v>
                </c:pt>
                <c:pt idx="17">
                  <c:v>94.285283527275865</c:v>
                </c:pt>
                <c:pt idx="18">
                  <c:v>84.510221429378205</c:v>
                </c:pt>
                <c:pt idx="19">
                  <c:v>92.926941373685125</c:v>
                </c:pt>
                <c:pt idx="20">
                  <c:v>71.556079147516627</c:v>
                </c:pt>
                <c:pt idx="21">
                  <c:v>80.874368880193799</c:v>
                </c:pt>
                <c:pt idx="22">
                  <c:v>90.774207969742235</c:v>
                </c:pt>
                <c:pt idx="23">
                  <c:v>80.980657202493106</c:v>
                </c:pt>
                <c:pt idx="24">
                  <c:v>72.139224395703835</c:v>
                </c:pt>
                <c:pt idx="25">
                  <c:v>76.919155610976034</c:v>
                </c:pt>
                <c:pt idx="26">
                  <c:v>86.922737247613426</c:v>
                </c:pt>
                <c:pt idx="27">
                  <c:v>80.347923882933955</c:v>
                </c:pt>
                <c:pt idx="28">
                  <c:v>73.63611302826439</c:v>
                </c:pt>
                <c:pt idx="29">
                  <c:v>71.121959665564162</c:v>
                </c:pt>
                <c:pt idx="30">
                  <c:v>63.820123419159316</c:v>
                </c:pt>
                <c:pt idx="31">
                  <c:v>64.892745736384825</c:v>
                </c:pt>
                <c:pt idx="32">
                  <c:v>62.250214452944107</c:v>
                </c:pt>
                <c:pt idx="33">
                  <c:v>81.454470533877668</c:v>
                </c:pt>
                <c:pt idx="34">
                  <c:v>67.277976038749514</c:v>
                </c:pt>
                <c:pt idx="35">
                  <c:v>71.978066950102914</c:v>
                </c:pt>
                <c:pt idx="36">
                  <c:v>81.692755787270016</c:v>
                </c:pt>
                <c:pt idx="37">
                  <c:v>82.125618545038506</c:v>
                </c:pt>
                <c:pt idx="38">
                  <c:v>70.726278882905248</c:v>
                </c:pt>
                <c:pt idx="39">
                  <c:v>81.694035977606859</c:v>
                </c:pt>
                <c:pt idx="40">
                  <c:v>73.530315488798891</c:v>
                </c:pt>
                <c:pt idx="41">
                  <c:v>72.27561190265989</c:v>
                </c:pt>
                <c:pt idx="42">
                  <c:v>87.405760883217383</c:v>
                </c:pt>
                <c:pt idx="43">
                  <c:v>89.118741360920225</c:v>
                </c:pt>
                <c:pt idx="44">
                  <c:v>76.9643664381978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03-46E1-BE86-4D8642FB0BA9}"/>
            </c:ext>
          </c:extLst>
        </c:ser>
        <c:ser>
          <c:idx val="0"/>
          <c:order val="1"/>
          <c:tx>
            <c:v>Test (29)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  <a:alpha val="5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'Regression Anal. 60-40 4'!$F$47:$F$75</c:f>
              <c:numCache>
                <c:formatCode>0.00</c:formatCode>
                <c:ptCount val="29"/>
                <c:pt idx="0">
                  <c:v>74.696772509864815</c:v>
                </c:pt>
                <c:pt idx="1">
                  <c:v>79.881861390392459</c:v>
                </c:pt>
                <c:pt idx="2">
                  <c:v>75.747472888749357</c:v>
                </c:pt>
                <c:pt idx="3">
                  <c:v>79.399077995801818</c:v>
                </c:pt>
                <c:pt idx="4">
                  <c:v>90.82799664080855</c:v>
                </c:pt>
                <c:pt idx="5">
                  <c:v>88.559055721005251</c:v>
                </c:pt>
                <c:pt idx="6">
                  <c:v>70.842631996239191</c:v>
                </c:pt>
                <c:pt idx="7">
                  <c:v>81.983148185668483</c:v>
                </c:pt>
                <c:pt idx="8">
                  <c:v>76.994826583933431</c:v>
                </c:pt>
                <c:pt idx="9">
                  <c:v>77.355812847546446</c:v>
                </c:pt>
                <c:pt idx="10">
                  <c:v>87.579974960428018</c:v>
                </c:pt>
                <c:pt idx="11">
                  <c:v>78.61433947026778</c:v>
                </c:pt>
                <c:pt idx="12">
                  <c:v>87.77365793474435</c:v>
                </c:pt>
                <c:pt idx="13">
                  <c:v>72.430778443883185</c:v>
                </c:pt>
                <c:pt idx="14">
                  <c:v>79.78106568333925</c:v>
                </c:pt>
                <c:pt idx="15">
                  <c:v>67.730371250080779</c:v>
                </c:pt>
                <c:pt idx="16">
                  <c:v>72.283473608314097</c:v>
                </c:pt>
                <c:pt idx="17">
                  <c:v>94.352697756618085</c:v>
                </c:pt>
                <c:pt idx="18">
                  <c:v>95.614906063749729</c:v>
                </c:pt>
                <c:pt idx="19">
                  <c:v>81.12575981400299</c:v>
                </c:pt>
                <c:pt idx="20">
                  <c:v>92.411821337062605</c:v>
                </c:pt>
                <c:pt idx="21">
                  <c:v>76.603138556891537</c:v>
                </c:pt>
                <c:pt idx="22">
                  <c:v>76.623512537199133</c:v>
                </c:pt>
                <c:pt idx="23">
                  <c:v>91.255982608268781</c:v>
                </c:pt>
                <c:pt idx="24">
                  <c:v>84.775213389647433</c:v>
                </c:pt>
                <c:pt idx="25">
                  <c:v>80.853624445839614</c:v>
                </c:pt>
                <c:pt idx="26">
                  <c:v>76.972230166125271</c:v>
                </c:pt>
                <c:pt idx="27">
                  <c:v>74.986092662788053</c:v>
                </c:pt>
                <c:pt idx="28">
                  <c:v>85.97785670343012</c:v>
                </c:pt>
              </c:numCache>
            </c:numRef>
          </c:xVal>
          <c:yVal>
            <c:numRef>
              <c:f>'Regression Anal. 60-40 4'!$M$47:$M$75</c:f>
              <c:numCache>
                <c:formatCode>0.00</c:formatCode>
                <c:ptCount val="29"/>
                <c:pt idx="0">
                  <c:v>76.086569440975623</c:v>
                </c:pt>
                <c:pt idx="1">
                  <c:v>79.274279571195166</c:v>
                </c:pt>
                <c:pt idx="2">
                  <c:v>75.983498697753063</c:v>
                </c:pt>
                <c:pt idx="3">
                  <c:v>81.315077231032674</c:v>
                </c:pt>
                <c:pt idx="4">
                  <c:v>88.377548711673683</c:v>
                </c:pt>
                <c:pt idx="5">
                  <c:v>90.437984913816294</c:v>
                </c:pt>
                <c:pt idx="6">
                  <c:v>68.147291363467431</c:v>
                </c:pt>
                <c:pt idx="7">
                  <c:v>82.508913888088273</c:v>
                </c:pt>
                <c:pt idx="8">
                  <c:v>77.501465572080292</c:v>
                </c:pt>
                <c:pt idx="9">
                  <c:v>76.47780105511832</c:v>
                </c:pt>
                <c:pt idx="10">
                  <c:v>85.212732461211701</c:v>
                </c:pt>
                <c:pt idx="11">
                  <c:v>78.866146010725899</c:v>
                </c:pt>
                <c:pt idx="12">
                  <c:v>85.094565175053305</c:v>
                </c:pt>
                <c:pt idx="13">
                  <c:v>69.738473267884757</c:v>
                </c:pt>
                <c:pt idx="14">
                  <c:v>74.745635175409504</c:v>
                </c:pt>
                <c:pt idx="15">
                  <c:v>65.558113368394757</c:v>
                </c:pt>
                <c:pt idx="16">
                  <c:v>72.370164241149553</c:v>
                </c:pt>
                <c:pt idx="17">
                  <c:v>91.748762934387713</c:v>
                </c:pt>
                <c:pt idx="18">
                  <c:v>92.261746331348263</c:v>
                </c:pt>
                <c:pt idx="19">
                  <c:v>81.241152304796174</c:v>
                </c:pt>
                <c:pt idx="20">
                  <c:v>88.872695648130886</c:v>
                </c:pt>
                <c:pt idx="21">
                  <c:v>79.749764763886645</c:v>
                </c:pt>
                <c:pt idx="22">
                  <c:v>76.690571939864142</c:v>
                </c:pt>
                <c:pt idx="23">
                  <c:v>89.499193264283477</c:v>
                </c:pt>
                <c:pt idx="24">
                  <c:v>88.535005414409554</c:v>
                </c:pt>
                <c:pt idx="25">
                  <c:v>85.575365253979783</c:v>
                </c:pt>
                <c:pt idx="26">
                  <c:v>75.712978152000119</c:v>
                </c:pt>
                <c:pt idx="27">
                  <c:v>74.228130639569272</c:v>
                </c:pt>
                <c:pt idx="28">
                  <c:v>81.642479184523651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03-46E1-BE86-4D8642FB0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8098702953966109"/>
              <c:y val="0.92831385194142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  <c:majorUnit val="5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9868046183835657E-3"/>
              <c:y val="6.49684267096600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5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3646834282126"/>
          <c:y val="0.16951341909726075"/>
          <c:w val="0.29304138044995492"/>
          <c:h val="0.21095874459354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38496748766841E-2"/>
          <c:y val="6.6902080277939924E-2"/>
          <c:w val="0.86433188510059622"/>
          <c:h val="0.79558334257513585"/>
        </c:manualLayout>
      </c:layout>
      <c:scatterChart>
        <c:scatterStyle val="lineMarker"/>
        <c:varyColors val="0"/>
        <c:ser>
          <c:idx val="2"/>
          <c:order val="0"/>
          <c:tx>
            <c:v>Training (45)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ED6">
                  <a:alpha val="49804"/>
                </a:srgbClr>
              </a:solidFill>
              <a:ln w="1587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'Regression Anal. 60-40 5'!$F$2:$F$46</c:f>
              <c:numCache>
                <c:formatCode>0.00</c:formatCode>
                <c:ptCount val="45"/>
                <c:pt idx="0">
                  <c:v>69.982793300457459</c:v>
                </c:pt>
                <c:pt idx="1">
                  <c:v>80.505797957907021</c:v>
                </c:pt>
                <c:pt idx="2">
                  <c:v>70.842631996239191</c:v>
                </c:pt>
                <c:pt idx="3">
                  <c:v>81.983148185668483</c:v>
                </c:pt>
                <c:pt idx="4">
                  <c:v>77.688711717261995</c:v>
                </c:pt>
                <c:pt idx="5">
                  <c:v>82.388394284090012</c:v>
                </c:pt>
                <c:pt idx="6">
                  <c:v>76.972230166125271</c:v>
                </c:pt>
                <c:pt idx="7">
                  <c:v>82.214580919631501</c:v>
                </c:pt>
                <c:pt idx="8">
                  <c:v>64.355522190594968</c:v>
                </c:pt>
                <c:pt idx="9">
                  <c:v>76.897001925636118</c:v>
                </c:pt>
                <c:pt idx="10">
                  <c:v>79.881861390392459</c:v>
                </c:pt>
                <c:pt idx="11">
                  <c:v>77.202485037335691</c:v>
                </c:pt>
                <c:pt idx="12">
                  <c:v>87.579974960428018</c:v>
                </c:pt>
                <c:pt idx="13">
                  <c:v>86.229364282955771</c:v>
                </c:pt>
                <c:pt idx="14">
                  <c:v>69.235395207279566</c:v>
                </c:pt>
                <c:pt idx="15">
                  <c:v>77.355812847546446</c:v>
                </c:pt>
                <c:pt idx="16">
                  <c:v>90.607966682164431</c:v>
                </c:pt>
                <c:pt idx="17">
                  <c:v>76.623512537199133</c:v>
                </c:pt>
                <c:pt idx="18">
                  <c:v>88.559055721005251</c:v>
                </c:pt>
                <c:pt idx="19">
                  <c:v>70.611536091498039</c:v>
                </c:pt>
                <c:pt idx="20">
                  <c:v>76.762174196483414</c:v>
                </c:pt>
                <c:pt idx="21">
                  <c:v>94.352697756618085</c:v>
                </c:pt>
                <c:pt idx="22">
                  <c:v>73.949374416686922</c:v>
                </c:pt>
                <c:pt idx="23">
                  <c:v>67.816941982296328</c:v>
                </c:pt>
                <c:pt idx="24">
                  <c:v>90.82799664080855</c:v>
                </c:pt>
                <c:pt idx="25">
                  <c:v>81.091781304261019</c:v>
                </c:pt>
                <c:pt idx="26">
                  <c:v>78.909384412529192</c:v>
                </c:pt>
                <c:pt idx="27">
                  <c:v>95.614906063749729</c:v>
                </c:pt>
                <c:pt idx="28" formatCode="0.0">
                  <c:v>82.160811378928429</c:v>
                </c:pt>
                <c:pt idx="29">
                  <c:v>76.603138556891537</c:v>
                </c:pt>
                <c:pt idx="30">
                  <c:v>88.8</c:v>
                </c:pt>
                <c:pt idx="31">
                  <c:v>85.97785670343012</c:v>
                </c:pt>
                <c:pt idx="32">
                  <c:v>90.222000979316505</c:v>
                </c:pt>
                <c:pt idx="33">
                  <c:v>74.696772509864815</c:v>
                </c:pt>
                <c:pt idx="34">
                  <c:v>73.007317642780734</c:v>
                </c:pt>
                <c:pt idx="35" formatCode="0.0">
                  <c:v>90.357905263603826</c:v>
                </c:pt>
                <c:pt idx="36">
                  <c:v>72.430778443883185</c:v>
                </c:pt>
                <c:pt idx="37">
                  <c:v>82.6292559955602</c:v>
                </c:pt>
                <c:pt idx="38" formatCode="0.0">
                  <c:v>81.206063586394464</c:v>
                </c:pt>
                <c:pt idx="39">
                  <c:v>73.165351270798865</c:v>
                </c:pt>
                <c:pt idx="40">
                  <c:v>74.370037453082162</c:v>
                </c:pt>
                <c:pt idx="41">
                  <c:v>75.747472888749357</c:v>
                </c:pt>
                <c:pt idx="42">
                  <c:v>79.383597302838695</c:v>
                </c:pt>
                <c:pt idx="43">
                  <c:v>64.029201714539056</c:v>
                </c:pt>
                <c:pt idx="44">
                  <c:v>91.255982608268781</c:v>
                </c:pt>
              </c:numCache>
            </c:numRef>
          </c:xVal>
          <c:yVal>
            <c:numRef>
              <c:f>'Regression Anal. 60-40 5'!$M$2:$M$46</c:f>
              <c:numCache>
                <c:formatCode>0.00</c:formatCode>
                <c:ptCount val="45"/>
                <c:pt idx="0">
                  <c:v>71.680464127335483</c:v>
                </c:pt>
                <c:pt idx="1">
                  <c:v>73.975007335906668</c:v>
                </c:pt>
                <c:pt idx="2">
                  <c:v>68.793819943957928</c:v>
                </c:pt>
                <c:pt idx="3">
                  <c:v>83.132480464371653</c:v>
                </c:pt>
                <c:pt idx="4">
                  <c:v>77.550879022001155</c:v>
                </c:pt>
                <c:pt idx="5">
                  <c:v>84.757732928633502</c:v>
                </c:pt>
                <c:pt idx="6">
                  <c:v>76.40395856582866</c:v>
                </c:pt>
                <c:pt idx="7">
                  <c:v>81.576950362637902</c:v>
                </c:pt>
                <c:pt idx="8">
                  <c:v>68.059551628870665</c:v>
                </c:pt>
                <c:pt idx="9">
                  <c:v>81.779127730762184</c:v>
                </c:pt>
                <c:pt idx="10">
                  <c:v>79.731297672362857</c:v>
                </c:pt>
                <c:pt idx="11">
                  <c:v>80.909223569315657</c:v>
                </c:pt>
                <c:pt idx="12">
                  <c:v>85.610331662158146</c:v>
                </c:pt>
                <c:pt idx="13">
                  <c:v>82.550100490104228</c:v>
                </c:pt>
                <c:pt idx="14">
                  <c:v>72.131433931111246</c:v>
                </c:pt>
                <c:pt idx="15">
                  <c:v>76.999813634010181</c:v>
                </c:pt>
                <c:pt idx="16">
                  <c:v>89.596735821031956</c:v>
                </c:pt>
                <c:pt idx="17">
                  <c:v>77.206274475827527</c:v>
                </c:pt>
                <c:pt idx="18">
                  <c:v>90.938288606942095</c:v>
                </c:pt>
                <c:pt idx="19">
                  <c:v>71.010207398598837</c:v>
                </c:pt>
                <c:pt idx="20">
                  <c:v>77.486821949028723</c:v>
                </c:pt>
                <c:pt idx="21">
                  <c:v>92.266062312636606</c:v>
                </c:pt>
                <c:pt idx="22">
                  <c:v>71.40669082913611</c:v>
                </c:pt>
                <c:pt idx="23">
                  <c:v>67.901448439609567</c:v>
                </c:pt>
                <c:pt idx="24">
                  <c:v>88.864269585999622</c:v>
                </c:pt>
                <c:pt idx="25">
                  <c:v>81.437944080234089</c:v>
                </c:pt>
                <c:pt idx="26">
                  <c:v>76.521667578130319</c:v>
                </c:pt>
                <c:pt idx="27">
                  <c:v>92.813708985610631</c:v>
                </c:pt>
                <c:pt idx="28">
                  <c:v>82.462708453573242</c:v>
                </c:pt>
                <c:pt idx="29">
                  <c:v>80.317947429186219</c:v>
                </c:pt>
                <c:pt idx="30">
                  <c:v>87.416903289989222</c:v>
                </c:pt>
                <c:pt idx="31">
                  <c:v>82.547496501107247</c:v>
                </c:pt>
                <c:pt idx="32">
                  <c:v>92.588240606759214</c:v>
                </c:pt>
                <c:pt idx="33">
                  <c:v>76.733545754831695</c:v>
                </c:pt>
                <c:pt idx="34">
                  <c:v>72.836906149225427</c:v>
                </c:pt>
                <c:pt idx="35">
                  <c:v>90.892321136341366</c:v>
                </c:pt>
                <c:pt idx="36">
                  <c:v>70.409714548654378</c:v>
                </c:pt>
                <c:pt idx="37">
                  <c:v>82.826831515287608</c:v>
                </c:pt>
                <c:pt idx="38">
                  <c:v>81.457917083862952</c:v>
                </c:pt>
                <c:pt idx="39">
                  <c:v>70.68960948692613</c:v>
                </c:pt>
                <c:pt idx="40">
                  <c:v>72.553331437633275</c:v>
                </c:pt>
                <c:pt idx="41">
                  <c:v>76.615423330855194</c:v>
                </c:pt>
                <c:pt idx="42">
                  <c:v>84.028232122682141</c:v>
                </c:pt>
                <c:pt idx="43">
                  <c:v>65.641970443777637</c:v>
                </c:pt>
                <c:pt idx="44">
                  <c:v>89.975186050932706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06-443A-B6A2-6C9623C1A0C9}"/>
            </c:ext>
          </c:extLst>
        </c:ser>
        <c:ser>
          <c:idx val="0"/>
          <c:order val="1"/>
          <c:tx>
            <c:v>Test (29)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  <a:alpha val="5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'Regression Anal. 60-40 5'!$F$47:$F$75</c:f>
              <c:numCache>
                <c:formatCode>0.00</c:formatCode>
                <c:ptCount val="29"/>
                <c:pt idx="0">
                  <c:v>94.255198073879512</c:v>
                </c:pt>
                <c:pt idx="1">
                  <c:v>90.597944702040365</c:v>
                </c:pt>
                <c:pt idx="2">
                  <c:v>86.218698490636726</c:v>
                </c:pt>
                <c:pt idx="3">
                  <c:v>79.78106568333925</c:v>
                </c:pt>
                <c:pt idx="4">
                  <c:v>71.494238404161578</c:v>
                </c:pt>
                <c:pt idx="5">
                  <c:v>72.595375681261316</c:v>
                </c:pt>
                <c:pt idx="6">
                  <c:v>89.156081651012244</c:v>
                </c:pt>
                <c:pt idx="7">
                  <c:v>71.688211889090312</c:v>
                </c:pt>
                <c:pt idx="8">
                  <c:v>67.730371250080779</c:v>
                </c:pt>
                <c:pt idx="9">
                  <c:v>80.853624445839614</c:v>
                </c:pt>
                <c:pt idx="10">
                  <c:v>72.183692380198295</c:v>
                </c:pt>
                <c:pt idx="11">
                  <c:v>62.034006045165185</c:v>
                </c:pt>
                <c:pt idx="12">
                  <c:v>87.77365793474435</c:v>
                </c:pt>
                <c:pt idx="13">
                  <c:v>77.179242335918502</c:v>
                </c:pt>
                <c:pt idx="14">
                  <c:v>81.12575981400299</c:v>
                </c:pt>
                <c:pt idx="15">
                  <c:v>83.041479244514974</c:v>
                </c:pt>
                <c:pt idx="16">
                  <c:v>61.380598680153028</c:v>
                </c:pt>
                <c:pt idx="17">
                  <c:v>79.399077995801818</c:v>
                </c:pt>
                <c:pt idx="18">
                  <c:v>84.775213389647433</c:v>
                </c:pt>
                <c:pt idx="19">
                  <c:v>92.411821337062605</c:v>
                </c:pt>
                <c:pt idx="20">
                  <c:v>78.61433947026778</c:v>
                </c:pt>
                <c:pt idx="21">
                  <c:v>91.691752806379981</c:v>
                </c:pt>
                <c:pt idx="22">
                  <c:v>74.986092662788053</c:v>
                </c:pt>
                <c:pt idx="23" formatCode="0.0">
                  <c:v>91.231201720227631</c:v>
                </c:pt>
                <c:pt idx="24">
                  <c:v>73.271727225463039</c:v>
                </c:pt>
                <c:pt idx="25">
                  <c:v>76.918256787235165</c:v>
                </c:pt>
                <c:pt idx="26">
                  <c:v>94.912993017110949</c:v>
                </c:pt>
                <c:pt idx="27">
                  <c:v>72.283473608314097</c:v>
                </c:pt>
                <c:pt idx="28">
                  <c:v>76.994826583933431</c:v>
                </c:pt>
              </c:numCache>
            </c:numRef>
          </c:xVal>
          <c:yVal>
            <c:numRef>
              <c:f>'Regression Anal. 60-40 5'!$M$47:$M$75</c:f>
              <c:numCache>
                <c:formatCode>0.00</c:formatCode>
                <c:ptCount val="29"/>
                <c:pt idx="0">
                  <c:v>91.293386218596268</c:v>
                </c:pt>
                <c:pt idx="1">
                  <c:v>87.875089262332438</c:v>
                </c:pt>
                <c:pt idx="2">
                  <c:v>88.667925340824084</c:v>
                </c:pt>
                <c:pt idx="3">
                  <c:v>75.229320366723428</c:v>
                </c:pt>
                <c:pt idx="4">
                  <c:v>76.441678472048253</c:v>
                </c:pt>
                <c:pt idx="5">
                  <c:v>74.103274728956137</c:v>
                </c:pt>
                <c:pt idx="6">
                  <c:v>91.638543477417997</c:v>
                </c:pt>
                <c:pt idx="7">
                  <c:v>73.270573743248534</c:v>
                </c:pt>
                <c:pt idx="8">
                  <c:v>66.27629952171587</c:v>
                </c:pt>
                <c:pt idx="9">
                  <c:v>86.274684473399319</c:v>
                </c:pt>
                <c:pt idx="10">
                  <c:v>72.86963284521822</c:v>
                </c:pt>
                <c:pt idx="11">
                  <c:v>64.204012292928368</c:v>
                </c:pt>
                <c:pt idx="12">
                  <c:v>85.529380373477935</c:v>
                </c:pt>
                <c:pt idx="13">
                  <c:v>79.823264334715986</c:v>
                </c:pt>
                <c:pt idx="14">
                  <c:v>81.810456163506913</c:v>
                </c:pt>
                <c:pt idx="15">
                  <c:v>82.296543268929668</c:v>
                </c:pt>
                <c:pt idx="16">
                  <c:v>62.613367241733364</c:v>
                </c:pt>
                <c:pt idx="17">
                  <c:v>82.061154609079551</c:v>
                </c:pt>
                <c:pt idx="18">
                  <c:v>89.032892614118566</c:v>
                </c:pt>
                <c:pt idx="19">
                  <c:v>89.418937187752647</c:v>
                </c:pt>
                <c:pt idx="20">
                  <c:v>79.761048743019657</c:v>
                </c:pt>
                <c:pt idx="21">
                  <c:v>93.456787519415087</c:v>
                </c:pt>
                <c:pt idx="22">
                  <c:v>74.713041506716152</c:v>
                </c:pt>
                <c:pt idx="23">
                  <c:v>92.522185716772682</c:v>
                </c:pt>
                <c:pt idx="24">
                  <c:v>72.643248874557344</c:v>
                </c:pt>
                <c:pt idx="25">
                  <c:v>78.263547284442851</c:v>
                </c:pt>
                <c:pt idx="26">
                  <c:v>94.870547389594435</c:v>
                </c:pt>
                <c:pt idx="27">
                  <c:v>73.095977878454079</c:v>
                </c:pt>
                <c:pt idx="28">
                  <c:v>78.040790808217153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06-443A-B6A2-6C9623C1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8098702953966109"/>
              <c:y val="0.92831385194142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  <c:majorUnit val="5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9868046183835657E-3"/>
              <c:y val="6.49684267096600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5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3646834282126"/>
          <c:y val="0.16951341909726075"/>
          <c:w val="0.29304138044995492"/>
          <c:h val="0.21095874459354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637080020059"/>
          <c:y val="5.0925925925925923E-2"/>
          <c:w val="0.85677072139838095"/>
          <c:h val="0.82330547418774014"/>
        </c:manualLayout>
      </c:layout>
      <c:scatterChart>
        <c:scatterStyle val="lineMarker"/>
        <c:varyColors val="0"/>
        <c:ser>
          <c:idx val="0"/>
          <c:order val="0"/>
          <c:tx>
            <c:v>Ar-F (9)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40000"/>
                  <a:lumOff val="60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'SNAr All_LUMO by DFT'!$F$67:$F$75</c:f>
              <c:numCache>
                <c:formatCode>0.00</c:formatCode>
                <c:ptCount val="9"/>
                <c:pt idx="0">
                  <c:v>72.595375681261316</c:v>
                </c:pt>
                <c:pt idx="1">
                  <c:v>74.986092662788053</c:v>
                </c:pt>
                <c:pt idx="2">
                  <c:v>79.383597302838695</c:v>
                </c:pt>
                <c:pt idx="3">
                  <c:v>79.399077995801818</c:v>
                </c:pt>
                <c:pt idx="4">
                  <c:v>80.853624445839614</c:v>
                </c:pt>
                <c:pt idx="5">
                  <c:v>81.206063586394464</c:v>
                </c:pt>
                <c:pt idx="6" formatCode="0.0">
                  <c:v>82.160811378928429</c:v>
                </c:pt>
                <c:pt idx="7" formatCode="0.0">
                  <c:v>90.357905263603826</c:v>
                </c:pt>
                <c:pt idx="8" formatCode="0.0">
                  <c:v>91.231201720227631</c:v>
                </c:pt>
              </c:numCache>
            </c:numRef>
          </c:xVal>
          <c:yVal>
            <c:numRef>
              <c:f>'SNAr All_LUMO by DFT'!$Q$67:$Q$75</c:f>
              <c:numCache>
                <c:formatCode>0.00</c:formatCode>
                <c:ptCount val="9"/>
                <c:pt idx="0">
                  <c:v>73.061828390687168</c:v>
                </c:pt>
                <c:pt idx="1">
                  <c:v>73.674949954874108</c:v>
                </c:pt>
                <c:pt idx="2">
                  <c:v>83.279573425138153</c:v>
                </c:pt>
                <c:pt idx="3">
                  <c:v>80.842346526822013</c:v>
                </c:pt>
                <c:pt idx="4">
                  <c:v>85.705016664121459</c:v>
                </c:pt>
                <c:pt idx="5">
                  <c:v>80.392054172495619</c:v>
                </c:pt>
                <c:pt idx="6">
                  <c:v>81.16510045964236</c:v>
                </c:pt>
                <c:pt idx="7">
                  <c:v>90.700319769774808</c:v>
                </c:pt>
                <c:pt idx="8">
                  <c:v>91.410172053741505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1C-4865-AB7A-CDB6CD0D7B98}"/>
            </c:ext>
          </c:extLst>
        </c:ser>
        <c:ser>
          <c:idx val="1"/>
          <c:order val="1"/>
          <c:tx>
            <c:v>Ar-Cl (51)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'SNAr All_LUMO by DFT'!$F$16:$F$66</c:f>
              <c:numCache>
                <c:formatCode>0.00</c:formatCode>
                <c:ptCount val="51"/>
                <c:pt idx="0">
                  <c:v>61.380598680153028</c:v>
                </c:pt>
                <c:pt idx="1">
                  <c:v>62.034006045165185</c:v>
                </c:pt>
                <c:pt idx="2">
                  <c:v>64.029201714539056</c:v>
                </c:pt>
                <c:pt idx="3">
                  <c:v>67.730371250080779</c:v>
                </c:pt>
                <c:pt idx="4">
                  <c:v>67.816941982296328</c:v>
                </c:pt>
                <c:pt idx="5">
                  <c:v>69.235395207279566</c:v>
                </c:pt>
                <c:pt idx="6">
                  <c:v>69.982793300457459</c:v>
                </c:pt>
                <c:pt idx="7">
                  <c:v>70.611536091498039</c:v>
                </c:pt>
                <c:pt idx="8">
                  <c:v>71.494238404161578</c:v>
                </c:pt>
                <c:pt idx="9">
                  <c:v>71.688211889090312</c:v>
                </c:pt>
                <c:pt idx="10">
                  <c:v>72.183692380198295</c:v>
                </c:pt>
                <c:pt idx="11">
                  <c:v>72.430778443883185</c:v>
                </c:pt>
                <c:pt idx="12">
                  <c:v>73.165351270798865</c:v>
                </c:pt>
                <c:pt idx="13">
                  <c:v>73.271727225463039</c:v>
                </c:pt>
                <c:pt idx="14">
                  <c:v>73.949374416686922</c:v>
                </c:pt>
                <c:pt idx="15">
                  <c:v>74.370037453082162</c:v>
                </c:pt>
                <c:pt idx="16">
                  <c:v>74.696772509864815</c:v>
                </c:pt>
                <c:pt idx="17">
                  <c:v>75.747472888749357</c:v>
                </c:pt>
                <c:pt idx="18">
                  <c:v>76.603138556891537</c:v>
                </c:pt>
                <c:pt idx="19">
                  <c:v>76.623512537199133</c:v>
                </c:pt>
                <c:pt idx="20">
                  <c:v>76.762174196483414</c:v>
                </c:pt>
                <c:pt idx="21">
                  <c:v>76.897001925636118</c:v>
                </c:pt>
                <c:pt idx="22">
                  <c:v>77.179242335918502</c:v>
                </c:pt>
                <c:pt idx="23">
                  <c:v>77.202485037335691</c:v>
                </c:pt>
                <c:pt idx="24">
                  <c:v>77.355812847546446</c:v>
                </c:pt>
                <c:pt idx="25">
                  <c:v>77.688711717261995</c:v>
                </c:pt>
                <c:pt idx="26">
                  <c:v>78.909384412529192</c:v>
                </c:pt>
                <c:pt idx="27">
                  <c:v>79.78106568333925</c:v>
                </c:pt>
                <c:pt idx="28">
                  <c:v>79.881861390392459</c:v>
                </c:pt>
                <c:pt idx="29">
                  <c:v>80.505797957907021</c:v>
                </c:pt>
                <c:pt idx="30">
                  <c:v>81.091781304261019</c:v>
                </c:pt>
                <c:pt idx="31">
                  <c:v>81.12575981400299</c:v>
                </c:pt>
                <c:pt idx="32">
                  <c:v>82.214580919631501</c:v>
                </c:pt>
                <c:pt idx="33">
                  <c:v>82.388394284090012</c:v>
                </c:pt>
                <c:pt idx="34">
                  <c:v>82.6292559955602</c:v>
                </c:pt>
                <c:pt idx="35">
                  <c:v>83.041479244514974</c:v>
                </c:pt>
                <c:pt idx="36">
                  <c:v>84.775213389647433</c:v>
                </c:pt>
                <c:pt idx="37">
                  <c:v>86.229364282955771</c:v>
                </c:pt>
                <c:pt idx="38">
                  <c:v>87.579974960428018</c:v>
                </c:pt>
                <c:pt idx="39">
                  <c:v>87.77365793474435</c:v>
                </c:pt>
                <c:pt idx="40">
                  <c:v>88.559055721005251</c:v>
                </c:pt>
                <c:pt idx="41">
                  <c:v>88.8</c:v>
                </c:pt>
                <c:pt idx="42">
                  <c:v>89.156081651012244</c:v>
                </c:pt>
                <c:pt idx="43">
                  <c:v>90.597944702040365</c:v>
                </c:pt>
                <c:pt idx="44">
                  <c:v>90.607966682164431</c:v>
                </c:pt>
                <c:pt idx="45">
                  <c:v>90.82799664080855</c:v>
                </c:pt>
                <c:pt idx="46">
                  <c:v>91.255982608268781</c:v>
                </c:pt>
                <c:pt idx="47">
                  <c:v>91.691752806379981</c:v>
                </c:pt>
                <c:pt idx="48">
                  <c:v>94.255198073879512</c:v>
                </c:pt>
                <c:pt idx="49">
                  <c:v>94.352697756618085</c:v>
                </c:pt>
                <c:pt idx="50">
                  <c:v>95.614906063749729</c:v>
                </c:pt>
              </c:numCache>
            </c:numRef>
          </c:xVal>
          <c:yVal>
            <c:numRef>
              <c:f>'SNAr All_LUMO by DFT'!$Q$16:$Q$66</c:f>
              <c:numCache>
                <c:formatCode>0.00</c:formatCode>
                <c:ptCount val="51"/>
                <c:pt idx="0">
                  <c:v>62.043068082166329</c:v>
                </c:pt>
                <c:pt idx="1">
                  <c:v>63.698527442261465</c:v>
                </c:pt>
                <c:pt idx="2">
                  <c:v>65.183920110925598</c:v>
                </c:pt>
                <c:pt idx="3">
                  <c:v>65.779850221234213</c:v>
                </c:pt>
                <c:pt idx="4">
                  <c:v>67.743659883174587</c:v>
                </c:pt>
                <c:pt idx="5">
                  <c:v>72.975567846494073</c:v>
                </c:pt>
                <c:pt idx="6">
                  <c:v>72.522141354021841</c:v>
                </c:pt>
                <c:pt idx="7">
                  <c:v>70.772674127017837</c:v>
                </c:pt>
                <c:pt idx="8">
                  <c:v>76.738216405697941</c:v>
                </c:pt>
                <c:pt idx="9">
                  <c:v>73.076825613641034</c:v>
                </c:pt>
                <c:pt idx="10">
                  <c:v>72.604152701308294</c:v>
                </c:pt>
                <c:pt idx="11">
                  <c:v>70.051356414597706</c:v>
                </c:pt>
                <c:pt idx="12">
                  <c:v>70.350103428768946</c:v>
                </c:pt>
                <c:pt idx="13">
                  <c:v>71.935030838631036</c:v>
                </c:pt>
                <c:pt idx="14">
                  <c:v>71.065349771453171</c:v>
                </c:pt>
                <c:pt idx="15">
                  <c:v>72.020351872568767</c:v>
                </c:pt>
                <c:pt idx="16">
                  <c:v>76.042149048572227</c:v>
                </c:pt>
                <c:pt idx="17">
                  <c:v>75.93943123845817</c:v>
                </c:pt>
                <c:pt idx="18">
                  <c:v>79.897805261705614</c:v>
                </c:pt>
                <c:pt idx="19">
                  <c:v>76.82619039345019</c:v>
                </c:pt>
                <c:pt idx="20">
                  <c:v>76.939298244761474</c:v>
                </c:pt>
                <c:pt idx="21">
                  <c:v>82.245483782546231</c:v>
                </c:pt>
                <c:pt idx="22">
                  <c:v>78.712940788635876</c:v>
                </c:pt>
                <c:pt idx="23">
                  <c:v>80.244267006360374</c:v>
                </c:pt>
                <c:pt idx="24">
                  <c:v>76.563399209318717</c:v>
                </c:pt>
                <c:pt idx="25">
                  <c:v>76.801631454334895</c:v>
                </c:pt>
                <c:pt idx="26">
                  <c:v>75.818795799734062</c:v>
                </c:pt>
                <c:pt idx="27">
                  <c:v>75.161408755850459</c:v>
                </c:pt>
                <c:pt idx="28">
                  <c:v>80.331030184334509</c:v>
                </c:pt>
                <c:pt idx="29">
                  <c:v>74.160014409606831</c:v>
                </c:pt>
                <c:pt idx="30">
                  <c:v>80.9967665817382</c:v>
                </c:pt>
                <c:pt idx="31">
                  <c:v>81.152746904178017</c:v>
                </c:pt>
                <c:pt idx="32">
                  <c:v>81.06363411226819</c:v>
                </c:pt>
                <c:pt idx="33">
                  <c:v>85.734863049338543</c:v>
                </c:pt>
                <c:pt idx="34">
                  <c:v>83.64631327486785</c:v>
                </c:pt>
                <c:pt idx="35">
                  <c:v>81.571318056595302</c:v>
                </c:pt>
                <c:pt idx="36">
                  <c:v>89.216357615019916</c:v>
                </c:pt>
                <c:pt idx="37">
                  <c:v>83.577398064985971</c:v>
                </c:pt>
                <c:pt idx="38">
                  <c:v>87.026936532603386</c:v>
                </c:pt>
                <c:pt idx="39">
                  <c:v>85.120104027769571</c:v>
                </c:pt>
                <c:pt idx="40">
                  <c:v>89.994798817666549</c:v>
                </c:pt>
                <c:pt idx="41">
                  <c:v>86.298286853960235</c:v>
                </c:pt>
                <c:pt idx="42">
                  <c:v>91.646562352052342</c:v>
                </c:pt>
                <c:pt idx="43">
                  <c:v>89.524566340544766</c:v>
                </c:pt>
                <c:pt idx="44">
                  <c:v>88.911739957753781</c:v>
                </c:pt>
                <c:pt idx="45">
                  <c:v>88.10666160428471</c:v>
                </c:pt>
                <c:pt idx="46">
                  <c:v>89.42775426271119</c:v>
                </c:pt>
                <c:pt idx="47">
                  <c:v>93.18891842872803</c:v>
                </c:pt>
                <c:pt idx="48">
                  <c:v>90.507202028811463</c:v>
                </c:pt>
                <c:pt idx="49">
                  <c:v>91.444543503788822</c:v>
                </c:pt>
                <c:pt idx="50">
                  <c:v>92.066801421442335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1C-4865-AB7A-CDB6CD0D7B98}"/>
            </c:ext>
          </c:extLst>
        </c:ser>
        <c:ser>
          <c:idx val="2"/>
          <c:order val="2"/>
          <c:tx>
            <c:v>Ar-Br (14)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198E0"/>
              </a:solidFill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'SNAr All_LUMO by DFT'!$F$2:$F$15</c:f>
              <c:numCache>
                <c:formatCode>0.00</c:formatCode>
                <c:ptCount val="14"/>
                <c:pt idx="0">
                  <c:v>64.355522190594968</c:v>
                </c:pt>
                <c:pt idx="1">
                  <c:v>70.842631996239191</c:v>
                </c:pt>
                <c:pt idx="2">
                  <c:v>72.283473608314097</c:v>
                </c:pt>
                <c:pt idx="3">
                  <c:v>73.007317642780734</c:v>
                </c:pt>
                <c:pt idx="4">
                  <c:v>76.918256787235165</c:v>
                </c:pt>
                <c:pt idx="5">
                  <c:v>76.972230166125271</c:v>
                </c:pt>
                <c:pt idx="6">
                  <c:v>76.994826583933431</c:v>
                </c:pt>
                <c:pt idx="7">
                  <c:v>78.61433947026778</c:v>
                </c:pt>
                <c:pt idx="8">
                  <c:v>81.983148185668483</c:v>
                </c:pt>
                <c:pt idx="9">
                  <c:v>85.97785670343012</c:v>
                </c:pt>
                <c:pt idx="10">
                  <c:v>86.218698490636726</c:v>
                </c:pt>
                <c:pt idx="11">
                  <c:v>90.222000979316505</c:v>
                </c:pt>
                <c:pt idx="12">
                  <c:v>92.411821337062605</c:v>
                </c:pt>
                <c:pt idx="13">
                  <c:v>94.912993017110949</c:v>
                </c:pt>
              </c:numCache>
            </c:numRef>
          </c:xVal>
          <c:yVal>
            <c:numRef>
              <c:f>'SNAr All_LUMO by DFT'!$Q$2:$Q$15</c:f>
              <c:numCache>
                <c:formatCode>0.00</c:formatCode>
                <c:ptCount val="14"/>
                <c:pt idx="0">
                  <c:v>67.757753023717896</c:v>
                </c:pt>
                <c:pt idx="1">
                  <c:v>68.696652611278893</c:v>
                </c:pt>
                <c:pt idx="2">
                  <c:v>73.083888866779319</c:v>
                </c:pt>
                <c:pt idx="3">
                  <c:v>72.632783677628865</c:v>
                </c:pt>
                <c:pt idx="4">
                  <c:v>77.728513574521656</c:v>
                </c:pt>
                <c:pt idx="5">
                  <c:v>78.911769801534916</c:v>
                </c:pt>
                <c:pt idx="6">
                  <c:v>77.847753337474799</c:v>
                </c:pt>
                <c:pt idx="7">
                  <c:v>79.381132277208536</c:v>
                </c:pt>
                <c:pt idx="8">
                  <c:v>82.819230335100229</c:v>
                </c:pt>
                <c:pt idx="9">
                  <c:v>82.35983103123408</c:v>
                </c:pt>
                <c:pt idx="10">
                  <c:v>87.750154756897714</c:v>
                </c:pt>
                <c:pt idx="11">
                  <c:v>91.979054258032534</c:v>
                </c:pt>
                <c:pt idx="12">
                  <c:v>89.728149456474767</c:v>
                </c:pt>
                <c:pt idx="13">
                  <c:v>94.28965787612546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1C-4865-AB7A-CDB6CD0D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38015"/>
        <c:axId val="1085638431"/>
      </c:scatterChart>
      <c:valAx>
        <c:axId val="1085638015"/>
        <c:scaling>
          <c:orientation val="minMax"/>
          <c:max val="100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l-GR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 baseline="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solidFill>
                      <a:sysClr val="windowText" lastClr="000000"/>
                    </a:solidFill>
                    <a:effectLst/>
                  </a:rPr>
                  <a:t>Experimental </a:t>
                </a:r>
                <a:endParaRPr lang="en-CA" sz="12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468973422164911"/>
              <c:y val="0.933612962962962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431"/>
        <c:crossesAt val="0"/>
        <c:crossBetween val="midCat"/>
      </c:valAx>
      <c:valAx>
        <c:axId val="1085638431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</a:rPr>
                  <a:t>Δ</a:t>
                </a:r>
                <a:r>
                  <a:rPr lang="en-CA" sz="1200" i="1">
                    <a:solidFill>
                      <a:sysClr val="windowText" lastClr="000000"/>
                    </a:solidFill>
                  </a:rPr>
                  <a:t>G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‡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(kJ mol</a:t>
                </a:r>
                <a:r>
                  <a:rPr lang="en-CA" sz="1200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), </a:t>
                </a:r>
                <a:r>
                  <a:rPr lang="en-CA" sz="1200" b="0" i="0" u="none" strike="noStrike" baseline="0">
                    <a:effectLst/>
                  </a:rPr>
                  <a:t>Predicted</a:t>
                </a:r>
                <a:r>
                  <a:rPr lang="en-CA" sz="12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2.1050934880722108E-3"/>
              <c:y val="0.22297283950617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63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0894852783150656"/>
          <c:y val="0.22159999999999999"/>
          <c:w val="0.21328946340362362"/>
          <c:h val="0.19501018499767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boxWhisker" uniqueId="{8100C9D7-434C-494C-90D9-403E6D2B7950}" formatIdx="0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/>
        <cx:tickLabels/>
      </cx:axis>
      <cx:axis id="1" hidden="1">
        <cx:valScaling max="7.5" min="-7.5"/>
        <cx:tickLabels/>
        <cx:numFmt formatCode="0.0" sourceLinked="0"/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8</xdr:row>
      <xdr:rowOff>69850</xdr:rowOff>
    </xdr:from>
    <xdr:to>
      <xdr:col>30</xdr:col>
      <xdr:colOff>332150</xdr:colOff>
      <xdr:row>25</xdr:row>
      <xdr:rowOff>14200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26AD05-6AAD-44BC-89A4-417440ED9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107950</xdr:colOff>
      <xdr:row>29</xdr:row>
      <xdr:rowOff>127000</xdr:rowOff>
    </xdr:from>
    <xdr:to>
      <xdr:col>30</xdr:col>
      <xdr:colOff>433750</xdr:colOff>
      <xdr:row>46</xdr:row>
      <xdr:rowOff>109450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2EDD5D-C7EB-4B2C-AD9E-C5B4D44AF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447676</xdr:colOff>
      <xdr:row>29</xdr:row>
      <xdr:rowOff>123825</xdr:rowOff>
    </xdr:from>
    <xdr:to>
      <xdr:col>30</xdr:col>
      <xdr:colOff>368674</xdr:colOff>
      <xdr:row>46</xdr:row>
      <xdr:rowOff>9524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E290F7C8-64B2-44CF-A520-08EA55849F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498051" y="6257925"/>
              <a:ext cx="530598" cy="31718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558800</xdr:colOff>
      <xdr:row>43</xdr:row>
      <xdr:rowOff>63500</xdr:rowOff>
    </xdr:from>
    <xdr:to>
      <xdr:col>25</xdr:col>
      <xdr:colOff>196850</xdr:colOff>
      <xdr:row>65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1D5F69-40DF-48BA-A638-F9D7C550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501650</xdr:colOff>
      <xdr:row>43</xdr:row>
      <xdr:rowOff>146050</xdr:rowOff>
    </xdr:from>
    <xdr:to>
      <xdr:col>25</xdr:col>
      <xdr:colOff>300205</xdr:colOff>
      <xdr:row>45</xdr:row>
      <xdr:rowOff>76550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DCE4966D-9040-42DE-A567-95D1F04C7C91}"/>
            </a:ext>
          </a:extLst>
        </xdr:cNvPr>
        <xdr:cNvSpPr txBox="1"/>
      </xdr:nvSpPr>
      <xdr:spPr>
        <a:xfrm>
          <a:off x="15716250" y="8616950"/>
          <a:ext cx="557070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1400" b="0" i="1"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= -0.04121(</a:t>
          </a:r>
          <a:r>
            <a:rPr lang="en-CA" sz="1400" b="0" i="1" baseline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EA</a:t>
          </a:r>
          <a:r>
            <a:rPr lang="en-CA" sz="1400" b="0" i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- 0.3832(</a:t>
          </a:r>
          <a:r>
            <a:rPr lang="en-CA" sz="1400" b="0" i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+ 0.05819(</a:t>
          </a:r>
          <a:r>
            <a:rPr lang="en-CA" sz="1400" b="0" i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100.1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0.47356</cdr:x>
      <cdr:y>0.61805</cdr:y>
    </cdr:from>
    <cdr:to>
      <cdr:x>0.99598</cdr:x>
      <cdr:y>0.86043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33674" y="2087904"/>
          <a:ext cx="2905434" cy="818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Q² =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AD47">
                  <a:lumMod val="7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0.9150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lang="en-US" sz="1400" b="0" i="1" kern="1200" baseline="0">
              <a:solidFill>
                <a:schemeClr val="accent5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0.9167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0.9260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0.9188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5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1.93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1.85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1.89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CA">
            <a:effectLst/>
          </a:endParaRPr>
        </a:p>
        <a:p xmlns:a="http://schemas.openxmlformats.org/drawingml/2006/main">
          <a:pPr algn="l"/>
          <a:endParaRPr lang="en-CA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558800</xdr:colOff>
      <xdr:row>43</xdr:row>
      <xdr:rowOff>63500</xdr:rowOff>
    </xdr:from>
    <xdr:to>
      <xdr:col>25</xdr:col>
      <xdr:colOff>196850</xdr:colOff>
      <xdr:row>65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F78323-CD81-4494-846E-C1FAF8DC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501650</xdr:colOff>
      <xdr:row>43</xdr:row>
      <xdr:rowOff>146050</xdr:rowOff>
    </xdr:from>
    <xdr:to>
      <xdr:col>25</xdr:col>
      <xdr:colOff>300205</xdr:colOff>
      <xdr:row>45</xdr:row>
      <xdr:rowOff>76550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3CCEDAA8-5E35-4809-B375-1A9806784D35}"/>
            </a:ext>
          </a:extLst>
        </xdr:cNvPr>
        <xdr:cNvSpPr txBox="1"/>
      </xdr:nvSpPr>
      <xdr:spPr>
        <a:xfrm>
          <a:off x="15716250" y="8616950"/>
          <a:ext cx="557070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1400" b="0" i="1"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= -0.05424(</a:t>
          </a:r>
          <a:r>
            <a:rPr lang="en-CA" sz="1400" b="0" i="1" baseline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EA</a:t>
          </a:r>
          <a:r>
            <a:rPr lang="en-CA" sz="1400" b="0" i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- 0.3642(</a:t>
          </a:r>
          <a:r>
            <a:rPr lang="en-CA" sz="1400" b="0" i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+ 0.05662(</a:t>
          </a:r>
          <a:r>
            <a:rPr lang="en-CA" sz="1400" b="0" i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98.80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0.47356</cdr:x>
      <cdr:y>0.61805</cdr:y>
    </cdr:from>
    <cdr:to>
      <cdr:x>0.99598</cdr:x>
      <cdr:y>0.86043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33674" y="2087904"/>
          <a:ext cx="2905434" cy="818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Q² =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AD47">
                  <a:lumMod val="7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0.9217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lang="en-US" sz="1400" b="0" i="1" kern="1200" baseline="0">
              <a:solidFill>
                <a:schemeClr val="accent5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0.9296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0.8961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0.9190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5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1.82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1.99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1.88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CA">
            <a:effectLst/>
          </a:endParaRPr>
        </a:p>
        <a:p xmlns:a="http://schemas.openxmlformats.org/drawingml/2006/main">
          <a:pPr algn="l"/>
          <a:endParaRPr lang="en-CA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558800</xdr:colOff>
      <xdr:row>43</xdr:row>
      <xdr:rowOff>63500</xdr:rowOff>
    </xdr:from>
    <xdr:to>
      <xdr:col>25</xdr:col>
      <xdr:colOff>196850</xdr:colOff>
      <xdr:row>65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C45CC8-2B1A-4BEA-9CDF-99D5E6830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501650</xdr:colOff>
      <xdr:row>43</xdr:row>
      <xdr:rowOff>146050</xdr:rowOff>
    </xdr:from>
    <xdr:to>
      <xdr:col>25</xdr:col>
      <xdr:colOff>300205</xdr:colOff>
      <xdr:row>45</xdr:row>
      <xdr:rowOff>76550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5F568B8-B710-42F1-AD75-7B758C8FCA1B}"/>
            </a:ext>
          </a:extLst>
        </xdr:cNvPr>
        <xdr:cNvSpPr txBox="1"/>
      </xdr:nvSpPr>
      <xdr:spPr>
        <a:xfrm>
          <a:off x="15716250" y="8616950"/>
          <a:ext cx="557070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1400" b="0" i="1"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= -0.05407(</a:t>
          </a:r>
          <a:r>
            <a:rPr lang="en-CA" sz="1400" b="0" i="1" baseline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EA</a:t>
          </a:r>
          <a:r>
            <a:rPr lang="en-CA" sz="1400" b="0" i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- 0.3677(</a:t>
          </a:r>
          <a:r>
            <a:rPr lang="en-CA" sz="1400" b="0" i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+ 0.05875(</a:t>
          </a:r>
          <a:r>
            <a:rPr lang="en-CA" sz="1400" b="0" i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99.48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0.47356</cdr:x>
      <cdr:y>0.61805</cdr:y>
    </cdr:from>
    <cdr:to>
      <cdr:x>0.99598</cdr:x>
      <cdr:y>0.86043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33674" y="2087904"/>
          <a:ext cx="2905434" cy="818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Q² =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AD47">
                  <a:lumMod val="7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0.9001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lang="en-US" sz="1400" b="0" i="1" kern="1200" baseline="0">
              <a:solidFill>
                <a:schemeClr val="accent5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0.9080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0.9344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0.9186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5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1.84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2.03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1.91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CA">
            <a:effectLst/>
          </a:endParaRPr>
        </a:p>
        <a:p xmlns:a="http://schemas.openxmlformats.org/drawingml/2006/main">
          <a:pPr algn="l"/>
          <a:endParaRPr lang="en-CA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6350</xdr:colOff>
      <xdr:row>8</xdr:row>
      <xdr:rowOff>69850</xdr:rowOff>
    </xdr:from>
    <xdr:to>
      <xdr:col>28</xdr:col>
      <xdr:colOff>332150</xdr:colOff>
      <xdr:row>25</xdr:row>
      <xdr:rowOff>14200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749EC5-7D2F-44EA-875D-644CF4C9C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228600</xdr:colOff>
      <xdr:row>27</xdr:row>
      <xdr:rowOff>158750</xdr:rowOff>
    </xdr:from>
    <xdr:to>
      <xdr:col>29</xdr:col>
      <xdr:colOff>323850</xdr:colOff>
      <xdr:row>48</xdr:row>
      <xdr:rowOff>123731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EC7E94-1A55-434E-8DD8-C446D41C0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0.41675</cdr:x>
      <cdr:y>0.69576</cdr:y>
    </cdr:from>
    <cdr:to>
      <cdr:x>0.97441</cdr:x>
      <cdr:y>0.87312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26981" y="2254251"/>
          <a:ext cx="3113744" cy="574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4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0.8881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0.9127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0.9539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0.9170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4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1.59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2.06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1.58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1.91 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  <a:endParaRPr lang="en-CA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0.10633</cdr:x>
      <cdr:y>0.03165</cdr:y>
    </cdr:from>
    <cdr:to>
      <cdr:x>1</cdr:x>
      <cdr:y>0.19396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5000000}"/>
            </a:ext>
          </a:extLst>
        </cdr:cNvPr>
        <cdr:cNvSpPr txBox="1"/>
      </cdr:nvSpPr>
      <cdr:spPr>
        <a:xfrm xmlns:a="http://schemas.openxmlformats.org/drawingml/2006/main">
          <a:off x="622738" y="98526"/>
          <a:ext cx="5233912" cy="505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400" b="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= 0.0504(LUMO) - 0.3659(ESP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 + 0.0574(ESP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 + 108.1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0.45751</cdr:x>
      <cdr:y>0.69736</cdr:y>
    </cdr:from>
    <cdr:to>
      <cdr:x>0.97993</cdr:x>
      <cdr:y>0.8918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57463" y="2927052"/>
          <a:ext cx="3377080" cy="816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 dirty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kumimoji="0" lang="en-CA" sz="1400" b="0" i="1" u="none" strike="noStrike" kern="0" cap="none" spc="0" normalizeH="0" baseline="0" noProof="0" dirty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0.91, </a:t>
          </a:r>
          <a:r>
            <a:rPr kumimoji="0" lang="en-CA" sz="1400" b="0" i="1" u="none" strike="noStrike" kern="0" cap="none" spc="0" normalizeH="0" baseline="0" noProof="0" dirty="0">
              <a:ln>
                <a:noFill/>
              </a:ln>
              <a:solidFill>
                <a:srgbClr val="ED7D3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0.94,</a:t>
          </a:r>
          <a:r>
            <a:rPr kumimoji="0" lang="en-CA" sz="1400" b="0" i="1" u="none" strike="noStrike" kern="0" cap="none" spc="0" normalizeH="0" baseline="0" noProof="0" dirty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en-US" sz="1400" b="0" i="1" u="none" strike="noStrike" kern="1200" cap="none" spc="0" normalizeH="0" baseline="0" noProof="0" dirty="0">
              <a:ln>
                <a:noFill/>
              </a:ln>
              <a:solidFill>
                <a:schemeClr val="bg1">
                  <a:lumMod val="50000"/>
                </a:schemeClr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0.94</a:t>
          </a:r>
          <a:endParaRPr lang="en-CA" sz="1400" dirty="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CA" sz="1400" dirty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0.13608</cdr:x>
      <cdr:y>0.1423</cdr:y>
    </cdr:from>
    <cdr:to>
      <cdr:x>0.4222</cdr:x>
      <cdr:y>0.23676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5000000}"/>
            </a:ext>
          </a:extLst>
        </cdr:cNvPr>
        <cdr:cNvSpPr txBox="1"/>
      </cdr:nvSpPr>
      <cdr:spPr>
        <a:xfrm xmlns:a="http://schemas.openxmlformats.org/drawingml/2006/main">
          <a:off x="798409" y="538980"/>
          <a:ext cx="1678781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800" b="0" i="1" dirty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en-CA" sz="1800" b="0" i="1" baseline="30000" dirty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800" b="0" i="1" dirty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=0.9405</a:t>
          </a:r>
          <a:endParaRPr lang="en-CA" sz="1800" b="0" i="1" baseline="30000" dirty="0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514350</xdr:colOff>
      <xdr:row>42</xdr:row>
      <xdr:rowOff>127000</xdr:rowOff>
    </xdr:from>
    <xdr:to>
      <xdr:col>36</xdr:col>
      <xdr:colOff>114300</xdr:colOff>
      <xdr:row>68</xdr:row>
      <xdr:rowOff>120650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57F7897-1B6C-4C6D-9D7C-792A84056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222250</xdr:colOff>
      <xdr:row>72</xdr:row>
      <xdr:rowOff>38100</xdr:rowOff>
    </xdr:from>
    <xdr:to>
      <xdr:col>30</xdr:col>
      <xdr:colOff>181610</xdr:colOff>
      <xdr:row>94</xdr:row>
      <xdr:rowOff>86360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D6B363-AC2E-4C84-B499-49CCE039E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48</xdr:row>
      <xdr:rowOff>98425</xdr:rowOff>
    </xdr:from>
    <xdr:to>
      <xdr:col>2</xdr:col>
      <xdr:colOff>1254125</xdr:colOff>
      <xdr:row>65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0FA6214-78E4-190E-A114-9F4E1A6A0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0.41675</cdr:x>
      <cdr:y>0.69576</cdr:y>
    </cdr:from>
    <cdr:to>
      <cdr:x>0.97441</cdr:x>
      <cdr:y>0.87312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26981" y="2254251"/>
          <a:ext cx="3113744" cy="574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4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0.9022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0.9187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0.9396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0.9200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4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1.51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1.99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1.66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1.87 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  <a:endParaRPr lang="en-CA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0.10633</cdr:x>
      <cdr:y>0.03165</cdr:y>
    </cdr:from>
    <cdr:to>
      <cdr:x>1</cdr:x>
      <cdr:y>0.19429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5000000}"/>
            </a:ext>
          </a:extLst>
        </cdr:cNvPr>
        <cdr:cNvSpPr txBox="1"/>
      </cdr:nvSpPr>
      <cdr:spPr>
        <a:xfrm xmlns:a="http://schemas.openxmlformats.org/drawingml/2006/main">
          <a:off x="622738" y="98325"/>
          <a:ext cx="5233912" cy="505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400" b="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= -0.04652(EA) - 0.3733(ESP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 + 0.05517(ESP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 + 99.80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0.44179</cdr:x>
      <cdr:y>0.67769</cdr:y>
    </cdr:from>
    <cdr:to>
      <cdr:x>0.96421</cdr:x>
      <cdr:y>0.87213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07974" y="2272160"/>
          <a:ext cx="2965726" cy="651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0.91,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ED7D3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0.90,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AD47">
                  <a:lumMod val="7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0.94,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2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1.51,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ED7D3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2.13,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70AD47">
                  <a:lumMod val="7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1.82,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1.99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CA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CA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0.13824</cdr:x>
      <cdr:y>0.03165</cdr:y>
    </cdr:from>
    <cdr:to>
      <cdr:x>1</cdr:x>
      <cdr:y>0.15203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5000000}"/>
            </a:ext>
          </a:extLst>
        </cdr:cNvPr>
        <cdr:cNvSpPr txBox="1"/>
      </cdr:nvSpPr>
      <cdr:spPr>
        <a:xfrm xmlns:a="http://schemas.openxmlformats.org/drawingml/2006/main">
          <a:off x="919960" y="132846"/>
          <a:ext cx="5734840" cy="505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400" b="0" i="1"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= 0.04725(</a:t>
          </a:r>
          <a:r>
            <a:rPr lang="en-CA" sz="1400" b="0" i="1" baseline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LUMO</a:t>
          </a:r>
          <a:r>
            <a:rPr lang="en-CA" sz="1400" b="0" i="1" baseline="-2500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GFN1-xTB</a:t>
          </a:r>
          <a:r>
            <a:rPr lang="en-CA" sz="1400" b="0" i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- 0.3791(</a:t>
          </a:r>
          <a:r>
            <a:rPr lang="en-CA" sz="1400" b="0" i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+ 0.05914(</a:t>
          </a:r>
          <a:r>
            <a:rPr lang="en-CA" sz="1400" b="0" i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      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137.9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0.16192</cdr:x>
      <cdr:y>0.72061</cdr:y>
    </cdr:from>
    <cdr:to>
      <cdr:x>0.68434</cdr:x>
      <cdr:y>0.91505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81765" y="2656759"/>
          <a:ext cx="2844974" cy="716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 dirty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kumimoji="0" lang="en-CA" sz="1400" b="0" i="1" u="none" strike="noStrike" kern="0" cap="none" spc="0" normalizeH="0" baseline="0" noProof="0" dirty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0.74, </a:t>
          </a:r>
          <a:r>
            <a:rPr kumimoji="0" lang="en-CA" sz="1400" b="0" i="1" u="none" strike="noStrike" kern="0" cap="none" spc="0" normalizeH="0" baseline="0" noProof="0" dirty="0">
              <a:ln>
                <a:noFill/>
              </a:ln>
              <a:solidFill>
                <a:srgbClr val="ED7D3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0.90,</a:t>
          </a:r>
          <a:r>
            <a:rPr kumimoji="0" lang="en-CA" sz="1400" b="0" i="1" u="none" strike="noStrike" kern="0" cap="none" spc="0" normalizeH="0" baseline="0" noProof="0" dirty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en-US" sz="1400" b="0" i="1" u="none" strike="noStrike" kern="1200" cap="none" spc="0" normalizeH="0" baseline="0" noProof="0" dirty="0">
              <a:ln>
                <a:noFill/>
              </a:ln>
              <a:solidFill>
                <a:schemeClr val="bg1">
                  <a:lumMod val="50000"/>
                </a:schemeClr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0.91</a:t>
          </a:r>
          <a:endParaRPr lang="en-CA" sz="1400" dirty="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CA" sz="1400" dirty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0.36991</cdr:x>
      <cdr:y>0.14062</cdr:y>
    </cdr:from>
    <cdr:to>
      <cdr:x>0.65603</cdr:x>
      <cdr:y>0.23733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5000000}"/>
            </a:ext>
          </a:extLst>
        </cdr:cNvPr>
        <cdr:cNvSpPr txBox="1"/>
      </cdr:nvSpPr>
      <cdr:spPr>
        <a:xfrm xmlns:a="http://schemas.openxmlformats.org/drawingml/2006/main">
          <a:off x="2014454" y="518437"/>
          <a:ext cx="1558141" cy="3565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800" b="0" i="1" dirty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en-CA" sz="1800" b="0" i="1" baseline="30000" dirty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800" b="0" i="1" dirty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=0.88</a:t>
          </a:r>
          <a:endParaRPr lang="en-CA" sz="1800" b="0" i="1" baseline="30000" dirty="0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6350</xdr:colOff>
      <xdr:row>8</xdr:row>
      <xdr:rowOff>69850</xdr:rowOff>
    </xdr:from>
    <xdr:to>
      <xdr:col>29</xdr:col>
      <xdr:colOff>332150</xdr:colOff>
      <xdr:row>25</xdr:row>
      <xdr:rowOff>14200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CA177DA6-0E1A-4EE5-986D-ED5AA7E9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0.41675</cdr:x>
      <cdr:y>0.69576</cdr:y>
    </cdr:from>
    <cdr:to>
      <cdr:x>0.97441</cdr:x>
      <cdr:y>0.87312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26981" y="2254251"/>
          <a:ext cx="3113744" cy="574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4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0.9009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0.9195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0.9384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0.9207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4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1.51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1.98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1.70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1.87 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  <a:endParaRPr lang="en-CA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0.10633</cdr:x>
      <cdr:y>0.03165</cdr:y>
    </cdr:from>
    <cdr:to>
      <cdr:x>1</cdr:x>
      <cdr:y>0.19429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5000000}"/>
            </a:ext>
          </a:extLst>
        </cdr:cNvPr>
        <cdr:cNvSpPr txBox="1"/>
      </cdr:nvSpPr>
      <cdr:spPr>
        <a:xfrm xmlns:a="http://schemas.openxmlformats.org/drawingml/2006/main">
          <a:off x="622738" y="98325"/>
          <a:ext cx="5233912" cy="505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400" b="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= -0.0461(EA) + 0.1156 (A) - 0.3737(ESP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 + 0.0548(ESP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 + 99.77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603250</xdr:colOff>
      <xdr:row>43</xdr:row>
      <xdr:rowOff>114300</xdr:rowOff>
    </xdr:from>
    <xdr:to>
      <xdr:col>25</xdr:col>
      <xdr:colOff>90850</xdr:colOff>
      <xdr:row>63</xdr:row>
      <xdr:rowOff>1500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E74F01-AE60-4C1C-98A3-815C684BC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501650</xdr:colOff>
      <xdr:row>43</xdr:row>
      <xdr:rowOff>146050</xdr:rowOff>
    </xdr:from>
    <xdr:to>
      <xdr:col>25</xdr:col>
      <xdr:colOff>300205</xdr:colOff>
      <xdr:row>45</xdr:row>
      <xdr:rowOff>76550</xdr:rowOff>
    </xdr:to>
    <xdr:sp macro="" textlink="">
      <xdr:nvSpPr>
        <xdr:cNvPr id="7" name="TextBox 4">
          <a:extLst>
            <a:ext uri="{FF2B5EF4-FFF2-40B4-BE49-F238E27FC236}">
              <a16:creationId xmlns:a16="http://schemas.microsoft.com/office/drawing/2014/main" id="{CC159BCF-09D1-40C2-BE9D-AD4B1C9999AF}"/>
            </a:ext>
          </a:extLst>
        </xdr:cNvPr>
        <xdr:cNvSpPr txBox="1"/>
      </xdr:nvSpPr>
      <xdr:spPr>
        <a:xfrm>
          <a:off x="15716250" y="8616950"/>
          <a:ext cx="557070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1400" b="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= -0.04947(EA) - 0.3777(ESP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 + 0.06155(ESP</a:t>
          </a:r>
          <a:r>
            <a:rPr lang="en-CA" sz="1400" b="0" i="1" baseline="-25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 + 100.1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0.47356</cdr:x>
      <cdr:y>0.61805</cdr:y>
    </cdr:from>
    <cdr:to>
      <cdr:x>0.99598</cdr:x>
      <cdr:y>0.86043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33674" y="2087904"/>
          <a:ext cx="2905434" cy="818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Q² =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AD47">
                  <a:lumMod val="7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0.9134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lang="en-US" sz="1400" b="0" i="1" kern="1200" baseline="0">
              <a:solidFill>
                <a:schemeClr val="accent5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0.9168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0.9104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0.9177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5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2.03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1.78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1.93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CA">
            <a:effectLst/>
          </a:endParaRPr>
        </a:p>
        <a:p xmlns:a="http://schemas.openxmlformats.org/drawingml/2006/main">
          <a:pPr algn="l"/>
          <a:endParaRPr lang="en-CA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558800</xdr:colOff>
      <xdr:row>43</xdr:row>
      <xdr:rowOff>63500</xdr:rowOff>
    </xdr:from>
    <xdr:to>
      <xdr:col>25</xdr:col>
      <xdr:colOff>196850</xdr:colOff>
      <xdr:row>65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B1087E-8C69-4AE0-A4BB-B6BF6E07D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501650</xdr:colOff>
      <xdr:row>43</xdr:row>
      <xdr:rowOff>146050</xdr:rowOff>
    </xdr:from>
    <xdr:to>
      <xdr:col>25</xdr:col>
      <xdr:colOff>300205</xdr:colOff>
      <xdr:row>45</xdr:row>
      <xdr:rowOff>76550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01CB83D1-BFE6-455C-B8AB-F5D905D64A16}"/>
            </a:ext>
          </a:extLst>
        </xdr:cNvPr>
        <xdr:cNvSpPr txBox="1"/>
      </xdr:nvSpPr>
      <xdr:spPr>
        <a:xfrm>
          <a:off x="15716250" y="8616950"/>
          <a:ext cx="557070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1400" b="0" i="1">
              <a:latin typeface="Arial" panose="020B0604020202020204" pitchFamily="34" charset="0"/>
              <a:cs typeface="Arial" panose="020B0604020202020204" pitchFamily="34" charset="0"/>
            </a:rPr>
            <a:t>ΔG</a:t>
          </a:r>
          <a:r>
            <a:rPr lang="en-CA" sz="1400" b="0" i="1" baseline="30000">
              <a:latin typeface="Arial" panose="020B0604020202020204" pitchFamily="34" charset="0"/>
              <a:cs typeface="Arial" panose="020B0604020202020204" pitchFamily="34" charset="0"/>
            </a:rPr>
            <a:t>‡</a:t>
          </a:r>
          <a:r>
            <a:rPr lang="en-CA" sz="1400" b="0" i="1" baseline="-25000">
              <a:latin typeface="Arial" panose="020B0604020202020204" pitchFamily="34" charset="0"/>
              <a:cs typeface="Arial" panose="020B0604020202020204" pitchFamily="34" charset="0"/>
            </a:rPr>
            <a:t>SNAr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= -0.04891(</a:t>
          </a:r>
          <a:r>
            <a:rPr lang="en-CA" sz="1400" b="0" i="1" baseline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EA</a:t>
          </a:r>
          <a:r>
            <a:rPr lang="en-CA" sz="1400" b="0" i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 - 0.3845(</a:t>
          </a:r>
          <a:r>
            <a:rPr lang="en-CA" sz="1400" b="0" i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+ 0.05838(</a:t>
          </a:r>
          <a:r>
            <a:rPr lang="en-CA" sz="1400" b="0" i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ESP</a:t>
          </a:r>
          <a:r>
            <a:rPr lang="en-CA" sz="1400" b="0" i="1" baseline="-250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CA" sz="1400" b="0" i="1" baseline="0">
              <a:latin typeface="Arial" panose="020B0604020202020204" pitchFamily="34" charset="0"/>
              <a:cs typeface="Arial" panose="020B0604020202020204" pitchFamily="34" charset="0"/>
            </a:rPr>
            <a:t>) + </a:t>
          </a:r>
          <a:r>
            <a:rPr lang="en-CA" sz="1400" b="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100.8</a:t>
          </a:r>
          <a:endParaRPr lang="en-CA" sz="1400" b="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0.43665</cdr:x>
      <cdr:y>0.69444</cdr:y>
    </cdr:from>
    <cdr:to>
      <cdr:x>0.83041</cdr:x>
      <cdr:y>0.97222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600" y="1904988"/>
          <a:ext cx="1924043" cy="7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400" i="1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0.47356</cdr:x>
      <cdr:y>0.61805</cdr:y>
    </cdr:from>
    <cdr:to>
      <cdr:x>0.99598</cdr:x>
      <cdr:y>0.86043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33674" y="2087904"/>
          <a:ext cx="2905434" cy="818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Q² = </a:t>
          </a:r>
          <a:r>
            <a:rPr kumimoji="0" lang="en-US" sz="1400" b="0" i="1" u="none" strike="noStrike" kern="1200" cap="none" spc="0" normalizeH="0" baseline="0" noProof="0">
              <a:ln>
                <a:noFill/>
              </a:ln>
              <a:solidFill>
                <a:srgbClr val="70AD47">
                  <a:lumMod val="7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0.8695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R² = </a:t>
          </a:r>
          <a:r>
            <a:rPr lang="en-US" sz="1400" b="0" i="1" kern="1200" baseline="0">
              <a:solidFill>
                <a:schemeClr val="accent5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0.9393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0.9020</a:t>
          </a:r>
          <a:r>
            <a:rPr lang="en-US" sz="1400" b="0" i="1" kern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1400" b="0" i="1" kern="1200" baseline="0"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0.9199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 =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5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1.59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2.44</a:t>
          </a:r>
          <a:r>
            <a:rPr kumimoji="0" lang="en-CA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1.92 kJ mol</a:t>
          </a:r>
          <a:r>
            <a:rPr kumimoji="0" lang="en-CA" sz="1400" b="0" i="1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CA">
            <a:effectLst/>
          </a:endParaRPr>
        </a:p>
        <a:p xmlns:a="http://schemas.openxmlformats.org/drawingml/2006/main">
          <a:pPr algn="l"/>
          <a:endParaRPr lang="en-CA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uscripts\In%20Revision\Predicting%20SNAr%20Rates%20(Chem%20Sci)\!ChemSci%20Submission\Lu-Paci-Leitch-SNAr-Chem-Sci-Data-S1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nuscripts/In%20Revision/Predicting%20SNAr%20Rates%20(Chem%20Sci)/!ChemSci%20Submission/Lu-Paci-Leitch-SNAr-Chem-Sci-Data-S1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ch\AppData\Local\Packages\Microsoft.Office.Desktop_8wekyb3d8bbwe\LocalCache\Roaming\Microsoft\Excel\SNAr%20data%20summary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r Al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r All"/>
      <sheetName val="Regression Anal. 60-40 1"/>
      <sheetName val="Regression Anal. 60-40 2"/>
      <sheetName val="Regression Anal. 60-40 3"/>
      <sheetName val="Regression Anal. 60-40 4"/>
      <sheetName val="Regression Anal. 60-40 5"/>
      <sheetName val="SNAr All_LUMO by Entos"/>
      <sheetName val="Fig.5_Site selectivity"/>
      <sheetName val="Fig.7_Reactivity ranking"/>
      <sheetName val="Fig.8 prediction"/>
      <sheetName val="Fig.9 prediction"/>
      <sheetName val="Fig.10 prediction"/>
      <sheetName val="Fig.11 prediction"/>
      <sheetName val="Fig.12 prediction"/>
    </sheetNames>
    <sheetDataSet>
      <sheetData sheetId="0">
        <row r="2">
          <cell r="F2">
            <v>64.355522190594968</v>
          </cell>
          <cell r="P2">
            <v>68.075953432524216</v>
          </cell>
        </row>
        <row r="3">
          <cell r="F3">
            <v>70.842631996239191</v>
          </cell>
          <cell r="P3">
            <v>68.467834408152584</v>
          </cell>
        </row>
        <row r="4">
          <cell r="F4">
            <v>72.283473608314097</v>
          </cell>
          <cell r="P4">
            <v>72.709779786472666</v>
          </cell>
        </row>
        <row r="5">
          <cell r="F5">
            <v>73.007317642780734</v>
          </cell>
          <cell r="P5">
            <v>72.517083472254612</v>
          </cell>
        </row>
        <row r="6">
          <cell r="F6">
            <v>76.918256787235165</v>
          </cell>
          <cell r="P6">
            <v>77.82114415480774</v>
          </cell>
        </row>
        <row r="7">
          <cell r="F7">
            <v>76.972230166125271</v>
          </cell>
          <cell r="P7">
            <v>76.282600010247634</v>
          </cell>
        </row>
        <row r="8">
          <cell r="F8">
            <v>76.994826583933431</v>
          </cell>
          <cell r="P8">
            <v>77.682538572211968</v>
          </cell>
        </row>
        <row r="9">
          <cell r="F9">
            <v>78.61433947026778</v>
          </cell>
          <cell r="P9">
            <v>79.680715260721257</v>
          </cell>
        </row>
        <row r="10">
          <cell r="F10">
            <v>81.983148185668483</v>
          </cell>
          <cell r="P10">
            <v>82.802708443842974</v>
          </cell>
        </row>
        <row r="11">
          <cell r="F11">
            <v>85.97785670343012</v>
          </cell>
          <cell r="P11">
            <v>81.683109976375903</v>
          </cell>
        </row>
        <row r="12">
          <cell r="F12">
            <v>86.218698490636726</v>
          </cell>
          <cell r="P12">
            <v>88.423754875196252</v>
          </cell>
        </row>
        <row r="13">
          <cell r="F13">
            <v>90.222000979316505</v>
          </cell>
          <cell r="P13">
            <v>92.405633741471874</v>
          </cell>
        </row>
        <row r="14">
          <cell r="F14">
            <v>92.411821337062605</v>
          </cell>
          <cell r="P14">
            <v>89.177554182980927</v>
          </cell>
        </row>
        <row r="15">
          <cell r="F15">
            <v>94.912993017110949</v>
          </cell>
          <cell r="P15">
            <v>94.710470189206021</v>
          </cell>
        </row>
        <row r="16">
          <cell r="F16">
            <v>61.380598680153028</v>
          </cell>
          <cell r="P16">
            <v>62.401560768879634</v>
          </cell>
        </row>
        <row r="17">
          <cell r="F17">
            <v>62.034006045165185</v>
          </cell>
          <cell r="P17">
            <v>63.917792310911267</v>
          </cell>
        </row>
        <row r="18">
          <cell r="F18">
            <v>64.029201714539056</v>
          </cell>
          <cell r="P18">
            <v>65.600106221264809</v>
          </cell>
        </row>
        <row r="19">
          <cell r="F19">
            <v>67.730371250080779</v>
          </cell>
          <cell r="P19">
            <v>66.253356262653966</v>
          </cell>
        </row>
        <row r="20">
          <cell r="F20">
            <v>67.816941982296328</v>
          </cell>
          <cell r="P20">
            <v>67.726836326984838</v>
          </cell>
        </row>
        <row r="21">
          <cell r="F21">
            <v>69.235395207279566</v>
          </cell>
          <cell r="P21">
            <v>72.307161915528226</v>
          </cell>
        </row>
        <row r="22">
          <cell r="F22">
            <v>69.982793300457459</v>
          </cell>
          <cell r="P22">
            <v>71.935093374985797</v>
          </cell>
        </row>
        <row r="23">
          <cell r="F23">
            <v>70.611536091498039</v>
          </cell>
          <cell r="P23">
            <v>70.555456959067925</v>
          </cell>
        </row>
        <row r="24">
          <cell r="F24">
            <v>71.494238404161578</v>
          </cell>
          <cell r="P24">
            <v>76.188056263252179</v>
          </cell>
        </row>
        <row r="25">
          <cell r="F25">
            <v>71.688211889090312</v>
          </cell>
          <cell r="P25">
            <v>73.223088752694963</v>
          </cell>
        </row>
        <row r="26">
          <cell r="F26">
            <v>72.183692380198295</v>
          </cell>
          <cell r="P26">
            <v>72.274274089334483</v>
          </cell>
        </row>
        <row r="27">
          <cell r="F27">
            <v>72.430778443883185</v>
          </cell>
          <cell r="P27">
            <v>70.026030830446246</v>
          </cell>
        </row>
        <row r="28">
          <cell r="F28">
            <v>73.165351270798865</v>
          </cell>
          <cell r="P28">
            <v>70.487675572185552</v>
          </cell>
        </row>
        <row r="29">
          <cell r="F29">
            <v>73.271727225463039</v>
          </cell>
          <cell r="P29">
            <v>72.559992300380159</v>
          </cell>
        </row>
        <row r="30">
          <cell r="F30">
            <v>73.949374416686922</v>
          </cell>
          <cell r="P30">
            <v>71.096237982152942</v>
          </cell>
        </row>
        <row r="31">
          <cell r="F31">
            <v>74.370037453082162</v>
          </cell>
          <cell r="P31">
            <v>72.06005535336142</v>
          </cell>
        </row>
        <row r="32">
          <cell r="F32">
            <v>74.696772509864815</v>
          </cell>
          <cell r="P32">
            <v>76.18749404021159</v>
          </cell>
        </row>
        <row r="33">
          <cell r="F33">
            <v>75.747472888749357</v>
          </cell>
          <cell r="P33">
            <v>76.256217133422609</v>
          </cell>
        </row>
        <row r="34">
          <cell r="F34">
            <v>76.603138556891537</v>
          </cell>
          <cell r="P34">
            <v>79.924338746200362</v>
          </cell>
        </row>
        <row r="35">
          <cell r="F35">
            <v>76.623512537199133</v>
          </cell>
          <cell r="P35">
            <v>76.790085217483693</v>
          </cell>
        </row>
        <row r="36">
          <cell r="F36">
            <v>76.762174196483414</v>
          </cell>
          <cell r="P36">
            <v>77.023328662818329</v>
          </cell>
        </row>
        <row r="37">
          <cell r="F37">
            <v>76.897001925636118</v>
          </cell>
          <cell r="P37">
            <v>81.884544913123406</v>
          </cell>
        </row>
        <row r="38">
          <cell r="F38">
            <v>77.179242335918502</v>
          </cell>
          <cell r="P38">
            <v>79.462487733472443</v>
          </cell>
        </row>
        <row r="39">
          <cell r="F39">
            <v>77.202485037335691</v>
          </cell>
          <cell r="P39">
            <v>80.490590953726652</v>
          </cell>
        </row>
        <row r="40">
          <cell r="F40">
            <v>77.355812847546446</v>
          </cell>
          <cell r="P40">
            <v>76.576752350291301</v>
          </cell>
        </row>
        <row r="41">
          <cell r="F41">
            <v>77.688711717261995</v>
          </cell>
          <cell r="P41">
            <v>77.025367293682024</v>
          </cell>
        </row>
        <row r="42">
          <cell r="F42">
            <v>78.909384412529192</v>
          </cell>
          <cell r="P42">
            <v>76.082430836804249</v>
          </cell>
        </row>
        <row r="43">
          <cell r="F43">
            <v>79.78106568333925</v>
          </cell>
          <cell r="P43">
            <v>75.021163658901386</v>
          </cell>
        </row>
        <row r="44">
          <cell r="F44">
            <v>79.881861390392459</v>
          </cell>
          <cell r="P44">
            <v>80.133031155903907</v>
          </cell>
        </row>
        <row r="45">
          <cell r="F45">
            <v>80.505797957907021</v>
          </cell>
          <cell r="P45">
            <v>73.967714671868933</v>
          </cell>
        </row>
        <row r="46">
          <cell r="F46">
            <v>81.091781304261019</v>
          </cell>
          <cell r="P46">
            <v>81.085298531197509</v>
          </cell>
        </row>
        <row r="47">
          <cell r="F47">
            <v>81.12575981400299</v>
          </cell>
          <cell r="P47">
            <v>81.407368797246349</v>
          </cell>
        </row>
        <row r="48">
          <cell r="F48">
            <v>82.214580919631501</v>
          </cell>
          <cell r="P48">
            <v>81.19660206731227</v>
          </cell>
        </row>
        <row r="49">
          <cell r="F49">
            <v>82.388394284090012</v>
          </cell>
          <cell r="P49">
            <v>85.100919034414716</v>
          </cell>
        </row>
        <row r="50">
          <cell r="F50">
            <v>82.6292559955602</v>
          </cell>
          <cell r="P50">
            <v>83.30003041632618</v>
          </cell>
        </row>
        <row r="51">
          <cell r="F51">
            <v>83.041479244514974</v>
          </cell>
          <cell r="P51">
            <v>81.87916697408744</v>
          </cell>
        </row>
        <row r="52">
          <cell r="F52">
            <v>84.775213389647433</v>
          </cell>
          <cell r="P52">
            <v>88.962255354241478</v>
          </cell>
        </row>
        <row r="53">
          <cell r="F53">
            <v>86.229364282955771</v>
          </cell>
          <cell r="P53">
            <v>82.59024362491536</v>
          </cell>
        </row>
        <row r="54">
          <cell r="F54">
            <v>87.579974960428018</v>
          </cell>
          <cell r="P54">
            <v>86.187981822132173</v>
          </cell>
        </row>
        <row r="55">
          <cell r="F55">
            <v>87.77365793474435</v>
          </cell>
          <cell r="P55">
            <v>85.349850185332414</v>
          </cell>
        </row>
        <row r="56">
          <cell r="F56">
            <v>88.559055721005251</v>
          </cell>
          <cell r="P56">
            <v>90.655299986031821</v>
          </cell>
        </row>
        <row r="57">
          <cell r="F57">
            <v>88.8</v>
          </cell>
          <cell r="P57">
            <v>87.128162867130797</v>
          </cell>
        </row>
        <row r="58">
          <cell r="F58">
            <v>89.156081651012244</v>
          </cell>
          <cell r="P58">
            <v>91.441166444246321</v>
          </cell>
        </row>
        <row r="59">
          <cell r="F59">
            <v>90.597944702040365</v>
          </cell>
          <cell r="P59">
            <v>87.883685474119034</v>
          </cell>
        </row>
        <row r="60">
          <cell r="F60">
            <v>90.607966682164431</v>
          </cell>
          <cell r="P60">
            <v>89.427228777268454</v>
          </cell>
        </row>
        <row r="61">
          <cell r="F61">
            <v>90.82799664080855</v>
          </cell>
          <cell r="P61">
            <v>88.578633974339439</v>
          </cell>
        </row>
        <row r="62">
          <cell r="F62">
            <v>91.255982608268781</v>
          </cell>
          <cell r="P62">
            <v>89.777597465215834</v>
          </cell>
        </row>
        <row r="63">
          <cell r="F63">
            <v>91.691752806379981</v>
          </cell>
          <cell r="P63">
            <v>93.173758843539332</v>
          </cell>
        </row>
        <row r="64">
          <cell r="F64">
            <v>94.255198073879512</v>
          </cell>
          <cell r="P64">
            <v>91.071827954576634</v>
          </cell>
        </row>
        <row r="65">
          <cell r="F65">
            <v>94.352697756618085</v>
          </cell>
          <cell r="P65">
            <v>92.008539245981041</v>
          </cell>
        </row>
        <row r="66">
          <cell r="F66">
            <v>95.614906063749729</v>
          </cell>
          <cell r="P66">
            <v>92.615815744301131</v>
          </cell>
        </row>
        <row r="67">
          <cell r="F67">
            <v>72.595375681261316</v>
          </cell>
          <cell r="P67">
            <v>73.364452648179409</v>
          </cell>
        </row>
        <row r="68">
          <cell r="F68">
            <v>74.986092662788053</v>
          </cell>
          <cell r="P68">
            <v>74.127173263180794</v>
          </cell>
        </row>
        <row r="69">
          <cell r="F69">
            <v>79.383597302838695</v>
          </cell>
          <cell r="P69">
            <v>83.155805754332164</v>
          </cell>
        </row>
        <row r="70">
          <cell r="F70">
            <v>79.399077995801818</v>
          </cell>
          <cell r="P70">
            <v>81.036283616542192</v>
          </cell>
        </row>
        <row r="71">
          <cell r="F71">
            <v>80.853624445839614</v>
          </cell>
          <cell r="P71">
            <v>85.348720760776345</v>
          </cell>
        </row>
        <row r="72">
          <cell r="F72">
            <v>81.206063586394464</v>
          </cell>
          <cell r="P72">
            <v>80.493931866291419</v>
          </cell>
        </row>
        <row r="73">
          <cell r="F73">
            <v>82.160811378928429</v>
          </cell>
          <cell r="P73">
            <v>81.471922386209741</v>
          </cell>
        </row>
        <row r="74">
          <cell r="F74">
            <v>90.357905263603826</v>
          </cell>
          <cell r="P74">
            <v>90.2322801004035</v>
          </cell>
        </row>
        <row r="75">
          <cell r="F75">
            <v>91.231201720227631</v>
          </cell>
          <cell r="P75">
            <v>91.735394645715175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MO&amp;ESP&amp;ESP"/>
      <sheetName val="entos LUMO&amp;ESP&amp;ESP"/>
      <sheetName val="60-40 split-1"/>
      <sheetName val="60-40 split-2"/>
      <sheetName val="60-40 split-3"/>
      <sheetName val="60-40 split-4"/>
      <sheetName val="60-40 split-5"/>
      <sheetName val="external test"/>
      <sheetName val="Cl-Py(training)"/>
      <sheetName val="fast-slow"/>
      <sheetName val="slow-fast"/>
      <sheetName val="LUMO comparison"/>
      <sheetName val="steric"/>
    </sheetNames>
    <sheetDataSet>
      <sheetData sheetId="0">
        <row r="2">
          <cell r="D2">
            <v>64.355522190594968</v>
          </cell>
          <cell r="J2">
            <v>68.075953432524216</v>
          </cell>
          <cell r="L2">
            <v>-3.7204312419292478</v>
          </cell>
        </row>
        <row r="3">
          <cell r="J3">
            <v>68.467834408152584</v>
          </cell>
          <cell r="L3">
            <v>2.3747975880866079</v>
          </cell>
        </row>
        <row r="4">
          <cell r="J4">
            <v>72.70977978647268</v>
          </cell>
          <cell r="L4">
            <v>-0.42630617815858329</v>
          </cell>
        </row>
        <row r="5">
          <cell r="J5">
            <v>72.517083472254598</v>
          </cell>
          <cell r="L5">
            <v>0.49023417052613638</v>
          </cell>
        </row>
        <row r="6">
          <cell r="J6">
            <v>77.821144154807726</v>
          </cell>
          <cell r="L6">
            <v>-0.90288736757256061</v>
          </cell>
        </row>
        <row r="7">
          <cell r="J7">
            <v>76.282600010247634</v>
          </cell>
          <cell r="L7">
            <v>0.68963015587763721</v>
          </cell>
        </row>
        <row r="8">
          <cell r="J8">
            <v>77.682538572211968</v>
          </cell>
          <cell r="L8">
            <v>-0.68771198827853652</v>
          </cell>
        </row>
        <row r="9">
          <cell r="J9">
            <v>79.680715260721257</v>
          </cell>
          <cell r="L9">
            <v>-1.0663757904534776</v>
          </cell>
        </row>
        <row r="10">
          <cell r="J10">
            <v>82.802708443842974</v>
          </cell>
          <cell r="L10">
            <v>-0.81956025817449074</v>
          </cell>
        </row>
        <row r="11">
          <cell r="J11">
            <v>81.683109976375889</v>
          </cell>
          <cell r="L11">
            <v>4.2947467270542319</v>
          </cell>
        </row>
        <row r="12">
          <cell r="J12">
            <v>88.423754875196252</v>
          </cell>
          <cell r="L12">
            <v>-2.2050563845595264</v>
          </cell>
        </row>
        <row r="13">
          <cell r="J13">
            <v>92.405633741471874</v>
          </cell>
          <cell r="L13">
            <v>-2.1836327621553693</v>
          </cell>
        </row>
        <row r="14">
          <cell r="J14">
            <v>89.177554182980927</v>
          </cell>
          <cell r="L14">
            <v>3.2342671540816781</v>
          </cell>
        </row>
        <row r="15">
          <cell r="J15">
            <v>94.710470189206035</v>
          </cell>
          <cell r="L15">
            <v>0.20252282790491449</v>
          </cell>
        </row>
        <row r="16">
          <cell r="J16">
            <v>62.401560768879634</v>
          </cell>
          <cell r="L16">
            <v>-1.0209620887266055</v>
          </cell>
        </row>
        <row r="17">
          <cell r="J17">
            <v>63.917792310911274</v>
          </cell>
          <cell r="L17">
            <v>-1.8837862657460889</v>
          </cell>
        </row>
        <row r="18">
          <cell r="J18">
            <v>65.600106221264809</v>
          </cell>
          <cell r="L18">
            <v>-1.5709045067257534</v>
          </cell>
        </row>
        <row r="19">
          <cell r="J19">
            <v>66.253356262653966</v>
          </cell>
          <cell r="L19">
            <v>1.4770149874268128</v>
          </cell>
        </row>
        <row r="20">
          <cell r="J20">
            <v>67.726836326984852</v>
          </cell>
          <cell r="L20">
            <v>9.010565531147563E-2</v>
          </cell>
        </row>
        <row r="21">
          <cell r="J21">
            <v>72.307161915528226</v>
          </cell>
          <cell r="L21">
            <v>-3.0717667082486599</v>
          </cell>
        </row>
        <row r="22">
          <cell r="J22">
            <v>71.935093374985811</v>
          </cell>
          <cell r="L22">
            <v>-1.9523000745283525</v>
          </cell>
        </row>
        <row r="23">
          <cell r="J23">
            <v>70.555456959067925</v>
          </cell>
          <cell r="L23">
            <v>5.6079132430113532E-2</v>
          </cell>
        </row>
        <row r="24">
          <cell r="J24">
            <v>76.188056263252179</v>
          </cell>
          <cell r="L24">
            <v>-4.6938178590906006</v>
          </cell>
        </row>
        <row r="25">
          <cell r="J25">
            <v>73.223088752694963</v>
          </cell>
          <cell r="L25">
            <v>-1.5348768636046515</v>
          </cell>
        </row>
        <row r="26">
          <cell r="J26">
            <v>72.274274089334483</v>
          </cell>
          <cell r="L26">
            <v>-9.0581709136188238E-2</v>
          </cell>
        </row>
        <row r="27">
          <cell r="J27">
            <v>70.026030830446246</v>
          </cell>
          <cell r="L27">
            <v>2.404747613436939</v>
          </cell>
        </row>
        <row r="28">
          <cell r="J28">
            <v>70.487675572185566</v>
          </cell>
          <cell r="L28">
            <v>2.6776756986132995</v>
          </cell>
        </row>
        <row r="29">
          <cell r="J29">
            <v>72.559992300380173</v>
          </cell>
          <cell r="L29">
            <v>0.71173492508286529</v>
          </cell>
        </row>
        <row r="30">
          <cell r="J30">
            <v>71.096237982152928</v>
          </cell>
          <cell r="L30">
            <v>2.8531364345339938</v>
          </cell>
        </row>
        <row r="31">
          <cell r="J31">
            <v>72.06005535336142</v>
          </cell>
          <cell r="L31">
            <v>2.3099820997207416</v>
          </cell>
        </row>
        <row r="32">
          <cell r="J32">
            <v>76.18749404021159</v>
          </cell>
          <cell r="L32">
            <v>-1.4907215303467751</v>
          </cell>
        </row>
        <row r="33">
          <cell r="J33">
            <v>76.256217133422609</v>
          </cell>
          <cell r="L33">
            <v>-0.50874424467325241</v>
          </cell>
        </row>
        <row r="34">
          <cell r="J34">
            <v>79.924338746200348</v>
          </cell>
          <cell r="L34">
            <v>-3.3212001893088114</v>
          </cell>
        </row>
        <row r="35">
          <cell r="J35">
            <v>76.790085217483679</v>
          </cell>
          <cell r="L35">
            <v>-0.16657268028454553</v>
          </cell>
        </row>
        <row r="36">
          <cell r="J36">
            <v>77.023328662818329</v>
          </cell>
          <cell r="L36">
            <v>-0.26115446633491501</v>
          </cell>
        </row>
        <row r="37">
          <cell r="J37">
            <v>81.884544913123406</v>
          </cell>
          <cell r="L37">
            <v>-4.9875429874872879</v>
          </cell>
        </row>
        <row r="38">
          <cell r="J38">
            <v>79.462487733472443</v>
          </cell>
          <cell r="L38">
            <v>-2.2832453975539408</v>
          </cell>
        </row>
        <row r="39">
          <cell r="J39">
            <v>80.490590953726638</v>
          </cell>
          <cell r="L39">
            <v>-3.288105916390947</v>
          </cell>
        </row>
        <row r="40">
          <cell r="J40">
            <v>76.576752350291301</v>
          </cell>
          <cell r="L40">
            <v>0.77906049725514492</v>
          </cell>
        </row>
        <row r="41">
          <cell r="J41">
            <v>77.025367293682024</v>
          </cell>
          <cell r="L41">
            <v>0.66334442357997148</v>
          </cell>
        </row>
        <row r="42">
          <cell r="J42">
            <v>76.082430836804249</v>
          </cell>
          <cell r="L42">
            <v>2.8269535757249429</v>
          </cell>
        </row>
        <row r="43">
          <cell r="J43">
            <v>75.021163658901386</v>
          </cell>
          <cell r="L43">
            <v>4.7599020244378636</v>
          </cell>
        </row>
        <row r="44">
          <cell r="J44">
            <v>80.133031155903893</v>
          </cell>
          <cell r="L44">
            <v>-0.25116976551143466</v>
          </cell>
        </row>
        <row r="45">
          <cell r="J45">
            <v>73.967714671868933</v>
          </cell>
          <cell r="L45">
            <v>6.5380832860380877</v>
          </cell>
        </row>
        <row r="46">
          <cell r="J46">
            <v>81.085298531197495</v>
          </cell>
          <cell r="L46">
            <v>6.4827730635244052E-3</v>
          </cell>
        </row>
        <row r="47">
          <cell r="J47">
            <v>81.407368797246349</v>
          </cell>
          <cell r="L47">
            <v>-0.28160898324335903</v>
          </cell>
        </row>
        <row r="48">
          <cell r="J48">
            <v>81.19660206731227</v>
          </cell>
          <cell r="L48">
            <v>1.0179788523192315</v>
          </cell>
        </row>
        <row r="49">
          <cell r="J49">
            <v>85.100919034414716</v>
          </cell>
          <cell r="L49">
            <v>-2.7125247503247039</v>
          </cell>
        </row>
        <row r="50">
          <cell r="J50">
            <v>83.30003041632618</v>
          </cell>
          <cell r="L50">
            <v>-0.67077442076598004</v>
          </cell>
        </row>
        <row r="51">
          <cell r="J51">
            <v>81.87916697408744</v>
          </cell>
          <cell r="L51">
            <v>1.1623122704275346</v>
          </cell>
        </row>
        <row r="52">
          <cell r="J52">
            <v>88.962255354241478</v>
          </cell>
          <cell r="L52">
            <v>-4.1870419645940444</v>
          </cell>
        </row>
        <row r="53">
          <cell r="J53">
            <v>82.590243624915345</v>
          </cell>
          <cell r="L53">
            <v>3.6391206580404258</v>
          </cell>
        </row>
        <row r="54">
          <cell r="J54">
            <v>86.187981822132173</v>
          </cell>
          <cell r="L54">
            <v>1.3919931382958453</v>
          </cell>
        </row>
        <row r="55">
          <cell r="J55">
            <v>85.349850185332414</v>
          </cell>
          <cell r="L55">
            <v>2.4238077494119352</v>
          </cell>
        </row>
        <row r="56">
          <cell r="J56">
            <v>90.655299986031807</v>
          </cell>
          <cell r="L56">
            <v>-2.0962442650265558</v>
          </cell>
        </row>
        <row r="57">
          <cell r="J57">
            <v>87.128162867130811</v>
          </cell>
          <cell r="L57">
            <v>1.6718371328691859</v>
          </cell>
        </row>
        <row r="58">
          <cell r="J58">
            <v>91.441166444246321</v>
          </cell>
          <cell r="L58">
            <v>-2.285084793234077</v>
          </cell>
        </row>
        <row r="59">
          <cell r="J59">
            <v>87.883685474119048</v>
          </cell>
          <cell r="L59">
            <v>2.7142592279213176</v>
          </cell>
        </row>
        <row r="60">
          <cell r="J60">
            <v>89.427228777268454</v>
          </cell>
          <cell r="L60">
            <v>1.1807379048959774</v>
          </cell>
        </row>
        <row r="61">
          <cell r="J61">
            <v>88.578633974339439</v>
          </cell>
          <cell r="L61">
            <v>2.2493626664691106</v>
          </cell>
        </row>
        <row r="62">
          <cell r="J62">
            <v>89.777597465215848</v>
          </cell>
          <cell r="L62">
            <v>1.4783851430529324</v>
          </cell>
        </row>
        <row r="63">
          <cell r="J63">
            <v>93.173758843539332</v>
          </cell>
          <cell r="L63">
            <v>-1.4820060371593513</v>
          </cell>
        </row>
        <row r="64">
          <cell r="J64">
            <v>91.071827954576648</v>
          </cell>
          <cell r="L64">
            <v>3.1833701193028645</v>
          </cell>
        </row>
        <row r="65">
          <cell r="J65">
            <v>92.008539245981041</v>
          </cell>
          <cell r="L65">
            <v>2.3441585106370439</v>
          </cell>
        </row>
        <row r="66">
          <cell r="J66">
            <v>92.615815744301145</v>
          </cell>
          <cell r="L66">
            <v>2.9990903194485838</v>
          </cell>
        </row>
        <row r="67">
          <cell r="J67">
            <v>73.364452648179395</v>
          </cell>
          <cell r="L67">
            <v>-0.76907696691807814</v>
          </cell>
        </row>
        <row r="68">
          <cell r="J68">
            <v>74.127173263180808</v>
          </cell>
          <cell r="L68">
            <v>0.85891939960724528</v>
          </cell>
        </row>
        <row r="69">
          <cell r="J69">
            <v>83.15580575433215</v>
          </cell>
          <cell r="L69">
            <v>-3.7722084514934551</v>
          </cell>
        </row>
        <row r="70">
          <cell r="J70">
            <v>81.036283616542192</v>
          </cell>
          <cell r="L70">
            <v>-1.6372056207403745</v>
          </cell>
        </row>
        <row r="71">
          <cell r="J71">
            <v>85.348720760776345</v>
          </cell>
          <cell r="L71">
            <v>-4.4950963149367311</v>
          </cell>
        </row>
        <row r="72">
          <cell r="J72">
            <v>80.493931866291419</v>
          </cell>
          <cell r="L72">
            <v>0.71213172010304504</v>
          </cell>
        </row>
        <row r="73">
          <cell r="J73">
            <v>81.471922386209741</v>
          </cell>
          <cell r="L73">
            <v>0.68888899271868809</v>
          </cell>
        </row>
        <row r="74">
          <cell r="J74">
            <v>90.2322801004035</v>
          </cell>
          <cell r="L74">
            <v>0.12562516320032557</v>
          </cell>
        </row>
        <row r="75">
          <cell r="J75">
            <v>91.735394645715161</v>
          </cell>
          <cell r="L75">
            <v>-0.50419292548752992</v>
          </cell>
        </row>
      </sheetData>
      <sheetData sheetId="1">
        <row r="2">
          <cell r="D2">
            <v>64.355522190594968</v>
          </cell>
          <cell r="J2">
            <v>67.919047386997192</v>
          </cell>
        </row>
        <row r="3">
          <cell r="D3">
            <v>70.842631996239191</v>
          </cell>
          <cell r="J3">
            <v>69.520080847928455</v>
          </cell>
        </row>
        <row r="4">
          <cell r="D4">
            <v>72.283473608314097</v>
          </cell>
          <cell r="J4">
            <v>73.995657746093244</v>
          </cell>
        </row>
        <row r="5">
          <cell r="D5">
            <v>73.007317642780734</v>
          </cell>
          <cell r="J5">
            <v>73.714938576408571</v>
          </cell>
        </row>
        <row r="6">
          <cell r="D6">
            <v>76.918256787235165</v>
          </cell>
          <cell r="J6">
            <v>77.91096929020091</v>
          </cell>
        </row>
        <row r="7">
          <cell r="D7">
            <v>76.972230166125271</v>
          </cell>
          <cell r="J7">
            <v>77.294549108515213</v>
          </cell>
        </row>
        <row r="8">
          <cell r="D8">
            <v>76.994826583933431</v>
          </cell>
          <cell r="J8">
            <v>77.986738111551119</v>
          </cell>
        </row>
        <row r="9">
          <cell r="D9">
            <v>78.61433947026778</v>
          </cell>
          <cell r="J9">
            <v>80.190046787085507</v>
          </cell>
        </row>
        <row r="10">
          <cell r="D10">
            <v>81.983148185668483</v>
          </cell>
          <cell r="J10">
            <v>84.125448873641233</v>
          </cell>
        </row>
        <row r="11">
          <cell r="D11">
            <v>85.97785670343012</v>
          </cell>
          <cell r="J11">
            <v>80.710504371402706</v>
          </cell>
        </row>
        <row r="12">
          <cell r="D12">
            <v>86.218698490636726</v>
          </cell>
          <cell r="J12">
            <v>88.203790270370803</v>
          </cell>
        </row>
        <row r="13">
          <cell r="D13">
            <v>90.222000979316505</v>
          </cell>
          <cell r="J13">
            <v>92.519304922106102</v>
          </cell>
        </row>
        <row r="14">
          <cell r="D14">
            <v>92.411821337062605</v>
          </cell>
          <cell r="J14">
            <v>89.884105081830128</v>
          </cell>
        </row>
        <row r="15">
          <cell r="D15">
            <v>94.912993017110949</v>
          </cell>
          <cell r="J15">
            <v>95.047717070350018</v>
          </cell>
        </row>
        <row r="16">
          <cell r="D16">
            <v>61.380598680153028</v>
          </cell>
          <cell r="J16">
            <v>62.40324352469986</v>
          </cell>
        </row>
        <row r="17">
          <cell r="D17">
            <v>62.034006045165185</v>
          </cell>
          <cell r="J17">
            <v>63.879705333023473</v>
          </cell>
        </row>
        <row r="18">
          <cell r="D18">
            <v>64.029201714539056</v>
          </cell>
          <cell r="J18">
            <v>65.40038156627169</v>
          </cell>
        </row>
        <row r="19">
          <cell r="D19">
            <v>67.730371250080779</v>
          </cell>
          <cell r="J19">
            <v>65.889775595995317</v>
          </cell>
        </row>
        <row r="20">
          <cell r="D20">
            <v>67.816941982296328</v>
          </cell>
          <cell r="J20">
            <v>67.960182274472487</v>
          </cell>
        </row>
        <row r="21">
          <cell r="D21">
            <v>69.235395207279566</v>
          </cell>
          <cell r="J21">
            <v>72.113077135436896</v>
          </cell>
        </row>
        <row r="22">
          <cell r="D22">
            <v>69.982793300457459</v>
          </cell>
          <cell r="J22">
            <v>72.087504495286041</v>
          </cell>
        </row>
        <row r="23">
          <cell r="D23">
            <v>70.611536091498039</v>
          </cell>
          <cell r="J23">
            <v>71.551799746414957</v>
          </cell>
        </row>
        <row r="24">
          <cell r="D24">
            <v>71.494238404161578</v>
          </cell>
          <cell r="J24">
            <v>77.169047656220158</v>
          </cell>
        </row>
        <row r="25">
          <cell r="D25">
            <v>71.688211889090312</v>
          </cell>
          <cell r="J25">
            <v>73.49281269251378</v>
          </cell>
        </row>
        <row r="26">
          <cell r="D26">
            <v>72.183692380198295</v>
          </cell>
          <cell r="J26">
            <v>72.62135925169278</v>
          </cell>
        </row>
        <row r="27">
          <cell r="D27">
            <v>72.430778443883185</v>
          </cell>
          <cell r="J27">
            <v>70.87434275918136</v>
          </cell>
        </row>
        <row r="28">
          <cell r="D28">
            <v>73.165351270798865</v>
          </cell>
          <cell r="J28">
            <v>71.445247544666643</v>
          </cell>
        </row>
        <row r="29">
          <cell r="D29">
            <v>73.271727225463039</v>
          </cell>
          <cell r="J29">
            <v>71.935355818952388</v>
          </cell>
        </row>
        <row r="30">
          <cell r="D30">
            <v>73.949374416686922</v>
          </cell>
          <cell r="J30">
            <v>71.914839342731042</v>
          </cell>
        </row>
        <row r="31">
          <cell r="D31">
            <v>74.370037453082162</v>
          </cell>
          <cell r="J31">
            <v>71.061376615262517</v>
          </cell>
        </row>
        <row r="32">
          <cell r="D32">
            <v>74.696772509864815</v>
          </cell>
          <cell r="J32">
            <v>75.231612038538955</v>
          </cell>
        </row>
        <row r="33">
          <cell r="D33">
            <v>75.747472888749357</v>
          </cell>
          <cell r="J33">
            <v>75.33983408287213</v>
          </cell>
        </row>
        <row r="34">
          <cell r="D34">
            <v>76.603138556891537</v>
          </cell>
          <cell r="J34">
            <v>82.697118240477693</v>
          </cell>
        </row>
        <row r="35">
          <cell r="D35">
            <v>76.623512537199133</v>
          </cell>
          <cell r="J35">
            <v>77.019584994646621</v>
          </cell>
        </row>
        <row r="36">
          <cell r="D36">
            <v>76.762174196483414</v>
          </cell>
          <cell r="J36">
            <v>76.848196864048106</v>
          </cell>
        </row>
        <row r="37">
          <cell r="D37">
            <v>76.897001925636118</v>
          </cell>
          <cell r="J37">
            <v>82.3303308292612</v>
          </cell>
        </row>
        <row r="38">
          <cell r="D38">
            <v>77.179242335918502</v>
          </cell>
          <cell r="J38">
            <v>78.819952667582839</v>
          </cell>
        </row>
        <row r="39">
          <cell r="D39">
            <v>77.202485037335691</v>
          </cell>
          <cell r="J39">
            <v>80.354146280311213</v>
          </cell>
        </row>
        <row r="40">
          <cell r="D40">
            <v>77.355812847546446</v>
          </cell>
          <cell r="J40">
            <v>76.642836415943719</v>
          </cell>
        </row>
        <row r="41">
          <cell r="D41">
            <v>77.688711717261995</v>
          </cell>
          <cell r="J41">
            <v>75.843385615379304</v>
          </cell>
        </row>
        <row r="42">
          <cell r="D42">
            <v>78.909384412529192</v>
          </cell>
          <cell r="J42">
            <v>75.042055271242674</v>
          </cell>
        </row>
        <row r="43">
          <cell r="D43">
            <v>79.78106568333925</v>
          </cell>
          <cell r="J43">
            <v>73.834248754766676</v>
          </cell>
        </row>
        <row r="44">
          <cell r="D44">
            <v>79.881861390392459</v>
          </cell>
          <cell r="J44">
            <v>80.374322399041802</v>
          </cell>
        </row>
        <row r="45">
          <cell r="D45">
            <v>80.505797957907021</v>
          </cell>
          <cell r="J45">
            <v>73.709620180505325</v>
          </cell>
        </row>
        <row r="46">
          <cell r="D46">
            <v>81.091781304261019</v>
          </cell>
          <cell r="J46">
            <v>81.178244818215262</v>
          </cell>
        </row>
        <row r="47">
          <cell r="D47">
            <v>81.12575981400299</v>
          </cell>
          <cell r="J47">
            <v>81.487026562672227</v>
          </cell>
        </row>
        <row r="48">
          <cell r="D48">
            <v>82.214580919631501</v>
          </cell>
          <cell r="J48">
            <v>81.676026730827587</v>
          </cell>
        </row>
        <row r="49">
          <cell r="D49">
            <v>82.388394284090012</v>
          </cell>
          <cell r="J49">
            <v>86.099082491058482</v>
          </cell>
        </row>
        <row r="50">
          <cell r="D50">
            <v>82.6292559955602</v>
          </cell>
          <cell r="J50">
            <v>83.523804088926141</v>
          </cell>
        </row>
        <row r="51">
          <cell r="D51">
            <v>83.041479244514974</v>
          </cell>
          <cell r="J51">
            <v>81.829981060590455</v>
          </cell>
        </row>
        <row r="52">
          <cell r="D52">
            <v>84.775213389647433</v>
          </cell>
          <cell r="J52">
            <v>88.863118234118588</v>
          </cell>
        </row>
        <row r="53">
          <cell r="D53">
            <v>86.229364282955771</v>
          </cell>
          <cell r="J53">
            <v>83.830372177092073</v>
          </cell>
        </row>
        <row r="54">
          <cell r="D54">
            <v>87.579974960428018</v>
          </cell>
          <cell r="J54">
            <v>86.679548645670991</v>
          </cell>
        </row>
        <row r="55">
          <cell r="D55">
            <v>87.77365793474435</v>
          </cell>
          <cell r="J55">
            <v>85.178079891292114</v>
          </cell>
        </row>
        <row r="56">
          <cell r="D56">
            <v>88.559055721005251</v>
          </cell>
          <cell r="J56">
            <v>89.952211645624971</v>
          </cell>
        </row>
        <row r="57">
          <cell r="D57">
            <v>88.8</v>
          </cell>
          <cell r="J57">
            <v>86.203549797793031</v>
          </cell>
        </row>
        <row r="58">
          <cell r="D58">
            <v>89.156081651012244</v>
          </cell>
          <cell r="J58">
            <v>91.088477975783263</v>
          </cell>
        </row>
        <row r="59">
          <cell r="D59">
            <v>90.597944702040365</v>
          </cell>
          <cell r="J59">
            <v>89.78106584104124</v>
          </cell>
        </row>
        <row r="60">
          <cell r="D60">
            <v>90.607966682164431</v>
          </cell>
          <cell r="J60">
            <v>89.014114374744835</v>
          </cell>
        </row>
        <row r="61">
          <cell r="D61">
            <v>90.82799664080855</v>
          </cell>
          <cell r="J61">
            <v>87.833131797251639</v>
          </cell>
        </row>
        <row r="62">
          <cell r="D62">
            <v>91.255982608268781</v>
          </cell>
          <cell r="J62">
            <v>89.199737592794492</v>
          </cell>
        </row>
        <row r="63">
          <cell r="D63">
            <v>91.691752806379981</v>
          </cell>
          <cell r="J63">
            <v>92.555255872731266</v>
          </cell>
        </row>
        <row r="64">
          <cell r="D64">
            <v>94.255198073879512</v>
          </cell>
          <cell r="J64">
            <v>90.452749688473958</v>
          </cell>
        </row>
        <row r="65">
          <cell r="D65">
            <v>94.352697756618085</v>
          </cell>
          <cell r="J65">
            <v>91.482286700426016</v>
          </cell>
        </row>
        <row r="66">
          <cell r="D66">
            <v>95.614906063749729</v>
          </cell>
          <cell r="J66">
            <v>92.224197445636648</v>
          </cell>
        </row>
        <row r="67">
          <cell r="D67">
            <v>72.595375681261316</v>
          </cell>
          <cell r="J67">
            <v>71.999494264327737</v>
          </cell>
        </row>
        <row r="68">
          <cell r="D68">
            <v>74.986092662788053</v>
          </cell>
          <cell r="J68">
            <v>72.768783887842488</v>
          </cell>
        </row>
        <row r="69">
          <cell r="D69">
            <v>79.383597302838695</v>
          </cell>
          <cell r="J69">
            <v>82.930803134332905</v>
          </cell>
        </row>
        <row r="70">
          <cell r="D70">
            <v>79.399077995801818</v>
          </cell>
          <cell r="J70">
            <v>80.256215276504264</v>
          </cell>
        </row>
        <row r="71">
          <cell r="D71">
            <v>80.853624445839614</v>
          </cell>
          <cell r="J71">
            <v>84.271285309363236</v>
          </cell>
        </row>
        <row r="72">
          <cell r="D72">
            <v>81.206063586394464</v>
          </cell>
          <cell r="J72">
            <v>80.308392939825353</v>
          </cell>
        </row>
        <row r="73">
          <cell r="D73">
            <v>82.160811378928429</v>
          </cell>
          <cell r="J73">
            <v>80.885540527930559</v>
          </cell>
        </row>
        <row r="74">
          <cell r="D74">
            <v>90.357905263603826</v>
          </cell>
          <cell r="J74">
            <v>90.512870243867567</v>
          </cell>
        </row>
        <row r="75">
          <cell r="D75">
            <v>91.231201720227631</v>
          </cell>
          <cell r="J75">
            <v>90.690958335370652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A867-B147-45B0-806E-725411E898CD}">
  <dimension ref="A1:AQ85"/>
  <sheetViews>
    <sheetView workbookViewId="0">
      <selection activeCell="M83" sqref="M83"/>
    </sheetView>
  </sheetViews>
  <sheetFormatPr defaultColWidth="9.140625" defaultRowHeight="12.75" x14ac:dyDescent="0.2"/>
  <cols>
    <col min="1" max="1" width="9.140625" style="10"/>
    <col min="2" max="2" width="39.5703125" style="10" bestFit="1" customWidth="1"/>
    <col min="3" max="3" width="37.7109375" style="43" bestFit="1" customWidth="1"/>
    <col min="4" max="4" width="7.5703125" style="44" customWidth="1"/>
    <col min="5" max="5" width="5.7109375" style="44" customWidth="1"/>
    <col min="6" max="6" width="12.7109375" style="44" customWidth="1"/>
    <col min="7" max="7" width="5.7109375" style="44" customWidth="1"/>
    <col min="8" max="9" width="10.5703125" style="44" customWidth="1"/>
    <col min="10" max="10" width="10.5703125" style="20" customWidth="1"/>
    <col min="11" max="11" width="5.7109375" style="28" customWidth="1"/>
    <col min="12" max="13" width="10.5703125" style="44" customWidth="1"/>
    <col min="14" max="14" width="10.5703125" style="20" customWidth="1"/>
    <col min="15" max="15" width="5.7109375" style="28" customWidth="1"/>
    <col min="16" max="16" width="12.85546875" style="44" customWidth="1"/>
    <col min="17" max="18" width="10.5703125" style="44" customWidth="1"/>
    <col min="19" max="19" width="12.85546875" style="44" customWidth="1"/>
    <col min="20" max="21" width="10.5703125" style="44" customWidth="1"/>
    <col min="22" max="22" width="5.7109375" style="44" customWidth="1"/>
    <col min="23" max="16384" width="9.140625" style="10"/>
  </cols>
  <sheetData>
    <row r="1" spans="1:43" ht="55.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4" t="s">
        <v>365</v>
      </c>
      <c r="G1" s="5"/>
      <c r="H1" s="6" t="s">
        <v>513</v>
      </c>
      <c r="I1" s="6" t="s">
        <v>4</v>
      </c>
      <c r="J1" s="6" t="s">
        <v>5</v>
      </c>
      <c r="K1" s="8"/>
      <c r="L1" s="6" t="s">
        <v>515</v>
      </c>
      <c r="M1" s="6" t="s">
        <v>6</v>
      </c>
      <c r="N1" s="6" t="s">
        <v>7</v>
      </c>
      <c r="O1" s="8"/>
      <c r="P1" s="4" t="s">
        <v>366</v>
      </c>
      <c r="Q1" s="4" t="s">
        <v>8</v>
      </c>
      <c r="R1" s="4" t="s">
        <v>9</v>
      </c>
      <c r="S1" s="4" t="s">
        <v>367</v>
      </c>
      <c r="T1" s="4" t="s">
        <v>10</v>
      </c>
      <c r="U1" s="4" t="s">
        <v>11</v>
      </c>
      <c r="V1" s="9"/>
      <c r="W1" s="144" t="s">
        <v>12</v>
      </c>
      <c r="X1" s="145"/>
      <c r="Y1" s="145"/>
      <c r="Z1" s="146"/>
      <c r="AA1" s="48"/>
    </row>
    <row r="2" spans="1:43" ht="15.75" thickBot="1" x14ac:dyDescent="0.3">
      <c r="A2" s="11">
        <v>1</v>
      </c>
      <c r="B2" s="12" t="s">
        <v>13</v>
      </c>
      <c r="C2" s="13" t="s">
        <v>14</v>
      </c>
      <c r="D2" s="14" t="s">
        <v>15</v>
      </c>
      <c r="E2" s="15"/>
      <c r="F2" s="16">
        <v>64.355522190594996</v>
      </c>
      <c r="G2" s="15"/>
      <c r="H2" s="17">
        <v>127.81922351072799</v>
      </c>
      <c r="I2" s="17">
        <v>98.660100720000003</v>
      </c>
      <c r="J2" s="14">
        <v>200.29841448000002</v>
      </c>
      <c r="K2" s="19"/>
      <c r="L2" s="18">
        <f>(H2-$H$78)/($H$77-$H$78)</f>
        <v>1</v>
      </c>
      <c r="M2" s="18">
        <f>(I2-$I$78)/($I$77-$I$78)</f>
        <v>0.9230235561580088</v>
      </c>
      <c r="N2" s="18">
        <f>(J2-$J$78)/($J$77-$J$78)</f>
        <v>0.90261973525394734</v>
      </c>
      <c r="O2" s="19"/>
      <c r="P2" s="14">
        <f>H2*$W$3+I2*$X$3+J2*$Y$3+$Z$3</f>
        <v>68.075953432524216</v>
      </c>
      <c r="Q2" s="14">
        <f t="shared" ref="Q2:Q65" si="0">ABS(P2-F2)</f>
        <v>3.7204312419292194</v>
      </c>
      <c r="R2" s="14">
        <f>F2-P2</f>
        <v>-3.7204312419292194</v>
      </c>
      <c r="S2" s="14">
        <f>H2*$W$4+I2*$X$4+J2*$Y$4+$Z$4</f>
        <v>68.797935025683529</v>
      </c>
      <c r="T2" s="14">
        <f t="shared" ref="T2:T65" si="1">ABS(S2-F2)</f>
        <v>4.4424128350885326</v>
      </c>
      <c r="U2" s="14">
        <f t="shared" ref="U2:U65" si="2">F2-S2</f>
        <v>-4.4424128350885326</v>
      </c>
      <c r="V2" s="20"/>
      <c r="W2" s="21" t="s">
        <v>514</v>
      </c>
      <c r="X2" s="21" t="s">
        <v>16</v>
      </c>
      <c r="Y2" s="22" t="s">
        <v>17</v>
      </c>
      <c r="Z2" s="23" t="s">
        <v>18</v>
      </c>
      <c r="AF2" t="s">
        <v>510</v>
      </c>
      <c r="AG2"/>
      <c r="AH2"/>
      <c r="AI2"/>
      <c r="AJ2"/>
      <c r="AK2"/>
      <c r="AL2"/>
      <c r="AM2"/>
      <c r="AN2"/>
      <c r="AO2"/>
      <c r="AP2"/>
    </row>
    <row r="3" spans="1:43" ht="15.75" thickBot="1" x14ac:dyDescent="0.3">
      <c r="A3" s="11">
        <v>2</v>
      </c>
      <c r="B3" s="12" t="s">
        <v>34</v>
      </c>
      <c r="C3" s="13" t="s">
        <v>35</v>
      </c>
      <c r="D3" s="14" t="s">
        <v>15</v>
      </c>
      <c r="E3" s="15"/>
      <c r="F3" s="16">
        <v>70.842631996239191</v>
      </c>
      <c r="G3" s="15"/>
      <c r="H3" s="17">
        <v>54.41866799999999</v>
      </c>
      <c r="I3" s="17">
        <v>98.136598640000003</v>
      </c>
      <c r="J3" s="14">
        <v>141.96638351999999</v>
      </c>
      <c r="K3" s="19"/>
      <c r="L3" s="18">
        <f t="shared" ref="L3:L66" si="3">(H3-$H$78)/($H$77-$H$78)</f>
        <v>0.65166285847504879</v>
      </c>
      <c r="M3" s="18">
        <f t="shared" ref="M3:M66" si="4">(I3-$I$78)/($I$77-$I$78)</f>
        <v>0.91695331170841099</v>
      </c>
      <c r="N3" s="18">
        <f t="shared" ref="N3:N66" si="5">(J3-$J$78)/($J$77-$J$78)</f>
        <v>0.75697649954128976</v>
      </c>
      <c r="O3" s="19"/>
      <c r="P3" s="14">
        <f t="shared" ref="P3:P66" si="6">H3*$W$3+I3*$X$3+J3*$Y$3+$Z$3</f>
        <v>68.467834408152569</v>
      </c>
      <c r="Q3" s="14">
        <f t="shared" si="0"/>
        <v>2.3747975880866221</v>
      </c>
      <c r="R3" s="14">
        <f t="shared" ref="R3:R65" si="7">F3-P3</f>
        <v>2.3747975880866221</v>
      </c>
      <c r="S3" s="14">
        <f t="shared" ref="S3:S66" si="8">H3*$W$4+I3*$X$4+J3*$Y$4+$Z$4</f>
        <v>69.036813400397648</v>
      </c>
      <c r="T3" s="14">
        <f t="shared" si="1"/>
        <v>1.8058185958415436</v>
      </c>
      <c r="U3" s="14">
        <f t="shared" si="2"/>
        <v>1.8058185958415436</v>
      </c>
      <c r="V3" s="20"/>
      <c r="W3" s="24">
        <v>-4.6516389647397099E-2</v>
      </c>
      <c r="X3" s="25">
        <v>-0.37330519564289633</v>
      </c>
      <c r="Y3" s="25">
        <v>5.5164784395121055E-2</v>
      </c>
      <c r="Z3" s="26">
        <v>99.802551589730641</v>
      </c>
      <c r="AA3" s="27" t="s">
        <v>22</v>
      </c>
      <c r="AC3" s="28"/>
      <c r="AF3"/>
      <c r="AG3"/>
      <c r="AH3"/>
      <c r="AI3"/>
      <c r="AJ3"/>
      <c r="AK3"/>
      <c r="AL3"/>
      <c r="AM3"/>
      <c r="AN3"/>
      <c r="AO3"/>
      <c r="AP3"/>
    </row>
    <row r="4" spans="1:43" ht="15.75" thickBot="1" x14ac:dyDescent="0.3">
      <c r="A4" s="11">
        <v>3</v>
      </c>
      <c r="B4" s="12" t="s">
        <v>20</v>
      </c>
      <c r="C4" s="13" t="s">
        <v>21</v>
      </c>
      <c r="D4" s="14" t="s">
        <v>15</v>
      </c>
      <c r="E4" s="15"/>
      <c r="F4" s="16">
        <v>72.283473608314097</v>
      </c>
      <c r="G4" s="15"/>
      <c r="H4" s="17">
        <v>52.781283610148719</v>
      </c>
      <c r="I4" s="17">
        <v>90.676024560000002</v>
      </c>
      <c r="J4" s="14">
        <v>166.99519704000002</v>
      </c>
      <c r="K4" s="19"/>
      <c r="L4" s="18">
        <f t="shared" si="3"/>
        <v>0.64389232058238921</v>
      </c>
      <c r="M4" s="18">
        <f t="shared" si="4"/>
        <v>0.83044456584070847</v>
      </c>
      <c r="N4" s="18">
        <f t="shared" si="5"/>
        <v>0.81946836425282676</v>
      </c>
      <c r="O4" s="19"/>
      <c r="P4" s="14">
        <f t="shared" si="6"/>
        <v>72.709779786472666</v>
      </c>
      <c r="Q4" s="14">
        <f t="shared" si="0"/>
        <v>0.42630617815856908</v>
      </c>
      <c r="R4" s="14">
        <f t="shared" si="7"/>
        <v>-0.42630617815856908</v>
      </c>
      <c r="S4" s="14">
        <f t="shared" si="8"/>
        <v>73.475860520818955</v>
      </c>
      <c r="T4" s="14">
        <f t="shared" si="1"/>
        <v>1.1923869125048583</v>
      </c>
      <c r="U4" s="14">
        <f t="shared" si="2"/>
        <v>-1.1923869125048583</v>
      </c>
      <c r="V4" s="20"/>
      <c r="W4" s="29">
        <v>-4.9473803344733197E-2</v>
      </c>
      <c r="X4" s="30">
        <v>-0.37766005449402384</v>
      </c>
      <c r="Y4" s="30">
        <v>6.1548210117015494E-2</v>
      </c>
      <c r="Z4" s="31">
        <v>100.05360826711076</v>
      </c>
      <c r="AA4" s="27" t="s">
        <v>25</v>
      </c>
      <c r="AF4" s="32" t="s">
        <v>26</v>
      </c>
      <c r="AG4" s="32"/>
      <c r="AH4"/>
      <c r="AI4"/>
      <c r="AJ4"/>
      <c r="AK4"/>
      <c r="AL4"/>
      <c r="AM4"/>
      <c r="AN4"/>
      <c r="AO4"/>
      <c r="AP4"/>
    </row>
    <row r="5" spans="1:43" ht="15" x14ac:dyDescent="0.25">
      <c r="A5" s="11">
        <v>4</v>
      </c>
      <c r="B5" s="12" t="s">
        <v>23</v>
      </c>
      <c r="C5" s="13" t="s">
        <v>24</v>
      </c>
      <c r="D5" s="14" t="s">
        <v>15</v>
      </c>
      <c r="E5" s="15"/>
      <c r="F5" s="16">
        <v>73.007317642780734</v>
      </c>
      <c r="G5" s="15"/>
      <c r="H5" s="17">
        <v>52.488928000864902</v>
      </c>
      <c r="I5" s="17">
        <v>88.828370160000006</v>
      </c>
      <c r="J5" s="14">
        <v>150.75232328000001</v>
      </c>
      <c r="K5" s="19"/>
      <c r="L5" s="18">
        <f t="shared" si="3"/>
        <v>0.6425048880685873</v>
      </c>
      <c r="M5" s="18">
        <f t="shared" si="4"/>
        <v>0.80902017366565726</v>
      </c>
      <c r="N5" s="18">
        <f t="shared" si="5"/>
        <v>0.77891320694481492</v>
      </c>
      <c r="O5" s="19"/>
      <c r="P5" s="14">
        <f t="shared" si="6"/>
        <v>72.517083472254612</v>
      </c>
      <c r="Q5" s="14">
        <f t="shared" si="0"/>
        <v>0.49023417052612217</v>
      </c>
      <c r="R5" s="14">
        <f t="shared" si="7"/>
        <v>0.49023417052612217</v>
      </c>
      <c r="S5" s="14">
        <f t="shared" si="8"/>
        <v>73.18838991904488</v>
      </c>
      <c r="T5" s="14">
        <f t="shared" si="1"/>
        <v>0.18107227626414613</v>
      </c>
      <c r="U5" s="14">
        <f t="shared" si="2"/>
        <v>-0.18107227626414613</v>
      </c>
      <c r="V5" s="20"/>
      <c r="W5" s="33">
        <v>-9.8017938182680293</v>
      </c>
      <c r="X5" s="34">
        <v>-32.194098279981098</v>
      </c>
      <c r="Y5" s="34">
        <v>22.094221509789406</v>
      </c>
      <c r="Z5" s="35">
        <v>87.65097796267267</v>
      </c>
      <c r="AA5" s="27" t="s">
        <v>28</v>
      </c>
      <c r="AF5" t="s">
        <v>29</v>
      </c>
      <c r="AG5">
        <v>0.95917718230692661</v>
      </c>
      <c r="AH5"/>
      <c r="AI5"/>
      <c r="AJ5"/>
      <c r="AK5"/>
      <c r="AL5"/>
      <c r="AM5"/>
      <c r="AN5"/>
      <c r="AO5"/>
      <c r="AP5"/>
    </row>
    <row r="6" spans="1:43" ht="15.75" thickBot="1" x14ac:dyDescent="0.3">
      <c r="A6" s="11">
        <v>5</v>
      </c>
      <c r="B6" s="12" t="s">
        <v>120</v>
      </c>
      <c r="C6" s="13" t="s">
        <v>42</v>
      </c>
      <c r="D6" s="14" t="s">
        <v>15</v>
      </c>
      <c r="E6" s="15"/>
      <c r="F6" s="16">
        <v>76.918256787235165</v>
      </c>
      <c r="G6" s="15"/>
      <c r="H6" s="17">
        <v>6.4839264004785102</v>
      </c>
      <c r="I6" s="17">
        <v>74.414573840000003</v>
      </c>
      <c r="J6" s="14">
        <v>110.56960568</v>
      </c>
      <c r="K6" s="19"/>
      <c r="L6" s="18">
        <f t="shared" si="3"/>
        <v>0.42417887347885841</v>
      </c>
      <c r="M6" s="18">
        <f t="shared" si="4"/>
        <v>0.6418856570098419</v>
      </c>
      <c r="N6" s="18">
        <f t="shared" si="5"/>
        <v>0.67858512107711944</v>
      </c>
      <c r="O6" s="19"/>
      <c r="P6" s="14">
        <f t="shared" si="6"/>
        <v>77.82114415480774</v>
      </c>
      <c r="Q6" s="14">
        <f t="shared" si="0"/>
        <v>0.90288736757257482</v>
      </c>
      <c r="R6" s="14">
        <f t="shared" si="7"/>
        <v>-0.90288736757257482</v>
      </c>
      <c r="S6" s="14">
        <f t="shared" si="8"/>
        <v>78.434773078855997</v>
      </c>
      <c r="T6" s="14">
        <f t="shared" si="1"/>
        <v>1.5165162916208317</v>
      </c>
      <c r="U6" s="14">
        <f t="shared" si="2"/>
        <v>-1.5165162916208317</v>
      </c>
      <c r="V6" s="20"/>
      <c r="W6" s="36">
        <f>-W5/W8</f>
        <v>0.1529376883026563</v>
      </c>
      <c r="X6" s="37">
        <f>-X5/W8</f>
        <v>0.50232549870130261</v>
      </c>
      <c r="Y6" s="37">
        <f>Y5/W8</f>
        <v>0.34473681299604103</v>
      </c>
      <c r="Z6" s="49"/>
      <c r="AA6" s="27" t="s">
        <v>30</v>
      </c>
      <c r="AF6" t="s">
        <v>31</v>
      </c>
      <c r="AG6">
        <v>0.92002086705825514</v>
      </c>
      <c r="AH6"/>
      <c r="AI6"/>
      <c r="AJ6"/>
      <c r="AK6"/>
      <c r="AL6"/>
      <c r="AM6"/>
      <c r="AN6"/>
      <c r="AO6"/>
      <c r="AP6"/>
    </row>
    <row r="7" spans="1:43" ht="15" x14ac:dyDescent="0.25">
      <c r="A7" s="11">
        <v>6</v>
      </c>
      <c r="B7" s="12" t="s">
        <v>121</v>
      </c>
      <c r="C7" s="13" t="s">
        <v>27</v>
      </c>
      <c r="D7" s="14" t="s">
        <v>15</v>
      </c>
      <c r="E7" s="15"/>
      <c r="F7" s="16">
        <v>76.972230166125271</v>
      </c>
      <c r="G7" s="15"/>
      <c r="H7" s="17">
        <v>55.113667682937297</v>
      </c>
      <c r="I7" s="17">
        <v>74.389344320000006</v>
      </c>
      <c r="J7" s="14">
        <v>123.51477616000001</v>
      </c>
      <c r="K7" s="19"/>
      <c r="L7" s="18">
        <f t="shared" si="3"/>
        <v>0.65496111965618842</v>
      </c>
      <c r="M7" s="18">
        <f t="shared" si="4"/>
        <v>0.64159310926342983</v>
      </c>
      <c r="N7" s="18">
        <f t="shared" si="5"/>
        <v>0.71090658296573483</v>
      </c>
      <c r="O7" s="19"/>
      <c r="P7" s="14">
        <f t="shared" si="6"/>
        <v>76.282600010247634</v>
      </c>
      <c r="Q7" s="14">
        <f t="shared" si="0"/>
        <v>0.68963015587763721</v>
      </c>
      <c r="R7" s="14">
        <f t="shared" si="7"/>
        <v>0.68963015587763721</v>
      </c>
      <c r="S7" s="14">
        <f t="shared" si="8"/>
        <v>76.835155076544055</v>
      </c>
      <c r="T7" s="14">
        <f t="shared" si="1"/>
        <v>0.1370750895812165</v>
      </c>
      <c r="U7" s="14">
        <f t="shared" si="2"/>
        <v>0.1370750895812165</v>
      </c>
      <c r="V7" s="20"/>
      <c r="AF7" t="s">
        <v>33</v>
      </c>
      <c r="AG7">
        <v>0.91659318993218031</v>
      </c>
      <c r="AH7"/>
      <c r="AI7"/>
      <c r="AJ7"/>
      <c r="AK7"/>
      <c r="AL7"/>
      <c r="AM7"/>
      <c r="AN7"/>
      <c r="AO7"/>
      <c r="AP7"/>
      <c r="AQ7"/>
    </row>
    <row r="8" spans="1:43" ht="15" x14ac:dyDescent="0.25">
      <c r="A8" s="11">
        <v>7</v>
      </c>
      <c r="B8" s="12" t="s">
        <v>122</v>
      </c>
      <c r="C8" s="13" t="s">
        <v>44</v>
      </c>
      <c r="D8" s="14" t="s">
        <v>15</v>
      </c>
      <c r="E8" s="15"/>
      <c r="F8" s="16">
        <v>76.994826583933431</v>
      </c>
      <c r="G8" s="15"/>
      <c r="H8" s="17">
        <v>-16.40279</v>
      </c>
      <c r="I8" s="17">
        <v>68.426307519999995</v>
      </c>
      <c r="J8" s="14">
        <v>48.235202159999993</v>
      </c>
      <c r="K8" s="19"/>
      <c r="L8" s="18">
        <f t="shared" si="3"/>
        <v>0.31556534440727396</v>
      </c>
      <c r="M8" s="18">
        <f t="shared" si="4"/>
        <v>0.572448988502825</v>
      </c>
      <c r="N8" s="18">
        <f t="shared" si="5"/>
        <v>0.52294877385141214</v>
      </c>
      <c r="O8" s="19"/>
      <c r="P8" s="14">
        <f t="shared" si="6"/>
        <v>77.682538572211968</v>
      </c>
      <c r="Q8" s="14">
        <f t="shared" si="0"/>
        <v>0.68771198827853652</v>
      </c>
      <c r="R8" s="14">
        <f t="shared" si="7"/>
        <v>-0.68771198827853652</v>
      </c>
      <c r="S8" s="14">
        <f t="shared" si="8"/>
        <v>77.992024004628092</v>
      </c>
      <c r="T8" s="14">
        <f t="shared" si="1"/>
        <v>0.99719742069466122</v>
      </c>
      <c r="U8" s="14">
        <f t="shared" si="2"/>
        <v>-0.99719742069466122</v>
      </c>
      <c r="V8" s="20"/>
      <c r="W8" s="38">
        <f>ABS(W5)+ABS(X5)+ABS(Y5)</f>
        <v>64.090113608038536</v>
      </c>
      <c r="AF8" t="s">
        <v>36</v>
      </c>
      <c r="AG8">
        <v>2.4162884679798875</v>
      </c>
      <c r="AH8"/>
      <c r="AI8"/>
      <c r="AJ8"/>
      <c r="AK8"/>
      <c r="AL8"/>
      <c r="AM8"/>
      <c r="AN8"/>
      <c r="AO8"/>
      <c r="AP8"/>
      <c r="AQ8"/>
    </row>
    <row r="9" spans="1:43" ht="15.75" thickBot="1" x14ac:dyDescent="0.3">
      <c r="A9" s="11">
        <v>8</v>
      </c>
      <c r="B9" s="12" t="s">
        <v>123</v>
      </c>
      <c r="C9" s="13" t="s">
        <v>53</v>
      </c>
      <c r="D9" s="14" t="s">
        <v>15</v>
      </c>
      <c r="E9" s="15"/>
      <c r="F9" s="16">
        <v>78.61433947026778</v>
      </c>
      <c r="G9" s="15"/>
      <c r="H9" s="17">
        <v>101.576689250247</v>
      </c>
      <c r="I9" s="17">
        <v>72.671896000000004</v>
      </c>
      <c r="J9" s="14">
        <v>212.67083719999999</v>
      </c>
      <c r="K9" s="19"/>
      <c r="L9" s="18">
        <f t="shared" si="3"/>
        <v>0.87546076038442933</v>
      </c>
      <c r="M9" s="18">
        <f t="shared" si="4"/>
        <v>0.62167851573984501</v>
      </c>
      <c r="N9" s="18">
        <f t="shared" si="5"/>
        <v>0.9335111622947998</v>
      </c>
      <c r="O9" s="19"/>
      <c r="P9" s="14">
        <f t="shared" si="6"/>
        <v>79.680715260721257</v>
      </c>
      <c r="Q9" s="14">
        <f t="shared" si="0"/>
        <v>1.0663757904534776</v>
      </c>
      <c r="R9" s="14">
        <f t="shared" si="7"/>
        <v>-1.0663757904534776</v>
      </c>
      <c r="S9" s="14">
        <f t="shared" si="8"/>
        <v>80.672460288938126</v>
      </c>
      <c r="T9" s="14">
        <f t="shared" si="1"/>
        <v>2.0581208186703464</v>
      </c>
      <c r="U9" s="14">
        <f t="shared" si="2"/>
        <v>-2.0581208186703464</v>
      </c>
      <c r="V9" s="20"/>
      <c r="AF9" s="39" t="s">
        <v>39</v>
      </c>
      <c r="AG9" s="39">
        <v>74</v>
      </c>
      <c r="AH9"/>
      <c r="AI9"/>
      <c r="AJ9"/>
      <c r="AK9"/>
      <c r="AL9"/>
      <c r="AM9"/>
      <c r="AN9"/>
      <c r="AO9"/>
      <c r="AP9"/>
      <c r="AQ9"/>
    </row>
    <row r="10" spans="1:43" ht="15" x14ac:dyDescent="0.25">
      <c r="A10" s="11">
        <v>9</v>
      </c>
      <c r="B10" s="12" t="s">
        <v>124</v>
      </c>
      <c r="C10" s="13" t="s">
        <v>184</v>
      </c>
      <c r="D10" s="14" t="s">
        <v>15</v>
      </c>
      <c r="E10" s="15"/>
      <c r="F10" s="16">
        <v>81.983148185668483</v>
      </c>
      <c r="G10" s="15"/>
      <c r="H10" s="17">
        <v>-11.356519900242622</v>
      </c>
      <c r="I10" s="17">
        <v>57.09934088</v>
      </c>
      <c r="J10" s="14">
        <v>68.655632560000001</v>
      </c>
      <c r="K10" s="19"/>
      <c r="L10" s="18">
        <f t="shared" si="3"/>
        <v>0.33951343702975284</v>
      </c>
      <c r="M10" s="18">
        <f t="shared" si="4"/>
        <v>0.44110766436283294</v>
      </c>
      <c r="N10" s="18">
        <f t="shared" si="5"/>
        <v>0.57393444174527541</v>
      </c>
      <c r="O10" s="19"/>
      <c r="P10" s="14">
        <f t="shared" si="6"/>
        <v>82.802708443842974</v>
      </c>
      <c r="Q10" s="14">
        <f t="shared" si="0"/>
        <v>0.81956025817449074</v>
      </c>
      <c r="R10" s="14">
        <f t="shared" si="7"/>
        <v>-0.81956025817449074</v>
      </c>
      <c r="S10" s="14">
        <f t="shared" si="8"/>
        <v>83.276949609541759</v>
      </c>
      <c r="T10" s="14">
        <f t="shared" si="1"/>
        <v>1.2938014238732762</v>
      </c>
      <c r="U10" s="14">
        <f t="shared" si="2"/>
        <v>-1.2938014238732762</v>
      </c>
      <c r="V10" s="2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5.75" thickBot="1" x14ac:dyDescent="0.3">
      <c r="A11" s="11">
        <v>10</v>
      </c>
      <c r="B11" s="12" t="s">
        <v>125</v>
      </c>
      <c r="C11" s="13" t="s">
        <v>57</v>
      </c>
      <c r="D11" s="14" t="s">
        <v>15</v>
      </c>
      <c r="E11" s="15"/>
      <c r="F11" s="16">
        <v>85.97785670343012</v>
      </c>
      <c r="G11" s="15"/>
      <c r="H11" s="17">
        <v>17.159248080378799</v>
      </c>
      <c r="I11" s="17">
        <v>81.762096239999991</v>
      </c>
      <c r="J11" s="14">
        <v>239.30049096000005</v>
      </c>
      <c r="K11" s="19"/>
      <c r="L11" s="18">
        <f t="shared" si="3"/>
        <v>0.47484076578963674</v>
      </c>
      <c r="M11" s="18">
        <f t="shared" si="4"/>
        <v>0.72708351728748555</v>
      </c>
      <c r="N11" s="18">
        <f t="shared" si="5"/>
        <v>1</v>
      </c>
      <c r="O11" s="19"/>
      <c r="P11" s="14">
        <f t="shared" si="6"/>
        <v>81.683109976375903</v>
      </c>
      <c r="Q11" s="14">
        <f t="shared" si="0"/>
        <v>4.2947467270542177</v>
      </c>
      <c r="R11" s="14">
        <f t="shared" si="7"/>
        <v>4.2947467270542177</v>
      </c>
      <c r="S11" s="14">
        <f t="shared" si="8"/>
        <v>83.054914179205639</v>
      </c>
      <c r="T11" s="14">
        <f t="shared" si="1"/>
        <v>2.9229425242244815</v>
      </c>
      <c r="U11" s="14">
        <f t="shared" si="2"/>
        <v>2.9229425242244815</v>
      </c>
      <c r="V11" s="20"/>
      <c r="AF11" t="s">
        <v>43</v>
      </c>
      <c r="AG11"/>
      <c r="AH11"/>
      <c r="AI11"/>
      <c r="AJ11"/>
      <c r="AK11"/>
      <c r="AL11"/>
      <c r="AM11"/>
      <c r="AN11"/>
      <c r="AO11"/>
      <c r="AP11"/>
      <c r="AQ11"/>
    </row>
    <row r="12" spans="1:43" ht="15" x14ac:dyDescent="0.25">
      <c r="A12" s="11">
        <v>11</v>
      </c>
      <c r="B12" s="12" t="s">
        <v>40</v>
      </c>
      <c r="C12" s="13" t="s">
        <v>41</v>
      </c>
      <c r="D12" s="14" t="s">
        <v>15</v>
      </c>
      <c r="E12" s="15"/>
      <c r="F12" s="16">
        <v>86.218698490636726</v>
      </c>
      <c r="G12" s="15"/>
      <c r="H12" s="17">
        <v>-54.032720000000005</v>
      </c>
      <c r="I12" s="17">
        <v>35.530193280000006</v>
      </c>
      <c r="J12" s="14">
        <v>-11.394914800000002</v>
      </c>
      <c r="K12" s="19"/>
      <c r="L12" s="18">
        <f t="shared" si="3"/>
        <v>0.13698492140123553</v>
      </c>
      <c r="M12" s="18">
        <f t="shared" si="4"/>
        <v>0.19100359887095014</v>
      </c>
      <c r="N12" s="18">
        <f t="shared" si="5"/>
        <v>0.37406448100150275</v>
      </c>
      <c r="O12" s="19"/>
      <c r="P12" s="14">
        <f t="shared" si="6"/>
        <v>88.423754875196252</v>
      </c>
      <c r="Q12" s="14">
        <f t="shared" si="0"/>
        <v>2.2050563845595264</v>
      </c>
      <c r="R12" s="14">
        <f t="shared" si="7"/>
        <v>-2.2050563845595264</v>
      </c>
      <c r="S12" s="14">
        <f t="shared" si="8"/>
        <v>88.607141089887904</v>
      </c>
      <c r="T12" s="14">
        <f t="shared" si="1"/>
        <v>2.388442599251178</v>
      </c>
      <c r="U12" s="14">
        <f t="shared" si="2"/>
        <v>-2.388442599251178</v>
      </c>
      <c r="V12" s="20"/>
      <c r="AF12" s="40"/>
      <c r="AG12" s="40" t="s">
        <v>45</v>
      </c>
      <c r="AH12" s="40" t="s">
        <v>46</v>
      </c>
      <c r="AI12" s="40" t="s">
        <v>47</v>
      </c>
      <c r="AJ12" s="40" t="s">
        <v>48</v>
      </c>
      <c r="AK12" s="40" t="s">
        <v>49</v>
      </c>
      <c r="AL12"/>
      <c r="AM12"/>
      <c r="AN12"/>
      <c r="AO12"/>
      <c r="AP12"/>
      <c r="AQ12"/>
    </row>
    <row r="13" spans="1:43" ht="15" x14ac:dyDescent="0.25">
      <c r="A13" s="11">
        <v>12</v>
      </c>
      <c r="B13" s="12" t="s">
        <v>126</v>
      </c>
      <c r="C13" s="13" t="s">
        <v>55</v>
      </c>
      <c r="D13" s="14" t="s">
        <v>15</v>
      </c>
      <c r="E13" s="15"/>
      <c r="F13" s="16">
        <v>90.222000979316505</v>
      </c>
      <c r="G13" s="15"/>
      <c r="H13" s="17">
        <v>-56.927329999999991</v>
      </c>
      <c r="I13" s="17">
        <v>24.367113920000001</v>
      </c>
      <c r="J13" s="14">
        <v>-17.195779759999994</v>
      </c>
      <c r="K13" s="19"/>
      <c r="L13" s="18">
        <f t="shared" si="3"/>
        <v>0.12324796578538649</v>
      </c>
      <c r="M13" s="18">
        <f t="shared" si="4"/>
        <v>6.1562622198115508E-2</v>
      </c>
      <c r="N13" s="18">
        <f t="shared" si="5"/>
        <v>0.35958089918886338</v>
      </c>
      <c r="O13" s="19"/>
      <c r="P13" s="14">
        <f t="shared" si="6"/>
        <v>92.405633741471874</v>
      </c>
      <c r="Q13" s="14">
        <f t="shared" si="0"/>
        <v>2.1836327621553693</v>
      </c>
      <c r="R13" s="14">
        <f t="shared" si="7"/>
        <v>-2.1836327621553693</v>
      </c>
      <c r="S13" s="14">
        <f t="shared" si="8"/>
        <v>92.609164759787802</v>
      </c>
      <c r="T13" s="14">
        <f t="shared" si="1"/>
        <v>2.3871637804712975</v>
      </c>
      <c r="U13" s="14">
        <f t="shared" si="2"/>
        <v>-2.3871637804712975</v>
      </c>
      <c r="V13" s="20"/>
      <c r="AF13" t="s">
        <v>52</v>
      </c>
      <c r="AG13">
        <v>3</v>
      </c>
      <c r="AH13">
        <v>4701.2850954370515</v>
      </c>
      <c r="AI13">
        <v>1567.0950318123505</v>
      </c>
      <c r="AJ13">
        <v>268.40943099906843</v>
      </c>
      <c r="AK13">
        <v>2.6043831004371827E-38</v>
      </c>
      <c r="AL13"/>
      <c r="AM13"/>
      <c r="AN13"/>
      <c r="AO13"/>
      <c r="AP13"/>
      <c r="AQ13"/>
    </row>
    <row r="14" spans="1:43" ht="15" x14ac:dyDescent="0.25">
      <c r="A14" s="11">
        <v>13</v>
      </c>
      <c r="B14" s="12" t="s">
        <v>50</v>
      </c>
      <c r="C14" s="13" t="s">
        <v>51</v>
      </c>
      <c r="D14" s="14" t="s">
        <v>15</v>
      </c>
      <c r="E14" s="15"/>
      <c r="F14" s="16">
        <v>92.411821337062605</v>
      </c>
      <c r="G14" s="15"/>
      <c r="H14" s="17">
        <v>-50.07482326077325</v>
      </c>
      <c r="I14" s="17">
        <v>34.39741712</v>
      </c>
      <c r="J14" s="14">
        <v>-2.0586116800000078</v>
      </c>
      <c r="K14" s="19"/>
      <c r="L14" s="18">
        <f t="shared" si="3"/>
        <v>0.15576791870963697</v>
      </c>
      <c r="M14" s="18">
        <f t="shared" si="4"/>
        <v>0.17786854466471508</v>
      </c>
      <c r="N14" s="18">
        <f t="shared" si="5"/>
        <v>0.39737533395163255</v>
      </c>
      <c r="O14" s="19"/>
      <c r="P14" s="14">
        <f t="shared" si="6"/>
        <v>89.177554182980927</v>
      </c>
      <c r="Q14" s="14">
        <f t="shared" si="0"/>
        <v>3.2342671540816781</v>
      </c>
      <c r="R14" s="14">
        <f t="shared" si="7"/>
        <v>3.2342671540816781</v>
      </c>
      <c r="S14" s="14">
        <f t="shared" si="8"/>
        <v>89.413765937413672</v>
      </c>
      <c r="T14" s="14">
        <f t="shared" si="1"/>
        <v>2.9980553996489334</v>
      </c>
      <c r="U14" s="14">
        <f t="shared" si="2"/>
        <v>2.9980553996489334</v>
      </c>
      <c r="V14" s="20"/>
      <c r="AF14" t="s">
        <v>54</v>
      </c>
      <c r="AG14">
        <v>70</v>
      </c>
      <c r="AH14">
        <v>408.69149723448152</v>
      </c>
      <c r="AI14">
        <v>5.8384499604925928</v>
      </c>
      <c r="AJ14"/>
      <c r="AK14"/>
      <c r="AL14"/>
      <c r="AM14"/>
      <c r="AN14"/>
      <c r="AO14"/>
      <c r="AP14"/>
      <c r="AQ14"/>
    </row>
    <row r="15" spans="1:43" ht="15.75" thickBot="1" x14ac:dyDescent="0.3">
      <c r="A15" s="11">
        <v>14</v>
      </c>
      <c r="B15" s="12" t="s">
        <v>65</v>
      </c>
      <c r="C15" s="13" t="s">
        <v>66</v>
      </c>
      <c r="D15" s="14" t="s">
        <v>15</v>
      </c>
      <c r="E15" s="15"/>
      <c r="F15" s="16">
        <v>94.912993017110949</v>
      </c>
      <c r="G15" s="15"/>
      <c r="H15" s="17">
        <v>-53.899567939628874</v>
      </c>
      <c r="I15" s="17">
        <v>19.057910799999998</v>
      </c>
      <c r="J15" s="14">
        <v>-8.7896216799999962</v>
      </c>
      <c r="K15" s="19"/>
      <c r="L15" s="18">
        <f t="shared" si="3"/>
        <v>0.13761682136132589</v>
      </c>
      <c r="M15" s="18">
        <f t="shared" si="4"/>
        <v>0</v>
      </c>
      <c r="N15" s="18">
        <f t="shared" si="5"/>
        <v>0.38056936886040349</v>
      </c>
      <c r="O15" s="19"/>
      <c r="P15" s="14">
        <f t="shared" si="6"/>
        <v>94.710470189206021</v>
      </c>
      <c r="Q15" s="14">
        <f t="shared" si="0"/>
        <v>0.2025228279049287</v>
      </c>
      <c r="R15" s="14">
        <f t="shared" si="7"/>
        <v>0.2025228279049287</v>
      </c>
      <c r="S15" s="14">
        <f t="shared" si="8"/>
        <v>94.981827778442081</v>
      </c>
      <c r="T15" s="14">
        <f t="shared" si="1"/>
        <v>6.8834761331132199E-2</v>
      </c>
      <c r="U15" s="14">
        <f t="shared" si="2"/>
        <v>-6.8834761331132199E-2</v>
      </c>
      <c r="V15" s="20"/>
      <c r="AF15" s="39" t="s">
        <v>56</v>
      </c>
      <c r="AG15" s="39">
        <v>73</v>
      </c>
      <c r="AH15" s="39">
        <v>5109.9765926715327</v>
      </c>
      <c r="AI15" s="39"/>
      <c r="AJ15" s="39"/>
      <c r="AK15" s="39"/>
      <c r="AL15"/>
      <c r="AM15"/>
      <c r="AN15"/>
      <c r="AO15"/>
      <c r="AP15"/>
      <c r="AQ15"/>
    </row>
    <row r="16" spans="1:43" ht="15.75" thickBot="1" x14ac:dyDescent="0.3">
      <c r="A16" s="11">
        <v>15</v>
      </c>
      <c r="B16" s="12" t="s">
        <v>127</v>
      </c>
      <c r="C16" s="13" t="s">
        <v>194</v>
      </c>
      <c r="D16" s="14" t="s">
        <v>74</v>
      </c>
      <c r="E16" s="15"/>
      <c r="F16" s="16">
        <v>61.380598680153028</v>
      </c>
      <c r="G16" s="15"/>
      <c r="H16" s="17">
        <v>12.630148300010671</v>
      </c>
      <c r="I16" s="17">
        <v>101.17091912000001</v>
      </c>
      <c r="J16" s="14">
        <v>17.296321280000001</v>
      </c>
      <c r="K16" s="19"/>
      <c r="L16" s="18">
        <f t="shared" si="3"/>
        <v>0.45334700923429117</v>
      </c>
      <c r="M16" s="18">
        <f t="shared" si="4"/>
        <v>0.95213763619480296</v>
      </c>
      <c r="N16" s="18">
        <f t="shared" si="5"/>
        <v>0.44570067111037093</v>
      </c>
      <c r="O16" s="19"/>
      <c r="P16" s="14">
        <f t="shared" si="6"/>
        <v>62.401560768879634</v>
      </c>
      <c r="Q16" s="14">
        <f t="shared" si="0"/>
        <v>1.0209620887266055</v>
      </c>
      <c r="R16" s="14">
        <f t="shared" si="7"/>
        <v>-1.0209620887266055</v>
      </c>
      <c r="S16" s="14">
        <f t="shared" si="8"/>
        <v>62.285089582224387</v>
      </c>
      <c r="T16" s="14">
        <f t="shared" si="1"/>
        <v>0.90449090207135896</v>
      </c>
      <c r="U16" s="14">
        <f t="shared" si="2"/>
        <v>-0.90449090207135896</v>
      </c>
      <c r="V16" s="20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5" x14ac:dyDescent="0.25">
      <c r="A17" s="11">
        <v>16</v>
      </c>
      <c r="B17" s="12" t="s">
        <v>128</v>
      </c>
      <c r="C17" s="13" t="s">
        <v>195</v>
      </c>
      <c r="D17" s="14" t="s">
        <v>74</v>
      </c>
      <c r="E17" s="15"/>
      <c r="F17" s="16">
        <v>62.034006045165185</v>
      </c>
      <c r="G17" s="15"/>
      <c r="H17" s="17">
        <v>4.6178678202317274</v>
      </c>
      <c r="I17" s="17">
        <v>99.148499040000004</v>
      </c>
      <c r="J17" s="14">
        <v>24.339750559999999</v>
      </c>
      <c r="K17" s="19"/>
      <c r="L17" s="18">
        <f t="shared" si="3"/>
        <v>0.41532311609066985</v>
      </c>
      <c r="M17" s="18">
        <f t="shared" si="4"/>
        <v>0.92868675656243305</v>
      </c>
      <c r="N17" s="18">
        <f t="shared" si="5"/>
        <v>0.46328668370019338</v>
      </c>
      <c r="O17" s="19"/>
      <c r="P17" s="14">
        <f t="shared" si="6"/>
        <v>63.917792310911267</v>
      </c>
      <c r="Q17" s="14">
        <f t="shared" si="0"/>
        <v>1.8837862657460818</v>
      </c>
      <c r="R17" s="14">
        <f t="shared" si="7"/>
        <v>-1.8837862657460818</v>
      </c>
      <c r="S17" s="14">
        <f t="shared" si="8"/>
        <v>63.878785313916197</v>
      </c>
      <c r="T17" s="14">
        <f t="shared" si="1"/>
        <v>1.8447792687510116</v>
      </c>
      <c r="U17" s="14">
        <f t="shared" si="2"/>
        <v>-1.8447792687510116</v>
      </c>
      <c r="V17" s="20"/>
      <c r="AF17" s="40"/>
      <c r="AG17" s="40" t="s">
        <v>58</v>
      </c>
      <c r="AH17" s="40" t="s">
        <v>36</v>
      </c>
      <c r="AI17" s="40" t="s">
        <v>59</v>
      </c>
      <c r="AJ17" s="40" t="s">
        <v>60</v>
      </c>
      <c r="AK17" s="40" t="s">
        <v>61</v>
      </c>
      <c r="AL17" s="40" t="s">
        <v>62</v>
      </c>
      <c r="AM17" s="40" t="s">
        <v>63</v>
      </c>
      <c r="AN17" s="40" t="s">
        <v>64</v>
      </c>
      <c r="AO17"/>
      <c r="AP17"/>
      <c r="AQ17"/>
    </row>
    <row r="18" spans="1:43" ht="15" x14ac:dyDescent="0.25">
      <c r="A18" s="11">
        <v>17</v>
      </c>
      <c r="B18" s="12" t="s">
        <v>72</v>
      </c>
      <c r="C18" s="13" t="s">
        <v>73</v>
      </c>
      <c r="D18" s="14" t="s">
        <v>74</v>
      </c>
      <c r="E18" s="15"/>
      <c r="F18" s="16">
        <v>64.029201714539056</v>
      </c>
      <c r="G18" s="15"/>
      <c r="H18" s="17">
        <v>123.213899</v>
      </c>
      <c r="I18" s="17">
        <v>105.29860248</v>
      </c>
      <c r="J18" s="14">
        <v>196.45750248000002</v>
      </c>
      <c r="K18" s="19"/>
      <c r="L18" s="18">
        <f t="shared" si="3"/>
        <v>0.97814450361172922</v>
      </c>
      <c r="M18" s="18">
        <f t="shared" si="4"/>
        <v>1</v>
      </c>
      <c r="N18" s="18">
        <f t="shared" si="5"/>
        <v>0.89302975797112016</v>
      </c>
      <c r="O18" s="19"/>
      <c r="P18" s="14">
        <f t="shared" si="6"/>
        <v>65.600106221264809</v>
      </c>
      <c r="Q18" s="14">
        <f t="shared" si="0"/>
        <v>1.5709045067257534</v>
      </c>
      <c r="R18" s="14">
        <f t="shared" si="7"/>
        <v>-1.5709045067257534</v>
      </c>
      <c r="S18" s="14">
        <f t="shared" si="8"/>
        <v>66.282279749608733</v>
      </c>
      <c r="T18" s="14">
        <f t="shared" si="1"/>
        <v>2.2530780350696773</v>
      </c>
      <c r="U18" s="14">
        <f t="shared" si="2"/>
        <v>-2.2530780350696773</v>
      </c>
      <c r="V18" s="20"/>
      <c r="AF18" t="s">
        <v>18</v>
      </c>
      <c r="AG18">
        <v>99.802551589730641</v>
      </c>
      <c r="AH18">
        <v>1.2031008254813709</v>
      </c>
      <c r="AI18">
        <v>82.954436964831103</v>
      </c>
      <c r="AJ18">
        <v>1.2184104528234944E-71</v>
      </c>
      <c r="AK18">
        <v>97.403042654188042</v>
      </c>
      <c r="AL18">
        <v>102.20206052527324</v>
      </c>
      <c r="AM18">
        <v>97.403042654188042</v>
      </c>
      <c r="AN18">
        <v>102.20206052527324</v>
      </c>
      <c r="AO18"/>
      <c r="AP18"/>
      <c r="AQ18"/>
    </row>
    <row r="19" spans="1:43" ht="15" x14ac:dyDescent="0.25">
      <c r="A19" s="11">
        <v>18</v>
      </c>
      <c r="B19" s="12" t="s">
        <v>129</v>
      </c>
      <c r="C19" s="13" t="s">
        <v>205</v>
      </c>
      <c r="D19" s="14" t="s">
        <v>74</v>
      </c>
      <c r="E19" s="15"/>
      <c r="F19" s="16">
        <v>67.730371250080779</v>
      </c>
      <c r="G19" s="15"/>
      <c r="H19" s="17">
        <v>113.85466</v>
      </c>
      <c r="I19" s="17">
        <v>101.82404152000001</v>
      </c>
      <c r="J19" s="14">
        <v>176.89466656000002</v>
      </c>
      <c r="K19" s="19"/>
      <c r="L19" s="18">
        <f t="shared" si="3"/>
        <v>0.9337283471204838</v>
      </c>
      <c r="M19" s="18">
        <f t="shared" si="4"/>
        <v>0.95971088714255093</v>
      </c>
      <c r="N19" s="18">
        <f t="shared" si="5"/>
        <v>0.84418532934050416</v>
      </c>
      <c r="O19" s="19"/>
      <c r="P19" s="14">
        <f t="shared" si="6"/>
        <v>66.253356262653966</v>
      </c>
      <c r="Q19" s="14">
        <f t="shared" si="0"/>
        <v>1.4770149874268128</v>
      </c>
      <c r="R19" s="14">
        <f t="shared" si="7"/>
        <v>1.4770149874268128</v>
      </c>
      <c r="S19" s="14">
        <f t="shared" si="8"/>
        <v>66.853462245158624</v>
      </c>
      <c r="T19" s="14">
        <f t="shared" si="1"/>
        <v>0.87690900492215462</v>
      </c>
      <c r="U19" s="14">
        <f t="shared" si="2"/>
        <v>0.87690900492215462</v>
      </c>
      <c r="V19" s="20"/>
      <c r="AF19" t="s">
        <v>67</v>
      </c>
      <c r="AG19">
        <v>-4.6516389647397079E-2</v>
      </c>
      <c r="AH19">
        <v>8.1536867828922929E-3</v>
      </c>
      <c r="AI19">
        <v>-5.7049517458771808</v>
      </c>
      <c r="AJ19">
        <v>2.5769672608164521E-7</v>
      </c>
      <c r="AK19">
        <v>-6.277840516495567E-2</v>
      </c>
      <c r="AL19">
        <v>-3.0254374129838484E-2</v>
      </c>
      <c r="AM19">
        <v>-6.277840516495567E-2</v>
      </c>
      <c r="AN19">
        <v>-3.0254374129838484E-2</v>
      </c>
      <c r="AO19"/>
      <c r="AP19"/>
      <c r="AQ19"/>
    </row>
    <row r="20" spans="1:43" ht="15" x14ac:dyDescent="0.25">
      <c r="A20" s="11">
        <v>19</v>
      </c>
      <c r="B20" s="12" t="s">
        <v>130</v>
      </c>
      <c r="C20" s="13" t="s">
        <v>204</v>
      </c>
      <c r="D20" s="14" t="s">
        <v>74</v>
      </c>
      <c r="E20" s="15"/>
      <c r="F20" s="16">
        <v>67.816941982296328</v>
      </c>
      <c r="G20" s="15"/>
      <c r="H20" s="17">
        <v>-2.2597255397793923</v>
      </c>
      <c r="I20" s="17">
        <v>86.081490479999999</v>
      </c>
      <c r="J20" s="14">
        <v>-0.83680000000000498</v>
      </c>
      <c r="K20" s="19"/>
      <c r="L20" s="18">
        <f t="shared" si="3"/>
        <v>0.3826841095473596</v>
      </c>
      <c r="M20" s="18">
        <f t="shared" si="4"/>
        <v>0.77716885584236772</v>
      </c>
      <c r="N20" s="18">
        <f t="shared" si="5"/>
        <v>0.40042594960101296</v>
      </c>
      <c r="O20" s="19"/>
      <c r="P20" s="14">
        <f t="shared" si="6"/>
        <v>67.726836326984838</v>
      </c>
      <c r="Q20" s="14">
        <f t="shared" si="0"/>
        <v>9.0105655311489841E-2</v>
      </c>
      <c r="R20" s="14">
        <f t="shared" si="7"/>
        <v>9.0105655311489841E-2</v>
      </c>
      <c r="S20" s="14">
        <f t="shared" si="8"/>
        <v>67.604361556249359</v>
      </c>
      <c r="T20" s="14">
        <f t="shared" si="1"/>
        <v>0.21258042604696925</v>
      </c>
      <c r="U20" s="14">
        <f t="shared" si="2"/>
        <v>0.21258042604696925</v>
      </c>
      <c r="V20" s="20"/>
      <c r="AF20" t="s">
        <v>68</v>
      </c>
      <c r="AG20">
        <v>-0.37330519564289633</v>
      </c>
      <c r="AH20">
        <v>2.0200702936561378E-2</v>
      </c>
      <c r="AI20">
        <v>-18.479812153826039</v>
      </c>
      <c r="AJ20">
        <v>1.2372588263844109E-28</v>
      </c>
      <c r="AK20">
        <v>-0.41359422726343953</v>
      </c>
      <c r="AL20">
        <v>-0.33301616402235312</v>
      </c>
      <c r="AM20">
        <v>-0.41359422726343953</v>
      </c>
      <c r="AN20">
        <v>-0.33301616402235312</v>
      </c>
      <c r="AO20"/>
      <c r="AP20"/>
      <c r="AQ20"/>
    </row>
    <row r="21" spans="1:43" ht="15.75" thickBot="1" x14ac:dyDescent="0.3">
      <c r="A21" s="11">
        <v>20</v>
      </c>
      <c r="B21" s="12" t="s">
        <v>131</v>
      </c>
      <c r="C21" s="13" t="s">
        <v>97</v>
      </c>
      <c r="D21" s="14" t="s">
        <v>74</v>
      </c>
      <c r="E21" s="15"/>
      <c r="F21" s="16">
        <v>69.235395207279566</v>
      </c>
      <c r="G21" s="15"/>
      <c r="H21" s="17">
        <v>69.470639999999989</v>
      </c>
      <c r="I21" s="17">
        <v>75.268319040000009</v>
      </c>
      <c r="J21" s="14">
        <v>69.504273280000007</v>
      </c>
      <c r="K21" s="19"/>
      <c r="L21" s="18">
        <f t="shared" si="3"/>
        <v>0.72309502767746414</v>
      </c>
      <c r="M21" s="18">
        <f t="shared" si="4"/>
        <v>0.65178522046844523</v>
      </c>
      <c r="N21" s="18">
        <f t="shared" si="5"/>
        <v>0.57605332528805964</v>
      </c>
      <c r="O21" s="19"/>
      <c r="P21" s="14">
        <f t="shared" si="6"/>
        <v>72.307161915528226</v>
      </c>
      <c r="Q21" s="14">
        <f t="shared" si="0"/>
        <v>3.0717667082486599</v>
      </c>
      <c r="R21" s="14">
        <f t="shared" si="7"/>
        <v>-3.0717667082486599</v>
      </c>
      <c r="S21" s="14">
        <f t="shared" si="8"/>
        <v>72.468657631065938</v>
      </c>
      <c r="T21" s="14">
        <f t="shared" si="1"/>
        <v>3.2332624237863712</v>
      </c>
      <c r="U21" s="14">
        <f t="shared" si="2"/>
        <v>-3.2332624237863712</v>
      </c>
      <c r="V21" s="20"/>
      <c r="AF21" s="39" t="s">
        <v>69</v>
      </c>
      <c r="AG21" s="39">
        <v>5.5164784395121055E-2</v>
      </c>
      <c r="AH21" s="39">
        <v>5.3119826372277391E-3</v>
      </c>
      <c r="AI21" s="39">
        <v>10.384970765625638</v>
      </c>
      <c r="AJ21" s="39">
        <v>8.1166212992474905E-16</v>
      </c>
      <c r="AK21" s="39">
        <v>4.4570369086349877E-2</v>
      </c>
      <c r="AL21" s="39">
        <v>6.5759199703892227E-2</v>
      </c>
      <c r="AM21" s="39">
        <v>4.4570369086349877E-2</v>
      </c>
      <c r="AN21" s="39">
        <v>6.5759199703892227E-2</v>
      </c>
      <c r="AO21"/>
      <c r="AP21"/>
      <c r="AQ21"/>
    </row>
    <row r="22" spans="1:43" ht="15" x14ac:dyDescent="0.25">
      <c r="A22" s="11">
        <v>21</v>
      </c>
      <c r="B22" s="12" t="s">
        <v>132</v>
      </c>
      <c r="C22" s="13" t="s">
        <v>206</v>
      </c>
      <c r="D22" s="14" t="s">
        <v>74</v>
      </c>
      <c r="E22" s="15"/>
      <c r="F22" s="16">
        <v>69.982793300457459</v>
      </c>
      <c r="G22" s="15"/>
      <c r="H22" s="17">
        <v>74.294989999999999</v>
      </c>
      <c r="I22" s="17">
        <v>74.167717840000009</v>
      </c>
      <c r="J22" s="14">
        <v>59.379746400000002</v>
      </c>
      <c r="K22" s="19"/>
      <c r="L22" s="18">
        <f t="shared" si="3"/>
        <v>0.74598995370387922</v>
      </c>
      <c r="M22" s="18">
        <f t="shared" si="4"/>
        <v>0.63902324954080203</v>
      </c>
      <c r="N22" s="18">
        <f t="shared" si="5"/>
        <v>0.55077443767528078</v>
      </c>
      <c r="O22" s="19"/>
      <c r="P22" s="14">
        <f t="shared" si="6"/>
        <v>71.935093374985797</v>
      </c>
      <c r="Q22" s="14">
        <f t="shared" si="0"/>
        <v>1.9523000745283383</v>
      </c>
      <c r="R22" s="14">
        <f t="shared" si="7"/>
        <v>-1.9523000745283383</v>
      </c>
      <c r="S22" s="14">
        <f t="shared" si="8"/>
        <v>72.022485289322347</v>
      </c>
      <c r="T22" s="14">
        <f t="shared" si="1"/>
        <v>2.0396919888648881</v>
      </c>
      <c r="U22" s="14">
        <f t="shared" si="2"/>
        <v>-2.0396919888648881</v>
      </c>
      <c r="V22" s="20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ht="15" x14ac:dyDescent="0.25">
      <c r="A23" s="11">
        <v>22</v>
      </c>
      <c r="B23" s="12" t="s">
        <v>133</v>
      </c>
      <c r="C23" s="13" t="s">
        <v>75</v>
      </c>
      <c r="D23" s="14" t="s">
        <v>74</v>
      </c>
      <c r="E23" s="15"/>
      <c r="F23" s="16">
        <v>70.611536091498039</v>
      </c>
      <c r="G23" s="15"/>
      <c r="H23" s="17">
        <v>46.313760000000002</v>
      </c>
      <c r="I23" s="17">
        <v>96.676968400000007</v>
      </c>
      <c r="J23" s="14">
        <v>163.09805208</v>
      </c>
      <c r="K23" s="19"/>
      <c r="L23" s="18">
        <f t="shared" si="3"/>
        <v>0.61319938275067132</v>
      </c>
      <c r="M23" s="18">
        <f t="shared" si="4"/>
        <v>0.90002823595164383</v>
      </c>
      <c r="N23" s="18">
        <f t="shared" si="5"/>
        <v>0.80973798468821179</v>
      </c>
      <c r="O23" s="19"/>
      <c r="P23" s="14">
        <f t="shared" si="6"/>
        <v>70.555456959067925</v>
      </c>
      <c r="Q23" s="14">
        <f t="shared" si="0"/>
        <v>5.6079132430113532E-2</v>
      </c>
      <c r="R23" s="14">
        <f t="shared" si="7"/>
        <v>5.6079132430113532E-2</v>
      </c>
      <c r="S23" s="14">
        <f t="shared" si="8"/>
        <v>71.289654437550354</v>
      </c>
      <c r="T23" s="14">
        <f t="shared" si="1"/>
        <v>0.67811834605231525</v>
      </c>
      <c r="U23" s="14">
        <f t="shared" si="2"/>
        <v>-0.67811834605231525</v>
      </c>
      <c r="V23" s="20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5" x14ac:dyDescent="0.25">
      <c r="A24" s="11">
        <v>23</v>
      </c>
      <c r="B24" s="12" t="s">
        <v>134</v>
      </c>
      <c r="C24" s="13" t="s">
        <v>92</v>
      </c>
      <c r="D24" s="14" t="s">
        <v>74</v>
      </c>
      <c r="E24" s="15"/>
      <c r="F24" s="16">
        <v>71.494238404161578</v>
      </c>
      <c r="G24" s="15"/>
      <c r="H24" s="17">
        <v>24.604184999999998</v>
      </c>
      <c r="I24" s="17">
        <v>74.395201920000005</v>
      </c>
      <c r="J24" s="14">
        <v>96.114178559999999</v>
      </c>
      <c r="K24" s="19"/>
      <c r="L24" s="18">
        <f t="shared" si="3"/>
        <v>0.51017221563180293</v>
      </c>
      <c r="M24" s="18">
        <f t="shared" si="4"/>
        <v>0.64166103079659353</v>
      </c>
      <c r="N24" s="18">
        <f t="shared" si="5"/>
        <v>0.64249285504906029</v>
      </c>
      <c r="O24" s="19"/>
      <c r="P24" s="14">
        <f t="shared" si="6"/>
        <v>76.188056263252179</v>
      </c>
      <c r="Q24" s="14">
        <f t="shared" si="0"/>
        <v>4.6938178590906006</v>
      </c>
      <c r="R24" s="14">
        <f t="shared" si="7"/>
        <v>-4.6938178590906006</v>
      </c>
      <c r="S24" s="14">
        <f t="shared" si="8"/>
        <v>76.655905302997439</v>
      </c>
      <c r="T24" s="14">
        <f t="shared" si="1"/>
        <v>5.1616668988358612</v>
      </c>
      <c r="U24" s="14">
        <f t="shared" si="2"/>
        <v>-5.1616668988358612</v>
      </c>
      <c r="V24" s="20"/>
      <c r="AF24"/>
      <c r="AG24"/>
      <c r="AH24"/>
      <c r="AI24"/>
      <c r="AJ24"/>
      <c r="AK24"/>
      <c r="AL24"/>
      <c r="AM24"/>
      <c r="AN24"/>
      <c r="AO24"/>
      <c r="AP24"/>
    </row>
    <row r="25" spans="1:43" ht="15" x14ac:dyDescent="0.25">
      <c r="A25" s="11">
        <v>24</v>
      </c>
      <c r="B25" s="12" t="s">
        <v>135</v>
      </c>
      <c r="C25" s="13" t="s">
        <v>203</v>
      </c>
      <c r="D25" s="14" t="s">
        <v>74</v>
      </c>
      <c r="E25" s="15"/>
      <c r="F25" s="16">
        <v>71.688211889090312</v>
      </c>
      <c r="G25" s="15"/>
      <c r="H25" s="17">
        <v>-16.78005417012951</v>
      </c>
      <c r="I25" s="17">
        <v>67.664861360000003</v>
      </c>
      <c r="J25" s="14">
        <v>-38.074399999999997</v>
      </c>
      <c r="K25" s="19"/>
      <c r="L25" s="18">
        <f t="shared" si="3"/>
        <v>0.31377496119139364</v>
      </c>
      <c r="M25" s="18">
        <f t="shared" si="4"/>
        <v>0.56361967434535776</v>
      </c>
      <c r="N25" s="18">
        <f t="shared" si="5"/>
        <v>0.30745122430998645</v>
      </c>
      <c r="O25" s="19"/>
      <c r="P25" s="14">
        <f t="shared" si="6"/>
        <v>73.223088752694963</v>
      </c>
      <c r="Q25" s="14">
        <f t="shared" si="0"/>
        <v>1.5348768636046515</v>
      </c>
      <c r="R25" s="14">
        <f t="shared" si="7"/>
        <v>-1.5348768636046515</v>
      </c>
      <c r="S25" s="14">
        <f t="shared" si="8"/>
        <v>72.986054967410254</v>
      </c>
      <c r="T25" s="14">
        <f t="shared" si="1"/>
        <v>1.2978430783199428</v>
      </c>
      <c r="U25" s="14">
        <f t="shared" si="2"/>
        <v>-1.2978430783199428</v>
      </c>
      <c r="V25" s="20"/>
      <c r="AG25" t="s">
        <v>70</v>
      </c>
      <c r="AH25"/>
      <c r="AI25"/>
      <c r="AJ25"/>
      <c r="AK25"/>
      <c r="AL25"/>
      <c r="AM25"/>
      <c r="AN25"/>
      <c r="AO25"/>
      <c r="AP25"/>
    </row>
    <row r="26" spans="1:43" ht="15.75" thickBot="1" x14ac:dyDescent="0.3">
      <c r="A26" s="11">
        <v>25</v>
      </c>
      <c r="B26" s="12" t="s">
        <v>136</v>
      </c>
      <c r="C26" s="13" t="s">
        <v>207</v>
      </c>
      <c r="D26" s="14" t="s">
        <v>74</v>
      </c>
      <c r="E26" s="15"/>
      <c r="F26" s="16">
        <v>72.183692380198295</v>
      </c>
      <c r="G26" s="15"/>
      <c r="H26" s="17">
        <v>-2.8946099999999997</v>
      </c>
      <c r="I26" s="17">
        <v>90.180513440000013</v>
      </c>
      <c r="J26" s="14">
        <v>108.80002472000001</v>
      </c>
      <c r="K26" s="19"/>
      <c r="L26" s="18">
        <f t="shared" si="3"/>
        <v>0.37967113728123647</v>
      </c>
      <c r="M26" s="18">
        <f t="shared" si="4"/>
        <v>0.82469888928887136</v>
      </c>
      <c r="N26" s="18">
        <f t="shared" si="5"/>
        <v>0.67416683677210976</v>
      </c>
      <c r="O26" s="19"/>
      <c r="P26" s="14">
        <f t="shared" si="6"/>
        <v>72.274274089334483</v>
      </c>
      <c r="Q26" s="14">
        <f t="shared" si="0"/>
        <v>9.0581709136188238E-2</v>
      </c>
      <c r="R26" s="14">
        <f t="shared" si="7"/>
        <v>-9.0581709136188238E-2</v>
      </c>
      <c r="S26" s="14">
        <f t="shared" si="8"/>
        <v>72.835684795164042</v>
      </c>
      <c r="T26" s="14">
        <f t="shared" si="1"/>
        <v>0.651992414965747</v>
      </c>
      <c r="U26" s="14">
        <f t="shared" si="2"/>
        <v>-0.651992414965747</v>
      </c>
      <c r="V26" s="20"/>
      <c r="AG26"/>
      <c r="AH26"/>
      <c r="AI26"/>
      <c r="AJ26"/>
      <c r="AK26"/>
      <c r="AL26"/>
      <c r="AM26"/>
      <c r="AN26"/>
      <c r="AO26"/>
      <c r="AP26"/>
    </row>
    <row r="27" spans="1:43" ht="15" x14ac:dyDescent="0.25">
      <c r="A27" s="11">
        <v>26</v>
      </c>
      <c r="B27" s="12" t="s">
        <v>137</v>
      </c>
      <c r="C27" s="13" t="s">
        <v>76</v>
      </c>
      <c r="D27" s="14" t="s">
        <v>74</v>
      </c>
      <c r="E27" s="15"/>
      <c r="F27" s="16">
        <v>72.430778443883185</v>
      </c>
      <c r="G27" s="15"/>
      <c r="H27" s="17">
        <v>49.015395999999996</v>
      </c>
      <c r="I27" s="17">
        <v>95.858996400000009</v>
      </c>
      <c r="J27" s="14">
        <v>150.24367439999997</v>
      </c>
      <c r="K27" s="19"/>
      <c r="L27" s="18">
        <f t="shared" si="3"/>
        <v>0.62602054132546381</v>
      </c>
      <c r="M27" s="18">
        <f t="shared" si="4"/>
        <v>0.89054347899914721</v>
      </c>
      <c r="N27" s="18">
        <f t="shared" si="5"/>
        <v>0.77764321398373271</v>
      </c>
      <c r="O27" s="19"/>
      <c r="P27" s="14">
        <f t="shared" si="6"/>
        <v>70.026030830446246</v>
      </c>
      <c r="Q27" s="14">
        <f t="shared" si="0"/>
        <v>2.404747613436939</v>
      </c>
      <c r="R27" s="14">
        <f t="shared" si="7"/>
        <v>2.404747613436939</v>
      </c>
      <c r="S27" s="14">
        <f t="shared" si="8"/>
        <v>70.673745641099771</v>
      </c>
      <c r="T27" s="14">
        <f t="shared" si="1"/>
        <v>1.7570328027834137</v>
      </c>
      <c r="U27" s="14">
        <f t="shared" si="2"/>
        <v>1.7570328027834137</v>
      </c>
      <c r="V27" s="20"/>
      <c r="AG27" s="32" t="s">
        <v>26</v>
      </c>
      <c r="AH27" s="32"/>
      <c r="AI27"/>
      <c r="AJ27"/>
      <c r="AK27"/>
      <c r="AL27"/>
      <c r="AM27"/>
      <c r="AN27"/>
      <c r="AO27"/>
      <c r="AP27"/>
    </row>
    <row r="28" spans="1:43" ht="15" x14ac:dyDescent="0.25">
      <c r="A28" s="11">
        <v>27</v>
      </c>
      <c r="B28" s="12" t="s">
        <v>138</v>
      </c>
      <c r="C28" s="13" t="s">
        <v>77</v>
      </c>
      <c r="D28" s="14" t="s">
        <v>74</v>
      </c>
      <c r="E28" s="15"/>
      <c r="F28" s="16">
        <v>73.165351270798865</v>
      </c>
      <c r="G28" s="15"/>
      <c r="H28" s="17">
        <v>69.856587999999988</v>
      </c>
      <c r="I28" s="17">
        <v>91.930764319999994</v>
      </c>
      <c r="J28" s="14">
        <v>149.60327136000001</v>
      </c>
      <c r="K28" s="19"/>
      <c r="L28" s="18">
        <f t="shared" si="3"/>
        <v>0.72492662175957734</v>
      </c>
      <c r="M28" s="18">
        <f t="shared" si="4"/>
        <v>0.84499384339817241</v>
      </c>
      <c r="N28" s="18">
        <f t="shared" si="5"/>
        <v>0.77604425764069418</v>
      </c>
      <c r="O28" s="19"/>
      <c r="P28" s="14">
        <f t="shared" si="6"/>
        <v>70.487675572185552</v>
      </c>
      <c r="Q28" s="14">
        <f t="shared" si="0"/>
        <v>2.6776756986133137</v>
      </c>
      <c r="R28" s="14">
        <f t="shared" si="7"/>
        <v>2.6776756986133137</v>
      </c>
      <c r="S28" s="14">
        <f t="shared" si="8"/>
        <v>71.086773287154415</v>
      </c>
      <c r="T28" s="14">
        <f t="shared" si="1"/>
        <v>2.0785779836444505</v>
      </c>
      <c r="U28" s="14">
        <f t="shared" si="2"/>
        <v>2.0785779836444505</v>
      </c>
      <c r="V28" s="20"/>
      <c r="AG28" t="s">
        <v>29</v>
      </c>
      <c r="AH28">
        <v>0.95917718230692661</v>
      </c>
      <c r="AI28"/>
      <c r="AJ28"/>
      <c r="AK28"/>
      <c r="AL28"/>
      <c r="AM28"/>
      <c r="AN28"/>
      <c r="AO28"/>
      <c r="AP28"/>
    </row>
    <row r="29" spans="1:43" ht="15" x14ac:dyDescent="0.25">
      <c r="A29" s="11">
        <v>28</v>
      </c>
      <c r="B29" s="12" t="s">
        <v>139</v>
      </c>
      <c r="C29" s="13" t="s">
        <v>80</v>
      </c>
      <c r="D29" s="14" t="s">
        <v>74</v>
      </c>
      <c r="E29" s="15"/>
      <c r="F29" s="16">
        <v>73.271727225463039</v>
      </c>
      <c r="G29" s="15"/>
      <c r="H29" s="17">
        <v>-31.840710000000001</v>
      </c>
      <c r="I29" s="17">
        <v>68.02037584</v>
      </c>
      <c r="J29" s="14">
        <v>-60.388425120000001</v>
      </c>
      <c r="K29" s="19"/>
      <c r="L29" s="18">
        <f t="shared" si="3"/>
        <v>0.24230158112274539</v>
      </c>
      <c r="M29" s="18">
        <f t="shared" si="4"/>
        <v>0.56774202625458348</v>
      </c>
      <c r="N29" s="18">
        <f t="shared" si="5"/>
        <v>0.25173763493609919</v>
      </c>
      <c r="O29" s="19"/>
      <c r="P29" s="14">
        <f t="shared" si="6"/>
        <v>72.559992300380159</v>
      </c>
      <c r="Q29" s="14">
        <f t="shared" si="0"/>
        <v>0.7117349250828795</v>
      </c>
      <c r="R29" s="14">
        <f t="shared" si="7"/>
        <v>0.7117349250828795</v>
      </c>
      <c r="S29" s="14">
        <f t="shared" si="8"/>
        <v>72.223510967647641</v>
      </c>
      <c r="T29" s="14">
        <f t="shared" si="1"/>
        <v>1.0482162578153975</v>
      </c>
      <c r="U29" s="14">
        <f t="shared" si="2"/>
        <v>1.0482162578153975</v>
      </c>
      <c r="V29" s="20"/>
      <c r="AG29" t="s">
        <v>31</v>
      </c>
      <c r="AH29">
        <v>0.92002086705825514</v>
      </c>
      <c r="AI29"/>
      <c r="AJ29"/>
      <c r="AK29"/>
      <c r="AL29"/>
      <c r="AM29"/>
      <c r="AN29"/>
      <c r="AO29"/>
      <c r="AP29"/>
    </row>
    <row r="30" spans="1:43" ht="15" x14ac:dyDescent="0.25">
      <c r="A30" s="11">
        <v>29</v>
      </c>
      <c r="B30" s="12" t="s">
        <v>140</v>
      </c>
      <c r="C30" s="13" t="s">
        <v>79</v>
      </c>
      <c r="D30" s="14" t="s">
        <v>74</v>
      </c>
      <c r="E30" s="15"/>
      <c r="F30" s="16">
        <v>73.949374416686922</v>
      </c>
      <c r="G30" s="15"/>
      <c r="H30" s="17">
        <v>54.515154999999993</v>
      </c>
      <c r="I30" s="17">
        <v>91.913066000000001</v>
      </c>
      <c r="J30" s="14">
        <v>147.57892664000002</v>
      </c>
      <c r="K30" s="19"/>
      <c r="L30" s="18">
        <f t="shared" si="3"/>
        <v>0.65212075699557703</v>
      </c>
      <c r="M30" s="18">
        <f t="shared" si="4"/>
        <v>0.84478862333725657</v>
      </c>
      <c r="N30" s="18">
        <f t="shared" si="5"/>
        <v>0.77098987996231683</v>
      </c>
      <c r="O30" s="19"/>
      <c r="P30" s="14">
        <f t="shared" si="6"/>
        <v>71.096237982152928</v>
      </c>
      <c r="Q30" s="14">
        <f t="shared" si="0"/>
        <v>2.8531364345339938</v>
      </c>
      <c r="R30" s="14">
        <f t="shared" si="7"/>
        <v>2.8531364345339938</v>
      </c>
      <c r="S30" s="14">
        <f t="shared" si="8"/>
        <v>71.727861480742646</v>
      </c>
      <c r="T30" s="14">
        <f t="shared" si="1"/>
        <v>2.2215129359442756</v>
      </c>
      <c r="U30" s="14">
        <f t="shared" si="2"/>
        <v>2.2215129359442756</v>
      </c>
      <c r="V30" s="20"/>
      <c r="AG30" t="s">
        <v>33</v>
      </c>
      <c r="AH30">
        <v>0.91659318993218031</v>
      </c>
      <c r="AI30"/>
      <c r="AJ30"/>
      <c r="AK30"/>
      <c r="AL30"/>
      <c r="AM30"/>
      <c r="AN30"/>
      <c r="AO30"/>
      <c r="AP30"/>
    </row>
    <row r="31" spans="1:43" ht="15" x14ac:dyDescent="0.25">
      <c r="A31" s="11">
        <v>30</v>
      </c>
      <c r="B31" s="12" t="s">
        <v>141</v>
      </c>
      <c r="C31" s="13" t="s">
        <v>102</v>
      </c>
      <c r="D31" s="14" t="s">
        <v>74</v>
      </c>
      <c r="E31" s="15"/>
      <c r="F31" s="16">
        <v>74.370037453082162</v>
      </c>
      <c r="G31" s="15"/>
      <c r="H31" s="17">
        <v>3.0875840000000001</v>
      </c>
      <c r="I31" s="17">
        <v>88.135960000000011</v>
      </c>
      <c r="J31" s="14">
        <v>96.125433520000016</v>
      </c>
      <c r="K31" s="19"/>
      <c r="L31" s="18">
        <f t="shared" si="3"/>
        <v>0.4080608455539913</v>
      </c>
      <c r="M31" s="18">
        <f t="shared" si="4"/>
        <v>0.80099136329190457</v>
      </c>
      <c r="N31" s="18">
        <f t="shared" si="5"/>
        <v>0.64252095639861462</v>
      </c>
      <c r="O31" s="19"/>
      <c r="P31" s="14">
        <f t="shared" si="6"/>
        <v>72.06005535336142</v>
      </c>
      <c r="Q31" s="14">
        <f t="shared" si="0"/>
        <v>2.3099820997207416</v>
      </c>
      <c r="R31" s="14">
        <f t="shared" si="7"/>
        <v>2.3099820997207416</v>
      </c>
      <c r="S31" s="14">
        <f t="shared" si="8"/>
        <v>72.531770666879481</v>
      </c>
      <c r="T31" s="14">
        <f t="shared" si="1"/>
        <v>1.8382667862026807</v>
      </c>
      <c r="U31" s="14">
        <f t="shared" si="2"/>
        <v>1.8382667862026807</v>
      </c>
      <c r="V31" s="20"/>
      <c r="AG31" t="s">
        <v>36</v>
      </c>
      <c r="AH31">
        <v>2.4162884679798866</v>
      </c>
      <c r="AI31"/>
      <c r="AJ31"/>
      <c r="AK31"/>
      <c r="AL31"/>
      <c r="AM31"/>
      <c r="AN31"/>
      <c r="AO31"/>
      <c r="AP31"/>
    </row>
    <row r="32" spans="1:43" ht="15.75" thickBot="1" x14ac:dyDescent="0.3">
      <c r="A32" s="11">
        <v>31</v>
      </c>
      <c r="B32" s="12" t="s">
        <v>142</v>
      </c>
      <c r="C32" s="13" t="s">
        <v>78</v>
      </c>
      <c r="D32" s="14" t="s">
        <v>74</v>
      </c>
      <c r="E32" s="15"/>
      <c r="F32" s="16">
        <v>74.696772509864815</v>
      </c>
      <c r="G32" s="15"/>
      <c r="H32" s="17">
        <v>0.57892199999999994</v>
      </c>
      <c r="I32" s="17">
        <v>80.543297039999999</v>
      </c>
      <c r="J32" s="14">
        <v>117.44998448000001</v>
      </c>
      <c r="K32" s="19"/>
      <c r="L32" s="18">
        <f t="shared" si="3"/>
        <v>0.39615548402025541</v>
      </c>
      <c r="M32" s="18">
        <f t="shared" si="4"/>
        <v>0.71295098685136149</v>
      </c>
      <c r="N32" s="18">
        <f t="shared" si="5"/>
        <v>0.69576402972934737</v>
      </c>
      <c r="O32" s="19"/>
      <c r="P32" s="14">
        <f t="shared" si="6"/>
        <v>76.18749404021159</v>
      </c>
      <c r="Q32" s="14">
        <f t="shared" si="0"/>
        <v>1.4907215303467751</v>
      </c>
      <c r="R32" s="14">
        <f t="shared" si="7"/>
        <v>-1.4907215303467751</v>
      </c>
      <c r="S32" s="14">
        <f t="shared" si="8"/>
        <v>76.835817167691317</v>
      </c>
      <c r="T32" s="14">
        <f t="shared" si="1"/>
        <v>2.1390446578265028</v>
      </c>
      <c r="U32" s="14">
        <f t="shared" si="2"/>
        <v>-2.1390446578265028</v>
      </c>
      <c r="V32" s="20"/>
      <c r="AG32" s="39" t="s">
        <v>39</v>
      </c>
      <c r="AH32" s="39">
        <v>74</v>
      </c>
      <c r="AI32"/>
      <c r="AJ32"/>
      <c r="AK32"/>
      <c r="AL32"/>
      <c r="AM32"/>
      <c r="AN32"/>
      <c r="AO32"/>
      <c r="AP32"/>
    </row>
    <row r="33" spans="1:42" ht="15" x14ac:dyDescent="0.25">
      <c r="A33" s="11">
        <v>32</v>
      </c>
      <c r="B33" s="12" t="s">
        <v>143</v>
      </c>
      <c r="C33" s="13" t="s">
        <v>201</v>
      </c>
      <c r="D33" s="14" t="s">
        <v>74</v>
      </c>
      <c r="E33" s="15"/>
      <c r="F33" s="16">
        <v>75.747472888749357</v>
      </c>
      <c r="G33" s="15"/>
      <c r="H33" s="17">
        <v>14.955484999999999</v>
      </c>
      <c r="I33" s="17">
        <v>76.318503039999996</v>
      </c>
      <c r="J33" s="14">
        <v>102.22888536000001</v>
      </c>
      <c r="K33" s="19"/>
      <c r="L33" s="18">
        <f t="shared" si="3"/>
        <v>0.46438236357897261</v>
      </c>
      <c r="M33" s="18">
        <f t="shared" si="4"/>
        <v>0.66396258105707251</v>
      </c>
      <c r="N33" s="18">
        <f t="shared" si="5"/>
        <v>0.65776003620373114</v>
      </c>
      <c r="O33" s="19"/>
      <c r="P33" s="14">
        <f t="shared" si="6"/>
        <v>76.256217133422609</v>
      </c>
      <c r="Q33" s="14">
        <f t="shared" si="0"/>
        <v>0.50874424467325241</v>
      </c>
      <c r="R33" s="14">
        <f t="shared" si="7"/>
        <v>-0.50874424467325241</v>
      </c>
      <c r="S33" s="14">
        <f t="shared" si="8"/>
        <v>76.783258442472501</v>
      </c>
      <c r="T33" s="14">
        <f t="shared" si="1"/>
        <v>1.0357855537231444</v>
      </c>
      <c r="U33" s="14">
        <f t="shared" si="2"/>
        <v>-1.0357855537231444</v>
      </c>
      <c r="V33" s="20"/>
      <c r="AG33"/>
      <c r="AH33"/>
      <c r="AI33"/>
      <c r="AJ33"/>
      <c r="AK33"/>
      <c r="AL33"/>
      <c r="AM33"/>
      <c r="AN33"/>
      <c r="AO33"/>
      <c r="AP33"/>
    </row>
    <row r="34" spans="1:42" ht="15.75" thickBot="1" x14ac:dyDescent="0.3">
      <c r="A34" s="11">
        <v>33</v>
      </c>
      <c r="B34" s="12" t="s">
        <v>144</v>
      </c>
      <c r="C34" s="13" t="s">
        <v>32</v>
      </c>
      <c r="D34" s="14" t="s">
        <v>74</v>
      </c>
      <c r="E34" s="15"/>
      <c r="F34" s="16">
        <v>76.603138556891537</v>
      </c>
      <c r="G34" s="15"/>
      <c r="H34" s="17">
        <v>-21.227139999999999</v>
      </c>
      <c r="I34" s="17">
        <v>64.001267280000008</v>
      </c>
      <c r="J34" s="14">
        <v>54.860775360000005</v>
      </c>
      <c r="K34" s="19"/>
      <c r="L34" s="18">
        <f t="shared" si="3"/>
        <v>0.29267041838085878</v>
      </c>
      <c r="M34" s="18">
        <f t="shared" si="4"/>
        <v>0.52113863658195569</v>
      </c>
      <c r="N34" s="18">
        <f t="shared" si="5"/>
        <v>0.53949148466428909</v>
      </c>
      <c r="O34" s="19"/>
      <c r="P34" s="14">
        <f t="shared" si="6"/>
        <v>79.924338746200362</v>
      </c>
      <c r="Q34" s="14">
        <f t="shared" si="0"/>
        <v>3.3212001893088257</v>
      </c>
      <c r="R34" s="14">
        <f t="shared" si="7"/>
        <v>-3.3212001893088257</v>
      </c>
      <c r="S34" s="14">
        <f t="shared" si="8"/>
        <v>80.309656057430161</v>
      </c>
      <c r="T34" s="14">
        <f t="shared" si="1"/>
        <v>3.7065175005386237</v>
      </c>
      <c r="U34" s="14">
        <f t="shared" si="2"/>
        <v>-3.7065175005386237</v>
      </c>
      <c r="V34" s="20"/>
      <c r="AG34" t="s">
        <v>43</v>
      </c>
      <c r="AH34"/>
      <c r="AI34"/>
      <c r="AJ34"/>
      <c r="AK34"/>
      <c r="AL34"/>
      <c r="AM34"/>
      <c r="AN34"/>
      <c r="AO34"/>
      <c r="AP34"/>
    </row>
    <row r="35" spans="1:42" ht="15" x14ac:dyDescent="0.25">
      <c r="A35" s="11">
        <v>34</v>
      </c>
      <c r="B35" s="12" t="s">
        <v>145</v>
      </c>
      <c r="C35" s="13" t="s">
        <v>199</v>
      </c>
      <c r="D35" s="14" t="s">
        <v>74</v>
      </c>
      <c r="E35" s="15"/>
      <c r="F35" s="16">
        <v>76.623512537199133</v>
      </c>
      <c r="G35" s="15"/>
      <c r="H35" s="17">
        <v>-25.08662</v>
      </c>
      <c r="I35" s="17">
        <v>70.990388240000016</v>
      </c>
      <c r="J35" s="14">
        <v>42.086186560000002</v>
      </c>
      <c r="K35" s="19"/>
      <c r="L35" s="18">
        <f t="shared" si="3"/>
        <v>0.27435447755972664</v>
      </c>
      <c r="M35" s="18">
        <f t="shared" si="4"/>
        <v>0.60218066933760028</v>
      </c>
      <c r="N35" s="18">
        <f t="shared" si="5"/>
        <v>0.5075959305902934</v>
      </c>
      <c r="O35" s="19"/>
      <c r="P35" s="14">
        <f t="shared" si="6"/>
        <v>76.790085217483693</v>
      </c>
      <c r="Q35" s="14">
        <f t="shared" si="0"/>
        <v>0.16657268028455974</v>
      </c>
      <c r="R35" s="14">
        <f t="shared" si="7"/>
        <v>-0.16657268028455974</v>
      </c>
      <c r="S35" s="14">
        <f t="shared" si="8"/>
        <v>77.074834333723288</v>
      </c>
      <c r="T35" s="14">
        <f t="shared" si="1"/>
        <v>0.45132179652415516</v>
      </c>
      <c r="U35" s="14">
        <f t="shared" si="2"/>
        <v>-0.45132179652415516</v>
      </c>
      <c r="V35" s="20"/>
      <c r="AG35" s="40"/>
      <c r="AH35" s="40" t="s">
        <v>45</v>
      </c>
      <c r="AI35" s="40" t="s">
        <v>46</v>
      </c>
      <c r="AJ35" s="40" t="s">
        <v>47</v>
      </c>
      <c r="AK35" s="40" t="s">
        <v>48</v>
      </c>
      <c r="AL35" s="40" t="s">
        <v>49</v>
      </c>
      <c r="AM35"/>
      <c r="AN35"/>
      <c r="AO35"/>
      <c r="AP35"/>
    </row>
    <row r="36" spans="1:42" ht="15" x14ac:dyDescent="0.25">
      <c r="A36" s="11">
        <v>35</v>
      </c>
      <c r="B36" s="12" t="s">
        <v>146</v>
      </c>
      <c r="C36" s="13" t="s">
        <v>200</v>
      </c>
      <c r="D36" s="14" t="s">
        <v>74</v>
      </c>
      <c r="E36" s="15"/>
      <c r="F36" s="16">
        <v>76.762174196483414</v>
      </c>
      <c r="G36" s="15"/>
      <c r="H36" s="17">
        <v>-28.946099999999998</v>
      </c>
      <c r="I36" s="17">
        <v>71.481380639999998</v>
      </c>
      <c r="J36" s="14">
        <v>46.38248512000002</v>
      </c>
      <c r="K36" s="19"/>
      <c r="L36" s="18">
        <f t="shared" si="3"/>
        <v>0.2560385367385945</v>
      </c>
      <c r="M36" s="18">
        <f t="shared" si="4"/>
        <v>0.60787394927813965</v>
      </c>
      <c r="N36" s="18">
        <f t="shared" si="5"/>
        <v>0.51832291563724142</v>
      </c>
      <c r="O36" s="19"/>
      <c r="P36" s="14">
        <f t="shared" si="6"/>
        <v>77.023328662818329</v>
      </c>
      <c r="Q36" s="14">
        <f t="shared" si="0"/>
        <v>0.26115446633491501</v>
      </c>
      <c r="R36" s="14">
        <f t="shared" si="7"/>
        <v>-0.26115446633491501</v>
      </c>
      <c r="S36" s="14">
        <f t="shared" si="8"/>
        <v>77.344778758212385</v>
      </c>
      <c r="T36" s="14">
        <f t="shared" si="1"/>
        <v>0.58260456172897079</v>
      </c>
      <c r="U36" s="14">
        <f t="shared" si="2"/>
        <v>-0.58260456172897079</v>
      </c>
      <c r="V36" s="20"/>
      <c r="AG36" t="s">
        <v>52</v>
      </c>
      <c r="AH36">
        <v>3</v>
      </c>
      <c r="AI36">
        <v>4701.2850954370515</v>
      </c>
      <c r="AJ36">
        <v>1567.0950318123505</v>
      </c>
      <c r="AK36">
        <v>268.40943099906866</v>
      </c>
      <c r="AL36">
        <v>2.6043831004371091E-38</v>
      </c>
      <c r="AM36"/>
      <c r="AN36"/>
      <c r="AO36"/>
      <c r="AP36"/>
    </row>
    <row r="37" spans="1:42" ht="15" x14ac:dyDescent="0.25">
      <c r="A37" s="11">
        <v>36</v>
      </c>
      <c r="B37" s="12" t="s">
        <v>147</v>
      </c>
      <c r="C37" s="13" t="s">
        <v>197</v>
      </c>
      <c r="D37" s="14" t="s">
        <v>74</v>
      </c>
      <c r="E37" s="15"/>
      <c r="F37" s="16">
        <v>76.897001925636118</v>
      </c>
      <c r="G37" s="15"/>
      <c r="H37" s="17">
        <v>-46.313759999999995</v>
      </c>
      <c r="I37" s="17">
        <v>39.221652800000001</v>
      </c>
      <c r="J37" s="14">
        <v>-98.44521048</v>
      </c>
      <c r="K37" s="19"/>
      <c r="L37" s="18">
        <f t="shared" si="3"/>
        <v>0.17361680304349986</v>
      </c>
      <c r="M37" s="18">
        <f t="shared" si="4"/>
        <v>0.23380774907068791</v>
      </c>
      <c r="N37" s="18">
        <f t="shared" si="5"/>
        <v>0.15671757015465351</v>
      </c>
      <c r="O37" s="19"/>
      <c r="P37" s="14">
        <f t="shared" si="6"/>
        <v>81.884544913123406</v>
      </c>
      <c r="Q37" s="14">
        <f t="shared" si="0"/>
        <v>4.9875429874872879</v>
      </c>
      <c r="R37" s="14">
        <f t="shared" si="7"/>
        <v>-4.9875429874872879</v>
      </c>
      <c r="S37" s="14">
        <f t="shared" si="8"/>
        <v>81.473348088075397</v>
      </c>
      <c r="T37" s="14">
        <f t="shared" si="1"/>
        <v>4.5763461624392789</v>
      </c>
      <c r="U37" s="14">
        <f t="shared" si="2"/>
        <v>-4.5763461624392789</v>
      </c>
      <c r="V37" s="20"/>
      <c r="AG37" t="s">
        <v>54</v>
      </c>
      <c r="AH37">
        <v>70</v>
      </c>
      <c r="AI37">
        <v>408.69149723448118</v>
      </c>
      <c r="AJ37">
        <v>5.8384499604925884</v>
      </c>
      <c r="AK37"/>
      <c r="AL37"/>
      <c r="AM37"/>
      <c r="AN37"/>
      <c r="AO37"/>
      <c r="AP37"/>
    </row>
    <row r="38" spans="1:42" ht="15.75" thickBot="1" x14ac:dyDescent="0.3">
      <c r="A38" s="11">
        <v>37</v>
      </c>
      <c r="B38" s="12" t="s">
        <v>148</v>
      </c>
      <c r="C38" s="13" t="s">
        <v>86</v>
      </c>
      <c r="D38" s="14" t="s">
        <v>74</v>
      </c>
      <c r="E38" s="15"/>
      <c r="F38" s="16">
        <v>77.179242335918502</v>
      </c>
      <c r="G38" s="15"/>
      <c r="H38" s="17">
        <v>-4.7278630000000001</v>
      </c>
      <c r="I38" s="17">
        <v>66.409745040000004</v>
      </c>
      <c r="J38" s="14">
        <v>76.699581760000001</v>
      </c>
      <c r="K38" s="19"/>
      <c r="L38" s="18">
        <f t="shared" si="3"/>
        <v>0.37097106539119867</v>
      </c>
      <c r="M38" s="18">
        <f t="shared" si="4"/>
        <v>0.5490660304036189</v>
      </c>
      <c r="N38" s="18">
        <f t="shared" si="5"/>
        <v>0.59401854939788934</v>
      </c>
      <c r="O38" s="19"/>
      <c r="P38" s="14">
        <f t="shared" si="6"/>
        <v>79.462487733472443</v>
      </c>
      <c r="Q38" s="14">
        <f t="shared" si="0"/>
        <v>2.2832453975539408</v>
      </c>
      <c r="R38" s="14">
        <f t="shared" si="7"/>
        <v>-2.2832453975539408</v>
      </c>
      <c r="S38" s="14">
        <f t="shared" si="8"/>
        <v>79.927927674724657</v>
      </c>
      <c r="T38" s="14">
        <f t="shared" si="1"/>
        <v>2.7486853388061547</v>
      </c>
      <c r="U38" s="14">
        <f t="shared" si="2"/>
        <v>-2.7486853388061547</v>
      </c>
      <c r="V38" s="20"/>
      <c r="AG38" s="39" t="s">
        <v>56</v>
      </c>
      <c r="AH38" s="39">
        <v>73</v>
      </c>
      <c r="AI38" s="39">
        <v>5109.9765926715327</v>
      </c>
      <c r="AJ38" s="39"/>
      <c r="AK38" s="39"/>
      <c r="AL38" s="39"/>
      <c r="AM38"/>
      <c r="AN38"/>
      <c r="AO38"/>
      <c r="AP38"/>
    </row>
    <row r="39" spans="1:42" ht="15.75" thickBot="1" x14ac:dyDescent="0.3">
      <c r="A39" s="11">
        <v>38</v>
      </c>
      <c r="B39" s="12" t="s">
        <v>87</v>
      </c>
      <c r="C39" s="13" t="s">
        <v>88</v>
      </c>
      <c r="D39" s="14" t="s">
        <v>74</v>
      </c>
      <c r="E39" s="15"/>
      <c r="F39" s="16">
        <v>77.202485037335691</v>
      </c>
      <c r="G39" s="15"/>
      <c r="H39" s="17">
        <v>-27.981229999999996</v>
      </c>
      <c r="I39" s="17">
        <v>62.582640240000003</v>
      </c>
      <c r="J39" s="14">
        <v>49.830310320000002</v>
      </c>
      <c r="K39" s="19"/>
      <c r="L39" s="18">
        <f t="shared" si="3"/>
        <v>0.26061752194387755</v>
      </c>
      <c r="M39" s="18">
        <f t="shared" si="4"/>
        <v>0.50468901155733403</v>
      </c>
      <c r="N39" s="18">
        <f t="shared" si="5"/>
        <v>0.52693143500533912</v>
      </c>
      <c r="O39" s="19"/>
      <c r="P39" s="14">
        <f t="shared" si="6"/>
        <v>80.490590953726652</v>
      </c>
      <c r="Q39" s="14">
        <f t="shared" si="0"/>
        <v>3.2881059163909612</v>
      </c>
      <c r="R39" s="14">
        <f t="shared" si="7"/>
        <v>-3.2881059163909612</v>
      </c>
      <c r="S39" s="14">
        <f t="shared" si="8"/>
        <v>80.86994922382766</v>
      </c>
      <c r="T39" s="14">
        <f t="shared" si="1"/>
        <v>3.6674641864919693</v>
      </c>
      <c r="U39" s="14">
        <f t="shared" si="2"/>
        <v>-3.6674641864919693</v>
      </c>
      <c r="V39" s="20"/>
      <c r="AG39"/>
      <c r="AH39"/>
      <c r="AI39"/>
      <c r="AJ39"/>
      <c r="AK39"/>
      <c r="AL39"/>
      <c r="AM39"/>
      <c r="AN39"/>
      <c r="AO39"/>
      <c r="AP39"/>
    </row>
    <row r="40" spans="1:42" ht="15" x14ac:dyDescent="0.25">
      <c r="A40" s="11">
        <v>39</v>
      </c>
      <c r="B40" s="12" t="s">
        <v>149</v>
      </c>
      <c r="C40" s="13" t="s">
        <v>83</v>
      </c>
      <c r="D40" s="14" t="s">
        <v>74</v>
      </c>
      <c r="E40" s="15"/>
      <c r="F40" s="16">
        <v>77.355812847546446</v>
      </c>
      <c r="G40" s="15"/>
      <c r="H40" s="17">
        <v>-23.156879999999997</v>
      </c>
      <c r="I40" s="17">
        <v>71.977351999999996</v>
      </c>
      <c r="J40" s="14">
        <v>46.525075839999992</v>
      </c>
      <c r="K40" s="19"/>
      <c r="L40" s="18">
        <f t="shared" si="3"/>
        <v>0.28351244797029268</v>
      </c>
      <c r="M40" s="18">
        <f t="shared" si="4"/>
        <v>0.61362496252186827</v>
      </c>
      <c r="N40" s="18">
        <f t="shared" si="5"/>
        <v>0.51867893570891754</v>
      </c>
      <c r="O40" s="19"/>
      <c r="P40" s="14">
        <f t="shared" si="6"/>
        <v>76.576752350291301</v>
      </c>
      <c r="Q40" s="14">
        <f t="shared" si="0"/>
        <v>0.77906049725514492</v>
      </c>
      <c r="R40" s="14">
        <f t="shared" si="7"/>
        <v>0.77906049725514492</v>
      </c>
      <c r="S40" s="14">
        <f t="shared" si="8"/>
        <v>76.879831659163216</v>
      </c>
      <c r="T40" s="14">
        <f t="shared" si="1"/>
        <v>0.47598118838322989</v>
      </c>
      <c r="U40" s="14">
        <f t="shared" si="2"/>
        <v>0.47598118838322989</v>
      </c>
      <c r="V40" s="20"/>
      <c r="AG40" s="40"/>
      <c r="AH40" s="40" t="s">
        <v>58</v>
      </c>
      <c r="AI40" s="40" t="s">
        <v>36</v>
      </c>
      <c r="AJ40" s="40" t="s">
        <v>59</v>
      </c>
      <c r="AK40" s="40" t="s">
        <v>60</v>
      </c>
      <c r="AL40" s="40" t="s">
        <v>61</v>
      </c>
      <c r="AM40" s="40" t="s">
        <v>62</v>
      </c>
      <c r="AN40" s="40" t="s">
        <v>63</v>
      </c>
      <c r="AO40" s="40" t="s">
        <v>64</v>
      </c>
      <c r="AP40"/>
    </row>
    <row r="41" spans="1:42" ht="15" x14ac:dyDescent="0.25">
      <c r="A41" s="11">
        <v>40</v>
      </c>
      <c r="B41" s="12" t="s">
        <v>150</v>
      </c>
      <c r="C41" s="13" t="s">
        <v>95</v>
      </c>
      <c r="D41" s="14" t="s">
        <v>74</v>
      </c>
      <c r="E41" s="15"/>
      <c r="F41" s="16">
        <v>77.688711717261995</v>
      </c>
      <c r="G41" s="15"/>
      <c r="H41" s="17">
        <v>-5.0173239999999995</v>
      </c>
      <c r="I41" s="17">
        <v>77.183754239999999</v>
      </c>
      <c r="J41" s="14">
        <v>105.18529976000001</v>
      </c>
      <c r="K41" s="19"/>
      <c r="L41" s="18">
        <f t="shared" si="3"/>
        <v>0.36959736982961378</v>
      </c>
      <c r="M41" s="18">
        <f t="shared" si="4"/>
        <v>0.6739955618129615</v>
      </c>
      <c r="N41" s="18">
        <f t="shared" si="5"/>
        <v>0.6651416025959378</v>
      </c>
      <c r="O41" s="19"/>
      <c r="P41" s="14">
        <f t="shared" si="6"/>
        <v>77.025367293682024</v>
      </c>
      <c r="Q41" s="14">
        <f t="shared" si="0"/>
        <v>0.66334442357997148</v>
      </c>
      <c r="R41" s="14">
        <f t="shared" si="7"/>
        <v>0.66334442357997148</v>
      </c>
      <c r="S41" s="14">
        <f t="shared" si="8"/>
        <v>77.626580466521574</v>
      </c>
      <c r="T41" s="14">
        <f t="shared" si="1"/>
        <v>6.2131250740421251E-2</v>
      </c>
      <c r="U41" s="14">
        <f t="shared" si="2"/>
        <v>6.2131250740421251E-2</v>
      </c>
      <c r="V41" s="20"/>
      <c r="AG41" t="s">
        <v>18</v>
      </c>
      <c r="AH41">
        <v>87.65097796267267</v>
      </c>
      <c r="AI41">
        <v>0.76259035436222944</v>
      </c>
      <c r="AJ41">
        <v>114.93848232053374</v>
      </c>
      <c r="AK41">
        <v>1.7558044128612248E-81</v>
      </c>
      <c r="AL41">
        <v>86.130039458853901</v>
      </c>
      <c r="AM41">
        <v>89.171916466491439</v>
      </c>
      <c r="AN41">
        <v>86.130039458853901</v>
      </c>
      <c r="AO41">
        <v>89.171916466491439</v>
      </c>
      <c r="AP41"/>
    </row>
    <row r="42" spans="1:42" ht="15" x14ac:dyDescent="0.25">
      <c r="A42" s="11">
        <v>41</v>
      </c>
      <c r="B42" s="12" t="s">
        <v>151</v>
      </c>
      <c r="C42" s="13" t="s">
        <v>96</v>
      </c>
      <c r="D42" s="14" t="s">
        <v>74</v>
      </c>
      <c r="E42" s="15"/>
      <c r="F42" s="16">
        <v>78.909384412529192</v>
      </c>
      <c r="G42" s="15"/>
      <c r="H42" s="17">
        <v>4.7278630000000001</v>
      </c>
      <c r="I42" s="17">
        <v>77.824701199999993</v>
      </c>
      <c r="J42" s="14">
        <v>100.6469568</v>
      </c>
      <c r="K42" s="19"/>
      <c r="L42" s="18">
        <f t="shared" si="3"/>
        <v>0.41584512040297245</v>
      </c>
      <c r="M42" s="18">
        <f t="shared" si="4"/>
        <v>0.68142763300249065</v>
      </c>
      <c r="N42" s="18">
        <f t="shared" si="5"/>
        <v>0.65381028183459811</v>
      </c>
      <c r="O42" s="19"/>
      <c r="P42" s="14">
        <f t="shared" si="6"/>
        <v>76.082430836804249</v>
      </c>
      <c r="Q42" s="14">
        <f t="shared" si="0"/>
        <v>2.8269535757249429</v>
      </c>
      <c r="R42" s="14">
        <f t="shared" si="7"/>
        <v>2.8269535757249429</v>
      </c>
      <c r="S42" s="14">
        <f t="shared" si="8"/>
        <v>76.623062051399387</v>
      </c>
      <c r="T42" s="14">
        <f t="shared" si="1"/>
        <v>2.2863223611298054</v>
      </c>
      <c r="U42" s="14">
        <f t="shared" si="2"/>
        <v>2.2863223611298054</v>
      </c>
      <c r="V42" s="20"/>
      <c r="AG42" t="s">
        <v>67</v>
      </c>
      <c r="AH42">
        <v>-9.8017938182680204</v>
      </c>
      <c r="AI42">
        <v>1.7181203724205945</v>
      </c>
      <c r="AJ42">
        <v>-5.7049517458771799</v>
      </c>
      <c r="AK42">
        <v>2.5769672608164658E-7</v>
      </c>
      <c r="AL42">
        <v>-13.228476851513784</v>
      </c>
      <c r="AM42">
        <v>-6.3751107850222564</v>
      </c>
      <c r="AN42">
        <v>-13.228476851513784</v>
      </c>
      <c r="AO42">
        <v>-6.3751107850222564</v>
      </c>
      <c r="AP42"/>
    </row>
    <row r="43" spans="1:42" ht="15" x14ac:dyDescent="0.25">
      <c r="A43" s="11">
        <v>42</v>
      </c>
      <c r="B43" s="12" t="s">
        <v>152</v>
      </c>
      <c r="C43" s="13" t="s">
        <v>198</v>
      </c>
      <c r="D43" s="14" t="s">
        <v>74</v>
      </c>
      <c r="E43" s="15"/>
      <c r="F43" s="16">
        <v>79.78106568333925</v>
      </c>
      <c r="G43" s="15"/>
      <c r="H43" s="17">
        <v>-5.6927329999999996</v>
      </c>
      <c r="I43" s="17">
        <v>70.815120480000004</v>
      </c>
      <c r="J43" s="14">
        <v>25.187428960000009</v>
      </c>
      <c r="K43" s="19"/>
      <c r="L43" s="18">
        <f t="shared" si="3"/>
        <v>0.36639208018591563</v>
      </c>
      <c r="M43" s="18">
        <f t="shared" si="4"/>
        <v>0.60014836003458183</v>
      </c>
      <c r="N43" s="18">
        <f t="shared" si="5"/>
        <v>0.46540316452535768</v>
      </c>
      <c r="O43" s="19"/>
      <c r="P43" s="14">
        <f t="shared" si="6"/>
        <v>75.021163658901386</v>
      </c>
      <c r="Q43" s="14">
        <f t="shared" si="0"/>
        <v>4.7599020244378636</v>
      </c>
      <c r="R43" s="14">
        <f t="shared" si="7"/>
        <v>4.7599020244378636</v>
      </c>
      <c r="S43" s="14">
        <f t="shared" si="8"/>
        <v>75.141448330506648</v>
      </c>
      <c r="T43" s="14">
        <f t="shared" si="1"/>
        <v>4.6396173528326017</v>
      </c>
      <c r="U43" s="14">
        <f t="shared" si="2"/>
        <v>4.6396173528326017</v>
      </c>
      <c r="V43" s="20"/>
      <c r="AG43" t="s">
        <v>68</v>
      </c>
      <c r="AH43">
        <v>-32.19409827998112</v>
      </c>
      <c r="AI43">
        <v>1.7421225936712592</v>
      </c>
      <c r="AJ43">
        <v>-18.479812153826064</v>
      </c>
      <c r="AK43">
        <v>1.2372588263843138E-28</v>
      </c>
      <c r="AL43">
        <v>-35.66865223405415</v>
      </c>
      <c r="AM43">
        <v>-28.719544325908085</v>
      </c>
      <c r="AN43">
        <v>-35.66865223405415</v>
      </c>
      <c r="AO43">
        <v>-28.719544325908085</v>
      </c>
      <c r="AP43"/>
    </row>
    <row r="44" spans="1:42" ht="15.75" thickBot="1" x14ac:dyDescent="0.3">
      <c r="A44" s="11">
        <v>43</v>
      </c>
      <c r="B44" s="12" t="s">
        <v>153</v>
      </c>
      <c r="C44" s="13" t="s">
        <v>196</v>
      </c>
      <c r="D44" s="14" t="s">
        <v>74</v>
      </c>
      <c r="E44" s="15"/>
      <c r="F44" s="16">
        <v>79.881861390392459</v>
      </c>
      <c r="G44" s="15"/>
      <c r="H44" s="17">
        <v>27.305820999999995</v>
      </c>
      <c r="I44" s="17">
        <v>44.278895439999999</v>
      </c>
      <c r="J44" s="14">
        <v>-33.895002399999996</v>
      </c>
      <c r="K44" s="19"/>
      <c r="L44" s="18">
        <f t="shared" si="3"/>
        <v>0.52299337420659542</v>
      </c>
      <c r="M44" s="18">
        <f t="shared" si="4"/>
        <v>0.29244877503514943</v>
      </c>
      <c r="N44" s="18">
        <f t="shared" si="5"/>
        <v>0.31788633139911077</v>
      </c>
      <c r="O44" s="19"/>
      <c r="P44" s="14">
        <f t="shared" si="6"/>
        <v>80.133031155903907</v>
      </c>
      <c r="Q44" s="14">
        <f t="shared" si="0"/>
        <v>0.25116976551144887</v>
      </c>
      <c r="R44" s="14">
        <f t="shared" si="7"/>
        <v>-0.25116976551144887</v>
      </c>
      <c r="S44" s="14">
        <f t="shared" si="8"/>
        <v>79.894138654352744</v>
      </c>
      <c r="T44" s="14">
        <f t="shared" si="1"/>
        <v>1.2277263960285723E-2</v>
      </c>
      <c r="U44" s="14">
        <f t="shared" si="2"/>
        <v>-1.2277263960285723E-2</v>
      </c>
      <c r="V44" s="20"/>
      <c r="AG44" s="39" t="s">
        <v>69</v>
      </c>
      <c r="AH44" s="39">
        <v>22.094221509789421</v>
      </c>
      <c r="AI44" s="39">
        <v>2.1275188932569264</v>
      </c>
      <c r="AJ44" s="39">
        <v>10.384970765625651</v>
      </c>
      <c r="AK44" s="39">
        <v>8.1166212992470261E-16</v>
      </c>
      <c r="AL44" s="39">
        <v>17.851018873083447</v>
      </c>
      <c r="AM44" s="39">
        <v>26.337424146495394</v>
      </c>
      <c r="AN44" s="39">
        <v>17.851018873083447</v>
      </c>
      <c r="AO44" s="39">
        <v>26.337424146495394</v>
      </c>
    </row>
    <row r="45" spans="1:42" ht="15" x14ac:dyDescent="0.25">
      <c r="A45" s="11">
        <v>44</v>
      </c>
      <c r="B45" s="12" t="s">
        <v>154</v>
      </c>
      <c r="C45" s="13" t="s">
        <v>106</v>
      </c>
      <c r="D45" s="14" t="s">
        <v>74</v>
      </c>
      <c r="E45" s="15"/>
      <c r="F45" s="16">
        <v>80.505797957907021</v>
      </c>
      <c r="G45" s="15"/>
      <c r="H45" s="17">
        <v>8.104908</v>
      </c>
      <c r="I45" s="17">
        <v>68.474381680000008</v>
      </c>
      <c r="J45" s="14">
        <v>1.8855614399999967</v>
      </c>
      <c r="K45" s="19"/>
      <c r="L45" s="18">
        <f t="shared" si="3"/>
        <v>0.43187156862146303</v>
      </c>
      <c r="M45" s="18">
        <f t="shared" si="4"/>
        <v>0.57300643022857545</v>
      </c>
      <c r="N45" s="18">
        <f t="shared" si="5"/>
        <v>0.40722313328167137</v>
      </c>
      <c r="O45" s="19"/>
      <c r="P45" s="14">
        <f t="shared" si="6"/>
        <v>73.967714671868933</v>
      </c>
      <c r="Q45" s="14">
        <f t="shared" si="0"/>
        <v>6.5380832860380877</v>
      </c>
      <c r="R45" s="14">
        <f t="shared" si="7"/>
        <v>6.5380832860380877</v>
      </c>
      <c r="S45" s="14">
        <f t="shared" si="8"/>
        <v>73.908641857575873</v>
      </c>
      <c r="T45" s="14">
        <f t="shared" si="1"/>
        <v>6.5971561003311479</v>
      </c>
      <c r="U45" s="14">
        <f t="shared" si="2"/>
        <v>6.5971561003311479</v>
      </c>
      <c r="V45" s="20"/>
      <c r="AG45"/>
      <c r="AH45"/>
      <c r="AI45"/>
      <c r="AJ45"/>
      <c r="AK45"/>
      <c r="AL45"/>
      <c r="AM45"/>
      <c r="AN45"/>
      <c r="AO45"/>
    </row>
    <row r="46" spans="1:42" ht="15" x14ac:dyDescent="0.25">
      <c r="A46" s="11">
        <v>45</v>
      </c>
      <c r="B46" s="12" t="s">
        <v>155</v>
      </c>
      <c r="C46" s="13" t="s">
        <v>202</v>
      </c>
      <c r="D46" s="14" t="s">
        <v>74</v>
      </c>
      <c r="E46" s="15"/>
      <c r="F46" s="16">
        <v>81.091781304261019</v>
      </c>
      <c r="G46" s="15"/>
      <c r="H46" s="17">
        <v>-23.156879999999997</v>
      </c>
      <c r="I46" s="17">
        <v>59.811242320000005</v>
      </c>
      <c r="J46" s="14">
        <v>45.924588160000006</v>
      </c>
      <c r="K46" s="19"/>
      <c r="L46" s="18">
        <f t="shared" si="3"/>
        <v>0.28351244797029268</v>
      </c>
      <c r="M46" s="18">
        <f t="shared" si="4"/>
        <v>0.47255339360237381</v>
      </c>
      <c r="N46" s="18">
        <f t="shared" si="5"/>
        <v>0.5171796399141122</v>
      </c>
      <c r="O46" s="19"/>
      <c r="P46" s="14">
        <f t="shared" si="6"/>
        <v>81.085298531197509</v>
      </c>
      <c r="Q46" s="14">
        <f t="shared" si="0"/>
        <v>6.4827730635101943E-3</v>
      </c>
      <c r="R46" s="14">
        <f t="shared" si="7"/>
        <v>6.4827730635101943E-3</v>
      </c>
      <c r="S46" s="14">
        <f t="shared" si="8"/>
        <v>81.437526361990962</v>
      </c>
      <c r="T46" s="14">
        <f t="shared" si="1"/>
        <v>0.34574505772994257</v>
      </c>
      <c r="U46" s="14">
        <f t="shared" si="2"/>
        <v>-0.34574505772994257</v>
      </c>
      <c r="V46" s="20"/>
      <c r="AG46"/>
      <c r="AH46"/>
      <c r="AI46"/>
      <c r="AJ46"/>
      <c r="AK46"/>
      <c r="AL46"/>
      <c r="AM46"/>
      <c r="AN46"/>
      <c r="AO46"/>
    </row>
    <row r="47" spans="1:42" ht="15" x14ac:dyDescent="0.25">
      <c r="A47" s="11">
        <v>46</v>
      </c>
      <c r="B47" s="12" t="s">
        <v>156</v>
      </c>
      <c r="C47" s="13" t="s">
        <v>84</v>
      </c>
      <c r="D47" s="14" t="s">
        <v>74</v>
      </c>
      <c r="E47" s="15"/>
      <c r="F47" s="16">
        <v>81.12575981400299</v>
      </c>
      <c r="G47" s="15"/>
      <c r="H47" s="17">
        <v>-27.981229999999996</v>
      </c>
      <c r="I47" s="17">
        <v>60.067679679999998</v>
      </c>
      <c r="J47" s="14">
        <v>49.430236239999999</v>
      </c>
      <c r="K47" s="19"/>
      <c r="L47" s="18">
        <f t="shared" si="3"/>
        <v>0.26061752194387755</v>
      </c>
      <c r="M47" s="18">
        <f t="shared" si="4"/>
        <v>0.47552690129351705</v>
      </c>
      <c r="N47" s="18">
        <f t="shared" si="5"/>
        <v>0.52593253127136974</v>
      </c>
      <c r="O47" s="19"/>
      <c r="P47" s="14">
        <f t="shared" si="6"/>
        <v>81.407368797246349</v>
      </c>
      <c r="Q47" s="14">
        <f t="shared" si="0"/>
        <v>0.28160898324335903</v>
      </c>
      <c r="R47" s="14">
        <f t="shared" si="7"/>
        <v>-0.28160898324335903</v>
      </c>
      <c r="S47" s="14">
        <f t="shared" si="8"/>
        <v>81.795125522429373</v>
      </c>
      <c r="T47" s="14">
        <f t="shared" si="1"/>
        <v>0.66936570842638332</v>
      </c>
      <c r="U47" s="14">
        <f t="shared" si="2"/>
        <v>-0.66936570842638332</v>
      </c>
      <c r="V47" s="20"/>
      <c r="AG47"/>
      <c r="AH47"/>
      <c r="AI47"/>
      <c r="AJ47"/>
      <c r="AK47"/>
      <c r="AL47"/>
      <c r="AM47"/>
      <c r="AN47"/>
      <c r="AO47"/>
    </row>
    <row r="48" spans="1:42" x14ac:dyDescent="0.2">
      <c r="A48" s="11">
        <v>47</v>
      </c>
      <c r="B48" s="12" t="s">
        <v>157</v>
      </c>
      <c r="C48" s="13" t="s">
        <v>208</v>
      </c>
      <c r="D48" s="14" t="s">
        <v>74</v>
      </c>
      <c r="E48" s="15"/>
      <c r="F48" s="16">
        <v>82.214580919631501</v>
      </c>
      <c r="G48" s="15"/>
      <c r="H48" s="17">
        <v>-17.367659999999997</v>
      </c>
      <c r="I48" s="17">
        <v>61.374970480000002</v>
      </c>
      <c r="J48" s="14">
        <v>63.405758560000002</v>
      </c>
      <c r="K48" s="19"/>
      <c r="L48" s="18">
        <f t="shared" si="3"/>
        <v>0.31098635920199091</v>
      </c>
      <c r="M48" s="18">
        <f t="shared" si="4"/>
        <v>0.49068553203422083</v>
      </c>
      <c r="N48" s="18">
        <f t="shared" si="5"/>
        <v>0.56082657246899281</v>
      </c>
      <c r="O48" s="19"/>
      <c r="P48" s="14">
        <f t="shared" si="6"/>
        <v>81.19660206731227</v>
      </c>
      <c r="Q48" s="14">
        <f t="shared" si="0"/>
        <v>1.0179788523192315</v>
      </c>
      <c r="R48" s="14">
        <f t="shared" si="7"/>
        <v>1.0179788523192315</v>
      </c>
      <c r="S48" s="14">
        <f t="shared" si="8"/>
        <v>81.636488716942679</v>
      </c>
      <c r="T48" s="14">
        <f t="shared" si="1"/>
        <v>0.578092202688822</v>
      </c>
      <c r="U48" s="14">
        <f t="shared" si="2"/>
        <v>0.578092202688822</v>
      </c>
      <c r="V48" s="20"/>
    </row>
    <row r="49" spans="1:22" x14ac:dyDescent="0.2">
      <c r="A49" s="11">
        <v>48</v>
      </c>
      <c r="B49" s="12" t="s">
        <v>158</v>
      </c>
      <c r="C49" s="13" t="s">
        <v>104</v>
      </c>
      <c r="D49" s="14" t="s">
        <v>74</v>
      </c>
      <c r="E49" s="15"/>
      <c r="F49" s="16">
        <v>82.388394284090012</v>
      </c>
      <c r="G49" s="15"/>
      <c r="H49" s="17">
        <v>-56.927329999999991</v>
      </c>
      <c r="I49" s="17">
        <v>22.65284544</v>
      </c>
      <c r="J49" s="14">
        <v>-161.212658</v>
      </c>
      <c r="K49" s="19"/>
      <c r="L49" s="18">
        <f t="shared" si="3"/>
        <v>0.12324796578538649</v>
      </c>
      <c r="M49" s="18">
        <f t="shared" si="4"/>
        <v>4.1684900363962406E-2</v>
      </c>
      <c r="N49" s="18">
        <f t="shared" si="5"/>
        <v>0</v>
      </c>
      <c r="O49" s="19"/>
      <c r="P49" s="14">
        <f t="shared" si="6"/>
        <v>85.100919034414716</v>
      </c>
      <c r="Q49" s="14">
        <f t="shared" si="0"/>
        <v>2.7125247503247039</v>
      </c>
      <c r="R49" s="14">
        <f t="shared" si="7"/>
        <v>-2.7125247503247039</v>
      </c>
      <c r="S49" s="14">
        <f t="shared" si="8"/>
        <v>84.392594405049834</v>
      </c>
      <c r="T49" s="14">
        <f t="shared" si="1"/>
        <v>2.0042001209598226</v>
      </c>
      <c r="U49" s="14">
        <f t="shared" si="2"/>
        <v>-2.0042001209598226</v>
      </c>
      <c r="V49" s="20"/>
    </row>
    <row r="50" spans="1:22" x14ac:dyDescent="0.2">
      <c r="A50" s="11">
        <v>49</v>
      </c>
      <c r="B50" s="12" t="s">
        <v>159</v>
      </c>
      <c r="C50" s="13" t="s">
        <v>187</v>
      </c>
      <c r="D50" s="14" t="s">
        <v>74</v>
      </c>
      <c r="E50" s="15"/>
      <c r="F50" s="16">
        <v>82.6292559955602</v>
      </c>
      <c r="G50" s="15"/>
      <c r="H50" s="17">
        <v>13.797640999999999</v>
      </c>
      <c r="I50" s="17">
        <v>32.946866159999999</v>
      </c>
      <c r="J50" s="14">
        <v>-64.560542560000002</v>
      </c>
      <c r="K50" s="19"/>
      <c r="L50" s="18">
        <f t="shared" si="3"/>
        <v>0.45888758133263297</v>
      </c>
      <c r="M50" s="18">
        <f t="shared" si="4"/>
        <v>0.16104874728435156</v>
      </c>
      <c r="N50" s="18">
        <f t="shared" si="5"/>
        <v>0.24132070492809915</v>
      </c>
      <c r="O50" s="19"/>
      <c r="P50" s="14">
        <f t="shared" si="6"/>
        <v>83.30003041632618</v>
      </c>
      <c r="Q50" s="14">
        <f t="shared" si="0"/>
        <v>0.67077442076598004</v>
      </c>
      <c r="R50" s="14">
        <f t="shared" si="7"/>
        <v>-0.67077442076598004</v>
      </c>
      <c r="S50" s="14">
        <f t="shared" si="8"/>
        <v>82.954685381511226</v>
      </c>
      <c r="T50" s="14">
        <f t="shared" si="1"/>
        <v>0.32542938595102555</v>
      </c>
      <c r="U50" s="14">
        <f t="shared" si="2"/>
        <v>-0.32542938595102555</v>
      </c>
      <c r="V50" s="20"/>
    </row>
    <row r="51" spans="1:22" x14ac:dyDescent="0.2">
      <c r="A51" s="11">
        <v>50</v>
      </c>
      <c r="B51" s="12" t="s">
        <v>160</v>
      </c>
      <c r="C51" s="13" t="s">
        <v>89</v>
      </c>
      <c r="D51" s="14" t="s">
        <v>74</v>
      </c>
      <c r="E51" s="15"/>
      <c r="F51" s="16">
        <v>83.041479244514974</v>
      </c>
      <c r="G51" s="15"/>
      <c r="H51" s="17">
        <v>-22.19201</v>
      </c>
      <c r="I51" s="17">
        <v>60.398006480000006</v>
      </c>
      <c r="J51" s="14">
        <v>65.099734640000008</v>
      </c>
      <c r="K51" s="19"/>
      <c r="L51" s="18">
        <f t="shared" si="3"/>
        <v>0.28809143317557578</v>
      </c>
      <c r="M51" s="18">
        <f t="shared" si="4"/>
        <v>0.47935719061013921</v>
      </c>
      <c r="N51" s="18">
        <f t="shared" si="5"/>
        <v>0.5650560867418668</v>
      </c>
      <c r="O51" s="19"/>
      <c r="P51" s="14">
        <f t="shared" si="6"/>
        <v>81.87916697408744</v>
      </c>
      <c r="Q51" s="14">
        <f t="shared" si="0"/>
        <v>1.1623122704275346</v>
      </c>
      <c r="R51" s="14">
        <f t="shared" si="7"/>
        <v>1.1623122704275346</v>
      </c>
      <c r="S51" s="14">
        <f t="shared" si="8"/>
        <v>82.348389133292585</v>
      </c>
      <c r="T51" s="14">
        <f t="shared" si="1"/>
        <v>0.69309011122238928</v>
      </c>
      <c r="U51" s="14">
        <f t="shared" si="2"/>
        <v>0.69309011122238928</v>
      </c>
      <c r="V51" s="20"/>
    </row>
    <row r="52" spans="1:22" x14ac:dyDescent="0.2">
      <c r="A52" s="11">
        <v>51</v>
      </c>
      <c r="B52" s="12" t="s">
        <v>161</v>
      </c>
      <c r="C52" s="13" t="s">
        <v>188</v>
      </c>
      <c r="D52" s="14" t="s">
        <v>74</v>
      </c>
      <c r="E52" s="15"/>
      <c r="F52" s="16">
        <v>84.775213389647433</v>
      </c>
      <c r="G52" s="15"/>
      <c r="H52" s="17">
        <v>-45.348889999999997</v>
      </c>
      <c r="I52" s="17">
        <v>29.865517520000001</v>
      </c>
      <c r="J52" s="14">
        <v>-32.644195600000003</v>
      </c>
      <c r="K52" s="19"/>
      <c r="L52" s="18">
        <f t="shared" si="3"/>
        <v>0.1781957882487829</v>
      </c>
      <c r="M52" s="18">
        <f t="shared" si="4"/>
        <v>0.12531910991741715</v>
      </c>
      <c r="N52" s="18">
        <f t="shared" si="5"/>
        <v>0.32100934197503794</v>
      </c>
      <c r="O52" s="19"/>
      <c r="P52" s="14">
        <f t="shared" si="6"/>
        <v>88.962255354241478</v>
      </c>
      <c r="Q52" s="14">
        <f t="shared" si="0"/>
        <v>4.1870419645940444</v>
      </c>
      <c r="R52" s="14">
        <f t="shared" si="7"/>
        <v>-4.1870419645940444</v>
      </c>
      <c r="S52" s="14">
        <f t="shared" si="8"/>
        <v>89.008985548887523</v>
      </c>
      <c r="T52" s="14">
        <f t="shared" si="1"/>
        <v>4.2337721592400896</v>
      </c>
      <c r="U52" s="14">
        <f t="shared" si="2"/>
        <v>-4.2337721592400896</v>
      </c>
      <c r="V52" s="20"/>
    </row>
    <row r="53" spans="1:22" x14ac:dyDescent="0.2">
      <c r="A53" s="11">
        <v>52</v>
      </c>
      <c r="B53" s="12" t="s">
        <v>162</v>
      </c>
      <c r="C53" s="13" t="s">
        <v>190</v>
      </c>
      <c r="D53" s="14" t="s">
        <v>74</v>
      </c>
      <c r="E53" s="15"/>
      <c r="F53" s="16">
        <v>86.229364282955771</v>
      </c>
      <c r="G53" s="15"/>
      <c r="H53" s="17">
        <v>-28.22</v>
      </c>
      <c r="I53" s="17">
        <v>42.617010640000004</v>
      </c>
      <c r="J53" s="14">
        <v>-47.418820079999996</v>
      </c>
      <c r="K53" s="19"/>
      <c r="L53" s="18">
        <f t="shared" si="3"/>
        <v>0.25948439074748275</v>
      </c>
      <c r="M53" s="18">
        <f t="shared" si="4"/>
        <v>0.27317846576900284</v>
      </c>
      <c r="N53" s="18">
        <f t="shared" si="5"/>
        <v>0.28412010495906292</v>
      </c>
      <c r="O53" s="19"/>
      <c r="P53" s="14">
        <f t="shared" si="6"/>
        <v>82.59024362491536</v>
      </c>
      <c r="Q53" s="14">
        <f t="shared" si="0"/>
        <v>3.6391206580404116</v>
      </c>
      <c r="R53" s="14">
        <f t="shared" si="7"/>
        <v>3.6391206580404116</v>
      </c>
      <c r="S53" s="14">
        <f t="shared" si="8"/>
        <v>82.436472935039546</v>
      </c>
      <c r="T53" s="14">
        <f t="shared" si="1"/>
        <v>3.7928913479162247</v>
      </c>
      <c r="U53" s="14">
        <f t="shared" si="2"/>
        <v>3.7928913479162247</v>
      </c>
      <c r="V53" s="20"/>
    </row>
    <row r="54" spans="1:22" x14ac:dyDescent="0.2">
      <c r="A54" s="11">
        <v>53</v>
      </c>
      <c r="B54" s="12" t="s">
        <v>163</v>
      </c>
      <c r="C54" s="13" t="s">
        <v>186</v>
      </c>
      <c r="D54" s="14" t="s">
        <v>74</v>
      </c>
      <c r="E54" s="15"/>
      <c r="F54" s="16">
        <v>87.579974960428018</v>
      </c>
      <c r="G54" s="15"/>
      <c r="H54" s="17">
        <v>3.6665059999999996</v>
      </c>
      <c r="I54" s="17">
        <v>21.629731920000001</v>
      </c>
      <c r="J54" s="14">
        <v>-97.336115759999998</v>
      </c>
      <c r="K54" s="19"/>
      <c r="L54" s="18">
        <f t="shared" si="3"/>
        <v>0.4108082366771611</v>
      </c>
      <c r="M54" s="18">
        <f t="shared" si="4"/>
        <v>2.9821434289312772E-2</v>
      </c>
      <c r="N54" s="18">
        <f t="shared" si="5"/>
        <v>0.15948675444455748</v>
      </c>
      <c r="O54" s="19"/>
      <c r="P54" s="14">
        <f t="shared" si="6"/>
        <v>86.187981822132173</v>
      </c>
      <c r="Q54" s="14">
        <f t="shared" si="0"/>
        <v>1.3919931382958453</v>
      </c>
      <c r="R54" s="14">
        <f t="shared" si="7"/>
        <v>1.3919931382958453</v>
      </c>
      <c r="S54" s="14">
        <f t="shared" si="8"/>
        <v>85.712662829935525</v>
      </c>
      <c r="T54" s="14">
        <f t="shared" si="1"/>
        <v>1.8673121304924933</v>
      </c>
      <c r="U54" s="14">
        <f t="shared" si="2"/>
        <v>1.8673121304924933</v>
      </c>
      <c r="V54" s="20"/>
    </row>
    <row r="55" spans="1:22" x14ac:dyDescent="0.2">
      <c r="A55" s="11">
        <v>54</v>
      </c>
      <c r="B55" s="12" t="s">
        <v>164</v>
      </c>
      <c r="C55" s="13" t="s">
        <v>209</v>
      </c>
      <c r="D55" s="14" t="s">
        <v>74</v>
      </c>
      <c r="E55" s="15"/>
      <c r="F55" s="16">
        <v>87.77365793474435</v>
      </c>
      <c r="G55" s="15"/>
      <c r="H55" s="17">
        <v>-58.857069999999993</v>
      </c>
      <c r="I55" s="17">
        <v>39.321148320000006</v>
      </c>
      <c r="J55" s="14">
        <v>-45.531417680000011</v>
      </c>
      <c r="K55" s="19"/>
      <c r="L55" s="18">
        <f t="shared" si="3"/>
        <v>0.11408999537482041</v>
      </c>
      <c r="M55" s="18">
        <f t="shared" si="4"/>
        <v>0.23496144482685355</v>
      </c>
      <c r="N55" s="18">
        <f t="shared" si="5"/>
        <v>0.28883256547353275</v>
      </c>
      <c r="O55" s="19"/>
      <c r="P55" s="14">
        <f t="shared" si="6"/>
        <v>85.349850185332414</v>
      </c>
      <c r="Q55" s="14">
        <f t="shared" si="0"/>
        <v>2.4238077494119352</v>
      </c>
      <c r="R55" s="14">
        <f t="shared" si="7"/>
        <v>2.4238077494119352</v>
      </c>
      <c r="S55" s="14">
        <f t="shared" si="8"/>
        <v>85.313087094144919</v>
      </c>
      <c r="T55" s="14">
        <f t="shared" si="1"/>
        <v>2.4605708405994307</v>
      </c>
      <c r="U55" s="14">
        <f t="shared" si="2"/>
        <v>2.4605708405994307</v>
      </c>
      <c r="V55" s="20"/>
    </row>
    <row r="56" spans="1:22" x14ac:dyDescent="0.2">
      <c r="A56" s="11">
        <v>55</v>
      </c>
      <c r="B56" s="12" t="s">
        <v>165</v>
      </c>
      <c r="C56" s="13" t="s">
        <v>210</v>
      </c>
      <c r="D56" s="14" t="s">
        <v>74</v>
      </c>
      <c r="E56" s="15"/>
      <c r="F56" s="16">
        <v>88.559055721005251</v>
      </c>
      <c r="G56" s="15"/>
      <c r="H56" s="17">
        <v>-73.041815000005954</v>
      </c>
      <c r="I56" s="17">
        <v>29.091435680000004</v>
      </c>
      <c r="J56" s="14">
        <v>-30.543199999999995</v>
      </c>
      <c r="K56" s="19"/>
      <c r="L56" s="18">
        <f t="shared" si="3"/>
        <v>4.6773426825959107E-2</v>
      </c>
      <c r="M56" s="18">
        <f t="shared" si="4"/>
        <v>0.11634327930983966</v>
      </c>
      <c r="N56" s="18">
        <f t="shared" si="5"/>
        <v>0.32625510133513791</v>
      </c>
      <c r="O56" s="19"/>
      <c r="P56" s="14">
        <f t="shared" si="6"/>
        <v>90.655299986031821</v>
      </c>
      <c r="Q56" s="14">
        <f t="shared" si="0"/>
        <v>2.09624426502657</v>
      </c>
      <c r="R56" s="14">
        <f t="shared" si="7"/>
        <v>-2.09624426502657</v>
      </c>
      <c r="S56" s="14">
        <f t="shared" si="8"/>
        <v>90.800712182899218</v>
      </c>
      <c r="T56" s="14">
        <f t="shared" si="1"/>
        <v>2.2416564618939674</v>
      </c>
      <c r="U56" s="14">
        <f t="shared" si="2"/>
        <v>-2.2416564618939674</v>
      </c>
      <c r="V56" s="20"/>
    </row>
    <row r="57" spans="1:22" x14ac:dyDescent="0.2">
      <c r="A57" s="11">
        <v>56</v>
      </c>
      <c r="B57" s="12" t="s">
        <v>166</v>
      </c>
      <c r="C57" s="13" t="s">
        <v>98</v>
      </c>
      <c r="D57" s="14" t="s">
        <v>74</v>
      </c>
      <c r="E57" s="15"/>
      <c r="F57" s="16">
        <v>88.8</v>
      </c>
      <c r="G57" s="15"/>
      <c r="H57" s="17">
        <v>-60.786809999999996</v>
      </c>
      <c r="I57" s="17">
        <v>38.816474239999998</v>
      </c>
      <c r="J57" s="14">
        <v>-18.337425999999997</v>
      </c>
      <c r="K57" s="19"/>
      <c r="L57" s="18">
        <f t="shared" si="3"/>
        <v>0.10493202496425433</v>
      </c>
      <c r="M57" s="18">
        <f t="shared" si="4"/>
        <v>0.22910951959099593</v>
      </c>
      <c r="N57" s="18">
        <f t="shared" si="5"/>
        <v>0.35673044036381735</v>
      </c>
      <c r="O57" s="19"/>
      <c r="P57" s="14">
        <f t="shared" si="6"/>
        <v>87.128162867130811</v>
      </c>
      <c r="Q57" s="14">
        <f t="shared" si="0"/>
        <v>1.6718371328691859</v>
      </c>
      <c r="R57" s="14">
        <f t="shared" si="7"/>
        <v>1.6718371328691859</v>
      </c>
      <c r="S57" s="14">
        <f t="shared" si="8"/>
        <v>87.272895425806922</v>
      </c>
      <c r="T57" s="14">
        <f t="shared" si="1"/>
        <v>1.5271045741930749</v>
      </c>
      <c r="U57" s="14">
        <f t="shared" si="2"/>
        <v>1.5271045741930749</v>
      </c>
      <c r="V57" s="20"/>
    </row>
    <row r="58" spans="1:22" x14ac:dyDescent="0.2">
      <c r="A58" s="11">
        <v>57</v>
      </c>
      <c r="B58" s="12" t="s">
        <v>167</v>
      </c>
      <c r="C58" s="13" t="s">
        <v>185</v>
      </c>
      <c r="D58" s="14" t="s">
        <v>74</v>
      </c>
      <c r="E58" s="15"/>
      <c r="F58" s="16">
        <v>89.156081651012244</v>
      </c>
      <c r="G58" s="15"/>
      <c r="H58" s="17">
        <v>-68.505769999999998</v>
      </c>
      <c r="I58" s="17">
        <v>25.203328160000002</v>
      </c>
      <c r="J58" s="14">
        <v>-38.783671680000005</v>
      </c>
      <c r="K58" s="19"/>
      <c r="L58" s="18">
        <f t="shared" si="3"/>
        <v>6.8300143321990026E-2</v>
      </c>
      <c r="M58" s="18">
        <f t="shared" si="4"/>
        <v>7.125890621103613E-2</v>
      </c>
      <c r="N58" s="18">
        <f t="shared" si="5"/>
        <v>0.30568031695815107</v>
      </c>
      <c r="O58" s="19"/>
      <c r="P58" s="14">
        <f t="shared" si="6"/>
        <v>91.441166444246321</v>
      </c>
      <c r="Q58" s="14">
        <f t="shared" si="0"/>
        <v>2.285084793234077</v>
      </c>
      <c r="R58" s="14">
        <f t="shared" si="7"/>
        <v>-2.285084793234077</v>
      </c>
      <c r="S58" s="14">
        <f t="shared" si="8"/>
        <v>91.537493400063937</v>
      </c>
      <c r="T58" s="14">
        <f t="shared" si="1"/>
        <v>2.3814117490516935</v>
      </c>
      <c r="U58" s="14">
        <f t="shared" si="2"/>
        <v>-2.3814117490516935</v>
      </c>
      <c r="V58" s="20"/>
    </row>
    <row r="59" spans="1:22" x14ac:dyDescent="0.2">
      <c r="A59" s="11">
        <v>58</v>
      </c>
      <c r="B59" s="12" t="s">
        <v>168</v>
      </c>
      <c r="C59" s="13" t="s">
        <v>191</v>
      </c>
      <c r="D59" s="14" t="s">
        <v>74</v>
      </c>
      <c r="E59" s="15"/>
      <c r="F59" s="16">
        <v>90.597944702040365</v>
      </c>
      <c r="G59" s="15"/>
      <c r="H59" s="17">
        <v>-40.814965870217122</v>
      </c>
      <c r="I59" s="17">
        <v>30.246721760000003</v>
      </c>
      <c r="J59" s="14">
        <v>-45.793210560000013</v>
      </c>
      <c r="K59" s="19"/>
      <c r="L59" s="18">
        <f t="shared" si="3"/>
        <v>0.19971243972737746</v>
      </c>
      <c r="M59" s="18">
        <f t="shared" si="4"/>
        <v>0.12973934626494643</v>
      </c>
      <c r="N59" s="18">
        <f t="shared" si="5"/>
        <v>0.28817892181494181</v>
      </c>
      <c r="O59" s="19"/>
      <c r="P59" s="14">
        <f t="shared" si="6"/>
        <v>87.883685474119034</v>
      </c>
      <c r="Q59" s="14">
        <f t="shared" si="0"/>
        <v>2.7142592279213318</v>
      </c>
      <c r="R59" s="14">
        <f t="shared" si="7"/>
        <v>2.7142592279213318</v>
      </c>
      <c r="S59" s="14">
        <f t="shared" si="8"/>
        <v>87.831411128469085</v>
      </c>
      <c r="T59" s="14">
        <f t="shared" si="1"/>
        <v>2.7665335735712802</v>
      </c>
      <c r="U59" s="14">
        <f t="shared" si="2"/>
        <v>2.7665335735712802</v>
      </c>
      <c r="V59" s="20"/>
    </row>
    <row r="60" spans="1:22" x14ac:dyDescent="0.2">
      <c r="A60" s="11">
        <v>59</v>
      </c>
      <c r="B60" s="12" t="s">
        <v>169</v>
      </c>
      <c r="C60" s="13" t="s">
        <v>107</v>
      </c>
      <c r="D60" s="14" t="s">
        <v>74</v>
      </c>
      <c r="E60" s="15"/>
      <c r="F60" s="16">
        <v>90.607966682164431</v>
      </c>
      <c r="G60" s="15"/>
      <c r="H60" s="17">
        <v>-62.716549999999998</v>
      </c>
      <c r="I60" s="17">
        <v>29.52970968</v>
      </c>
      <c r="J60" s="14">
        <v>-41.132694799999996</v>
      </c>
      <c r="K60" s="19"/>
      <c r="L60" s="18">
        <f t="shared" si="3"/>
        <v>9.5774054553688245E-2</v>
      </c>
      <c r="M60" s="18">
        <f t="shared" si="4"/>
        <v>0.12142526545190624</v>
      </c>
      <c r="N60" s="18">
        <f t="shared" si="5"/>
        <v>0.29981528324802287</v>
      </c>
      <c r="O60" s="19"/>
      <c r="P60" s="14">
        <f t="shared" si="6"/>
        <v>89.427228777268454</v>
      </c>
      <c r="Q60" s="14">
        <f t="shared" si="0"/>
        <v>1.1807379048959774</v>
      </c>
      <c r="R60" s="14">
        <f t="shared" si="7"/>
        <v>1.1807379048959774</v>
      </c>
      <c r="S60" s="14">
        <f t="shared" si="8"/>
        <v>89.472599019099917</v>
      </c>
      <c r="T60" s="14">
        <f t="shared" si="1"/>
        <v>1.135367663064514</v>
      </c>
      <c r="U60" s="14">
        <f t="shared" si="2"/>
        <v>1.135367663064514</v>
      </c>
      <c r="V60" s="20"/>
    </row>
    <row r="61" spans="1:22" x14ac:dyDescent="0.2">
      <c r="A61" s="11">
        <v>60</v>
      </c>
      <c r="B61" s="12" t="s">
        <v>170</v>
      </c>
      <c r="C61" s="13" t="s">
        <v>110</v>
      </c>
      <c r="D61" s="14" t="s">
        <v>74</v>
      </c>
      <c r="E61" s="15"/>
      <c r="F61" s="16">
        <v>90.82799664080855</v>
      </c>
      <c r="G61" s="15"/>
      <c r="H61" s="17">
        <v>-68.505769999999998</v>
      </c>
      <c r="I61" s="17">
        <v>34.385994800000006</v>
      </c>
      <c r="J61" s="14">
        <v>-28.534294240000005</v>
      </c>
      <c r="K61" s="19"/>
      <c r="L61" s="18">
        <f t="shared" si="3"/>
        <v>6.8300143321990026E-2</v>
      </c>
      <c r="M61" s="18">
        <f t="shared" si="4"/>
        <v>0.177736097675046</v>
      </c>
      <c r="N61" s="18">
        <f t="shared" si="5"/>
        <v>0.33127093106561356</v>
      </c>
      <c r="O61" s="19"/>
      <c r="P61" s="14">
        <f t="shared" si="6"/>
        <v>88.578633974339439</v>
      </c>
      <c r="Q61" s="14">
        <f t="shared" si="0"/>
        <v>2.2493626664691106</v>
      </c>
      <c r="R61" s="14">
        <f t="shared" si="7"/>
        <v>2.2493626664691106</v>
      </c>
      <c r="S61" s="14">
        <f t="shared" si="8"/>
        <v>88.700397852646802</v>
      </c>
      <c r="T61" s="14">
        <f t="shared" si="1"/>
        <v>2.1275987881617482</v>
      </c>
      <c r="U61" s="14">
        <f t="shared" si="2"/>
        <v>2.1275987881617482</v>
      </c>
      <c r="V61" s="20"/>
    </row>
    <row r="62" spans="1:22" x14ac:dyDescent="0.2">
      <c r="A62" s="11">
        <v>61</v>
      </c>
      <c r="B62" s="12" t="s">
        <v>171</v>
      </c>
      <c r="C62" s="13" t="s">
        <v>103</v>
      </c>
      <c r="D62" s="14" t="s">
        <v>74</v>
      </c>
      <c r="E62" s="15"/>
      <c r="F62" s="16">
        <v>91.255982608268781</v>
      </c>
      <c r="G62" s="15"/>
      <c r="H62" s="17">
        <v>-67.540899999999993</v>
      </c>
      <c r="I62" s="17">
        <v>28.9758736</v>
      </c>
      <c r="J62" s="14">
        <v>-42.597262160000007</v>
      </c>
      <c r="K62" s="19"/>
      <c r="L62" s="18">
        <f t="shared" si="3"/>
        <v>7.2879128527273088E-2</v>
      </c>
      <c r="M62" s="18">
        <f t="shared" si="4"/>
        <v>0.11500328449128229</v>
      </c>
      <c r="N62" s="18">
        <f t="shared" si="5"/>
        <v>0.29615855596253171</v>
      </c>
      <c r="O62" s="19"/>
      <c r="P62" s="14">
        <f t="shared" si="6"/>
        <v>89.777597465215834</v>
      </c>
      <c r="Q62" s="14">
        <f t="shared" si="0"/>
        <v>1.4783851430529467</v>
      </c>
      <c r="R62" s="14">
        <f t="shared" si="7"/>
        <v>1.4783851430529467</v>
      </c>
      <c r="S62" s="14">
        <f t="shared" si="8"/>
        <v>89.830298226815827</v>
      </c>
      <c r="T62" s="14">
        <f t="shared" si="1"/>
        <v>1.4256843814529532</v>
      </c>
      <c r="U62" s="14">
        <f t="shared" si="2"/>
        <v>1.4256843814529532</v>
      </c>
      <c r="V62" s="20"/>
    </row>
    <row r="63" spans="1:22" x14ac:dyDescent="0.2">
      <c r="A63" s="11">
        <v>62</v>
      </c>
      <c r="B63" s="12" t="s">
        <v>172</v>
      </c>
      <c r="C63" s="13" t="s">
        <v>189</v>
      </c>
      <c r="D63" s="14" t="s">
        <v>74</v>
      </c>
      <c r="E63" s="15"/>
      <c r="F63" s="16">
        <v>91.691752806379981</v>
      </c>
      <c r="G63" s="15"/>
      <c r="H63" s="17">
        <v>-75.259860000000003</v>
      </c>
      <c r="I63" s="17">
        <v>23.277391120000001</v>
      </c>
      <c r="J63" s="14">
        <v>-26.104310719999997</v>
      </c>
      <c r="K63" s="19"/>
      <c r="L63" s="18">
        <f t="shared" si="3"/>
        <v>3.6247246885008758E-2</v>
      </c>
      <c r="M63" s="18">
        <f t="shared" si="4"/>
        <v>4.8926791260633387E-2</v>
      </c>
      <c r="N63" s="18">
        <f t="shared" si="5"/>
        <v>0.33733810645376217</v>
      </c>
      <c r="O63" s="19"/>
      <c r="P63" s="14">
        <f t="shared" si="6"/>
        <v>93.173758843539332</v>
      </c>
      <c r="Q63" s="14">
        <f t="shared" si="0"/>
        <v>1.4820060371593513</v>
      </c>
      <c r="R63" s="14">
        <f t="shared" si="7"/>
        <v>-1.4820060371593513</v>
      </c>
      <c r="S63" s="14">
        <f t="shared" si="8"/>
        <v>93.379385380490589</v>
      </c>
      <c r="T63" s="14">
        <f t="shared" si="1"/>
        <v>1.6876325741106086</v>
      </c>
      <c r="U63" s="14">
        <f t="shared" si="2"/>
        <v>-1.6876325741106086</v>
      </c>
      <c r="V63" s="20"/>
    </row>
    <row r="64" spans="1:22" x14ac:dyDescent="0.2">
      <c r="A64" s="11">
        <v>63</v>
      </c>
      <c r="B64" s="12" t="s">
        <v>173</v>
      </c>
      <c r="C64" s="13" t="s">
        <v>105</v>
      </c>
      <c r="D64" s="14" t="s">
        <v>74</v>
      </c>
      <c r="E64" s="15"/>
      <c r="F64" s="16">
        <v>94.255198073879512</v>
      </c>
      <c r="G64" s="15"/>
      <c r="H64" s="17">
        <v>-63.357223680102436</v>
      </c>
      <c r="I64" s="17">
        <v>27.597580320000002</v>
      </c>
      <c r="J64" s="14">
        <v>-24.935342960000003</v>
      </c>
      <c r="K64" s="19"/>
      <c r="L64" s="18">
        <f t="shared" si="3"/>
        <v>9.2733608376894178E-2</v>
      </c>
      <c r="M64" s="18">
        <f t="shared" si="4"/>
        <v>9.9021347737873383E-2</v>
      </c>
      <c r="N64" s="18">
        <f t="shared" si="5"/>
        <v>0.34025678156601602</v>
      </c>
      <c r="O64" s="19"/>
      <c r="P64" s="14">
        <f t="shared" si="6"/>
        <v>91.071827954576634</v>
      </c>
      <c r="Q64" s="14">
        <f t="shared" si="0"/>
        <v>3.1833701193028787</v>
      </c>
      <c r="R64" s="14">
        <f t="shared" si="7"/>
        <v>3.1833701193028787</v>
      </c>
      <c r="S64" s="14">
        <f t="shared" si="8"/>
        <v>91.230901676532099</v>
      </c>
      <c r="T64" s="14">
        <f t="shared" si="1"/>
        <v>3.0242963973474133</v>
      </c>
      <c r="U64" s="14">
        <f t="shared" si="2"/>
        <v>3.0242963973474133</v>
      </c>
      <c r="V64" s="20"/>
    </row>
    <row r="65" spans="1:31" x14ac:dyDescent="0.2">
      <c r="A65" s="11">
        <v>64</v>
      </c>
      <c r="B65" s="12" t="s">
        <v>93</v>
      </c>
      <c r="C65" s="13" t="s">
        <v>94</v>
      </c>
      <c r="D65" s="14" t="s">
        <v>74</v>
      </c>
      <c r="E65" s="15"/>
      <c r="F65" s="16">
        <v>94.352697756618085</v>
      </c>
      <c r="G65" s="15"/>
      <c r="H65" s="17">
        <v>-71.356960850198249</v>
      </c>
      <c r="I65" s="17">
        <v>25.550390960000001</v>
      </c>
      <c r="J65" s="14">
        <v>-28.55421007999999</v>
      </c>
      <c r="K65" s="19"/>
      <c r="L65" s="18">
        <f t="shared" si="3"/>
        <v>5.4769242039437824E-2</v>
      </c>
      <c r="M65" s="18">
        <f t="shared" si="4"/>
        <v>7.5283257050982905E-2</v>
      </c>
      <c r="N65" s="18">
        <f t="shared" si="5"/>
        <v>0.33122120525748039</v>
      </c>
      <c r="O65" s="19"/>
      <c r="P65" s="14">
        <f t="shared" si="6"/>
        <v>92.008539245981041</v>
      </c>
      <c r="Q65" s="14">
        <f t="shared" si="0"/>
        <v>2.3441585106370439</v>
      </c>
      <c r="R65" s="14">
        <f t="shared" si="7"/>
        <v>2.3441585106370439</v>
      </c>
      <c r="S65" s="14">
        <f t="shared" si="8"/>
        <v>92.177085951464846</v>
      </c>
      <c r="T65" s="14">
        <f t="shared" si="1"/>
        <v>2.1756118051532383</v>
      </c>
      <c r="U65" s="14">
        <f t="shared" si="2"/>
        <v>2.1756118051532383</v>
      </c>
      <c r="V65" s="20"/>
    </row>
    <row r="66" spans="1:31" x14ac:dyDescent="0.2">
      <c r="A66" s="11">
        <v>65</v>
      </c>
      <c r="B66" s="12" t="s">
        <v>108</v>
      </c>
      <c r="C66" s="13" t="s">
        <v>109</v>
      </c>
      <c r="D66" s="14" t="s">
        <v>74</v>
      </c>
      <c r="E66" s="15"/>
      <c r="F66" s="16">
        <v>95.614906063749729</v>
      </c>
      <c r="G66" s="15"/>
      <c r="H66" s="17">
        <v>-58.27814799993822</v>
      </c>
      <c r="I66" s="17">
        <v>24.216782800000004</v>
      </c>
      <c r="J66" s="14">
        <v>-15.542053759999998</v>
      </c>
      <c r="K66" s="19"/>
      <c r="L66" s="18">
        <f t="shared" si="3"/>
        <v>0.11683738649828339</v>
      </c>
      <c r="M66" s="18">
        <f t="shared" si="4"/>
        <v>5.9819464564851065E-2</v>
      </c>
      <c r="N66" s="18">
        <f t="shared" si="5"/>
        <v>0.36370991718563622</v>
      </c>
      <c r="O66" s="19"/>
      <c r="P66" s="14">
        <f t="shared" si="6"/>
        <v>92.615815744301131</v>
      </c>
      <c r="Q66" s="14">
        <f t="shared" ref="Q66:Q75" si="9">ABS(P66-F66)</f>
        <v>2.9990903194485981</v>
      </c>
      <c r="R66" s="14">
        <f t="shared" ref="R66:R75" si="10">F66-P66</f>
        <v>2.9990903194485981</v>
      </c>
      <c r="S66" s="14">
        <f t="shared" si="8"/>
        <v>92.834552798166584</v>
      </c>
      <c r="T66" s="14">
        <f t="shared" ref="T66:T75" si="11">ABS(S66-F66)</f>
        <v>2.7803532655831447</v>
      </c>
      <c r="U66" s="14">
        <f t="shared" ref="U66:U75" si="12">F66-S66</f>
        <v>2.7803532655831447</v>
      </c>
      <c r="V66" s="20"/>
    </row>
    <row r="67" spans="1:31" x14ac:dyDescent="0.2">
      <c r="A67" s="11">
        <v>66</v>
      </c>
      <c r="B67" s="12" t="s">
        <v>90</v>
      </c>
      <c r="C67" s="13" t="s">
        <v>91</v>
      </c>
      <c r="D67" s="14" t="s">
        <v>48</v>
      </c>
      <c r="E67" s="15"/>
      <c r="F67" s="16">
        <v>72.595375681261316</v>
      </c>
      <c r="G67" s="15"/>
      <c r="H67" s="17">
        <v>-56.876191889901826</v>
      </c>
      <c r="I67" s="17">
        <v>84.423120240000003</v>
      </c>
      <c r="J67" s="14">
        <v>44.08274952</v>
      </c>
      <c r="K67" s="19"/>
      <c r="L67" s="18">
        <f t="shared" ref="L67:L75" si="13">(H67-$H$78)/($H$77-$H$78)</f>
        <v>0.12349065200173236</v>
      </c>
      <c r="M67" s="18">
        <f t="shared" ref="M67:M75" si="14">(I67-$I$78)/($I$77-$I$78)</f>
        <v>0.75793929949611927</v>
      </c>
      <c r="N67" s="18">
        <f t="shared" ref="N67:N75" si="15">(J67-$J$78)/($J$77-$J$78)</f>
        <v>0.51258094285564437</v>
      </c>
      <c r="O67" s="19"/>
      <c r="P67" s="14">
        <f t="shared" ref="P67:P75" si="16">H67*$W$3+I67*$X$3+J67*$Y$3+$Z$3</f>
        <v>73.364452648179409</v>
      </c>
      <c r="Q67" s="14">
        <f t="shared" si="9"/>
        <v>0.76907696691809235</v>
      </c>
      <c r="R67" s="14">
        <f t="shared" si="10"/>
        <v>-0.76907696691809235</v>
      </c>
      <c r="S67" s="14">
        <f t="shared" ref="S67:S75" si="17">H67*$W$4+I67*$X$4+J67*$Y$4+$Z$4</f>
        <v>73.697463939267863</v>
      </c>
      <c r="T67" s="14">
        <f t="shared" si="11"/>
        <v>1.1020882580065461</v>
      </c>
      <c r="U67" s="14">
        <f t="shared" si="12"/>
        <v>-1.1020882580065461</v>
      </c>
      <c r="V67" s="20"/>
    </row>
    <row r="68" spans="1:31" x14ac:dyDescent="0.2">
      <c r="A68" s="11">
        <v>67</v>
      </c>
      <c r="B68" s="12" t="s">
        <v>99</v>
      </c>
      <c r="C68" s="13" t="s">
        <v>100</v>
      </c>
      <c r="D68" s="14" t="s">
        <v>48</v>
      </c>
      <c r="E68" s="15"/>
      <c r="F68" s="16">
        <v>74.986092662788053</v>
      </c>
      <c r="G68" s="15"/>
      <c r="H68" s="17">
        <v>-39.711154590020328</v>
      </c>
      <c r="I68" s="17">
        <v>80.246400399999999</v>
      </c>
      <c r="J68" s="14">
        <v>44.118731920000002</v>
      </c>
      <c r="K68" s="19"/>
      <c r="L68" s="18">
        <f t="shared" si="13"/>
        <v>0.2049507988031552</v>
      </c>
      <c r="M68" s="18">
        <f t="shared" si="14"/>
        <v>0.70950833542758063</v>
      </c>
      <c r="N68" s="18">
        <f t="shared" si="15"/>
        <v>0.51267078360143126</v>
      </c>
      <c r="O68" s="19"/>
      <c r="P68" s="14">
        <f t="shared" si="16"/>
        <v>74.127173263180794</v>
      </c>
      <c r="Q68" s="14">
        <f t="shared" si="9"/>
        <v>0.85891939960725949</v>
      </c>
      <c r="R68" s="14">
        <f t="shared" si="10"/>
        <v>0.85891939960725949</v>
      </c>
      <c r="S68" s="14">
        <f t="shared" si="17"/>
        <v>74.427839154184909</v>
      </c>
      <c r="T68" s="14">
        <f t="shared" si="11"/>
        <v>0.55825350860314416</v>
      </c>
      <c r="U68" s="14">
        <f t="shared" si="12"/>
        <v>0.55825350860314416</v>
      </c>
      <c r="V68" s="20"/>
    </row>
    <row r="69" spans="1:31" x14ac:dyDescent="0.2">
      <c r="A69" s="11">
        <v>68</v>
      </c>
      <c r="B69" s="12" t="s">
        <v>174</v>
      </c>
      <c r="C69" s="13" t="s">
        <v>85</v>
      </c>
      <c r="D69" s="14" t="s">
        <v>48</v>
      </c>
      <c r="E69" s="15"/>
      <c r="F69" s="16">
        <v>79.383597302838695</v>
      </c>
      <c r="G69" s="15"/>
      <c r="H69" s="17">
        <v>-38.241657579935072</v>
      </c>
      <c r="I69" s="17">
        <v>70.422703120000008</v>
      </c>
      <c r="J69" s="14">
        <v>142.54657880000002</v>
      </c>
      <c r="K69" s="19"/>
      <c r="L69" s="18">
        <f t="shared" si="13"/>
        <v>0.21192459327120586</v>
      </c>
      <c r="M69" s="18">
        <f t="shared" si="14"/>
        <v>0.59559810246642497</v>
      </c>
      <c r="N69" s="18">
        <f t="shared" si="15"/>
        <v>0.75842512933411077</v>
      </c>
      <c r="O69" s="19"/>
      <c r="P69" s="14">
        <f t="shared" si="16"/>
        <v>83.155805754332164</v>
      </c>
      <c r="Q69" s="14">
        <f t="shared" si="9"/>
        <v>3.7722084514934693</v>
      </c>
      <c r="R69" s="14">
        <f t="shared" si="10"/>
        <v>-3.7722084514934693</v>
      </c>
      <c r="S69" s="14">
        <f t="shared" si="17"/>
        <v>84.123213399325536</v>
      </c>
      <c r="T69" s="14">
        <f t="shared" si="11"/>
        <v>4.7396160964868415</v>
      </c>
      <c r="U69" s="14">
        <f t="shared" si="12"/>
        <v>-4.7396160964868415</v>
      </c>
      <c r="V69" s="20"/>
    </row>
    <row r="70" spans="1:31" x14ac:dyDescent="0.2">
      <c r="A70" s="11">
        <v>69</v>
      </c>
      <c r="B70" s="12" t="s">
        <v>81</v>
      </c>
      <c r="C70" s="13" t="s">
        <v>82</v>
      </c>
      <c r="D70" s="14" t="s">
        <v>48</v>
      </c>
      <c r="E70" s="15"/>
      <c r="F70" s="16">
        <v>79.399077995801818</v>
      </c>
      <c r="G70" s="15"/>
      <c r="H70" s="17">
        <v>-40.242797960279574</v>
      </c>
      <c r="I70" s="17">
        <v>79.834569279999997</v>
      </c>
      <c r="J70" s="14">
        <v>166.12848144</v>
      </c>
      <c r="K70" s="19"/>
      <c r="L70" s="18">
        <f t="shared" si="13"/>
        <v>0.20242777795381392</v>
      </c>
      <c r="M70" s="18">
        <f t="shared" si="14"/>
        <v>0.70473296649236705</v>
      </c>
      <c r="N70" s="18">
        <f t="shared" si="15"/>
        <v>0.81730435140518221</v>
      </c>
      <c r="O70" s="19"/>
      <c r="P70" s="14">
        <f t="shared" si="16"/>
        <v>81.036283616542192</v>
      </c>
      <c r="Q70" s="14">
        <f t="shared" si="9"/>
        <v>1.6372056207403745</v>
      </c>
      <c r="R70" s="14">
        <f t="shared" si="10"/>
        <v>-1.6372056207403745</v>
      </c>
      <c r="S70" s="14">
        <f t="shared" si="17"/>
        <v>82.119155436737572</v>
      </c>
      <c r="T70" s="14">
        <f t="shared" si="11"/>
        <v>2.7200774409357535</v>
      </c>
      <c r="U70" s="14">
        <f t="shared" si="12"/>
        <v>-2.7200774409357535</v>
      </c>
      <c r="V70" s="20"/>
    </row>
    <row r="71" spans="1:31" x14ac:dyDescent="0.2">
      <c r="A71" s="11">
        <v>70</v>
      </c>
      <c r="B71" s="12" t="s">
        <v>175</v>
      </c>
      <c r="C71" s="13" t="s">
        <v>192</v>
      </c>
      <c r="D71" s="14" t="s">
        <v>48</v>
      </c>
      <c r="E71" s="41"/>
      <c r="F71" s="16">
        <v>80.853624445839614</v>
      </c>
      <c r="G71" s="15"/>
      <c r="H71" s="17">
        <v>-60.962416339523287</v>
      </c>
      <c r="I71" s="17">
        <v>63.997752720000001</v>
      </c>
      <c r="J71" s="14">
        <v>119.66168872</v>
      </c>
      <c r="K71" s="42"/>
      <c r="L71" s="18">
        <f t="shared" si="13"/>
        <v>0.10409864965915513</v>
      </c>
      <c r="M71" s="18">
        <f t="shared" si="14"/>
        <v>0.52109788366205745</v>
      </c>
      <c r="N71" s="18">
        <f t="shared" si="15"/>
        <v>0.70128620608171688</v>
      </c>
      <c r="O71" s="42"/>
      <c r="P71" s="14">
        <f t="shared" si="16"/>
        <v>85.348720760776345</v>
      </c>
      <c r="Q71" s="14">
        <f t="shared" si="9"/>
        <v>4.4950963149367311</v>
      </c>
      <c r="R71" s="14">
        <f t="shared" si="10"/>
        <v>-4.4950963149367311</v>
      </c>
      <c r="S71" s="14">
        <f t="shared" si="17"/>
        <v>86.265218845077285</v>
      </c>
      <c r="T71" s="14">
        <f t="shared" si="11"/>
        <v>5.4115943992376714</v>
      </c>
      <c r="U71" s="14">
        <f t="shared" si="12"/>
        <v>-5.4115943992376714</v>
      </c>
      <c r="V71" s="20"/>
    </row>
    <row r="72" spans="1:31" x14ac:dyDescent="0.2">
      <c r="A72" s="11">
        <v>71</v>
      </c>
      <c r="B72" s="12" t="s">
        <v>37</v>
      </c>
      <c r="C72" s="13" t="s">
        <v>38</v>
      </c>
      <c r="D72" s="14" t="s">
        <v>48</v>
      </c>
      <c r="E72" s="20"/>
      <c r="F72" s="16">
        <v>81.206063586394464</v>
      </c>
      <c r="G72" s="15"/>
      <c r="H72" s="17">
        <v>-25.57387935017298</v>
      </c>
      <c r="I72" s="17">
        <v>81.201147360000007</v>
      </c>
      <c r="J72" s="14">
        <v>177.91397264000003</v>
      </c>
      <c r="L72" s="18">
        <f t="shared" si="13"/>
        <v>0.27204209003023777</v>
      </c>
      <c r="M72" s="18">
        <f t="shared" si="14"/>
        <v>0.72057906017944873</v>
      </c>
      <c r="N72" s="18">
        <f t="shared" si="15"/>
        <v>0.84673032962987482</v>
      </c>
      <c r="P72" s="14">
        <f t="shared" si="16"/>
        <v>80.493931866291419</v>
      </c>
      <c r="Q72" s="14">
        <f t="shared" si="9"/>
        <v>0.71213172010304504</v>
      </c>
      <c r="R72" s="14">
        <f t="shared" si="10"/>
        <v>0.71213172010304504</v>
      </c>
      <c r="S72" s="14">
        <f t="shared" si="17"/>
        <v>81.602702178687963</v>
      </c>
      <c r="T72" s="14">
        <f t="shared" si="11"/>
        <v>0.39663859229349896</v>
      </c>
      <c r="U72" s="14">
        <f t="shared" si="12"/>
        <v>-0.39663859229349896</v>
      </c>
      <c r="V72" s="45"/>
      <c r="W72" s="45"/>
      <c r="X72" s="20"/>
      <c r="Y72" s="20"/>
      <c r="Z72" s="20"/>
      <c r="AA72" s="20"/>
      <c r="AB72" s="28"/>
      <c r="AC72" s="45"/>
      <c r="AD72" s="45"/>
      <c r="AE72" s="20"/>
    </row>
    <row r="73" spans="1:31" x14ac:dyDescent="0.2">
      <c r="A73" s="11">
        <v>72</v>
      </c>
      <c r="B73" s="12" t="s">
        <v>101</v>
      </c>
      <c r="C73" s="13" t="s">
        <v>183</v>
      </c>
      <c r="D73" s="17" t="s">
        <v>48</v>
      </c>
      <c r="F73" s="17">
        <v>82.160811378928429</v>
      </c>
      <c r="G73" s="15"/>
      <c r="H73" s="17">
        <v>-32.009562250115131</v>
      </c>
      <c r="I73" s="17">
        <v>78.994589439999999</v>
      </c>
      <c r="J73" s="14">
        <v>175.28378472</v>
      </c>
      <c r="L73" s="18">
        <f t="shared" si="13"/>
        <v>0.24150025871127448</v>
      </c>
      <c r="M73" s="18">
        <f t="shared" si="14"/>
        <v>0.69499301863669838</v>
      </c>
      <c r="N73" s="18">
        <f t="shared" si="15"/>
        <v>0.84016328451080757</v>
      </c>
      <c r="P73" s="14">
        <f t="shared" si="16"/>
        <v>81.471922386209741</v>
      </c>
      <c r="Q73" s="14">
        <f t="shared" si="9"/>
        <v>0.68888899271868809</v>
      </c>
      <c r="R73" s="14">
        <f t="shared" si="10"/>
        <v>0.68888899271868809</v>
      </c>
      <c r="S73" s="14">
        <f t="shared" si="17"/>
        <v>82.592545314432783</v>
      </c>
      <c r="T73" s="14">
        <f t="shared" si="11"/>
        <v>0.43173393550435435</v>
      </c>
      <c r="U73" s="14">
        <f t="shared" si="12"/>
        <v>-0.43173393550435435</v>
      </c>
    </row>
    <row r="74" spans="1:31" x14ac:dyDescent="0.2">
      <c r="A74" s="11">
        <v>73</v>
      </c>
      <c r="B74" s="12" t="s">
        <v>176</v>
      </c>
      <c r="C74" s="13" t="s">
        <v>71</v>
      </c>
      <c r="D74" s="17" t="s">
        <v>48</v>
      </c>
      <c r="F74" s="17">
        <v>90.357905263603826</v>
      </c>
      <c r="G74" s="15"/>
      <c r="H74" s="17">
        <v>-64.189906489777144</v>
      </c>
      <c r="I74" s="17">
        <v>43.979823120000006</v>
      </c>
      <c r="J74" s="14">
        <v>70.003759200000005</v>
      </c>
      <c r="L74" s="18">
        <f t="shared" si="13"/>
        <v>8.8781944146278657E-2</v>
      </c>
      <c r="M74" s="18">
        <f t="shared" si="14"/>
        <v>0.2889808956133364</v>
      </c>
      <c r="N74" s="18">
        <f t="shared" si="15"/>
        <v>0.57730044019876114</v>
      </c>
      <c r="P74" s="14">
        <f t="shared" si="16"/>
        <v>90.2322801004035</v>
      </c>
      <c r="Q74" s="14">
        <f t="shared" si="9"/>
        <v>0.12562516320032557</v>
      </c>
      <c r="R74" s="14">
        <f t="shared" si="10"/>
        <v>0.12562516320032557</v>
      </c>
      <c r="S74" s="14">
        <f t="shared" si="17"/>
        <v>90.928510761588626</v>
      </c>
      <c r="T74" s="14">
        <f t="shared" si="11"/>
        <v>0.57060549798480054</v>
      </c>
      <c r="U74" s="14">
        <f t="shared" si="12"/>
        <v>-0.57060549798480054</v>
      </c>
    </row>
    <row r="75" spans="1:31" x14ac:dyDescent="0.2">
      <c r="A75" s="11">
        <v>74</v>
      </c>
      <c r="B75" s="12" t="s">
        <v>177</v>
      </c>
      <c r="C75" s="13" t="s">
        <v>193</v>
      </c>
      <c r="D75" s="17" t="s">
        <v>48</v>
      </c>
      <c r="F75" s="17">
        <v>91.231201720227631</v>
      </c>
      <c r="G75" s="15"/>
      <c r="H75" s="17">
        <v>-82.897770919997527</v>
      </c>
      <c r="I75" s="17">
        <v>42.115767440000006</v>
      </c>
      <c r="J75" s="14">
        <v>68.862280320000011</v>
      </c>
      <c r="L75" s="18">
        <f t="shared" si="13"/>
        <v>0</v>
      </c>
      <c r="M75" s="18">
        <f t="shared" si="14"/>
        <v>0.26736632314542691</v>
      </c>
      <c r="N75" s="18">
        <f t="shared" si="15"/>
        <v>0.57445039923764896</v>
      </c>
      <c r="P75" s="14">
        <f t="shared" si="16"/>
        <v>91.735394645715175</v>
      </c>
      <c r="Q75" s="14">
        <f t="shared" si="9"/>
        <v>0.50419292548754413</v>
      </c>
      <c r="R75" s="14">
        <f t="shared" si="10"/>
        <v>-0.50419292548754413</v>
      </c>
      <c r="S75" s="14">
        <f t="shared" si="17"/>
        <v>92.487783355147599</v>
      </c>
      <c r="T75" s="14">
        <f t="shared" si="11"/>
        <v>1.2565816349199679</v>
      </c>
      <c r="U75" s="14">
        <f t="shared" si="12"/>
        <v>-1.2565816349199679</v>
      </c>
    </row>
    <row r="76" spans="1:31" x14ac:dyDescent="0.2">
      <c r="P76" s="20"/>
      <c r="Q76" s="20"/>
      <c r="R76" s="20"/>
      <c r="S76" s="20"/>
      <c r="T76" s="20"/>
      <c r="U76" s="20"/>
    </row>
    <row r="77" spans="1:31" x14ac:dyDescent="0.2">
      <c r="G77" s="17" t="s">
        <v>178</v>
      </c>
      <c r="H77" s="17">
        <f>MAX(H2:H75)</f>
        <v>127.81922351072799</v>
      </c>
      <c r="I77" s="17">
        <f t="shared" ref="I77:J77" si="18">MAX(I2:I75)</f>
        <v>105.29860248</v>
      </c>
      <c r="J77" s="17">
        <f t="shared" si="18"/>
        <v>239.30049096000005</v>
      </c>
      <c r="P77" s="147" t="s">
        <v>111</v>
      </c>
      <c r="Q77" s="147"/>
      <c r="R77" s="46"/>
      <c r="S77" s="147" t="s">
        <v>112</v>
      </c>
      <c r="T77" s="147"/>
      <c r="U77" s="47"/>
    </row>
    <row r="78" spans="1:31" x14ac:dyDescent="0.2">
      <c r="G78" s="17" t="s">
        <v>179</v>
      </c>
      <c r="H78" s="17">
        <f>MIN(H2:H75)</f>
        <v>-82.897770919997527</v>
      </c>
      <c r="I78" s="17">
        <f t="shared" ref="I78:J78" si="19">MIN(I2:I75)</f>
        <v>19.057910799999998</v>
      </c>
      <c r="J78" s="17">
        <f t="shared" si="19"/>
        <v>-161.212658</v>
      </c>
      <c r="P78" s="50" t="s">
        <v>113</v>
      </c>
      <c r="Q78" s="14">
        <f>AVERAGE(Q2:Q75)</f>
        <v>1.8724994788893687</v>
      </c>
      <c r="R78" s="20"/>
      <c r="S78" s="50" t="s">
        <v>113</v>
      </c>
      <c r="T78" s="14">
        <f>AVERAGE(T2:T75)</f>
        <v>1.9310814219105688</v>
      </c>
      <c r="U78" s="20"/>
    </row>
    <row r="79" spans="1:31" x14ac:dyDescent="0.2">
      <c r="P79" s="50" t="s">
        <v>114</v>
      </c>
      <c r="Q79" s="14">
        <f>AVERAGE(Q2:Q15)</f>
        <v>1.6641543282009263</v>
      </c>
      <c r="R79" s="20"/>
      <c r="S79" s="50" t="s">
        <v>114</v>
      </c>
      <c r="T79" s="14">
        <f>AVERAGE(T2:T15)</f>
        <v>1.7421314806476025</v>
      </c>
      <c r="U79" s="20"/>
    </row>
    <row r="80" spans="1:31" x14ac:dyDescent="0.2">
      <c r="P80" s="50" t="s">
        <v>115</v>
      </c>
      <c r="Q80" s="14">
        <f>AVERAGE(Q16:Q66)</f>
        <v>1.9941853977998973</v>
      </c>
      <c r="R80" s="20"/>
      <c r="S80" s="50" t="s">
        <v>115</v>
      </c>
      <c r="T80" s="14">
        <f>AVERAGE(T16:T66)</f>
        <v>1.9867253946733934</v>
      </c>
      <c r="U80" s="20"/>
    </row>
    <row r="81" spans="16:21" x14ac:dyDescent="0.2">
      <c r="P81" s="50" t="s">
        <v>182</v>
      </c>
      <c r="Q81" s="14">
        <f>AVERAGE(Q67:Q75)</f>
        <v>1.5070383950228365</v>
      </c>
      <c r="R81" s="38"/>
      <c r="S81" s="50" t="s">
        <v>182</v>
      </c>
      <c r="T81" s="14">
        <f>AVERAGE(T67:T75)</f>
        <v>1.9096877071080642</v>
      </c>
      <c r="U81" s="38"/>
    </row>
    <row r="82" spans="16:21" ht="14.25" x14ac:dyDescent="0.2">
      <c r="P82" s="50" t="s">
        <v>116</v>
      </c>
      <c r="Q82" s="51">
        <f>RSQ(F2:F75,P2:P75)</f>
        <v>0.92002086705825559</v>
      </c>
      <c r="R82" s="38"/>
      <c r="S82" s="50" t="s">
        <v>116</v>
      </c>
      <c r="T82" s="51">
        <f>RSQ(F2:F75,S2:S75)</f>
        <v>0.91774005165967321</v>
      </c>
      <c r="U82" s="38"/>
    </row>
    <row r="83" spans="16:21" ht="14.25" x14ac:dyDescent="0.2">
      <c r="P83" s="50" t="s">
        <v>117</v>
      </c>
      <c r="Q83" s="51">
        <f>RSQ(F2:F15,P2:P15)</f>
        <v>0.9396400984741623</v>
      </c>
      <c r="R83" s="38"/>
      <c r="S83" s="50" t="s">
        <v>117</v>
      </c>
      <c r="T83" s="51">
        <f>RSQ(F2:F15,S2:S15)</f>
        <v>0.94509476079598254</v>
      </c>
      <c r="U83" s="38"/>
    </row>
    <row r="84" spans="16:21" ht="14.25" x14ac:dyDescent="0.2">
      <c r="P84" s="50" t="s">
        <v>118</v>
      </c>
      <c r="Q84" s="51">
        <f>RSQ(F16:F66,P16:P66)</f>
        <v>0.91865123192477993</v>
      </c>
      <c r="S84" s="50" t="s">
        <v>118</v>
      </c>
      <c r="T84" s="51">
        <f>RSQ(F16:F66,S16:S66)</f>
        <v>0.91947776312513452</v>
      </c>
    </row>
    <row r="85" spans="16:21" ht="14.25" x14ac:dyDescent="0.2">
      <c r="P85" s="50" t="s">
        <v>181</v>
      </c>
      <c r="Q85" s="51">
        <f>RSQ(F67:F75,P67:P75)</f>
        <v>0.90218425464206298</v>
      </c>
      <c r="S85" s="50" t="s">
        <v>181</v>
      </c>
      <c r="T85" s="51">
        <f>RSQ(F67:F75,S67:S75)</f>
        <v>0.89582059880064979</v>
      </c>
    </row>
  </sheetData>
  <mergeCells count="3">
    <mergeCell ref="W1:Z1"/>
    <mergeCell ref="P77:Q77"/>
    <mergeCell ref="S77:T7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2"/>
  <sheetViews>
    <sheetView workbookViewId="0">
      <selection activeCell="I1" sqref="I1"/>
    </sheetView>
  </sheetViews>
  <sheetFormatPr defaultColWidth="9.140625" defaultRowHeight="12.75" x14ac:dyDescent="0.2"/>
  <cols>
    <col min="1" max="1" width="9.140625" style="10"/>
    <col min="2" max="2" width="19.140625" style="43" customWidth="1"/>
    <col min="3" max="3" width="39.42578125" style="43" customWidth="1"/>
    <col min="4" max="4" width="16.85546875" style="10" customWidth="1"/>
    <col min="5" max="5" width="12" style="10" customWidth="1"/>
    <col min="6" max="7" width="14.85546875" style="44" customWidth="1"/>
    <col min="8" max="8" width="11.85546875" style="44" customWidth="1"/>
    <col min="9" max="9" width="12.85546875" style="20" customWidth="1"/>
    <col min="10" max="10" width="9.140625" style="10" customWidth="1"/>
    <col min="11" max="11" width="14.85546875" style="44" customWidth="1"/>
    <col min="12" max="12" width="16.5703125" style="44" customWidth="1"/>
    <col min="13" max="16384" width="9.140625" style="10"/>
  </cols>
  <sheetData>
    <row r="1" spans="2:20" ht="38.1" customHeight="1" x14ac:dyDescent="0.2">
      <c r="B1" s="108" t="s">
        <v>338</v>
      </c>
      <c r="C1" s="108" t="s">
        <v>2</v>
      </c>
      <c r="D1" s="108" t="s">
        <v>485</v>
      </c>
      <c r="E1" s="109" t="s">
        <v>272</v>
      </c>
      <c r="F1" s="109" t="s">
        <v>339</v>
      </c>
      <c r="G1" s="110" t="s">
        <v>371</v>
      </c>
      <c r="H1" s="110" t="s">
        <v>345</v>
      </c>
      <c r="I1" s="111" t="s">
        <v>516</v>
      </c>
      <c r="J1" s="111" t="s">
        <v>305</v>
      </c>
      <c r="K1" s="112" t="s">
        <v>304</v>
      </c>
      <c r="L1" s="141"/>
      <c r="M1" s="4" t="s">
        <v>370</v>
      </c>
      <c r="N1" s="4" t="s">
        <v>372</v>
      </c>
      <c r="P1" s="150" t="s">
        <v>12</v>
      </c>
      <c r="Q1" s="151"/>
      <c r="R1" s="151"/>
      <c r="S1" s="152"/>
      <c r="T1" s="48"/>
    </row>
    <row r="2" spans="2:20" ht="15.75" x14ac:dyDescent="0.2">
      <c r="B2" s="153" t="s">
        <v>347</v>
      </c>
      <c r="C2" s="154" t="s">
        <v>83</v>
      </c>
      <c r="D2" s="155" t="s">
        <v>478</v>
      </c>
      <c r="E2" s="102" t="s">
        <v>275</v>
      </c>
      <c r="F2" s="104" t="s">
        <v>74</v>
      </c>
      <c r="G2" s="99">
        <v>77.699999999999989</v>
      </c>
      <c r="H2" s="99">
        <f>G2-G2</f>
        <v>0</v>
      </c>
      <c r="I2" s="99">
        <v>-23.156879999999997</v>
      </c>
      <c r="J2" s="99">
        <v>71.977351999999996</v>
      </c>
      <c r="K2" s="99">
        <v>46.442399999999999</v>
      </c>
      <c r="L2" s="120"/>
      <c r="M2" s="99">
        <v>76.572191555402995</v>
      </c>
      <c r="N2" s="99">
        <f>M2-M2</f>
        <v>0</v>
      </c>
      <c r="P2" s="74" t="s">
        <v>514</v>
      </c>
      <c r="Q2" s="73" t="s">
        <v>236</v>
      </c>
      <c r="R2" s="73" t="s">
        <v>237</v>
      </c>
      <c r="S2" s="75" t="s">
        <v>18</v>
      </c>
    </row>
    <row r="3" spans="2:20" ht="13.5" thickBot="1" x14ac:dyDescent="0.25">
      <c r="B3" s="153"/>
      <c r="C3" s="154"/>
      <c r="D3" s="156"/>
      <c r="E3" s="103" t="s">
        <v>273</v>
      </c>
      <c r="F3" s="104" t="s">
        <v>74</v>
      </c>
      <c r="G3" s="99">
        <v>83.899999999999991</v>
      </c>
      <c r="H3" s="99">
        <f>G3-G2</f>
        <v>6.2000000000000028</v>
      </c>
      <c r="I3" s="99">
        <v>-51.031974300000016</v>
      </c>
      <c r="J3" s="99">
        <v>60.205960880000006</v>
      </c>
      <c r="K3" s="99">
        <v>46.442399999999999</v>
      </c>
      <c r="L3" s="120"/>
      <c r="M3" s="99">
        <v>82.263161768360405</v>
      </c>
      <c r="N3" s="99">
        <f>M3-M2</f>
        <v>5.69097021295741</v>
      </c>
      <c r="P3" s="142">
        <v>-4.6516389647397099E-2</v>
      </c>
      <c r="Q3" s="61">
        <v>-0.37330519564289633</v>
      </c>
      <c r="R3" s="61">
        <v>5.5164784395121055E-2</v>
      </c>
      <c r="S3" s="143">
        <v>99.802551589730641</v>
      </c>
    </row>
    <row r="4" spans="2:20" x14ac:dyDescent="0.2">
      <c r="B4" s="153" t="s">
        <v>348</v>
      </c>
      <c r="C4" s="154" t="s">
        <v>44</v>
      </c>
      <c r="D4" s="155" t="s">
        <v>478</v>
      </c>
      <c r="E4" s="102" t="s">
        <v>275</v>
      </c>
      <c r="F4" s="104" t="s">
        <v>15</v>
      </c>
      <c r="G4" s="99">
        <v>77.699999999999989</v>
      </c>
      <c r="H4" s="99">
        <f>G4-G4</f>
        <v>0</v>
      </c>
      <c r="I4" s="99">
        <v>-16.40279</v>
      </c>
      <c r="J4" s="99">
        <v>68.408241186418607</v>
      </c>
      <c r="K4" s="99">
        <v>48.116000000000007</v>
      </c>
      <c r="L4" s="120"/>
      <c r="M4" s="99">
        <v>77.682707066948296</v>
      </c>
      <c r="N4" s="99">
        <f>M4-M4</f>
        <v>0</v>
      </c>
    </row>
    <row r="5" spans="2:20" x14ac:dyDescent="0.2">
      <c r="B5" s="153"/>
      <c r="C5" s="154"/>
      <c r="D5" s="156"/>
      <c r="E5" s="103" t="s">
        <v>273</v>
      </c>
      <c r="F5" s="104" t="s">
        <v>74</v>
      </c>
      <c r="G5" s="99">
        <v>83.399999999999991</v>
      </c>
      <c r="H5" s="99">
        <f>G5-G4</f>
        <v>5.7000000000000028</v>
      </c>
      <c r="I5" s="99">
        <v>-45.377836099999996</v>
      </c>
      <c r="J5" s="99">
        <v>60.745069280000003</v>
      </c>
      <c r="K5" s="99">
        <v>48.116000000000007</v>
      </c>
      <c r="L5" s="120"/>
      <c r="M5" s="99">
        <v>81.891223489157909</v>
      </c>
      <c r="N5" s="99">
        <f>M5-M4</f>
        <v>4.2085164222096125</v>
      </c>
    </row>
    <row r="6" spans="2:20" x14ac:dyDescent="0.2">
      <c r="B6" s="153" t="s">
        <v>349</v>
      </c>
      <c r="C6" s="154" t="s">
        <v>194</v>
      </c>
      <c r="D6" s="155" t="s">
        <v>478</v>
      </c>
      <c r="E6" s="102" t="s">
        <v>275</v>
      </c>
      <c r="F6" s="104" t="s">
        <v>74</v>
      </c>
      <c r="G6" s="99">
        <v>61.380598680153028</v>
      </c>
      <c r="H6" s="99">
        <f>G6-G6</f>
        <v>0</v>
      </c>
      <c r="I6" s="99">
        <v>12.630148300010671</v>
      </c>
      <c r="J6" s="99">
        <v>101.17091912000001</v>
      </c>
      <c r="K6" s="99">
        <v>17.572799999999997</v>
      </c>
      <c r="L6" s="120"/>
      <c r="M6" s="99">
        <v>62.416812657858273</v>
      </c>
      <c r="N6" s="99">
        <f>M6-M6</f>
        <v>0</v>
      </c>
    </row>
    <row r="7" spans="2:20" x14ac:dyDescent="0.2">
      <c r="B7" s="153"/>
      <c r="C7" s="154"/>
      <c r="D7" s="156"/>
      <c r="E7" s="103" t="s">
        <v>273</v>
      </c>
      <c r="F7" s="104" t="s">
        <v>74</v>
      </c>
      <c r="G7" s="99">
        <v>66.280598680153034</v>
      </c>
      <c r="H7" s="99">
        <f>G7-G6</f>
        <v>4.9000000000000057</v>
      </c>
      <c r="I7" s="99">
        <v>-14.193237699989329</v>
      </c>
      <c r="J7" s="99">
        <v>92.313181919999991</v>
      </c>
      <c r="K7" s="99">
        <v>17.572799999999997</v>
      </c>
      <c r="L7" s="120"/>
      <c r="M7" s="99">
        <v>66.971179051096172</v>
      </c>
      <c r="N7" s="99">
        <f>M7-M6</f>
        <v>4.554366393237899</v>
      </c>
    </row>
    <row r="8" spans="2:20" x14ac:dyDescent="0.2">
      <c r="B8" s="153" t="s">
        <v>101</v>
      </c>
      <c r="C8" s="154" t="s">
        <v>183</v>
      </c>
      <c r="D8" s="155" t="s">
        <v>478</v>
      </c>
      <c r="E8" s="102" t="s">
        <v>276</v>
      </c>
      <c r="F8" s="104" t="s">
        <v>48</v>
      </c>
      <c r="G8" s="99">
        <v>81.099999999999994</v>
      </c>
      <c r="H8" s="99">
        <f>G8-G8</f>
        <v>0</v>
      </c>
      <c r="I8" s="159">
        <v>-32.009562250115103</v>
      </c>
      <c r="J8" s="99">
        <v>78.994589439999999</v>
      </c>
      <c r="K8" s="99">
        <v>178.65680000000003</v>
      </c>
      <c r="L8" s="158"/>
      <c r="M8" s="99">
        <v>81.657994046892398</v>
      </c>
      <c r="N8" s="99">
        <f>M8-M8</f>
        <v>0</v>
      </c>
    </row>
    <row r="9" spans="2:20" x14ac:dyDescent="0.2">
      <c r="B9" s="153"/>
      <c r="C9" s="154"/>
      <c r="D9" s="156"/>
      <c r="E9" s="103" t="s">
        <v>273</v>
      </c>
      <c r="F9" s="104" t="s">
        <v>74</v>
      </c>
      <c r="G9" s="99">
        <v>88.8</v>
      </c>
      <c r="H9" s="99">
        <f>G9-G8</f>
        <v>7.7000000000000028</v>
      </c>
      <c r="I9" s="159"/>
      <c r="J9" s="99">
        <v>56.16132992</v>
      </c>
      <c r="K9" s="99">
        <v>74.893599999999992</v>
      </c>
      <c r="L9" s="158"/>
      <c r="M9" s="99">
        <v>84.457693903023198</v>
      </c>
      <c r="N9" s="99">
        <f>M9-M8</f>
        <v>2.7996998561308004</v>
      </c>
    </row>
    <row r="10" spans="2:20" x14ac:dyDescent="0.2">
      <c r="B10" s="153" t="s">
        <v>81</v>
      </c>
      <c r="C10" s="154" t="s">
        <v>82</v>
      </c>
      <c r="D10" s="155" t="s">
        <v>478</v>
      </c>
      <c r="E10" s="102" t="s">
        <v>274</v>
      </c>
      <c r="F10" s="104" t="s">
        <v>48</v>
      </c>
      <c r="G10" s="99">
        <v>79.639999999999986</v>
      </c>
      <c r="H10" s="99">
        <f>G10-G10</f>
        <v>0</v>
      </c>
      <c r="I10" s="159">
        <v>-40.242797960279603</v>
      </c>
      <c r="J10" s="99">
        <v>79.834569279999997</v>
      </c>
      <c r="K10" s="99">
        <v>166.10480000000001</v>
      </c>
      <c r="L10" s="158"/>
      <c r="M10" s="99">
        <v>81.03497723501043</v>
      </c>
      <c r="N10" s="99">
        <f>M10-M10</f>
        <v>0</v>
      </c>
    </row>
    <row r="11" spans="2:20" x14ac:dyDescent="0.2">
      <c r="B11" s="153"/>
      <c r="C11" s="154"/>
      <c r="D11" s="156"/>
      <c r="E11" s="103" t="s">
        <v>273</v>
      </c>
      <c r="F11" s="104" t="s">
        <v>74</v>
      </c>
      <c r="G11" s="99">
        <v>85.339999999999989</v>
      </c>
      <c r="H11" s="99">
        <f>G11-G10</f>
        <v>5.7000000000000028</v>
      </c>
      <c r="I11" s="159"/>
      <c r="J11" s="99">
        <v>61.016569040000007</v>
      </c>
      <c r="K11" s="99">
        <v>64.433599999999998</v>
      </c>
      <c r="L11" s="158"/>
      <c r="M11" s="99">
        <v>82.451164669018453</v>
      </c>
      <c r="N11" s="99">
        <f>M11-M10</f>
        <v>1.4161874340080232</v>
      </c>
    </row>
    <row r="12" spans="2:20" x14ac:dyDescent="0.2">
      <c r="B12" s="153" t="s">
        <v>174</v>
      </c>
      <c r="C12" s="154" t="s">
        <v>85</v>
      </c>
      <c r="D12" s="155" t="s">
        <v>478</v>
      </c>
      <c r="E12" s="102" t="s">
        <v>274</v>
      </c>
      <c r="F12" s="104" t="s">
        <v>48</v>
      </c>
      <c r="G12" s="99">
        <v>78.319999999999993</v>
      </c>
      <c r="H12" s="99">
        <f>G12-G12</f>
        <v>0</v>
      </c>
      <c r="I12" s="159">
        <v>-38.241657579935101</v>
      </c>
      <c r="J12" s="99">
        <v>70.422703120000008</v>
      </c>
      <c r="K12" s="99">
        <v>142.67440000000002</v>
      </c>
      <c r="L12" s="158"/>
      <c r="M12" s="99">
        <v>83.162856983271297</v>
      </c>
      <c r="N12" s="99">
        <f>M12-M12</f>
        <v>0</v>
      </c>
    </row>
    <row r="13" spans="2:20" x14ac:dyDescent="0.2">
      <c r="B13" s="153"/>
      <c r="C13" s="154"/>
      <c r="D13" s="156"/>
      <c r="E13" s="103" t="s">
        <v>273</v>
      </c>
      <c r="F13" s="104" t="s">
        <v>74</v>
      </c>
      <c r="G13" s="99">
        <v>86.02</v>
      </c>
      <c r="H13" s="99">
        <f>G13-G12</f>
        <v>7.7000000000000028</v>
      </c>
      <c r="I13" s="159"/>
      <c r="J13" s="99">
        <v>49.916626240000006</v>
      </c>
      <c r="K13" s="99">
        <v>54.810400000000008</v>
      </c>
      <c r="L13" s="158"/>
      <c r="M13" s="99">
        <v>85.970883408735048</v>
      </c>
      <c r="N13" s="99">
        <f>M13-M12</f>
        <v>2.8080264254637513</v>
      </c>
    </row>
    <row r="14" spans="2:20" ht="12.95" customHeight="1" x14ac:dyDescent="0.2">
      <c r="B14" s="153" t="s">
        <v>90</v>
      </c>
      <c r="C14" s="154" t="s">
        <v>91</v>
      </c>
      <c r="D14" s="157" t="s">
        <v>477</v>
      </c>
      <c r="E14" s="102" t="s">
        <v>275</v>
      </c>
      <c r="F14" s="104" t="s">
        <v>48</v>
      </c>
      <c r="G14" s="99">
        <v>72.72</v>
      </c>
      <c r="H14" s="99">
        <v>0</v>
      </c>
      <c r="I14" s="159">
        <v>-56.876191889901797</v>
      </c>
      <c r="J14" s="99">
        <v>84.423120240000003</v>
      </c>
      <c r="K14" s="99">
        <v>43.932000000000002</v>
      </c>
      <c r="L14" s="158"/>
      <c r="M14" s="99">
        <v>73.35613658341093</v>
      </c>
      <c r="N14" s="99">
        <f>M14-M14</f>
        <v>0</v>
      </c>
    </row>
    <row r="15" spans="2:20" x14ac:dyDescent="0.2">
      <c r="B15" s="153"/>
      <c r="C15" s="154"/>
      <c r="D15" s="156"/>
      <c r="E15" s="104" t="s">
        <v>273</v>
      </c>
      <c r="F15" s="104" t="s">
        <v>74</v>
      </c>
      <c r="G15" s="99" t="s">
        <v>344</v>
      </c>
      <c r="H15" s="99" t="s">
        <v>346</v>
      </c>
      <c r="I15" s="159"/>
      <c r="J15" s="99">
        <v>58.982475600000001</v>
      </c>
      <c r="K15" s="99">
        <v>43.932000000000002</v>
      </c>
      <c r="L15" s="158"/>
      <c r="M15" s="99">
        <v>82.853261408027535</v>
      </c>
      <c r="N15" s="99">
        <f>M15-M14</f>
        <v>9.4971248246166056</v>
      </c>
    </row>
    <row r="16" spans="2:20" x14ac:dyDescent="0.2">
      <c r="B16" s="153" t="s">
        <v>99</v>
      </c>
      <c r="C16" s="154" t="s">
        <v>100</v>
      </c>
      <c r="D16" s="157" t="s">
        <v>477</v>
      </c>
      <c r="E16" s="102" t="s">
        <v>277</v>
      </c>
      <c r="F16" s="104" t="s">
        <v>48</v>
      </c>
      <c r="G16" s="99">
        <v>73.91</v>
      </c>
      <c r="H16" s="99">
        <v>0</v>
      </c>
      <c r="I16" s="159">
        <v>-39.7111545900203</v>
      </c>
      <c r="J16" s="99">
        <v>80.246400399999999</v>
      </c>
      <c r="K16" s="99">
        <v>44.118731920000002</v>
      </c>
      <c r="L16" s="158"/>
      <c r="M16" s="99">
        <v>74.127173263180794</v>
      </c>
      <c r="N16" s="99">
        <f>M16-M16</f>
        <v>0</v>
      </c>
    </row>
    <row r="17" spans="1:14" x14ac:dyDescent="0.2">
      <c r="B17" s="153"/>
      <c r="C17" s="154"/>
      <c r="D17" s="156"/>
      <c r="E17" s="104" t="s">
        <v>273</v>
      </c>
      <c r="F17" s="104" t="s">
        <v>74</v>
      </c>
      <c r="G17" s="99" t="s">
        <v>344</v>
      </c>
      <c r="H17" s="99" t="s">
        <v>346</v>
      </c>
      <c r="I17" s="159"/>
      <c r="J17" s="99">
        <v>61.365765680000003</v>
      </c>
      <c r="K17" s="99">
        <v>44.118731920000002</v>
      </c>
      <c r="L17" s="158"/>
      <c r="M17" s="99">
        <v>81.175412301192466</v>
      </c>
      <c r="N17" s="99">
        <f>M17-M16</f>
        <v>7.0482390380116726</v>
      </c>
    </row>
    <row r="18" spans="1:14" ht="15" x14ac:dyDescent="0.25">
      <c r="B18" s="153" t="s">
        <v>340</v>
      </c>
      <c r="C18" s="154" t="s">
        <v>207</v>
      </c>
      <c r="D18" s="157" t="s">
        <v>477</v>
      </c>
      <c r="E18" s="102" t="s">
        <v>275</v>
      </c>
      <c r="F18" s="104" t="s">
        <v>74</v>
      </c>
      <c r="G18" s="113">
        <v>72.400000000000006</v>
      </c>
      <c r="H18" s="99">
        <v>0</v>
      </c>
      <c r="I18" s="159">
        <v>-2.8946100000000001</v>
      </c>
      <c r="J18" s="99">
        <v>90.180513440000013</v>
      </c>
      <c r="K18" s="99">
        <v>108.80002472000001</v>
      </c>
      <c r="L18" s="158"/>
      <c r="M18" s="100">
        <v>72.274274089334483</v>
      </c>
      <c r="N18" s="99">
        <f>M18-M18</f>
        <v>0</v>
      </c>
    </row>
    <row r="19" spans="1:14" ht="15" x14ac:dyDescent="0.25">
      <c r="B19" s="153"/>
      <c r="C19" s="154"/>
      <c r="D19" s="156"/>
      <c r="E19" s="104" t="s">
        <v>274</v>
      </c>
      <c r="F19" s="104" t="s">
        <v>74</v>
      </c>
      <c r="G19" s="113" t="s">
        <v>344</v>
      </c>
      <c r="H19" s="99" t="s">
        <v>346</v>
      </c>
      <c r="I19" s="159"/>
      <c r="J19" s="99">
        <v>80.885631919999994</v>
      </c>
      <c r="K19" s="99">
        <v>223.4256</v>
      </c>
      <c r="L19" s="158"/>
      <c r="M19" s="100">
        <v>82.067396800123561</v>
      </c>
      <c r="N19" s="99">
        <f>M19-M18</f>
        <v>9.7931227107890777</v>
      </c>
    </row>
    <row r="20" spans="1:14" x14ac:dyDescent="0.2">
      <c r="B20" s="153" t="s">
        <v>341</v>
      </c>
      <c r="C20" s="154" t="s">
        <v>208</v>
      </c>
      <c r="D20" s="157" t="s">
        <v>477</v>
      </c>
      <c r="E20" s="102" t="s">
        <v>273</v>
      </c>
      <c r="F20" s="104" t="s">
        <v>74</v>
      </c>
      <c r="G20" s="99">
        <v>82.779999999999987</v>
      </c>
      <c r="H20" s="99">
        <v>0</v>
      </c>
      <c r="I20" s="159">
        <v>-17.367660000000001</v>
      </c>
      <c r="J20" s="99">
        <v>61.374970480000002</v>
      </c>
      <c r="K20" s="99">
        <v>63.405758560000002</v>
      </c>
      <c r="L20" s="158"/>
      <c r="M20" s="99">
        <v>81.19660206731227</v>
      </c>
      <c r="N20" s="99">
        <f>M20-M20</f>
        <v>0</v>
      </c>
    </row>
    <row r="21" spans="1:14" x14ac:dyDescent="0.2">
      <c r="B21" s="153"/>
      <c r="C21" s="154"/>
      <c r="D21" s="156"/>
      <c r="E21" s="86" t="s">
        <v>276</v>
      </c>
      <c r="F21" s="104" t="s">
        <v>15</v>
      </c>
      <c r="G21" s="99" t="s">
        <v>344</v>
      </c>
      <c r="H21" s="99" t="s">
        <v>346</v>
      </c>
      <c r="I21" s="159"/>
      <c r="J21" s="99">
        <v>62.510047840000006</v>
      </c>
      <c r="K21" s="99">
        <v>184.096</v>
      </c>
      <c r="L21" s="158"/>
      <c r="M21" s="99">
        <v>87.430722939000361</v>
      </c>
      <c r="N21" s="99">
        <f>M21-M20</f>
        <v>6.2341208716880914</v>
      </c>
    </row>
    <row r="22" spans="1:14" x14ac:dyDescent="0.2">
      <c r="B22" s="153" t="s">
        <v>342</v>
      </c>
      <c r="C22" s="154" t="s">
        <v>202</v>
      </c>
      <c r="D22" s="157" t="s">
        <v>477</v>
      </c>
      <c r="E22" s="102" t="s">
        <v>273</v>
      </c>
      <c r="F22" s="104" t="s">
        <v>74</v>
      </c>
      <c r="G22" s="99">
        <v>81.97</v>
      </c>
      <c r="H22" s="99">
        <v>0</v>
      </c>
      <c r="I22" s="159">
        <v>-23.156880000000001</v>
      </c>
      <c r="J22" s="99">
        <v>59.811242320000005</v>
      </c>
      <c r="K22" s="99">
        <v>45.924588160000006</v>
      </c>
      <c r="L22" s="158"/>
      <c r="M22" s="99">
        <v>81.085298531197495</v>
      </c>
      <c r="N22" s="99">
        <f>M22-M22</f>
        <v>0</v>
      </c>
    </row>
    <row r="23" spans="1:14" x14ac:dyDescent="0.2">
      <c r="B23" s="153"/>
      <c r="C23" s="154"/>
      <c r="D23" s="156"/>
      <c r="E23" s="104" t="s">
        <v>274</v>
      </c>
      <c r="F23" s="104" t="s">
        <v>15</v>
      </c>
      <c r="G23" s="99" t="s">
        <v>344</v>
      </c>
      <c r="H23" s="99" t="s">
        <v>346</v>
      </c>
      <c r="I23" s="159"/>
      <c r="J23" s="99">
        <v>59.450999920000001</v>
      </c>
      <c r="K23" s="99">
        <v>167.36</v>
      </c>
      <c r="L23" s="158"/>
      <c r="M23" s="99">
        <v>87.918737202894704</v>
      </c>
      <c r="N23" s="99">
        <f>M23-M22</f>
        <v>6.8334386716972091</v>
      </c>
    </row>
    <row r="24" spans="1:14" x14ac:dyDescent="0.2">
      <c r="B24" s="153" t="s">
        <v>343</v>
      </c>
      <c r="C24" s="154" t="s">
        <v>200</v>
      </c>
      <c r="D24" s="157" t="s">
        <v>477</v>
      </c>
      <c r="E24" s="102" t="s">
        <v>275</v>
      </c>
      <c r="F24" s="104" t="s">
        <v>74</v>
      </c>
      <c r="G24" s="99">
        <v>78.16</v>
      </c>
      <c r="H24" s="99">
        <v>0</v>
      </c>
      <c r="I24" s="159">
        <v>-28.946100000000001</v>
      </c>
      <c r="J24" s="99">
        <v>71.481380639999998</v>
      </c>
      <c r="K24" s="99">
        <v>46.38248512000002</v>
      </c>
      <c r="L24" s="158"/>
      <c r="M24" s="99">
        <v>77.023328662818329</v>
      </c>
      <c r="N24" s="99">
        <f>M24-M24</f>
        <v>0</v>
      </c>
    </row>
    <row r="25" spans="1:14" x14ac:dyDescent="0.2">
      <c r="B25" s="153"/>
      <c r="C25" s="154"/>
      <c r="D25" s="156"/>
      <c r="E25" s="86" t="s">
        <v>274</v>
      </c>
      <c r="F25" s="104" t="s">
        <v>74</v>
      </c>
      <c r="G25" s="99" t="s">
        <v>344</v>
      </c>
      <c r="H25" s="99" t="s">
        <v>346</v>
      </c>
      <c r="I25" s="159"/>
      <c r="J25" s="99">
        <v>65.02195408</v>
      </c>
      <c r="K25" s="99">
        <v>170.70720000000003</v>
      </c>
      <c r="L25" s="158"/>
      <c r="M25" s="99">
        <v>86.29301224988015</v>
      </c>
      <c r="N25" s="99">
        <f>M25-M24</f>
        <v>9.2696835870618202</v>
      </c>
    </row>
    <row r="26" spans="1:14" x14ac:dyDescent="0.2">
      <c r="B26" s="153" t="s">
        <v>37</v>
      </c>
      <c r="C26" s="154" t="s">
        <v>38</v>
      </c>
      <c r="D26" s="157" t="s">
        <v>477</v>
      </c>
      <c r="E26" s="102" t="s">
        <v>276</v>
      </c>
      <c r="F26" s="104" t="s">
        <v>48</v>
      </c>
      <c r="G26" s="99">
        <v>80</v>
      </c>
      <c r="H26" s="99">
        <v>0</v>
      </c>
      <c r="I26" s="159">
        <v>-25.573879350173002</v>
      </c>
      <c r="J26" s="114">
        <v>81.201147359999993</v>
      </c>
      <c r="K26" s="113">
        <v>177.82</v>
      </c>
      <c r="L26" s="158"/>
      <c r="M26" s="99">
        <v>80.488747885866786</v>
      </c>
      <c r="N26" s="99">
        <f>M26-M26</f>
        <v>0</v>
      </c>
    </row>
    <row r="27" spans="1:14" x14ac:dyDescent="0.2">
      <c r="B27" s="153"/>
      <c r="C27" s="154"/>
      <c r="D27" s="156"/>
      <c r="E27" s="86" t="s">
        <v>273</v>
      </c>
      <c r="F27" s="104" t="s">
        <v>15</v>
      </c>
      <c r="G27" s="99" t="s">
        <v>344</v>
      </c>
      <c r="H27" s="99" t="s">
        <v>346</v>
      </c>
      <c r="I27" s="159"/>
      <c r="J27" s="114">
        <v>52.364224399999998</v>
      </c>
      <c r="K27" s="113">
        <v>80.751199999999997</v>
      </c>
      <c r="L27" s="158"/>
      <c r="M27" s="99">
        <v>85.898941629695571</v>
      </c>
      <c r="N27" s="99">
        <f>M27-M26</f>
        <v>5.4101937438287848</v>
      </c>
    </row>
    <row r="28" spans="1:14" x14ac:dyDescent="0.2">
      <c r="B28" s="43" t="s">
        <v>350</v>
      </c>
    </row>
    <row r="30" spans="1:14" x14ac:dyDescent="0.2">
      <c r="A30" s="106"/>
      <c r="B30" s="102" t="s">
        <v>275</v>
      </c>
      <c r="C30" s="13" t="s">
        <v>351</v>
      </c>
    </row>
    <row r="31" spans="1:14" x14ac:dyDescent="0.2">
      <c r="B31" s="103" t="s">
        <v>273</v>
      </c>
      <c r="C31" s="13" t="s">
        <v>352</v>
      </c>
    </row>
    <row r="32" spans="1:14" x14ac:dyDescent="0.2">
      <c r="B32" s="86" t="s">
        <v>277</v>
      </c>
      <c r="C32" s="13" t="s">
        <v>309</v>
      </c>
    </row>
  </sheetData>
  <mergeCells count="60">
    <mergeCell ref="I18:I19"/>
    <mergeCell ref="I20:I21"/>
    <mergeCell ref="I22:I23"/>
    <mergeCell ref="I24:I25"/>
    <mergeCell ref="I26:I27"/>
    <mergeCell ref="I8:I9"/>
    <mergeCell ref="I10:I11"/>
    <mergeCell ref="I12:I13"/>
    <mergeCell ref="I14:I15"/>
    <mergeCell ref="I16:I17"/>
    <mergeCell ref="L18:L19"/>
    <mergeCell ref="L20:L21"/>
    <mergeCell ref="L22:L23"/>
    <mergeCell ref="L24:L25"/>
    <mergeCell ref="L26:L27"/>
    <mergeCell ref="L8:L9"/>
    <mergeCell ref="L10:L11"/>
    <mergeCell ref="L12:L13"/>
    <mergeCell ref="L14:L15"/>
    <mergeCell ref="L16:L17"/>
    <mergeCell ref="D22:D23"/>
    <mergeCell ref="D24:D25"/>
    <mergeCell ref="D26:D27"/>
    <mergeCell ref="B18:B19"/>
    <mergeCell ref="C18:C19"/>
    <mergeCell ref="B20:B21"/>
    <mergeCell ref="C20:C21"/>
    <mergeCell ref="D18:D19"/>
    <mergeCell ref="D20:D21"/>
    <mergeCell ref="B26:B27"/>
    <mergeCell ref="C26:C27"/>
    <mergeCell ref="B22:B23"/>
    <mergeCell ref="C22:C23"/>
    <mergeCell ref="B24:B25"/>
    <mergeCell ref="C24:C25"/>
    <mergeCell ref="B14:B15"/>
    <mergeCell ref="C14:C15"/>
    <mergeCell ref="B16:B17"/>
    <mergeCell ref="C16:C17"/>
    <mergeCell ref="D14:D15"/>
    <mergeCell ref="D16:D17"/>
    <mergeCell ref="B10:B11"/>
    <mergeCell ref="C10:C11"/>
    <mergeCell ref="B12:B13"/>
    <mergeCell ref="C12:C13"/>
    <mergeCell ref="D10:D11"/>
    <mergeCell ref="D12:D13"/>
    <mergeCell ref="B6:B7"/>
    <mergeCell ref="C6:C7"/>
    <mergeCell ref="B8:B9"/>
    <mergeCell ref="C8:C9"/>
    <mergeCell ref="D6:D7"/>
    <mergeCell ref="D8:D9"/>
    <mergeCell ref="P1:S1"/>
    <mergeCell ref="B2:B3"/>
    <mergeCell ref="C2:C3"/>
    <mergeCell ref="B4:B5"/>
    <mergeCell ref="C4:C5"/>
    <mergeCell ref="D2:D3"/>
    <mergeCell ref="D4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6"/>
  <sheetViews>
    <sheetView tabSelected="1" topLeftCell="A4" workbookViewId="0">
      <selection activeCell="M11" sqref="M11"/>
    </sheetView>
  </sheetViews>
  <sheetFormatPr defaultColWidth="9.140625" defaultRowHeight="12.75" x14ac:dyDescent="0.2"/>
  <cols>
    <col min="1" max="1" width="11.140625" style="10" customWidth="1"/>
    <col min="2" max="2" width="11.85546875" style="43" customWidth="1"/>
    <col min="3" max="3" width="44.42578125" style="43" customWidth="1"/>
    <col min="4" max="4" width="8.85546875" style="10" customWidth="1"/>
    <col min="5" max="5" width="12.140625" style="44" customWidth="1"/>
    <col min="6" max="6" width="13.42578125" style="44" customWidth="1"/>
    <col min="7" max="7" width="12.140625" style="44" customWidth="1"/>
    <col min="8" max="8" width="11.140625" style="20" customWidth="1"/>
    <col min="9" max="9" width="9.140625" style="10"/>
    <col min="10" max="10" width="11.85546875" style="10" customWidth="1"/>
    <col min="11" max="16384" width="9.140625" style="10"/>
  </cols>
  <sheetData>
    <row r="1" spans="1:16" ht="41.25" thickBot="1" x14ac:dyDescent="0.25">
      <c r="A1" s="63" t="s">
        <v>353</v>
      </c>
      <c r="B1" s="118" t="s">
        <v>364</v>
      </c>
      <c r="C1" s="64" t="s">
        <v>2</v>
      </c>
      <c r="D1" s="65" t="s">
        <v>3</v>
      </c>
      <c r="E1" s="65" t="s">
        <v>365</v>
      </c>
      <c r="F1" s="66" t="s">
        <v>516</v>
      </c>
      <c r="G1" s="66" t="s">
        <v>229</v>
      </c>
      <c r="H1" s="67" t="s">
        <v>230</v>
      </c>
      <c r="J1" s="78" t="s">
        <v>370</v>
      </c>
      <c r="L1" s="150" t="s">
        <v>12</v>
      </c>
      <c r="M1" s="151"/>
      <c r="N1" s="151"/>
      <c r="O1" s="152"/>
      <c r="P1" s="48"/>
    </row>
    <row r="2" spans="1:16" ht="15.75" x14ac:dyDescent="0.25">
      <c r="A2" s="164" t="s">
        <v>373</v>
      </c>
      <c r="B2" s="69">
        <v>1</v>
      </c>
      <c r="C2" s="77" t="s">
        <v>239</v>
      </c>
      <c r="D2" s="68" t="s">
        <v>74</v>
      </c>
      <c r="E2" s="71">
        <v>161.62791999999999</v>
      </c>
      <c r="F2" s="71">
        <v>-72.962684999898556</v>
      </c>
      <c r="G2" s="71">
        <v>32.52511896</v>
      </c>
      <c r="H2" s="57">
        <v>78.240800000000021</v>
      </c>
      <c r="I2" s="20"/>
      <c r="J2" s="79">
        <f>$L$3*F2+$M$3*G2+$N$3*H2+$O$3</f>
        <v>95.370853241136729</v>
      </c>
      <c r="L2" s="74" t="s">
        <v>514</v>
      </c>
      <c r="M2" s="73" t="s">
        <v>236</v>
      </c>
      <c r="N2" s="73" t="s">
        <v>237</v>
      </c>
      <c r="O2" s="75" t="s">
        <v>18</v>
      </c>
    </row>
    <row r="3" spans="1:16" ht="15.75" thickBot="1" x14ac:dyDescent="0.3">
      <c r="A3" s="165"/>
      <c r="B3" s="70">
        <v>2</v>
      </c>
      <c r="C3" s="76" t="s">
        <v>240</v>
      </c>
      <c r="D3" s="13" t="s">
        <v>74</v>
      </c>
      <c r="E3" s="56">
        <v>142.63256000000001</v>
      </c>
      <c r="F3" s="56">
        <v>-34.469799999860697</v>
      </c>
      <c r="G3" s="56">
        <v>51.449978559999998</v>
      </c>
      <c r="H3" s="58">
        <v>130.95920000000001</v>
      </c>
      <c r="I3" s="20"/>
      <c r="J3" s="80">
        <f t="shared" ref="J3:J35" si="0">$L$3*F3+$M$3*G3+$N$3*H3+$O$3</f>
        <v>89.423753957985923</v>
      </c>
      <c r="L3" s="95">
        <v>-4.6516389647397099E-2</v>
      </c>
      <c r="M3" s="96">
        <v>-0.37330519564289633</v>
      </c>
      <c r="N3" s="96">
        <v>5.5164784395121055E-2</v>
      </c>
      <c r="O3" s="97">
        <v>99.802551589730641</v>
      </c>
    </row>
    <row r="4" spans="1:16" ht="15" x14ac:dyDescent="0.25">
      <c r="A4" s="165"/>
      <c r="B4" s="70">
        <v>3</v>
      </c>
      <c r="C4" s="76" t="s">
        <v>521</v>
      </c>
      <c r="D4" s="13" t="s">
        <v>74</v>
      </c>
      <c r="E4" s="56">
        <v>131.71232000000001</v>
      </c>
      <c r="F4" s="56">
        <v>34.407075000040997</v>
      </c>
      <c r="G4" s="56">
        <v>39.288638640000002</v>
      </c>
      <c r="H4" s="58">
        <v>83.68</v>
      </c>
      <c r="I4" s="20"/>
      <c r="J4" s="80">
        <f>$L$3*F4+$M$3*G4+$N$3*H4+$O$3</f>
        <v>88.151594906536985</v>
      </c>
    </row>
    <row r="5" spans="1:16" ht="15" x14ac:dyDescent="0.25">
      <c r="A5" s="165"/>
      <c r="B5" s="70">
        <v>4</v>
      </c>
      <c r="C5" s="76" t="s">
        <v>241</v>
      </c>
      <c r="D5" s="13" t="s">
        <v>74</v>
      </c>
      <c r="E5" s="56">
        <v>110.58312000000001</v>
      </c>
      <c r="F5" s="14">
        <v>97.368499999825872</v>
      </c>
      <c r="G5" s="14">
        <v>76.625315760000007</v>
      </c>
      <c r="H5" s="59">
        <v>212.12880000000001</v>
      </c>
      <c r="I5" s="20"/>
      <c r="J5" s="80">
        <f t="shared" si="0"/>
        <v>78.370731529366395</v>
      </c>
    </row>
    <row r="6" spans="1:16" ht="15" x14ac:dyDescent="0.25">
      <c r="A6" s="165"/>
      <c r="B6" s="70">
        <v>5</v>
      </c>
      <c r="C6" s="76" t="s">
        <v>242</v>
      </c>
      <c r="D6" s="13" t="s">
        <v>74</v>
      </c>
      <c r="E6" s="56">
        <v>177.56896</v>
      </c>
      <c r="F6" s="14">
        <v>-112.97737499975847</v>
      </c>
      <c r="G6" s="14">
        <v>10.129966080000001</v>
      </c>
      <c r="H6" s="59">
        <v>-12.133599999999999</v>
      </c>
      <c r="I6" s="20"/>
      <c r="J6" s="80">
        <f t="shared" si="0"/>
        <v>100.60693478927256</v>
      </c>
    </row>
    <row r="7" spans="1:16" ht="15" x14ac:dyDescent="0.25">
      <c r="A7" s="165"/>
      <c r="B7" s="70">
        <v>6</v>
      </c>
      <c r="C7" s="76" t="s">
        <v>243</v>
      </c>
      <c r="D7" s="13" t="s">
        <v>74</v>
      </c>
      <c r="E7" s="14">
        <v>111.12703999999999</v>
      </c>
      <c r="F7" s="14">
        <v>88.167224999864629</v>
      </c>
      <c r="G7" s="14">
        <v>74.142948560000008</v>
      </c>
      <c r="H7" s="59">
        <v>194.9744</v>
      </c>
      <c r="I7" s="20"/>
      <c r="J7" s="80">
        <f t="shared" si="0"/>
        <v>78.779103418343297</v>
      </c>
    </row>
    <row r="8" spans="1:16" ht="15" x14ac:dyDescent="0.25">
      <c r="A8" s="165"/>
      <c r="B8" s="70">
        <v>7</v>
      </c>
      <c r="C8" s="76" t="s">
        <v>244</v>
      </c>
      <c r="D8" s="13" t="s">
        <v>74</v>
      </c>
      <c r="E8" s="14">
        <v>80.66752000000001</v>
      </c>
      <c r="F8" s="14">
        <v>171.92922500007808</v>
      </c>
      <c r="G8" s="14">
        <v>132.56849191999999</v>
      </c>
      <c r="H8" s="59">
        <v>398.73520000000002</v>
      </c>
      <c r="I8" s="20"/>
      <c r="J8" s="80">
        <f t="shared" si="0"/>
        <v>64.312659294318166</v>
      </c>
    </row>
    <row r="9" spans="1:16" ht="15" x14ac:dyDescent="0.25">
      <c r="A9" s="165"/>
      <c r="B9" s="70">
        <v>8</v>
      </c>
      <c r="C9" s="76" t="s">
        <v>245</v>
      </c>
      <c r="D9" s="13" t="s">
        <v>74</v>
      </c>
      <c r="E9" s="14">
        <v>87.19456000000001</v>
      </c>
      <c r="F9" s="14">
        <v>129.95847999978105</v>
      </c>
      <c r="G9" s="14">
        <v>119.83281432000001</v>
      </c>
      <c r="H9" s="59">
        <v>349.7824</v>
      </c>
      <c r="I9" s="20"/>
      <c r="J9" s="80">
        <f t="shared" si="0"/>
        <v>68.318810783118877</v>
      </c>
    </row>
    <row r="10" spans="1:16" ht="15" x14ac:dyDescent="0.25">
      <c r="A10" s="165"/>
      <c r="B10" s="70">
        <v>9</v>
      </c>
      <c r="C10" s="76" t="s">
        <v>246</v>
      </c>
      <c r="D10" s="13" t="s">
        <v>74</v>
      </c>
      <c r="E10" s="14">
        <v>88.61712</v>
      </c>
      <c r="F10" s="14">
        <v>143.91238000009616</v>
      </c>
      <c r="G10" s="14">
        <v>111.34427328000001</v>
      </c>
      <c r="H10" s="59">
        <v>313.8</v>
      </c>
      <c r="I10" s="20"/>
      <c r="J10" s="80">
        <f t="shared" si="0"/>
        <v>68.853580869244354</v>
      </c>
    </row>
    <row r="11" spans="1:16" ht="15" x14ac:dyDescent="0.25">
      <c r="A11" s="165"/>
      <c r="B11" s="70">
        <v>10</v>
      </c>
      <c r="C11" s="76" t="s">
        <v>247</v>
      </c>
      <c r="D11" s="13" t="s">
        <v>74</v>
      </c>
      <c r="E11" s="14">
        <v>90.709119999999999</v>
      </c>
      <c r="F11" s="14">
        <v>120.06819500002348</v>
      </c>
      <c r="G11" s="14">
        <v>96.483751280000007</v>
      </c>
      <c r="H11" s="59">
        <v>275.72560000000004</v>
      </c>
      <c r="I11" s="20"/>
      <c r="J11" s="80">
        <f t="shared" si="0"/>
        <v>73.409870275124334</v>
      </c>
    </row>
    <row r="12" spans="1:16" ht="15.75" thickBot="1" x14ac:dyDescent="0.3">
      <c r="A12" s="165"/>
      <c r="B12" s="82">
        <v>11</v>
      </c>
      <c r="C12" s="83" t="s">
        <v>248</v>
      </c>
      <c r="D12" s="55" t="s">
        <v>74</v>
      </c>
      <c r="E12" s="84">
        <v>76.023280000000014</v>
      </c>
      <c r="F12" s="84">
        <v>187.15113499995641</v>
      </c>
      <c r="G12" s="84">
        <v>125.21594872000001</v>
      </c>
      <c r="H12" s="85">
        <v>351.45600000000002</v>
      </c>
      <c r="I12" s="20"/>
      <c r="J12" s="81">
        <f t="shared" si="0"/>
        <v>63.741186700961237</v>
      </c>
    </row>
    <row r="13" spans="1:16" x14ac:dyDescent="0.2">
      <c r="A13" s="160" t="s">
        <v>374</v>
      </c>
      <c r="B13" s="87">
        <v>1</v>
      </c>
      <c r="C13" s="68" t="s">
        <v>244</v>
      </c>
      <c r="D13" s="88" t="s">
        <v>74</v>
      </c>
      <c r="E13" s="89">
        <v>84.600480000000005</v>
      </c>
      <c r="F13" s="89">
        <v>182.5316800001001</v>
      </c>
      <c r="G13" s="89">
        <v>127.30715376000001</v>
      </c>
      <c r="H13" s="90">
        <v>382.41760000000005</v>
      </c>
      <c r="I13" s="20"/>
      <c r="J13" s="79">
        <f t="shared" si="0"/>
        <v>64.883399351634552</v>
      </c>
    </row>
    <row r="14" spans="1:16" ht="14.45" customHeight="1" x14ac:dyDescent="0.2">
      <c r="A14" s="161"/>
      <c r="B14" s="86">
        <v>2</v>
      </c>
      <c r="C14" s="13" t="s">
        <v>249</v>
      </c>
      <c r="D14" s="12" t="s">
        <v>74</v>
      </c>
      <c r="E14" s="14">
        <v>83.261600000000001</v>
      </c>
      <c r="F14" s="14">
        <v>160.68986999999652</v>
      </c>
      <c r="G14" s="14">
        <v>117.2145508</v>
      </c>
      <c r="H14" s="59">
        <v>337.23039999999997</v>
      </c>
      <c r="I14" s="20"/>
      <c r="J14" s="80">
        <f t="shared" si="0"/>
        <v>67.174280473313431</v>
      </c>
    </row>
    <row r="15" spans="1:16" ht="14.45" customHeight="1" x14ac:dyDescent="0.2">
      <c r="A15" s="161"/>
      <c r="B15" s="86">
        <v>3</v>
      </c>
      <c r="C15" s="13" t="s">
        <v>73</v>
      </c>
      <c r="D15" s="12" t="s">
        <v>74</v>
      </c>
      <c r="E15" s="14">
        <v>92.382719999999992</v>
      </c>
      <c r="F15" s="14">
        <v>113.07484000010481</v>
      </c>
      <c r="G15" s="14">
        <v>105.33274392</v>
      </c>
      <c r="H15" s="59">
        <v>196.648</v>
      </c>
      <c r="I15" s="20"/>
      <c r="J15" s="80">
        <f t="shared" si="0"/>
        <v>66.069502218041748</v>
      </c>
    </row>
    <row r="16" spans="1:16" ht="14.45" customHeight="1" x14ac:dyDescent="0.2">
      <c r="A16" s="161"/>
      <c r="B16" s="86">
        <v>4</v>
      </c>
      <c r="C16" s="13" t="s">
        <v>205</v>
      </c>
      <c r="D16" s="12" t="s">
        <v>74</v>
      </c>
      <c r="E16" s="14">
        <v>91.211200000000005</v>
      </c>
      <c r="F16" s="14">
        <v>118.9632700002021</v>
      </c>
      <c r="G16" s="14">
        <v>101.82805816</v>
      </c>
      <c r="H16" s="59">
        <v>176.56480000000002</v>
      </c>
      <c r="I16" s="20"/>
      <c r="J16" s="80">
        <f t="shared" si="0"/>
        <v>65.996025719085381</v>
      </c>
    </row>
    <row r="17" spans="1:10" ht="14.45" customHeight="1" x14ac:dyDescent="0.2">
      <c r="A17" s="161"/>
      <c r="B17" s="86">
        <v>5</v>
      </c>
      <c r="C17" s="13" t="s">
        <v>250</v>
      </c>
      <c r="D17" s="12" t="s">
        <v>74</v>
      </c>
      <c r="E17" s="14">
        <v>96.566720000000004</v>
      </c>
      <c r="F17" s="14">
        <v>133.67662499993821</v>
      </c>
      <c r="G17" s="14">
        <v>110.93574752000001</v>
      </c>
      <c r="H17" s="59">
        <v>323.84160000000003</v>
      </c>
      <c r="I17" s="20"/>
      <c r="J17" s="80">
        <f t="shared" si="0"/>
        <v>70.036158724911019</v>
      </c>
    </row>
    <row r="18" spans="1:10" ht="14.45" customHeight="1" x14ac:dyDescent="0.2">
      <c r="A18" s="161"/>
      <c r="B18" s="86">
        <v>6</v>
      </c>
      <c r="C18" s="13" t="s">
        <v>245</v>
      </c>
      <c r="D18" s="12" t="s">
        <v>74</v>
      </c>
      <c r="E18" s="14">
        <v>95.939120000000003</v>
      </c>
      <c r="F18" s="14">
        <v>157.99655500027984</v>
      </c>
      <c r="G18" s="14">
        <v>127.36807280000001</v>
      </c>
      <c r="H18" s="59">
        <v>369.86560000000003</v>
      </c>
      <c r="I18" s="20"/>
      <c r="J18" s="80">
        <f t="shared" si="0"/>
        <v>65.309515018300644</v>
      </c>
    </row>
    <row r="19" spans="1:10" ht="14.45" customHeight="1" x14ac:dyDescent="0.2">
      <c r="A19" s="161"/>
      <c r="B19" s="86">
        <v>7</v>
      </c>
      <c r="C19" s="13" t="s">
        <v>251</v>
      </c>
      <c r="D19" s="12" t="s">
        <v>48</v>
      </c>
      <c r="E19" s="14">
        <v>67.487920000000003</v>
      </c>
      <c r="F19" s="14">
        <v>168.83350499999506</v>
      </c>
      <c r="G19" s="14">
        <v>156.18792504000001</v>
      </c>
      <c r="H19" s="59">
        <v>412.12400000000002</v>
      </c>
      <c r="I19" s="20"/>
      <c r="J19" s="80">
        <f t="shared" si="0"/>
        <v>56.377994175554747</v>
      </c>
    </row>
    <row r="20" spans="1:10" ht="14.45" customHeight="1" x14ac:dyDescent="0.2">
      <c r="A20" s="161"/>
      <c r="B20" s="86">
        <v>8</v>
      </c>
      <c r="C20" s="13" t="s">
        <v>252</v>
      </c>
      <c r="D20" s="12" t="s">
        <v>48</v>
      </c>
      <c r="E20" s="14">
        <v>78.157120000000006</v>
      </c>
      <c r="F20" s="14">
        <v>125.1498849997879</v>
      </c>
      <c r="G20" s="14">
        <v>132.72706552</v>
      </c>
      <c r="H20" s="59">
        <v>334.30160000000006</v>
      </c>
      <c r="I20" s="20"/>
      <c r="J20" s="80">
        <f t="shared" si="0"/>
        <v>62.875003300646455</v>
      </c>
    </row>
    <row r="21" spans="1:10" ht="14.45" customHeight="1" x14ac:dyDescent="0.2">
      <c r="A21" s="161"/>
      <c r="B21" s="86">
        <v>9</v>
      </c>
      <c r="C21" s="13" t="s">
        <v>253</v>
      </c>
      <c r="D21" s="12" t="s">
        <v>48</v>
      </c>
      <c r="E21" s="14">
        <v>86.817999999999998</v>
      </c>
      <c r="F21" s="14">
        <v>124.49561500016716</v>
      </c>
      <c r="G21" s="14">
        <v>132.26360384</v>
      </c>
      <c r="H21" s="59">
        <v>340.57760000000002</v>
      </c>
      <c r="I21" s="20"/>
      <c r="J21" s="80">
        <f t="shared" si="0"/>
        <v>63.424664418872581</v>
      </c>
    </row>
    <row r="22" spans="1:10" ht="15" customHeight="1" thickBot="1" x14ac:dyDescent="0.25">
      <c r="A22" s="162"/>
      <c r="B22" s="93">
        <v>10</v>
      </c>
      <c r="C22" s="55" t="s">
        <v>254</v>
      </c>
      <c r="D22" s="94" t="s">
        <v>48</v>
      </c>
      <c r="E22" s="84">
        <v>78.617360000000005</v>
      </c>
      <c r="F22" s="84">
        <v>141.03571500009639</v>
      </c>
      <c r="G22" s="84">
        <v>147.76858736</v>
      </c>
      <c r="H22" s="85">
        <v>380.32560000000007</v>
      </c>
      <c r="I22" s="20"/>
      <c r="J22" s="92">
        <f t="shared" si="0"/>
        <v>59.059877626232748</v>
      </c>
    </row>
    <row r="23" spans="1:10" x14ac:dyDescent="0.2">
      <c r="A23" s="160" t="s">
        <v>375</v>
      </c>
      <c r="B23" s="87">
        <v>1</v>
      </c>
      <c r="C23" s="68" t="s">
        <v>259</v>
      </c>
      <c r="D23" s="88" t="s">
        <v>15</v>
      </c>
      <c r="E23" s="89">
        <v>82.257440000000003</v>
      </c>
      <c r="F23" s="89">
        <v>154.62388000052306</v>
      </c>
      <c r="G23" s="89">
        <v>86.510685199999998</v>
      </c>
      <c r="H23" s="90">
        <v>263.17360000000002</v>
      </c>
      <c r="I23" s="20"/>
      <c r="J23" s="79">
        <f t="shared" si="0"/>
        <v>74.833033577534763</v>
      </c>
    </row>
    <row r="24" spans="1:10" x14ac:dyDescent="0.2">
      <c r="A24" s="161"/>
      <c r="B24" s="86">
        <v>2</v>
      </c>
      <c r="C24" s="13" t="s">
        <v>260</v>
      </c>
      <c r="D24" s="12" t="s">
        <v>15</v>
      </c>
      <c r="E24" s="14">
        <v>83.094239999999999</v>
      </c>
      <c r="F24" s="14">
        <v>153.49869000016042</v>
      </c>
      <c r="G24" s="14">
        <v>72.827289759999999</v>
      </c>
      <c r="H24" s="59">
        <v>278.23599999999999</v>
      </c>
      <c r="I24" s="20"/>
      <c r="J24" s="80">
        <f t="shared" si="0"/>
        <v>80.824370014280362</v>
      </c>
    </row>
    <row r="25" spans="1:10" x14ac:dyDescent="0.2">
      <c r="A25" s="161"/>
      <c r="B25" s="86">
        <v>3</v>
      </c>
      <c r="C25" s="13" t="s">
        <v>261</v>
      </c>
      <c r="D25" s="12" t="s">
        <v>15</v>
      </c>
      <c r="E25" s="14">
        <v>83.17792</v>
      </c>
      <c r="F25" s="14">
        <v>154.95101500033343</v>
      </c>
      <c r="G25" s="14">
        <v>81.047343519999998</v>
      </c>
      <c r="H25" s="59">
        <v>245.18240000000006</v>
      </c>
      <c r="I25" s="20"/>
      <c r="J25" s="80">
        <f t="shared" si="0"/>
        <v>75.864829604123173</v>
      </c>
    </row>
    <row r="26" spans="1:10" x14ac:dyDescent="0.2">
      <c r="A26" s="161"/>
      <c r="B26" s="86" t="s">
        <v>255</v>
      </c>
      <c r="C26" s="13" t="s">
        <v>262</v>
      </c>
      <c r="D26" s="12" t="s">
        <v>15</v>
      </c>
      <c r="E26" s="14">
        <v>85.060719999999989</v>
      </c>
      <c r="F26" s="14">
        <v>139.97710999910487</v>
      </c>
      <c r="G26" s="14">
        <v>65.21613352</v>
      </c>
      <c r="H26" s="59">
        <v>186.60640000000001</v>
      </c>
      <c r="I26" s="20"/>
      <c r="J26" s="80">
        <f t="shared" si="0"/>
        <v>79.239902139288574</v>
      </c>
    </row>
    <row r="27" spans="1:10" x14ac:dyDescent="0.2">
      <c r="A27" s="161"/>
      <c r="B27" s="86">
        <v>5</v>
      </c>
      <c r="C27" s="13" t="s">
        <v>263</v>
      </c>
      <c r="D27" s="12" t="s">
        <v>15</v>
      </c>
      <c r="E27" s="14">
        <v>87.361919999999998</v>
      </c>
      <c r="F27" s="14">
        <v>126.32814999986294</v>
      </c>
      <c r="G27" s="14">
        <v>68.409446000000003</v>
      </c>
      <c r="H27" s="59">
        <v>193.71920000000003</v>
      </c>
      <c r="I27" s="20"/>
      <c r="J27" s="80">
        <f t="shared" si="0"/>
        <v>79.075098419245364</v>
      </c>
    </row>
    <row r="28" spans="1:10" x14ac:dyDescent="0.2">
      <c r="A28" s="161"/>
      <c r="B28" s="86">
        <v>6</v>
      </c>
      <c r="C28" s="13" t="s">
        <v>264</v>
      </c>
      <c r="D28" s="12" t="s">
        <v>15</v>
      </c>
      <c r="E28" s="14">
        <v>90.709119999999999</v>
      </c>
      <c r="F28" s="14">
        <v>148.6592150005963</v>
      </c>
      <c r="G28" s="14">
        <v>83.044534080000005</v>
      </c>
      <c r="H28" s="59">
        <v>280.32800000000003</v>
      </c>
      <c r="I28" s="20"/>
      <c r="J28" s="80">
        <f t="shared" si="0"/>
        <v>77.350739258194636</v>
      </c>
    </row>
    <row r="29" spans="1:10" x14ac:dyDescent="0.2">
      <c r="A29" s="161"/>
      <c r="B29" s="86">
        <v>7</v>
      </c>
      <c r="C29" s="13" t="s">
        <v>265</v>
      </c>
      <c r="D29" s="12" t="s">
        <v>15</v>
      </c>
      <c r="E29" s="14">
        <v>91.755120000000005</v>
      </c>
      <c r="F29" s="14">
        <v>123.42735999941942</v>
      </c>
      <c r="G29" s="14">
        <v>54.474299280000004</v>
      </c>
      <c r="H29" s="59">
        <v>165.268</v>
      </c>
      <c r="I29" s="20"/>
      <c r="J29" s="80">
        <f t="shared" si="0"/>
        <v>82.842591056030869</v>
      </c>
    </row>
    <row r="30" spans="1:10" x14ac:dyDescent="0.2">
      <c r="A30" s="161"/>
      <c r="B30" s="86">
        <v>8</v>
      </c>
      <c r="C30" s="13" t="s">
        <v>266</v>
      </c>
      <c r="D30" s="12" t="s">
        <v>15</v>
      </c>
      <c r="E30" s="14">
        <v>92.131680000000003</v>
      </c>
      <c r="F30" s="14">
        <v>124.02083500092704</v>
      </c>
      <c r="G30" s="14">
        <v>58.271111920000003</v>
      </c>
      <c r="H30" s="59">
        <v>184.51440000000002</v>
      </c>
      <c r="I30" s="20"/>
      <c r="J30" s="80">
        <f t="shared" si="0"/>
        <v>82.459338362602395</v>
      </c>
    </row>
    <row r="31" spans="1:10" x14ac:dyDescent="0.2">
      <c r="A31" s="161"/>
      <c r="B31" s="86">
        <v>9</v>
      </c>
      <c r="C31" s="13" t="s">
        <v>267</v>
      </c>
      <c r="D31" s="12" t="s">
        <v>15</v>
      </c>
      <c r="E31" s="14">
        <v>97.319840000000013</v>
      </c>
      <c r="F31" s="14">
        <v>124.12794999927428</v>
      </c>
      <c r="G31" s="14">
        <v>51.062665680000002</v>
      </c>
      <c r="H31" s="59">
        <v>191.62719999999999</v>
      </c>
      <c r="I31" s="20"/>
      <c r="J31" s="80">
        <f t="shared" si="0"/>
        <v>85.537682271952306</v>
      </c>
    </row>
    <row r="32" spans="1:10" x14ac:dyDescent="0.2">
      <c r="A32" s="161"/>
      <c r="B32" s="86">
        <v>10</v>
      </c>
      <c r="C32" s="13" t="s">
        <v>268</v>
      </c>
      <c r="D32" s="12" t="s">
        <v>15</v>
      </c>
      <c r="E32" s="14">
        <v>97.738240000000005</v>
      </c>
      <c r="F32" s="14">
        <v>126.03575500057923</v>
      </c>
      <c r="G32" s="14">
        <v>43.815894000000007</v>
      </c>
      <c r="H32" s="59">
        <v>163.59440000000001</v>
      </c>
      <c r="I32" s="20"/>
      <c r="J32" s="80">
        <f t="shared" si="0"/>
        <v>86.607772222930606</v>
      </c>
    </row>
    <row r="33" spans="1:10" x14ac:dyDescent="0.2">
      <c r="A33" s="161"/>
      <c r="B33" s="86" t="s">
        <v>376</v>
      </c>
      <c r="C33" s="13" t="s">
        <v>269</v>
      </c>
      <c r="D33" s="12" t="s">
        <v>15</v>
      </c>
      <c r="E33" s="14">
        <v>103.97240000000001</v>
      </c>
      <c r="F33" s="14">
        <v>111.92166499974701</v>
      </c>
      <c r="G33" s="14">
        <v>20.5754476</v>
      </c>
      <c r="H33" s="59">
        <v>103.7632</v>
      </c>
      <c r="I33" s="20"/>
      <c r="J33" s="80">
        <f t="shared" si="0"/>
        <v>92.639512875006631</v>
      </c>
    </row>
    <row r="34" spans="1:10" x14ac:dyDescent="0.2">
      <c r="A34" s="161"/>
      <c r="B34" s="86" t="s">
        <v>256</v>
      </c>
      <c r="C34" s="13" t="s">
        <v>270</v>
      </c>
      <c r="D34" s="12" t="s">
        <v>15</v>
      </c>
      <c r="E34" s="14">
        <v>105.81336</v>
      </c>
      <c r="F34" s="14">
        <v>126.27024999992136</v>
      </c>
      <c r="G34" s="14">
        <v>25.963351760000002</v>
      </c>
      <c r="H34" s="59">
        <v>102.50800000000001</v>
      </c>
      <c r="I34" s="20"/>
      <c r="J34" s="80">
        <f t="shared" si="0"/>
        <v>89.891493050322993</v>
      </c>
    </row>
    <row r="35" spans="1:10" ht="13.5" thickBot="1" x14ac:dyDescent="0.25">
      <c r="A35" s="163"/>
      <c r="B35" s="91" t="s">
        <v>257</v>
      </c>
      <c r="C35" s="60" t="s">
        <v>271</v>
      </c>
      <c r="D35" s="61" t="s">
        <v>15</v>
      </c>
      <c r="E35" s="72">
        <v>109.6208</v>
      </c>
      <c r="F35" s="72">
        <v>114.59085499901994</v>
      </c>
      <c r="G35" s="72">
        <v>8.3292561599999999</v>
      </c>
      <c r="H35" s="62">
        <v>53.262320000000003</v>
      </c>
      <c r="I35" s="20"/>
      <c r="J35" s="81">
        <f t="shared" si="0"/>
        <v>94.301048527383188</v>
      </c>
    </row>
    <row r="36" spans="1:10" x14ac:dyDescent="0.2">
      <c r="A36" s="10" t="s">
        <v>258</v>
      </c>
    </row>
  </sheetData>
  <mergeCells count="4">
    <mergeCell ref="A13:A22"/>
    <mergeCell ref="A23:A35"/>
    <mergeCell ref="A2:A12"/>
    <mergeCell ref="L1:O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71"/>
  <sheetViews>
    <sheetView workbookViewId="0">
      <selection activeCell="G1" sqref="G1"/>
    </sheetView>
  </sheetViews>
  <sheetFormatPr defaultColWidth="9.140625" defaultRowHeight="12.75" x14ac:dyDescent="0.2"/>
  <cols>
    <col min="1" max="1" width="9.140625" style="10"/>
    <col min="2" max="2" width="16.28515625" style="43" customWidth="1"/>
    <col min="3" max="3" width="44.28515625" style="43" customWidth="1"/>
    <col min="4" max="4" width="14.85546875" style="43" customWidth="1"/>
    <col min="5" max="5" width="12" style="10" bestFit="1" customWidth="1"/>
    <col min="6" max="6" width="12" style="10" customWidth="1"/>
    <col min="7" max="7" width="11.85546875" style="44" customWidth="1"/>
    <col min="8" max="8" width="13.85546875" style="44" customWidth="1"/>
    <col min="9" max="9" width="12.85546875" style="20" customWidth="1"/>
    <col min="10" max="10" width="14.85546875" style="44" customWidth="1"/>
    <col min="11" max="11" width="13.140625" style="44" customWidth="1"/>
    <col min="12" max="12" width="11.140625" style="44" customWidth="1"/>
    <col min="13" max="13" width="13.140625" style="44" customWidth="1"/>
    <col min="14" max="16384" width="9.140625" style="10"/>
  </cols>
  <sheetData>
    <row r="1" spans="2:18" ht="40.5" x14ac:dyDescent="0.2">
      <c r="B1" s="3" t="s">
        <v>238</v>
      </c>
      <c r="C1" s="3" t="s">
        <v>2</v>
      </c>
      <c r="D1" s="98" t="s">
        <v>486</v>
      </c>
      <c r="E1" s="98" t="s">
        <v>272</v>
      </c>
      <c r="F1" s="4" t="s">
        <v>3</v>
      </c>
      <c r="G1" s="6" t="s">
        <v>516</v>
      </c>
      <c r="H1" s="6" t="s">
        <v>305</v>
      </c>
      <c r="I1" s="7" t="s">
        <v>304</v>
      </c>
      <c r="J1" s="4" t="s">
        <v>370</v>
      </c>
      <c r="K1" s="130" t="s">
        <v>372</v>
      </c>
      <c r="L1" s="110" t="s">
        <v>418</v>
      </c>
      <c r="M1" s="126"/>
      <c r="N1" s="150" t="s">
        <v>12</v>
      </c>
      <c r="O1" s="151"/>
      <c r="P1" s="151"/>
      <c r="Q1" s="152"/>
      <c r="R1" s="48"/>
    </row>
    <row r="2" spans="2:18" ht="15.75" x14ac:dyDescent="0.2">
      <c r="B2" s="153" t="s">
        <v>381</v>
      </c>
      <c r="C2" s="166" t="s">
        <v>293</v>
      </c>
      <c r="D2" s="157" t="s">
        <v>477</v>
      </c>
      <c r="E2" s="102" t="s">
        <v>275</v>
      </c>
      <c r="F2" s="104" t="s">
        <v>48</v>
      </c>
      <c r="G2" s="159">
        <v>-19.720977930251301</v>
      </c>
      <c r="H2" s="99">
        <v>124.56027408000001</v>
      </c>
      <c r="I2" s="99">
        <v>331.37280000000004</v>
      </c>
      <c r="J2" s="99">
        <f>$N$3*$G$2+$O$3*H2+$P$3*I2+$Q$3</f>
        <v>72.501011865002312</v>
      </c>
      <c r="K2" s="132">
        <f>J2-$J$2</f>
        <v>0</v>
      </c>
      <c r="L2" s="99">
        <v>-11.42</v>
      </c>
      <c r="M2" s="127"/>
      <c r="N2" s="74" t="s">
        <v>514</v>
      </c>
      <c r="O2" s="73" t="s">
        <v>236</v>
      </c>
      <c r="P2" s="73" t="s">
        <v>237</v>
      </c>
      <c r="Q2" s="75" t="s">
        <v>18</v>
      </c>
    </row>
    <row r="3" spans="2:18" ht="13.5" thickBot="1" x14ac:dyDescent="0.25">
      <c r="B3" s="153"/>
      <c r="C3" s="166"/>
      <c r="D3" s="167"/>
      <c r="E3" s="86" t="s">
        <v>273</v>
      </c>
      <c r="F3" s="104" t="s">
        <v>48</v>
      </c>
      <c r="G3" s="159"/>
      <c r="H3" s="99">
        <v>118.23812456</v>
      </c>
      <c r="I3" s="99">
        <v>331.37280000000004</v>
      </c>
      <c r="J3" s="99">
        <f>$N$3*$G$2+$O$3*H3+$P$3*I3+$Q$3</f>
        <v>74.861103128449557</v>
      </c>
      <c r="K3" s="132">
        <f>J3-$J$2</f>
        <v>2.3600912634472451</v>
      </c>
      <c r="L3" s="99" t="s">
        <v>344</v>
      </c>
      <c r="M3" s="128"/>
      <c r="N3" s="95">
        <v>-4.6516389647397099E-2</v>
      </c>
      <c r="O3" s="96">
        <v>-0.37330519564289633</v>
      </c>
      <c r="P3" s="96">
        <v>5.5164784395121055E-2</v>
      </c>
      <c r="Q3" s="97">
        <v>99.802551589730641</v>
      </c>
    </row>
    <row r="4" spans="2:18" x14ac:dyDescent="0.2">
      <c r="B4" s="153"/>
      <c r="C4" s="166"/>
      <c r="D4" s="156"/>
      <c r="E4" s="86" t="s">
        <v>274</v>
      </c>
      <c r="F4" s="104" t="s">
        <v>48</v>
      </c>
      <c r="G4" s="159"/>
      <c r="H4" s="99">
        <v>113.52304944000001</v>
      </c>
      <c r="I4" s="99">
        <v>351.45600000000002</v>
      </c>
      <c r="J4" s="99">
        <f>$N$3*$G$2+$O$3*H4+$P$3*I4+$Q$3</f>
        <v>77.7291505665562</v>
      </c>
      <c r="K4" s="132">
        <f>J4-$J$2</f>
        <v>5.2281387015538883</v>
      </c>
      <c r="L4" s="99" t="s">
        <v>344</v>
      </c>
      <c r="M4" s="120"/>
    </row>
    <row r="5" spans="2:18" x14ac:dyDescent="0.2">
      <c r="B5" s="70" t="s">
        <v>377</v>
      </c>
      <c r="C5" s="13" t="s">
        <v>378</v>
      </c>
      <c r="D5" s="86" t="s">
        <v>344</v>
      </c>
      <c r="E5" s="86" t="s">
        <v>362</v>
      </c>
      <c r="F5" s="104" t="s">
        <v>48</v>
      </c>
      <c r="G5" s="99">
        <v>65.540724490052298</v>
      </c>
      <c r="H5" s="99">
        <v>156.09650464000001</v>
      </c>
      <c r="I5" s="99">
        <v>457.31119999999993</v>
      </c>
      <c r="J5" s="99">
        <f>$N$3*G5+$O$3*H5+$P$3*I5+$Q$3</f>
        <v>63.709671257245269</v>
      </c>
      <c r="K5" s="132" t="s">
        <v>344</v>
      </c>
      <c r="L5" s="99">
        <v>-11.31</v>
      </c>
      <c r="M5" s="120"/>
    </row>
    <row r="6" spans="2:18" x14ac:dyDescent="0.2">
      <c r="B6" s="153" t="s">
        <v>382</v>
      </c>
      <c r="C6" s="166" t="s">
        <v>294</v>
      </c>
      <c r="D6" s="157" t="s">
        <v>477</v>
      </c>
      <c r="E6" s="102" t="s">
        <v>275</v>
      </c>
      <c r="F6" s="104" t="s">
        <v>48</v>
      </c>
      <c r="G6" s="159">
        <v>-12.78935184985</v>
      </c>
      <c r="H6" s="99">
        <v>138.23835584</v>
      </c>
      <c r="I6" s="99">
        <v>375.3048</v>
      </c>
      <c r="J6" s="99">
        <f>$N$3*$G$6+$O$3*H6+$P$3*I6+$Q$3</f>
        <v>69.495977965966432</v>
      </c>
      <c r="K6" s="132">
        <f>J6-$J$6</f>
        <v>0</v>
      </c>
      <c r="L6" s="99">
        <v>-9.9</v>
      </c>
      <c r="M6" s="120"/>
    </row>
    <row r="7" spans="2:18" x14ac:dyDescent="0.2">
      <c r="B7" s="153"/>
      <c r="C7" s="166"/>
      <c r="D7" s="167"/>
      <c r="E7" s="86" t="s">
        <v>274</v>
      </c>
      <c r="F7" s="104" t="s">
        <v>48</v>
      </c>
      <c r="G7" s="159"/>
      <c r="H7" s="99">
        <v>129.65902199999999</v>
      </c>
      <c r="I7" s="99">
        <v>394.13279999999997</v>
      </c>
      <c r="J7" s="99">
        <f>$N$3*$G$6+$O$3*H7+$P$3*I7+$Q$3</f>
        <v>73.737330424184691</v>
      </c>
      <c r="K7" s="132">
        <f>J7-$J$6</f>
        <v>4.2413524582182589</v>
      </c>
      <c r="L7" s="99" t="s">
        <v>344</v>
      </c>
      <c r="M7" s="120"/>
    </row>
    <row r="8" spans="2:18" x14ac:dyDescent="0.2">
      <c r="B8" s="153"/>
      <c r="C8" s="166"/>
      <c r="D8" s="156"/>
      <c r="E8" s="86" t="s">
        <v>273</v>
      </c>
      <c r="F8" s="104" t="s">
        <v>48</v>
      </c>
      <c r="G8" s="159"/>
      <c r="H8" s="99">
        <v>120.74676728</v>
      </c>
      <c r="I8" s="99">
        <v>375.3048</v>
      </c>
      <c r="J8" s="99">
        <f>$N$3*$G$6+$O$3*H8+$P$3*I8+$Q$3</f>
        <v>76.025678855462274</v>
      </c>
      <c r="K8" s="132">
        <f>J8-$J$6</f>
        <v>6.5297008894958424</v>
      </c>
      <c r="L8" s="99" t="s">
        <v>344</v>
      </c>
      <c r="M8" s="120"/>
    </row>
    <row r="9" spans="2:18" x14ac:dyDescent="0.2">
      <c r="B9" s="70" t="s">
        <v>379</v>
      </c>
      <c r="C9" s="13" t="s">
        <v>380</v>
      </c>
      <c r="D9" s="86" t="s">
        <v>344</v>
      </c>
      <c r="E9" s="86" t="s">
        <v>362</v>
      </c>
      <c r="F9" s="104" t="s">
        <v>48</v>
      </c>
      <c r="G9" s="99">
        <v>165.06610012016901</v>
      </c>
      <c r="H9" s="99">
        <v>186.84919751999999</v>
      </c>
      <c r="I9" s="99">
        <v>549.77760000000001</v>
      </c>
      <c r="J9" s="99">
        <f>$N$3*G9+$O$3*H9+$P$3*I9+$Q$3</f>
        <v>52.700859092309912</v>
      </c>
      <c r="K9" s="132" t="s">
        <v>344</v>
      </c>
      <c r="L9" s="99">
        <v>-9.49</v>
      </c>
      <c r="M9" s="120"/>
    </row>
    <row r="10" spans="2:18" x14ac:dyDescent="0.2">
      <c r="B10" s="153" t="s">
        <v>383</v>
      </c>
      <c r="C10" s="166" t="s">
        <v>295</v>
      </c>
      <c r="D10" s="157" t="s">
        <v>477</v>
      </c>
      <c r="E10" s="102" t="s">
        <v>275</v>
      </c>
      <c r="F10" s="104" t="s">
        <v>48</v>
      </c>
      <c r="G10" s="159">
        <v>137.31161456997299</v>
      </c>
      <c r="H10" s="99">
        <v>194.45980984000002</v>
      </c>
      <c r="I10" s="99">
        <v>550.61440000000005</v>
      </c>
      <c r="J10" s="99">
        <f>$N$3*$G$10+$O$3*H10+$P$3*I10+$Q$3</f>
        <v>51.196978327127894</v>
      </c>
      <c r="K10" s="132">
        <f>J10-$J$10</f>
        <v>0</v>
      </c>
      <c r="L10" s="99">
        <v>-9.0399999999999991</v>
      </c>
      <c r="M10" s="120"/>
    </row>
    <row r="11" spans="2:18" x14ac:dyDescent="0.2">
      <c r="B11" s="153"/>
      <c r="C11" s="166"/>
      <c r="D11" s="156"/>
      <c r="E11" s="86" t="s">
        <v>274</v>
      </c>
      <c r="F11" s="104" t="s">
        <v>48</v>
      </c>
      <c r="G11" s="159"/>
      <c r="H11" s="99">
        <v>187.27458480000001</v>
      </c>
      <c r="I11" s="99">
        <v>550.19600000000003</v>
      </c>
      <c r="J11" s="99">
        <f>$N$3*$G$10+$O$3*H11+$P$3*I11+$Q$3</f>
        <v>53.856179220632413</v>
      </c>
      <c r="K11" s="132">
        <f>J11-$J$10</f>
        <v>2.6592008935045186</v>
      </c>
      <c r="L11" s="99" t="s">
        <v>344</v>
      </c>
      <c r="M11" s="120"/>
    </row>
    <row r="12" spans="2:18" x14ac:dyDescent="0.2">
      <c r="B12" s="153" t="s">
        <v>384</v>
      </c>
      <c r="C12" s="166" t="s">
        <v>296</v>
      </c>
      <c r="D12" s="157" t="s">
        <v>477</v>
      </c>
      <c r="E12" s="102" t="s">
        <v>275</v>
      </c>
      <c r="F12" s="104" t="s">
        <v>48</v>
      </c>
      <c r="G12" s="159">
        <v>57.510111480034503</v>
      </c>
      <c r="H12" s="99">
        <v>166.0374376</v>
      </c>
      <c r="I12" s="99">
        <v>468.608</v>
      </c>
      <c r="J12" s="99">
        <f>$N$3*$G$12+$O$3*H12+$P$3*I12+$Q$3</f>
        <v>60.995409993975798</v>
      </c>
      <c r="K12" s="132">
        <f>J12-$J$12</f>
        <v>0</v>
      </c>
      <c r="L12" s="99">
        <v>-8.2899999999999991</v>
      </c>
      <c r="M12" s="120"/>
    </row>
    <row r="13" spans="2:18" x14ac:dyDescent="0.2">
      <c r="B13" s="153"/>
      <c r="C13" s="166"/>
      <c r="D13" s="167"/>
      <c r="E13" s="104" t="s">
        <v>273</v>
      </c>
      <c r="F13" s="104" t="s">
        <v>48</v>
      </c>
      <c r="G13" s="159"/>
      <c r="H13" s="99">
        <v>158.37222408</v>
      </c>
      <c r="I13" s="99">
        <v>468.608</v>
      </c>
      <c r="J13" s="99">
        <f>$N$3*$G$12+$O$3*H13+$P$3*I13+$Q$3</f>
        <v>63.856874026703977</v>
      </c>
      <c r="K13" s="132">
        <f>J13-$J$12</f>
        <v>2.8614640327281791</v>
      </c>
      <c r="L13" s="99" t="s">
        <v>344</v>
      </c>
      <c r="M13" s="120"/>
    </row>
    <row r="14" spans="2:18" x14ac:dyDescent="0.2">
      <c r="B14" s="153"/>
      <c r="C14" s="166"/>
      <c r="D14" s="156"/>
      <c r="E14" s="104" t="s">
        <v>274</v>
      </c>
      <c r="F14" s="104" t="s">
        <v>48</v>
      </c>
      <c r="G14" s="159"/>
      <c r="H14" s="99">
        <v>158.89852944</v>
      </c>
      <c r="I14" s="99">
        <v>485.34399999999999</v>
      </c>
      <c r="J14" s="99">
        <f>$N$3*$G$12+$O$3*H14+$P$3*I14+$Q$3</f>
        <v>64.583639332958015</v>
      </c>
      <c r="K14" s="132">
        <f>J14-$J$12</f>
        <v>3.5882293389822166</v>
      </c>
      <c r="L14" s="99" t="s">
        <v>344</v>
      </c>
      <c r="M14" s="120"/>
    </row>
    <row r="15" spans="2:18" x14ac:dyDescent="0.2">
      <c r="B15" s="153" t="s">
        <v>385</v>
      </c>
      <c r="C15" s="166" t="s">
        <v>297</v>
      </c>
      <c r="D15" s="157" t="s">
        <v>477</v>
      </c>
      <c r="E15" s="102" t="s">
        <v>275</v>
      </c>
      <c r="F15" s="104" t="s">
        <v>48</v>
      </c>
      <c r="G15" s="159">
        <v>137.31161456997299</v>
      </c>
      <c r="H15" s="99">
        <v>194.45980984000002</v>
      </c>
      <c r="I15" s="99">
        <v>550.61440000000005</v>
      </c>
      <c r="J15" s="99">
        <f>$N$3*$G$15+$O$3*H15+$P$3*I15+$Q$3</f>
        <v>51.196978327127894</v>
      </c>
      <c r="K15" s="132">
        <f>J15-$J$15</f>
        <v>0</v>
      </c>
      <c r="L15" s="99">
        <v>-6.61</v>
      </c>
      <c r="M15" s="120"/>
    </row>
    <row r="16" spans="2:18" x14ac:dyDescent="0.2">
      <c r="B16" s="153"/>
      <c r="C16" s="166"/>
      <c r="D16" s="156"/>
      <c r="E16" s="86" t="s">
        <v>274</v>
      </c>
      <c r="F16" s="104" t="s">
        <v>48</v>
      </c>
      <c r="G16" s="159"/>
      <c r="H16" s="99">
        <v>187.27458480000001</v>
      </c>
      <c r="I16" s="99">
        <v>550.19600000000003</v>
      </c>
      <c r="J16" s="99">
        <f>$N$3*$G$15+$O$3*H16+$P$3*I16+$Q$3</f>
        <v>53.856179220632413</v>
      </c>
      <c r="K16" s="132">
        <f>J16-$J$15</f>
        <v>2.6592008935045186</v>
      </c>
      <c r="L16" s="99" t="s">
        <v>344</v>
      </c>
      <c r="M16" s="120"/>
    </row>
    <row r="18" spans="2:3" x14ac:dyDescent="0.2">
      <c r="B18" s="102" t="s">
        <v>275</v>
      </c>
      <c r="C18" s="13" t="s">
        <v>306</v>
      </c>
    </row>
    <row r="19" spans="2:3" x14ac:dyDescent="0.2">
      <c r="B19" s="103" t="s">
        <v>273</v>
      </c>
      <c r="C19" s="13" t="s">
        <v>307</v>
      </c>
    </row>
    <row r="20" spans="2:3" x14ac:dyDescent="0.2">
      <c r="B20" s="105" t="s">
        <v>274</v>
      </c>
      <c r="C20" s="13" t="s">
        <v>308</v>
      </c>
    </row>
    <row r="21" spans="2:3" x14ac:dyDescent="0.2">
      <c r="B21" s="86" t="s">
        <v>276</v>
      </c>
      <c r="C21" s="13" t="s">
        <v>509</v>
      </c>
    </row>
    <row r="22" spans="2:3" ht="15.75" x14ac:dyDescent="0.2">
      <c r="B22" s="86" t="s">
        <v>362</v>
      </c>
      <c r="C22" s="13" t="s">
        <v>388</v>
      </c>
    </row>
    <row r="71" spans="1:1" x14ac:dyDescent="0.2">
      <c r="A71" s="106"/>
    </row>
  </sheetData>
  <mergeCells count="21">
    <mergeCell ref="B12:B14"/>
    <mergeCell ref="C12:C14"/>
    <mergeCell ref="G12:G14"/>
    <mergeCell ref="B15:B16"/>
    <mergeCell ref="C15:C16"/>
    <mergeCell ref="G15:G16"/>
    <mergeCell ref="D12:D14"/>
    <mergeCell ref="D15:D16"/>
    <mergeCell ref="B6:B8"/>
    <mergeCell ref="C6:C8"/>
    <mergeCell ref="G6:G8"/>
    <mergeCell ref="B10:B11"/>
    <mergeCell ref="C10:C11"/>
    <mergeCell ref="G10:G11"/>
    <mergeCell ref="D6:D8"/>
    <mergeCell ref="D10:D11"/>
    <mergeCell ref="B2:B4"/>
    <mergeCell ref="C2:C4"/>
    <mergeCell ref="G2:G4"/>
    <mergeCell ref="N1:Q1"/>
    <mergeCell ref="D2:D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3"/>
  <sheetViews>
    <sheetView workbookViewId="0">
      <selection activeCell="G1" sqref="G1"/>
    </sheetView>
  </sheetViews>
  <sheetFormatPr defaultColWidth="9.140625" defaultRowHeight="12.75" x14ac:dyDescent="0.2"/>
  <cols>
    <col min="1" max="1" width="9.140625" style="10"/>
    <col min="2" max="2" width="16.28515625" style="43" customWidth="1"/>
    <col min="3" max="3" width="42.85546875" style="43" customWidth="1"/>
    <col min="4" max="4" width="15.28515625" style="10" customWidth="1"/>
    <col min="5" max="5" width="12" style="10" customWidth="1"/>
    <col min="6" max="6" width="11.85546875" style="44" customWidth="1"/>
    <col min="7" max="7" width="13.85546875" style="44" customWidth="1"/>
    <col min="8" max="8" width="12.85546875" style="20" customWidth="1"/>
    <col min="9" max="9" width="14.85546875" style="44" customWidth="1"/>
    <col min="10" max="12" width="13.140625" style="44" customWidth="1"/>
    <col min="13" max="16384" width="9.140625" style="10"/>
  </cols>
  <sheetData>
    <row r="1" spans="2:18" ht="40.5" x14ac:dyDescent="0.2">
      <c r="B1" s="3" t="s">
        <v>238</v>
      </c>
      <c r="C1" s="3" t="s">
        <v>2</v>
      </c>
      <c r="D1" s="98" t="s">
        <v>486</v>
      </c>
      <c r="E1" s="98" t="s">
        <v>272</v>
      </c>
      <c r="F1" s="4" t="s">
        <v>3</v>
      </c>
      <c r="G1" s="6" t="s">
        <v>516</v>
      </c>
      <c r="H1" s="6" t="s">
        <v>305</v>
      </c>
      <c r="I1" s="7" t="s">
        <v>304</v>
      </c>
      <c r="J1" s="4" t="s">
        <v>370</v>
      </c>
      <c r="K1" s="130" t="s">
        <v>372</v>
      </c>
      <c r="L1" s="4" t="s">
        <v>418</v>
      </c>
      <c r="M1" s="126"/>
      <c r="N1" s="150" t="s">
        <v>12</v>
      </c>
      <c r="O1" s="151"/>
      <c r="P1" s="151"/>
      <c r="Q1" s="152"/>
      <c r="R1" s="48"/>
    </row>
    <row r="2" spans="2:18" s="122" customFormat="1" ht="15.75" x14ac:dyDescent="0.2">
      <c r="B2" s="86" t="s">
        <v>390</v>
      </c>
      <c r="C2" s="121" t="s">
        <v>357</v>
      </c>
      <c r="D2" s="86" t="s">
        <v>344</v>
      </c>
      <c r="E2" s="70" t="s">
        <v>362</v>
      </c>
      <c r="F2" s="123" t="s">
        <v>48</v>
      </c>
      <c r="G2" s="123">
        <v>-66.332882760048705</v>
      </c>
      <c r="H2" s="123">
        <v>82.454757439999995</v>
      </c>
      <c r="I2" s="124">
        <v>227.19120000000001</v>
      </c>
      <c r="J2" s="99">
        <f>$N$3*$G$2+$O$3*H2+$P$3*I2+$Q$3</f>
        <v>84.640282017274245</v>
      </c>
      <c r="K2" s="131" t="s">
        <v>344</v>
      </c>
      <c r="L2" s="123">
        <v>-19.809999999999999</v>
      </c>
      <c r="M2" s="129"/>
      <c r="N2" s="115" t="s">
        <v>514</v>
      </c>
      <c r="O2" s="70" t="s">
        <v>386</v>
      </c>
      <c r="P2" s="70" t="s">
        <v>387</v>
      </c>
      <c r="Q2" s="125" t="s">
        <v>18</v>
      </c>
      <c r="R2" s="119"/>
    </row>
    <row r="3" spans="2:18" ht="13.5" thickBot="1" x14ac:dyDescent="0.25">
      <c r="B3" s="153" t="s">
        <v>391</v>
      </c>
      <c r="C3" s="166" t="s">
        <v>298</v>
      </c>
      <c r="D3" s="157" t="s">
        <v>477</v>
      </c>
      <c r="E3" s="102" t="s">
        <v>273</v>
      </c>
      <c r="F3" s="104" t="s">
        <v>48</v>
      </c>
      <c r="G3" s="159">
        <v>-88.225783059840396</v>
      </c>
      <c r="H3" s="99">
        <v>92.55484976000001</v>
      </c>
      <c r="I3" s="99">
        <v>223.00719999999998</v>
      </c>
      <c r="J3" s="99">
        <f>$N$3*$G$3+$O$3*H3+$P$3*I3+$Q$3</f>
        <v>81.65743430069287</v>
      </c>
      <c r="K3" s="132">
        <f>J3-$J$3</f>
        <v>0</v>
      </c>
      <c r="L3" s="99">
        <v>-14.73</v>
      </c>
      <c r="M3" s="128"/>
      <c r="N3" s="95">
        <v>-4.6516389647397099E-2</v>
      </c>
      <c r="O3" s="96">
        <v>-0.37330519564289633</v>
      </c>
      <c r="P3" s="96">
        <v>5.5164784395121055E-2</v>
      </c>
      <c r="Q3" s="97">
        <v>99.802551589730641</v>
      </c>
    </row>
    <row r="4" spans="2:18" x14ac:dyDescent="0.2">
      <c r="B4" s="153"/>
      <c r="C4" s="166"/>
      <c r="D4" s="156"/>
      <c r="E4" s="86" t="s">
        <v>278</v>
      </c>
      <c r="F4" s="104" t="s">
        <v>48</v>
      </c>
      <c r="G4" s="159"/>
      <c r="H4" s="99">
        <v>80.348489999999998</v>
      </c>
      <c r="I4" s="99">
        <v>223.4256</v>
      </c>
      <c r="J4" s="99">
        <f>$N$3*$G$3+$O$3*H4+$P$3*I4+$Q$3</f>
        <v>86.237212764778164</v>
      </c>
      <c r="K4" s="132">
        <f>J4-$J$3</f>
        <v>4.5797784640852939</v>
      </c>
      <c r="L4" s="116" t="s">
        <v>344</v>
      </c>
      <c r="M4" s="120"/>
    </row>
    <row r="5" spans="2:18" x14ac:dyDescent="0.2">
      <c r="B5" s="153" t="s">
        <v>392</v>
      </c>
      <c r="C5" s="166" t="s">
        <v>299</v>
      </c>
      <c r="D5" s="157" t="s">
        <v>477</v>
      </c>
      <c r="E5" s="102" t="s">
        <v>278</v>
      </c>
      <c r="F5" s="104" t="s">
        <v>48</v>
      </c>
      <c r="G5" s="159">
        <v>-87.467395240043899</v>
      </c>
      <c r="H5" s="99">
        <v>86.878626159999996</v>
      </c>
      <c r="I5" s="99">
        <v>200.83199999999999</v>
      </c>
      <c r="J5" s="99">
        <f>$N$3*$G$5+$O$3*H5+$P$3*I5+$Q$3</f>
        <v>82.517830471955506</v>
      </c>
      <c r="K5" s="132">
        <f>J5-$J$5</f>
        <v>0</v>
      </c>
      <c r="L5" s="99">
        <v>-13.63</v>
      </c>
      <c r="M5" s="120"/>
    </row>
    <row r="6" spans="2:18" x14ac:dyDescent="0.2">
      <c r="B6" s="153"/>
      <c r="C6" s="166"/>
      <c r="D6" s="167"/>
      <c r="E6" s="86" t="s">
        <v>273</v>
      </c>
      <c r="F6" s="104" t="s">
        <v>48</v>
      </c>
      <c r="G6" s="159"/>
      <c r="H6" s="99">
        <v>87.950023040000005</v>
      </c>
      <c r="I6" s="99">
        <v>249.78480000000002</v>
      </c>
      <c r="J6" s="99">
        <f>$N$3*$G$5+$O$3*H6+$P$3*I6+$Q$3</f>
        <v>84.818343107593407</v>
      </c>
      <c r="K6" s="132">
        <f>J6-$J$5</f>
        <v>2.3005126356379009</v>
      </c>
      <c r="L6" s="116" t="s">
        <v>344</v>
      </c>
      <c r="M6" s="120"/>
    </row>
    <row r="7" spans="2:18" x14ac:dyDescent="0.2">
      <c r="B7" s="153"/>
      <c r="C7" s="166"/>
      <c r="D7" s="156"/>
      <c r="E7" s="86" t="s">
        <v>276</v>
      </c>
      <c r="F7" s="104" t="s">
        <v>48</v>
      </c>
      <c r="G7" s="159"/>
      <c r="H7" s="99">
        <v>75.719563440000002</v>
      </c>
      <c r="I7" s="99">
        <v>200.83199999999999</v>
      </c>
      <c r="J7" s="99">
        <f>$N$3*$G$5+$O$3*H7+$P$3*I7+$Q$3</f>
        <v>86.683566563836465</v>
      </c>
      <c r="K7" s="132">
        <f>J7-$J$5</f>
        <v>4.1657360918809587</v>
      </c>
      <c r="L7" s="116" t="s">
        <v>344</v>
      </c>
      <c r="M7" s="120"/>
    </row>
    <row r="8" spans="2:18" x14ac:dyDescent="0.2">
      <c r="B8" s="153" t="s">
        <v>393</v>
      </c>
      <c r="C8" s="166" t="s">
        <v>300</v>
      </c>
      <c r="D8" s="155" t="s">
        <v>480</v>
      </c>
      <c r="E8" s="102" t="s">
        <v>278</v>
      </c>
      <c r="F8" s="104" t="s">
        <v>48</v>
      </c>
      <c r="G8" s="159">
        <v>-76.749619280163103</v>
      </c>
      <c r="H8" s="99">
        <v>112.13166024</v>
      </c>
      <c r="I8" s="99">
        <v>289.53280000000001</v>
      </c>
      <c r="J8" s="99">
        <f>$N$3*$G$8+$O$3*H8+$P$3*I8+$Q$3</f>
        <v>77.485349909115811</v>
      </c>
      <c r="K8" s="132">
        <f>J8-$J$8</f>
        <v>0</v>
      </c>
      <c r="L8" s="99">
        <v>-9.1999999999999993</v>
      </c>
      <c r="M8" s="120"/>
    </row>
    <row r="9" spans="2:18" x14ac:dyDescent="0.2">
      <c r="B9" s="153"/>
      <c r="C9" s="166"/>
      <c r="D9" s="167"/>
      <c r="E9" s="103" t="s">
        <v>274</v>
      </c>
      <c r="F9" s="104" t="s">
        <v>48</v>
      </c>
      <c r="G9" s="159"/>
      <c r="H9" s="99">
        <v>100.70992600000001</v>
      </c>
      <c r="I9" s="99">
        <v>289.53280000000001</v>
      </c>
      <c r="J9" s="99">
        <f>$N$3*$G$8+$O$3*H9+$P$3*I9+$Q$3</f>
        <v>81.749142644160173</v>
      </c>
      <c r="K9" s="132">
        <f>J9-$J$8</f>
        <v>4.2637927350443618</v>
      </c>
      <c r="L9" s="99">
        <v>-13.12</v>
      </c>
      <c r="M9" s="120"/>
    </row>
    <row r="10" spans="2:18" x14ac:dyDescent="0.2">
      <c r="B10" s="153"/>
      <c r="C10" s="166"/>
      <c r="D10" s="156"/>
      <c r="E10" s="86" t="s">
        <v>273</v>
      </c>
      <c r="F10" s="104" t="s">
        <v>48</v>
      </c>
      <c r="G10" s="159"/>
      <c r="H10" s="99">
        <v>106.9915744</v>
      </c>
      <c r="I10" s="99">
        <v>313.8</v>
      </c>
      <c r="J10" s="99">
        <f>$N$3*$G$8+$O$3*H10+$P$3*I10+$Q$3</f>
        <v>80.742865515111589</v>
      </c>
      <c r="K10" s="132">
        <f>J10-$J$8</f>
        <v>3.2575156059957777</v>
      </c>
      <c r="L10" s="99" t="s">
        <v>344</v>
      </c>
      <c r="M10" s="120"/>
    </row>
    <row r="11" spans="2:18" x14ac:dyDescent="0.2">
      <c r="B11" s="153" t="s">
        <v>394</v>
      </c>
      <c r="C11" s="166" t="s">
        <v>301</v>
      </c>
      <c r="D11" s="155" t="s">
        <v>483</v>
      </c>
      <c r="E11" s="102" t="s">
        <v>275</v>
      </c>
      <c r="F11" s="104" t="s">
        <v>48</v>
      </c>
      <c r="G11" s="159">
        <v>-2.65146276006279</v>
      </c>
      <c r="H11" s="99">
        <v>125.95425736</v>
      </c>
      <c r="I11" s="99">
        <v>350.61920000000003</v>
      </c>
      <c r="J11" s="99">
        <f>$N$3*$G$11+$O$3*H11+$P$3*I11+$Q$3</f>
        <v>72.248341951572598</v>
      </c>
      <c r="K11" s="132">
        <f>J11-$J$11</f>
        <v>0</v>
      </c>
      <c r="L11" s="99">
        <v>-5.98</v>
      </c>
      <c r="M11" s="120"/>
    </row>
    <row r="12" spans="2:18" x14ac:dyDescent="0.2">
      <c r="B12" s="153"/>
      <c r="C12" s="166"/>
      <c r="D12" s="167"/>
      <c r="E12" s="103" t="s">
        <v>273</v>
      </c>
      <c r="F12" s="104" t="s">
        <v>48</v>
      </c>
      <c r="G12" s="159"/>
      <c r="H12" s="99">
        <v>120.95119752000001</v>
      </c>
      <c r="I12" s="99">
        <v>350.61920000000003</v>
      </c>
      <c r="J12" s="99">
        <f>$N$3*$G$11+$O$3*H12+$P$3*I12+$Q$3</f>
        <v>74.116010183956917</v>
      </c>
      <c r="K12" s="132">
        <f>J12-$J$11</f>
        <v>1.8676682323843181</v>
      </c>
      <c r="L12" s="99">
        <v>-8.8000000000000007</v>
      </c>
      <c r="M12" s="120"/>
    </row>
    <row r="13" spans="2:18" x14ac:dyDescent="0.2">
      <c r="B13" s="153"/>
      <c r="C13" s="166"/>
      <c r="D13" s="156"/>
      <c r="E13" s="105" t="s">
        <v>274</v>
      </c>
      <c r="F13" s="104" t="s">
        <v>48</v>
      </c>
      <c r="G13" s="159"/>
      <c r="H13" s="99">
        <v>122.78776431999999</v>
      </c>
      <c r="I13" s="99">
        <v>367.77360000000004</v>
      </c>
      <c r="J13" s="99">
        <f>$N$3*$G$11+$O$3*H13+$P$3*I13+$Q$3</f>
        <v>74.376729032799346</v>
      </c>
      <c r="K13" s="132">
        <f>J13-$J$11</f>
        <v>2.128387081226748</v>
      </c>
      <c r="L13" s="99">
        <v>-9.85</v>
      </c>
      <c r="M13" s="120"/>
    </row>
    <row r="14" spans="2:18" ht="15" x14ac:dyDescent="0.25">
      <c r="B14" s="70" t="s">
        <v>395</v>
      </c>
      <c r="C14" s="76" t="s">
        <v>358</v>
      </c>
      <c r="D14" s="134" t="s">
        <v>344</v>
      </c>
      <c r="E14" s="104" t="s">
        <v>362</v>
      </c>
      <c r="F14" s="104" t="s">
        <v>48</v>
      </c>
      <c r="G14" s="99">
        <v>-4.5686594500707596</v>
      </c>
      <c r="H14" s="99">
        <v>125.87572368000001</v>
      </c>
      <c r="I14" s="99">
        <v>377.39680000000004</v>
      </c>
      <c r="J14" s="99">
        <f>$N$3*G14+$O$3*H14+$P$3*I14+$Q$3</f>
        <v>73.844020581231462</v>
      </c>
      <c r="K14" s="132" t="s">
        <v>344</v>
      </c>
      <c r="L14" s="99">
        <v>-9.49</v>
      </c>
      <c r="M14" s="120"/>
    </row>
    <row r="15" spans="2:18" ht="15" x14ac:dyDescent="0.25">
      <c r="B15" s="70" t="s">
        <v>396</v>
      </c>
      <c r="C15" s="76" t="s">
        <v>359</v>
      </c>
      <c r="D15" s="134" t="s">
        <v>344</v>
      </c>
      <c r="E15" s="104" t="s">
        <v>363</v>
      </c>
      <c r="F15" s="104" t="s">
        <v>48</v>
      </c>
      <c r="G15" s="99">
        <v>16.349722150119099</v>
      </c>
      <c r="H15" s="99">
        <v>111.50816056000001</v>
      </c>
      <c r="I15" s="99">
        <v>281.58319999999998</v>
      </c>
      <c r="J15" s="99">
        <f>$N$3*G15+$O$3*H15+$P$3*I15+$Q$3</f>
        <v>72.94892236722697</v>
      </c>
      <c r="K15" s="132" t="s">
        <v>344</v>
      </c>
      <c r="L15" s="99">
        <v>-5.71</v>
      </c>
      <c r="M15" s="120"/>
    </row>
    <row r="16" spans="2:18" ht="15" x14ac:dyDescent="0.25">
      <c r="B16" s="70" t="s">
        <v>397</v>
      </c>
      <c r="C16" s="76" t="s">
        <v>360</v>
      </c>
      <c r="D16" s="134" t="s">
        <v>344</v>
      </c>
      <c r="E16" s="104" t="s">
        <v>362</v>
      </c>
      <c r="F16" s="104" t="s">
        <v>48</v>
      </c>
      <c r="G16" s="99">
        <v>2.1593790602082499</v>
      </c>
      <c r="H16" s="99">
        <v>114.16926823999999</v>
      </c>
      <c r="I16" s="99">
        <v>290.78800000000001</v>
      </c>
      <c r="J16" s="99">
        <f>$N$3*G16+$O$3*H16+$P$3*I16+$Q$3</f>
        <v>73.123381379918513</v>
      </c>
      <c r="K16" s="132" t="s">
        <v>344</v>
      </c>
      <c r="L16" s="99">
        <v>-5.34</v>
      </c>
      <c r="M16" s="120"/>
    </row>
    <row r="17" spans="2:13" x14ac:dyDescent="0.2">
      <c r="B17" s="153" t="s">
        <v>398</v>
      </c>
      <c r="C17" s="166" t="s">
        <v>302</v>
      </c>
      <c r="D17" s="157" t="s">
        <v>477</v>
      </c>
      <c r="E17" s="102" t="s">
        <v>275</v>
      </c>
      <c r="F17" s="104" t="s">
        <v>48</v>
      </c>
      <c r="G17" s="159">
        <v>-34.065700220123297</v>
      </c>
      <c r="H17" s="99">
        <v>120.958394</v>
      </c>
      <c r="I17" s="99">
        <v>325.09680000000003</v>
      </c>
      <c r="J17" s="99">
        <f>$N$3*$G$17+$O$3*H17+$P$3*I17+$Q$3</f>
        <v>74.166662917504567</v>
      </c>
      <c r="K17" s="132">
        <f>J17-$J$17</f>
        <v>0</v>
      </c>
      <c r="L17" s="99">
        <v>-5.24</v>
      </c>
      <c r="M17" s="120"/>
    </row>
    <row r="18" spans="2:13" x14ac:dyDescent="0.2">
      <c r="B18" s="153"/>
      <c r="C18" s="166"/>
      <c r="D18" s="167"/>
      <c r="E18" s="86" t="s">
        <v>273</v>
      </c>
      <c r="F18" s="104" t="s">
        <v>48</v>
      </c>
      <c r="G18" s="159"/>
      <c r="H18" s="99">
        <v>116.50189008</v>
      </c>
      <c r="I18" s="99">
        <v>325.09680000000003</v>
      </c>
      <c r="J18" s="99">
        <f>$N$3*$G$17+$O$3*H18+$P$3*I18+$Q$3</f>
        <v>75.830298985243502</v>
      </c>
      <c r="K18" s="132">
        <f>J18-$J$17</f>
        <v>1.6636360677389348</v>
      </c>
      <c r="L18" s="99" t="s">
        <v>344</v>
      </c>
      <c r="M18" s="120"/>
    </row>
    <row r="19" spans="2:13" x14ac:dyDescent="0.2">
      <c r="B19" s="153"/>
      <c r="C19" s="166"/>
      <c r="D19" s="156"/>
      <c r="E19" s="86" t="s">
        <v>276</v>
      </c>
      <c r="F19" s="104" t="s">
        <v>48</v>
      </c>
      <c r="G19" s="159"/>
      <c r="H19" s="99">
        <v>120.06732752000001</v>
      </c>
      <c r="I19" s="99">
        <v>358.15039999999999</v>
      </c>
      <c r="J19" s="99">
        <f>$N$3*$G$17+$O$3*H19+$P$3*I19+$Q$3</f>
        <v>76.322697381634356</v>
      </c>
      <c r="K19" s="132">
        <f>J19-$J$17</f>
        <v>2.1560344641297888</v>
      </c>
      <c r="L19" s="99" t="s">
        <v>344</v>
      </c>
      <c r="M19" s="120"/>
    </row>
    <row r="20" spans="2:13" x14ac:dyDescent="0.2">
      <c r="B20" s="70" t="s">
        <v>399</v>
      </c>
      <c r="C20" s="13" t="s">
        <v>361</v>
      </c>
      <c r="D20" s="86" t="s">
        <v>344</v>
      </c>
      <c r="E20" s="86" t="s">
        <v>362</v>
      </c>
      <c r="F20" s="104" t="s">
        <v>48</v>
      </c>
      <c r="G20" s="99">
        <v>4.52138081951004</v>
      </c>
      <c r="H20" s="99">
        <v>116.94183768000001</v>
      </c>
      <c r="I20" s="99">
        <v>299.99279999999999</v>
      </c>
      <c r="J20" s="99">
        <f>$N$3*$G$20+$O$3*H20+$P$3*I20+$Q$3</f>
        <v>72.486275815902488</v>
      </c>
      <c r="K20" s="132" t="s">
        <v>344</v>
      </c>
      <c r="L20" s="99">
        <v>-4.99</v>
      </c>
      <c r="M20" s="120"/>
    </row>
    <row r="21" spans="2:13" x14ac:dyDescent="0.2">
      <c r="K21" s="120"/>
    </row>
    <row r="22" spans="2:13" x14ac:dyDescent="0.2">
      <c r="B22" s="102" t="s">
        <v>275</v>
      </c>
      <c r="C22" s="13" t="s">
        <v>306</v>
      </c>
    </row>
    <row r="23" spans="2:13" x14ac:dyDescent="0.2">
      <c r="B23" s="103" t="s">
        <v>273</v>
      </c>
      <c r="C23" s="13" t="s">
        <v>307</v>
      </c>
    </row>
    <row r="24" spans="2:13" x14ac:dyDescent="0.2">
      <c r="B24" s="105" t="s">
        <v>274</v>
      </c>
      <c r="C24" s="13" t="s">
        <v>308</v>
      </c>
    </row>
    <row r="25" spans="2:13" x14ac:dyDescent="0.2">
      <c r="B25" s="86" t="s">
        <v>276</v>
      </c>
      <c r="C25" s="13" t="s">
        <v>509</v>
      </c>
    </row>
    <row r="26" spans="2:13" ht="15.75" x14ac:dyDescent="0.2">
      <c r="B26" s="86" t="s">
        <v>362</v>
      </c>
      <c r="C26" s="13" t="s">
        <v>388</v>
      </c>
    </row>
    <row r="27" spans="2:13" ht="15.75" x14ac:dyDescent="0.2">
      <c r="B27" s="86" t="s">
        <v>363</v>
      </c>
      <c r="C27" s="13" t="s">
        <v>389</v>
      </c>
    </row>
    <row r="63" spans="1:1" x14ac:dyDescent="0.2">
      <c r="A63" s="106"/>
    </row>
  </sheetData>
  <mergeCells count="21">
    <mergeCell ref="B17:B19"/>
    <mergeCell ref="C17:C19"/>
    <mergeCell ref="G17:G19"/>
    <mergeCell ref="B8:B10"/>
    <mergeCell ref="C8:C10"/>
    <mergeCell ref="G8:G10"/>
    <mergeCell ref="B11:B13"/>
    <mergeCell ref="C11:C13"/>
    <mergeCell ref="G11:G13"/>
    <mergeCell ref="D17:D19"/>
    <mergeCell ref="B3:B4"/>
    <mergeCell ref="C3:C4"/>
    <mergeCell ref="G3:G4"/>
    <mergeCell ref="B5:B7"/>
    <mergeCell ref="C5:C7"/>
    <mergeCell ref="G5:G7"/>
    <mergeCell ref="N1:Q1"/>
    <mergeCell ref="D3:D4"/>
    <mergeCell ref="D5:D7"/>
    <mergeCell ref="D8:D10"/>
    <mergeCell ref="D11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62"/>
  <sheetViews>
    <sheetView workbookViewId="0">
      <selection activeCell="G1" sqref="G1"/>
    </sheetView>
  </sheetViews>
  <sheetFormatPr defaultColWidth="9.140625" defaultRowHeight="12.75" x14ac:dyDescent="0.2"/>
  <cols>
    <col min="1" max="1" width="9.140625" style="10"/>
    <col min="2" max="2" width="16.28515625" style="43" customWidth="1"/>
    <col min="3" max="3" width="42.28515625" style="43" customWidth="1"/>
    <col min="4" max="4" width="18.28515625" style="43" customWidth="1"/>
    <col min="5" max="5" width="12" style="10" bestFit="1" customWidth="1"/>
    <col min="6" max="6" width="12" style="10" customWidth="1"/>
    <col min="7" max="7" width="11.85546875" style="44" customWidth="1"/>
    <col min="8" max="8" width="13.85546875" style="44" customWidth="1"/>
    <col min="9" max="9" width="12.85546875" style="20" customWidth="1"/>
    <col min="10" max="10" width="14.85546875" style="44" customWidth="1"/>
    <col min="11" max="11" width="13.140625" style="44" customWidth="1"/>
    <col min="12" max="12" width="12.140625" style="10" customWidth="1"/>
    <col min="13" max="16384" width="9.140625" style="10"/>
  </cols>
  <sheetData>
    <row r="1" spans="2:18" ht="40.5" x14ac:dyDescent="0.2">
      <c r="B1" s="3" t="s">
        <v>238</v>
      </c>
      <c r="C1" s="3" t="s">
        <v>2</v>
      </c>
      <c r="D1" s="3" t="s">
        <v>476</v>
      </c>
      <c r="E1" s="98" t="s">
        <v>272</v>
      </c>
      <c r="F1" s="4" t="s">
        <v>3</v>
      </c>
      <c r="G1" s="6" t="s">
        <v>516</v>
      </c>
      <c r="H1" s="6" t="s">
        <v>305</v>
      </c>
      <c r="I1" s="7" t="s">
        <v>304</v>
      </c>
      <c r="J1" s="4" t="s">
        <v>370</v>
      </c>
      <c r="K1" s="4" t="s">
        <v>372</v>
      </c>
      <c r="L1" s="4" t="s">
        <v>418</v>
      </c>
      <c r="N1" s="150" t="s">
        <v>12</v>
      </c>
      <c r="O1" s="151"/>
      <c r="P1" s="151"/>
      <c r="Q1" s="152"/>
      <c r="R1" s="48"/>
    </row>
    <row r="2" spans="2:18" ht="15.75" x14ac:dyDescent="0.2">
      <c r="B2" s="153" t="s">
        <v>400</v>
      </c>
      <c r="C2" s="166" t="s">
        <v>279</v>
      </c>
      <c r="D2" s="157" t="s">
        <v>477</v>
      </c>
      <c r="E2" s="102" t="s">
        <v>273</v>
      </c>
      <c r="F2" s="104" t="s">
        <v>48</v>
      </c>
      <c r="G2" s="159">
        <v>6.6286568999814701</v>
      </c>
      <c r="H2" s="99">
        <v>135.94862000000001</v>
      </c>
      <c r="I2" s="99">
        <v>268.69648000000001</v>
      </c>
      <c r="J2" s="99">
        <f>$N$3*$G$2+$O$3*H2+$P$3*I2+$Q$3</f>
        <v>63.566467602978385</v>
      </c>
      <c r="K2" s="99">
        <f>J2-$J$2</f>
        <v>0</v>
      </c>
      <c r="L2" s="116">
        <v>-13.38</v>
      </c>
      <c r="N2" s="74" t="s">
        <v>514</v>
      </c>
      <c r="O2" s="73" t="s">
        <v>236</v>
      </c>
      <c r="P2" s="73" t="s">
        <v>237</v>
      </c>
      <c r="Q2" s="75" t="s">
        <v>18</v>
      </c>
    </row>
    <row r="3" spans="2:18" ht="13.5" thickBot="1" x14ac:dyDescent="0.25">
      <c r="B3" s="153"/>
      <c r="C3" s="166"/>
      <c r="D3" s="156"/>
      <c r="E3" s="86" t="s">
        <v>274</v>
      </c>
      <c r="F3" s="104" t="s">
        <v>48</v>
      </c>
      <c r="G3" s="159"/>
      <c r="H3" s="99">
        <v>136.64692959999999</v>
      </c>
      <c r="I3" s="99">
        <v>404.17439999999999</v>
      </c>
      <c r="J3" s="99">
        <f>$N$3*$G$2+$O$3*H3+$P$3*I3+$Q$3</f>
        <v>70.779395248230529</v>
      </c>
      <c r="K3" s="99">
        <f>J3-$J$2</f>
        <v>7.2129276452521438</v>
      </c>
      <c r="L3" s="11" t="s">
        <v>344</v>
      </c>
      <c r="N3" s="95">
        <v>-4.6516389647397099E-2</v>
      </c>
      <c r="O3" s="96">
        <v>-0.37330519564289633</v>
      </c>
      <c r="P3" s="96">
        <v>5.5164784395121055E-2</v>
      </c>
      <c r="Q3" s="97">
        <v>99.802551589730641</v>
      </c>
    </row>
    <row r="4" spans="2:18" x14ac:dyDescent="0.2">
      <c r="B4" s="153" t="s">
        <v>401</v>
      </c>
      <c r="C4" s="166" t="s">
        <v>280</v>
      </c>
      <c r="D4" s="157" t="s">
        <v>477</v>
      </c>
      <c r="E4" s="102" t="s">
        <v>277</v>
      </c>
      <c r="F4" s="104" t="s">
        <v>48</v>
      </c>
      <c r="G4" s="159">
        <v>-5.6994870899360901</v>
      </c>
      <c r="H4" s="99">
        <v>124.351618</v>
      </c>
      <c r="I4" s="99">
        <v>186.60640000000001</v>
      </c>
      <c r="J4" s="99">
        <f>$N$3*$G$4+$O$3*H4+$P$3*I4+$Q$3</f>
        <v>63.940667888745423</v>
      </c>
      <c r="K4" s="99">
        <f>J4-$J$4</f>
        <v>0</v>
      </c>
      <c r="L4" s="116">
        <v>-12.04</v>
      </c>
    </row>
    <row r="5" spans="2:18" x14ac:dyDescent="0.2">
      <c r="B5" s="153"/>
      <c r="C5" s="166"/>
      <c r="D5" s="167"/>
      <c r="E5" s="86" t="s">
        <v>273</v>
      </c>
      <c r="F5" s="104" t="s">
        <v>48</v>
      </c>
      <c r="G5" s="159"/>
      <c r="H5" s="99">
        <v>112.90093048</v>
      </c>
      <c r="I5" s="99">
        <v>186.60640000000001</v>
      </c>
      <c r="J5" s="99">
        <f>$N$3*$G$4+$O$3*H5+$P$3*I5+$Q$3</f>
        <v>68.215269033644688</v>
      </c>
      <c r="K5" s="99">
        <f>J5-$J$4</f>
        <v>4.2746011448992647</v>
      </c>
      <c r="L5" s="11" t="s">
        <v>344</v>
      </c>
    </row>
    <row r="6" spans="2:18" x14ac:dyDescent="0.2">
      <c r="B6" s="153"/>
      <c r="C6" s="166"/>
      <c r="D6" s="156"/>
      <c r="E6" s="86" t="s">
        <v>276</v>
      </c>
      <c r="F6" s="104" t="s">
        <v>48</v>
      </c>
      <c r="G6" s="159"/>
      <c r="H6" s="99">
        <v>120.40978792</v>
      </c>
      <c r="I6" s="99">
        <v>348.52720000000005</v>
      </c>
      <c r="J6" s="99">
        <f>$N$3*$G$4+$O$3*H6+$P$3*I6+$Q$3</f>
        <v>74.344499559036393</v>
      </c>
      <c r="K6" s="99">
        <f>J6-$J$4</f>
        <v>10.40383167029097</v>
      </c>
      <c r="L6" s="11" t="s">
        <v>344</v>
      </c>
    </row>
    <row r="7" spans="2:18" ht="15" x14ac:dyDescent="0.25">
      <c r="B7" s="70" t="s">
        <v>402</v>
      </c>
      <c r="C7" s="76" t="s">
        <v>354</v>
      </c>
      <c r="D7" s="134" t="s">
        <v>344</v>
      </c>
      <c r="E7" s="86" t="s">
        <v>362</v>
      </c>
      <c r="F7" s="104" t="s">
        <v>48</v>
      </c>
      <c r="G7" s="99">
        <v>36.298409399883198</v>
      </c>
      <c r="H7" s="99">
        <v>163.37750144000003</v>
      </c>
      <c r="I7" s="117">
        <v>351.45600000000002</v>
      </c>
      <c r="J7" s="99">
        <f>$N$3*$G$7+$O$3*H7+$P$3*I7+$Q$3</f>
        <v>56.51240496016981</v>
      </c>
      <c r="K7" s="99" t="s">
        <v>344</v>
      </c>
      <c r="L7" s="116">
        <v>-9.89</v>
      </c>
    </row>
    <row r="8" spans="2:18" x14ac:dyDescent="0.2">
      <c r="B8" s="153" t="s">
        <v>403</v>
      </c>
      <c r="C8" s="166" t="s">
        <v>281</v>
      </c>
      <c r="D8" s="157" t="s">
        <v>477</v>
      </c>
      <c r="E8" s="102" t="s">
        <v>275</v>
      </c>
      <c r="F8" s="104" t="s">
        <v>48</v>
      </c>
      <c r="G8" s="159">
        <v>-31.219333720070001</v>
      </c>
      <c r="H8" s="99">
        <v>155.40965919999999</v>
      </c>
      <c r="I8" s="99">
        <v>286.152128</v>
      </c>
      <c r="J8" s="99">
        <f>$N$3*$G$8+$O$3*H8+$P$3*I8+$Q$3</f>
        <v>59.025049494458784</v>
      </c>
      <c r="K8" s="99">
        <f>J8-$J$8</f>
        <v>0</v>
      </c>
      <c r="L8" s="116">
        <v>-7.29</v>
      </c>
    </row>
    <row r="9" spans="2:18" x14ac:dyDescent="0.2">
      <c r="B9" s="153"/>
      <c r="C9" s="166"/>
      <c r="D9" s="167"/>
      <c r="E9" s="86" t="s">
        <v>273</v>
      </c>
      <c r="F9" s="104" t="s">
        <v>48</v>
      </c>
      <c r="G9" s="159"/>
      <c r="H9" s="99">
        <v>140.84130592</v>
      </c>
      <c r="I9" s="99">
        <v>286.152128</v>
      </c>
      <c r="J9" s="99">
        <f>$N$3*$G$8+$O$3*H9+$P$3*I9+$Q$3</f>
        <v>64.463491465844015</v>
      </c>
      <c r="K9" s="99">
        <f>J9-$J$8</f>
        <v>5.438441971385231</v>
      </c>
      <c r="L9" s="11" t="s">
        <v>344</v>
      </c>
    </row>
    <row r="10" spans="2:18" x14ac:dyDescent="0.2">
      <c r="B10" s="153"/>
      <c r="C10" s="166"/>
      <c r="D10" s="156"/>
      <c r="E10" s="86" t="s">
        <v>274</v>
      </c>
      <c r="F10" s="104" t="s">
        <v>48</v>
      </c>
      <c r="G10" s="159"/>
      <c r="H10" s="99">
        <v>143.16007872</v>
      </c>
      <c r="I10" s="99">
        <v>437.22800000000001</v>
      </c>
      <c r="J10" s="99">
        <f>$N$3*$G$8+$O$3*H10+$P$3*I10+$Q$3</f>
        <v>71.931949438273492</v>
      </c>
      <c r="K10" s="99">
        <f>J10-$J$8</f>
        <v>12.906899943814707</v>
      </c>
      <c r="L10" s="11" t="s">
        <v>344</v>
      </c>
    </row>
    <row r="11" spans="2:18" x14ac:dyDescent="0.2">
      <c r="B11" s="153" t="s">
        <v>404</v>
      </c>
      <c r="C11" s="168" t="s">
        <v>303</v>
      </c>
      <c r="D11" s="157" t="s">
        <v>477</v>
      </c>
      <c r="E11" s="102" t="s">
        <v>275</v>
      </c>
      <c r="F11" s="104" t="s">
        <v>48</v>
      </c>
      <c r="G11" s="159">
        <v>-17.3078380601352</v>
      </c>
      <c r="H11" s="99">
        <v>149.57594984000002</v>
      </c>
      <c r="I11" s="99">
        <v>256.81392</v>
      </c>
      <c r="J11" s="99">
        <f>$N$3*$G$11+$O$3*H11+$P$3*I11+$Q$3</f>
        <v>58.937255036862553</v>
      </c>
      <c r="K11" s="99">
        <f>J11-$J$11</f>
        <v>0</v>
      </c>
      <c r="L11" s="116">
        <v>-6.26</v>
      </c>
    </row>
    <row r="12" spans="2:18" x14ac:dyDescent="0.2">
      <c r="B12" s="153"/>
      <c r="C12" s="169"/>
      <c r="D12" s="167"/>
      <c r="E12" s="86" t="s">
        <v>273</v>
      </c>
      <c r="F12" s="104" t="s">
        <v>48</v>
      </c>
      <c r="G12" s="159"/>
      <c r="H12" s="99">
        <v>140.40395240000001</v>
      </c>
      <c r="I12" s="99">
        <v>256.81392</v>
      </c>
      <c r="J12" s="99">
        <f>$N$3*$G$11+$O$3*H12+$P$3*I12+$Q$3</f>
        <v>62.361209335637895</v>
      </c>
      <c r="K12" s="99">
        <f>J12-$J$11</f>
        <v>3.4239542987753424</v>
      </c>
      <c r="L12" s="11" t="s">
        <v>344</v>
      </c>
    </row>
    <row r="13" spans="2:18" x14ac:dyDescent="0.2">
      <c r="B13" s="153"/>
      <c r="C13" s="169"/>
      <c r="D13" s="167"/>
      <c r="E13" s="86" t="s">
        <v>277</v>
      </c>
      <c r="F13" s="104" t="s">
        <v>48</v>
      </c>
      <c r="G13" s="159"/>
      <c r="H13" s="99">
        <v>136.58295623999999</v>
      </c>
      <c r="I13" s="99">
        <v>256.81392</v>
      </c>
      <c r="J13" s="99">
        <f>$N$3*$G$11+$O$3*H13+$P$3*I13+$Q$3</f>
        <v>63.78760705469746</v>
      </c>
      <c r="K13" s="99">
        <f>J13-$J$11</f>
        <v>4.8503520178349078</v>
      </c>
      <c r="L13" s="11" t="s">
        <v>344</v>
      </c>
    </row>
    <row r="14" spans="2:18" x14ac:dyDescent="0.2">
      <c r="B14" s="153"/>
      <c r="C14" s="170"/>
      <c r="D14" s="156"/>
      <c r="E14" s="86" t="s">
        <v>274</v>
      </c>
      <c r="F14" s="104" t="s">
        <v>48</v>
      </c>
      <c r="G14" s="159"/>
      <c r="H14" s="99">
        <v>139.17222464</v>
      </c>
      <c r="I14" s="99">
        <v>426.34960000000007</v>
      </c>
      <c r="J14" s="99">
        <f>$N$3*$G$11+$O$3*H14+$P$3*I14+$Q$3</f>
        <v>72.173418942543734</v>
      </c>
      <c r="K14" s="99">
        <f>J14-$J$11</f>
        <v>13.236163905681181</v>
      </c>
      <c r="L14" s="11" t="s">
        <v>344</v>
      </c>
    </row>
    <row r="15" spans="2:18" x14ac:dyDescent="0.2">
      <c r="B15" s="153" t="s">
        <v>405</v>
      </c>
      <c r="C15" s="166" t="s">
        <v>282</v>
      </c>
      <c r="D15" s="157" t="s">
        <v>477</v>
      </c>
      <c r="E15" s="102" t="s">
        <v>275</v>
      </c>
      <c r="F15" s="104" t="s">
        <v>48</v>
      </c>
      <c r="G15" s="159">
        <v>29.215298729798601</v>
      </c>
      <c r="H15" s="99">
        <v>181.42326079999998</v>
      </c>
      <c r="I15" s="99">
        <v>317.1472</v>
      </c>
      <c r="J15" s="99">
        <f>$N$3*$G$15+$O$3*H15+$P$3*I15+$Q$3</f>
        <v>48.212672412750365</v>
      </c>
      <c r="K15" s="99">
        <f>J15-$J$15</f>
        <v>0</v>
      </c>
      <c r="L15" s="116">
        <v>-3.68</v>
      </c>
    </row>
    <row r="16" spans="2:18" x14ac:dyDescent="0.2">
      <c r="B16" s="153"/>
      <c r="C16" s="166"/>
      <c r="D16" s="156"/>
      <c r="E16" s="86" t="s">
        <v>273</v>
      </c>
      <c r="F16" s="104" t="s">
        <v>48</v>
      </c>
      <c r="G16" s="159"/>
      <c r="H16" s="99">
        <v>161.49670976000002</v>
      </c>
      <c r="I16" s="99">
        <v>317.1472</v>
      </c>
      <c r="J16" s="99">
        <f>$N$3*$G$15+$O$3*H16+$P$3*I16+$Q$3</f>
        <v>55.651357447225706</v>
      </c>
      <c r="K16" s="99">
        <f>J16-$J$15</f>
        <v>7.4386850344753412</v>
      </c>
      <c r="L16" s="11" t="s">
        <v>344</v>
      </c>
    </row>
    <row r="17" spans="2:12" x14ac:dyDescent="0.2">
      <c r="B17" s="153" t="s">
        <v>406</v>
      </c>
      <c r="C17" s="168" t="s">
        <v>283</v>
      </c>
      <c r="D17" s="155" t="s">
        <v>478</v>
      </c>
      <c r="E17" s="102" t="s">
        <v>275</v>
      </c>
      <c r="F17" s="104" t="s">
        <v>48</v>
      </c>
      <c r="G17" s="159">
        <v>14.6158507600431</v>
      </c>
      <c r="H17" s="99">
        <v>171.36479928</v>
      </c>
      <c r="I17" s="99">
        <v>316.31040000000002</v>
      </c>
      <c r="J17" s="99">
        <f>$N$3*$G$17+$O$3*H17+$P$3*I17+$Q$3</f>
        <v>52.60050007715671</v>
      </c>
      <c r="K17" s="99">
        <f>J17-$J$17</f>
        <v>0</v>
      </c>
      <c r="L17" s="116">
        <v>-2.94</v>
      </c>
    </row>
    <row r="18" spans="2:12" x14ac:dyDescent="0.2">
      <c r="B18" s="153"/>
      <c r="C18" s="169"/>
      <c r="D18" s="167"/>
      <c r="E18" s="103" t="s">
        <v>277</v>
      </c>
      <c r="F18" s="104" t="s">
        <v>48</v>
      </c>
      <c r="G18" s="159"/>
      <c r="H18" s="99">
        <v>163.38909112000002</v>
      </c>
      <c r="I18" s="99">
        <v>316.31040000000002</v>
      </c>
      <c r="J18" s="99">
        <f>$N$3*$G$17+$O$3*H18+$P$3*I18+$Q$3</f>
        <v>55.577873372216153</v>
      </c>
      <c r="K18" s="99">
        <f>J18-$J$17</f>
        <v>2.9773732950594436</v>
      </c>
      <c r="L18" s="116">
        <v>-3.63</v>
      </c>
    </row>
    <row r="19" spans="2:12" x14ac:dyDescent="0.2">
      <c r="B19" s="153"/>
      <c r="C19" s="169"/>
      <c r="D19" s="167"/>
      <c r="E19" s="86" t="s">
        <v>273</v>
      </c>
      <c r="F19" s="104" t="s">
        <v>48</v>
      </c>
      <c r="G19" s="159"/>
      <c r="H19" s="99">
        <v>156.17892944000002</v>
      </c>
      <c r="I19" s="99">
        <v>316.31040000000002</v>
      </c>
      <c r="J19" s="99">
        <f>$N$3*$G$17+$O$3*H19+$P$3*I19+$Q$3</f>
        <v>58.269464188785463</v>
      </c>
      <c r="K19" s="99">
        <f>J19-$J$17</f>
        <v>5.6689641116287532</v>
      </c>
      <c r="L19" s="11" t="s">
        <v>344</v>
      </c>
    </row>
    <row r="20" spans="2:12" x14ac:dyDescent="0.2">
      <c r="B20" s="153"/>
      <c r="C20" s="170"/>
      <c r="D20" s="156"/>
      <c r="E20" s="86" t="s">
        <v>276</v>
      </c>
      <c r="F20" s="104" t="s">
        <v>48</v>
      </c>
      <c r="G20" s="159"/>
      <c r="H20" s="99">
        <v>156.17892944000002</v>
      </c>
      <c r="I20" s="99">
        <v>490.78320000000002</v>
      </c>
      <c r="J20" s="99">
        <f>$N$3*$G$17+$O$3*H20+$P$3*I20+$Q$3</f>
        <v>67.894218583598544</v>
      </c>
      <c r="K20" s="99">
        <f>J20-$J$17</f>
        <v>15.293718506441834</v>
      </c>
      <c r="L20" s="11" t="s">
        <v>344</v>
      </c>
    </row>
    <row r="21" spans="2:12" x14ac:dyDescent="0.2">
      <c r="B21" s="153" t="s">
        <v>407</v>
      </c>
      <c r="C21" s="166" t="s">
        <v>284</v>
      </c>
      <c r="D21" s="155" t="s">
        <v>478</v>
      </c>
      <c r="E21" s="102" t="s">
        <v>275</v>
      </c>
      <c r="F21" s="104" t="s">
        <v>48</v>
      </c>
      <c r="G21" s="159">
        <v>37.986931900051701</v>
      </c>
      <c r="H21" s="99">
        <v>182.46231536000002</v>
      </c>
      <c r="I21" s="99">
        <v>345.59839999999997</v>
      </c>
      <c r="J21" s="99">
        <f>$N$3*$G$21+$O$3*H21+$P$3*I21+$Q$3</f>
        <v>48.986267554336848</v>
      </c>
      <c r="K21" s="99">
        <f>J21-$J$21</f>
        <v>0</v>
      </c>
      <c r="L21" s="116">
        <v>1.22</v>
      </c>
    </row>
    <row r="22" spans="2:12" x14ac:dyDescent="0.2">
      <c r="B22" s="153"/>
      <c r="C22" s="166"/>
      <c r="D22" s="156"/>
      <c r="E22" s="103" t="s">
        <v>273</v>
      </c>
      <c r="F22" s="104" t="s">
        <v>48</v>
      </c>
      <c r="G22" s="159"/>
      <c r="H22" s="99">
        <v>177.59950319999999</v>
      </c>
      <c r="I22" s="99">
        <v>345.59839999999997</v>
      </c>
      <c r="J22" s="99">
        <f>$N$3*$G$21+$O$3*H22+$P$3*I22+$Q$3</f>
        <v>50.801580599100319</v>
      </c>
      <c r="K22" s="99">
        <f>J22-$J$21</f>
        <v>1.8153130447634709</v>
      </c>
      <c r="L22" s="116">
        <v>0.27</v>
      </c>
    </row>
    <row r="23" spans="2:12" x14ac:dyDescent="0.2">
      <c r="B23" s="153" t="s">
        <v>408</v>
      </c>
      <c r="C23" s="166" t="s">
        <v>285</v>
      </c>
      <c r="D23" s="157" t="s">
        <v>477</v>
      </c>
      <c r="E23" s="102" t="s">
        <v>275</v>
      </c>
      <c r="F23" s="104" t="s">
        <v>48</v>
      </c>
      <c r="G23" s="159">
        <v>-7.4796722398950903</v>
      </c>
      <c r="H23" s="99">
        <v>171.15300520000002</v>
      </c>
      <c r="I23" s="99">
        <v>178.23840000000001</v>
      </c>
      <c r="J23" s="99">
        <f>$N$3*$G$23+$O$3*H23+$P$3*I23+$Q$3</f>
        <v>46.090655753952106</v>
      </c>
      <c r="K23" s="99">
        <f>J23-$J$23</f>
        <v>0</v>
      </c>
      <c r="L23" s="116">
        <v>0.3</v>
      </c>
    </row>
    <row r="24" spans="2:12" x14ac:dyDescent="0.2">
      <c r="B24" s="153"/>
      <c r="C24" s="166"/>
      <c r="D24" s="167"/>
      <c r="E24" s="86" t="s">
        <v>277</v>
      </c>
      <c r="F24" s="104" t="s">
        <v>48</v>
      </c>
      <c r="G24" s="159"/>
      <c r="H24" s="99">
        <v>164.68290944</v>
      </c>
      <c r="I24" s="99">
        <v>178.23840000000001</v>
      </c>
      <c r="J24" s="99">
        <f>$N$3*$G$23+$O$3*H24+$P$3*I24+$Q$3</f>
        <v>48.505976117467185</v>
      </c>
      <c r="K24" s="99">
        <f>J24-$J$23</f>
        <v>2.4153203635150788</v>
      </c>
      <c r="L24" s="11" t="s">
        <v>344</v>
      </c>
    </row>
    <row r="25" spans="2:12" x14ac:dyDescent="0.2">
      <c r="B25" s="153"/>
      <c r="C25" s="166"/>
      <c r="D25" s="156"/>
      <c r="E25" s="86" t="s">
        <v>274</v>
      </c>
      <c r="F25" s="104" t="s">
        <v>48</v>
      </c>
      <c r="G25" s="159"/>
      <c r="H25" s="99">
        <v>160.70413464000001</v>
      </c>
      <c r="I25" s="99">
        <v>506.68239999999997</v>
      </c>
      <c r="J25" s="99">
        <f>$N$3*$G$23+$O$3*H25+$P$3*I25+$Q$3</f>
        <v>68.109815868471344</v>
      </c>
      <c r="K25" s="99">
        <f>J25-$J$23</f>
        <v>22.019160114519238</v>
      </c>
      <c r="L25" s="11" t="s">
        <v>344</v>
      </c>
    </row>
    <row r="26" spans="2:12" x14ac:dyDescent="0.2">
      <c r="B26" s="153" t="s">
        <v>409</v>
      </c>
      <c r="C26" s="166" t="s">
        <v>286</v>
      </c>
      <c r="D26" s="155" t="s">
        <v>478</v>
      </c>
      <c r="E26" s="102" t="s">
        <v>275</v>
      </c>
      <c r="F26" s="104" t="s">
        <v>48</v>
      </c>
      <c r="G26" s="159">
        <v>-72.572697050024701</v>
      </c>
      <c r="H26" s="99">
        <v>103.66470864</v>
      </c>
      <c r="I26" s="99">
        <v>103.34480000000002</v>
      </c>
      <c r="J26" s="99">
        <f>$N$3*$G$26+$O$3*H26+$P$3*I26+$Q$3</f>
        <v>70.180790713709953</v>
      </c>
      <c r="K26" s="99">
        <f>J26-$J$26</f>
        <v>0</v>
      </c>
      <c r="L26" s="116">
        <v>-14.17</v>
      </c>
    </row>
    <row r="27" spans="2:12" x14ac:dyDescent="0.2">
      <c r="B27" s="153"/>
      <c r="C27" s="166"/>
      <c r="D27" s="156"/>
      <c r="E27" s="103" t="s">
        <v>273</v>
      </c>
      <c r="F27" s="104" t="s">
        <v>48</v>
      </c>
      <c r="G27" s="159"/>
      <c r="H27" s="99">
        <v>101.05581728000001</v>
      </c>
      <c r="I27" s="99">
        <v>103.34480000000002</v>
      </c>
      <c r="J27" s="99">
        <f>$N$3*$G$26+$O$3*H27+$P$3*I27+$Q$3</f>
        <v>71.154703413265807</v>
      </c>
      <c r="K27" s="99">
        <f>J27-$J$26</f>
        <v>0.97391269955585358</v>
      </c>
      <c r="L27" s="116">
        <v>-15.42</v>
      </c>
    </row>
    <row r="28" spans="2:12" ht="15" x14ac:dyDescent="0.2">
      <c r="B28" s="153" t="s">
        <v>410</v>
      </c>
      <c r="C28" s="166" t="s">
        <v>287</v>
      </c>
      <c r="D28" s="157" t="s">
        <v>477</v>
      </c>
      <c r="E28" s="102" t="s">
        <v>275</v>
      </c>
      <c r="F28" s="104" t="s">
        <v>48</v>
      </c>
      <c r="G28" s="159">
        <v>-10.824876529983401</v>
      </c>
      <c r="H28" s="99">
        <v>144.24565936000002</v>
      </c>
      <c r="I28" s="101">
        <v>227.6096</v>
      </c>
      <c r="J28" s="99">
        <f>$N$3*$G$28+$O$3*H28+$P$3*I28+$Q$3</f>
        <v>59.014466186520664</v>
      </c>
      <c r="K28" s="99">
        <f>J28-$J$28</f>
        <v>0</v>
      </c>
      <c r="L28" s="116">
        <v>-5.35</v>
      </c>
    </row>
    <row r="29" spans="2:12" ht="15" x14ac:dyDescent="0.2">
      <c r="B29" s="153"/>
      <c r="C29" s="166"/>
      <c r="D29" s="156"/>
      <c r="E29" s="86" t="s">
        <v>273</v>
      </c>
      <c r="F29" s="104" t="s">
        <v>48</v>
      </c>
      <c r="G29" s="159"/>
      <c r="H29" s="99">
        <v>136.32551472</v>
      </c>
      <c r="I29" s="101">
        <v>227.6096</v>
      </c>
      <c r="J29" s="99">
        <f>$N$3*$G$28+$O$3*H29+$P$3*I29+$Q$3</f>
        <v>61.971097330875921</v>
      </c>
      <c r="K29" s="99">
        <f>J29-$J$28</f>
        <v>2.9566311443552564</v>
      </c>
      <c r="L29" s="11" t="s">
        <v>344</v>
      </c>
    </row>
    <row r="30" spans="2:12" x14ac:dyDescent="0.2">
      <c r="B30" s="153" t="s">
        <v>411</v>
      </c>
      <c r="C30" s="166" t="s">
        <v>288</v>
      </c>
      <c r="D30" s="155" t="s">
        <v>480</v>
      </c>
      <c r="E30" s="102" t="s">
        <v>275</v>
      </c>
      <c r="F30" s="104" t="s">
        <v>48</v>
      </c>
      <c r="G30" s="159">
        <v>-46.2549029300407</v>
      </c>
      <c r="H30" s="99">
        <v>129.82403896</v>
      </c>
      <c r="I30" s="99">
        <v>194.9744</v>
      </c>
      <c r="J30" s="99">
        <f>$N$3*$G$30+$O$3*H30+$P$3*I30+$Q$3</f>
        <v>64.245895152981248</v>
      </c>
      <c r="K30" s="99">
        <f>J30-$J$30</f>
        <v>0</v>
      </c>
      <c r="L30" s="116">
        <v>-10.72</v>
      </c>
    </row>
    <row r="31" spans="2:12" x14ac:dyDescent="0.2">
      <c r="B31" s="153"/>
      <c r="C31" s="166"/>
      <c r="D31" s="167"/>
      <c r="E31" s="103" t="s">
        <v>277</v>
      </c>
      <c r="F31" s="104" t="s">
        <v>48</v>
      </c>
      <c r="G31" s="159"/>
      <c r="H31" s="99">
        <v>116.50569752</v>
      </c>
      <c r="I31" s="99">
        <v>194.9744</v>
      </c>
      <c r="J31" s="99">
        <f>$N$3*$G$30+$O$3*H31+$P$3*I31+$Q$3</f>
        <v>69.217701209879337</v>
      </c>
      <c r="K31" s="99">
        <f>J31-$J$30</f>
        <v>4.9718060568980889</v>
      </c>
      <c r="L31" s="116">
        <v>-12.05</v>
      </c>
    </row>
    <row r="32" spans="2:12" x14ac:dyDescent="0.2">
      <c r="B32" s="153"/>
      <c r="C32" s="166"/>
      <c r="D32" s="156"/>
      <c r="E32" s="86" t="s">
        <v>273</v>
      </c>
      <c r="F32" s="104" t="s">
        <v>48</v>
      </c>
      <c r="G32" s="159"/>
      <c r="H32" s="99">
        <v>126.04408784</v>
      </c>
      <c r="I32" s="99">
        <v>194.9744</v>
      </c>
      <c r="J32" s="99">
        <f>$N$3*$G$30+$O$3*H32+$P$3*I32+$Q$3</f>
        <v>65.656970545353431</v>
      </c>
      <c r="K32" s="99">
        <f>J32-$J$30</f>
        <v>1.411075392372183</v>
      </c>
      <c r="L32" s="11" t="s">
        <v>344</v>
      </c>
    </row>
    <row r="33" spans="2:12" x14ac:dyDescent="0.2">
      <c r="B33" s="153" t="s">
        <v>412</v>
      </c>
      <c r="C33" s="166" t="s">
        <v>289</v>
      </c>
      <c r="D33" s="157" t="s">
        <v>477</v>
      </c>
      <c r="E33" s="102" t="s">
        <v>275</v>
      </c>
      <c r="F33" s="104" t="s">
        <v>48</v>
      </c>
      <c r="G33" s="171">
        <v>-37.475550799982599</v>
      </c>
      <c r="H33" s="99">
        <v>136.3705764</v>
      </c>
      <c r="I33" s="99">
        <v>220.9152</v>
      </c>
      <c r="J33" s="99">
        <f>$N$3*$G$33+$O$3*H33+$P$3*I33+$Q$3</f>
        <v>62.824673587661962</v>
      </c>
      <c r="K33" s="99">
        <f>J33-$J$33</f>
        <v>0</v>
      </c>
      <c r="L33" s="116">
        <v>-10.44</v>
      </c>
    </row>
    <row r="34" spans="2:12" x14ac:dyDescent="0.2">
      <c r="B34" s="153"/>
      <c r="C34" s="166"/>
      <c r="D34" s="156"/>
      <c r="E34" s="86" t="s">
        <v>273</v>
      </c>
      <c r="F34" s="104" t="s">
        <v>48</v>
      </c>
      <c r="G34" s="171"/>
      <c r="H34" s="99">
        <v>117.95896808000001</v>
      </c>
      <c r="I34" s="99">
        <v>220.9152</v>
      </c>
      <c r="J34" s="99">
        <f>$N$3*$G$33+$O$3*H34+$P$3*I34+$Q$3</f>
        <v>69.697822633659939</v>
      </c>
      <c r="K34" s="99">
        <f>J34-$J$33</f>
        <v>6.8731490459979767</v>
      </c>
      <c r="L34" s="11" t="s">
        <v>344</v>
      </c>
    </row>
    <row r="35" spans="2:12" x14ac:dyDescent="0.2">
      <c r="B35" s="153" t="s">
        <v>413</v>
      </c>
      <c r="C35" s="166" t="s">
        <v>290</v>
      </c>
      <c r="D35" s="157" t="s">
        <v>477</v>
      </c>
      <c r="E35" s="102" t="s">
        <v>275</v>
      </c>
      <c r="F35" s="104" t="s">
        <v>48</v>
      </c>
      <c r="G35" s="159">
        <v>-7.7826414199638299</v>
      </c>
      <c r="H35" s="99">
        <v>152.60441272</v>
      </c>
      <c r="I35" s="99">
        <v>278.06864000000002</v>
      </c>
      <c r="J35" s="99">
        <f>$N$3*$G$35+$O$3*H35+$P$3*I35+$Q$3</f>
        <v>58.536148396743286</v>
      </c>
      <c r="K35" s="99">
        <f>J35-$J$35</f>
        <v>0</v>
      </c>
      <c r="L35" s="116">
        <v>-7.25</v>
      </c>
    </row>
    <row r="36" spans="2:12" x14ac:dyDescent="0.2">
      <c r="B36" s="153"/>
      <c r="C36" s="166"/>
      <c r="D36" s="156"/>
      <c r="E36" s="86" t="s">
        <v>273</v>
      </c>
      <c r="F36" s="104" t="s">
        <v>48</v>
      </c>
      <c r="G36" s="159"/>
      <c r="H36" s="99">
        <v>137.34264511999999</v>
      </c>
      <c r="I36" s="99">
        <v>278.06864000000002</v>
      </c>
      <c r="J36" s="99">
        <f>$N$3*$G$35+$O$3*H36+$P$3*I36+$Q$3</f>
        <v>64.233445536517706</v>
      </c>
      <c r="K36" s="99">
        <f>J36-$J$35</f>
        <v>5.6972971397744203</v>
      </c>
      <c r="L36" s="11" t="s">
        <v>344</v>
      </c>
    </row>
    <row r="37" spans="2:12" x14ac:dyDescent="0.2">
      <c r="B37" s="153" t="s">
        <v>414</v>
      </c>
      <c r="C37" s="166" t="s">
        <v>291</v>
      </c>
      <c r="D37" s="155" t="s">
        <v>478</v>
      </c>
      <c r="E37" s="102" t="s">
        <v>277</v>
      </c>
      <c r="F37" s="104" t="s">
        <v>48</v>
      </c>
      <c r="G37" s="159">
        <v>18.497522769917801</v>
      </c>
      <c r="H37" s="99">
        <v>135.96820112</v>
      </c>
      <c r="I37" s="99">
        <v>240.99839999999998</v>
      </c>
      <c r="J37" s="99">
        <f>$N$3*$G$37+$O$3*H37+$P$3*I37+$Q$3</f>
        <v>61.479102468308405</v>
      </c>
      <c r="K37" s="99">
        <f>J37-$J$37</f>
        <v>0</v>
      </c>
      <c r="L37" s="116">
        <v>-10.1</v>
      </c>
    </row>
    <row r="38" spans="2:12" x14ac:dyDescent="0.2">
      <c r="B38" s="153"/>
      <c r="C38" s="166"/>
      <c r="D38" s="167"/>
      <c r="E38" s="103" t="s">
        <v>273</v>
      </c>
      <c r="F38" s="104" t="s">
        <v>48</v>
      </c>
      <c r="G38" s="159"/>
      <c r="H38" s="99">
        <v>132.48933064000002</v>
      </c>
      <c r="I38" s="99">
        <v>240.99839999999998</v>
      </c>
      <c r="J38" s="99">
        <f>$N$3*$G$37+$O$3*H38+$P$3*I38+$Q$3</f>
        <v>62.777782893461094</v>
      </c>
      <c r="K38" s="99">
        <f>J38-$J$37</f>
        <v>1.2986804251526891</v>
      </c>
      <c r="L38" s="116">
        <v>-12.23</v>
      </c>
    </row>
    <row r="39" spans="2:12" x14ac:dyDescent="0.2">
      <c r="B39" s="153"/>
      <c r="C39" s="166"/>
      <c r="D39" s="156"/>
      <c r="E39" s="86" t="s">
        <v>276</v>
      </c>
      <c r="F39" s="104" t="s">
        <v>48</v>
      </c>
      <c r="G39" s="159"/>
      <c r="H39" s="99">
        <v>133.53625112</v>
      </c>
      <c r="I39" s="99">
        <v>395.38800000000003</v>
      </c>
      <c r="J39" s="99">
        <f>$N$3*$G$37+$O$3*H39+$P$3*I39+$Q$3</f>
        <v>70.903831035701131</v>
      </c>
      <c r="K39" s="99">
        <f>J39-$J$37</f>
        <v>9.4247285673927266</v>
      </c>
      <c r="L39" s="11" t="s">
        <v>344</v>
      </c>
    </row>
    <row r="40" spans="2:12" x14ac:dyDescent="0.2">
      <c r="B40" s="70" t="s">
        <v>415</v>
      </c>
      <c r="C40" s="13" t="s">
        <v>355</v>
      </c>
      <c r="D40" s="86" t="s">
        <v>344</v>
      </c>
      <c r="E40" s="86" t="s">
        <v>362</v>
      </c>
      <c r="F40" s="104" t="s">
        <v>48</v>
      </c>
      <c r="G40" s="99">
        <v>26.614974079496999</v>
      </c>
      <c r="H40" s="99">
        <v>132.39205264</v>
      </c>
      <c r="I40" s="117">
        <v>214.63920000000002</v>
      </c>
      <c r="J40" s="99">
        <f>$N$3*$G$40+$O$3*H40+$P$3*I40+$Q$3</f>
        <v>60.982403163394821</v>
      </c>
      <c r="K40" s="99" t="s">
        <v>344</v>
      </c>
      <c r="L40" s="116">
        <v>-8.9499999999999993</v>
      </c>
    </row>
    <row r="41" spans="2:12" x14ac:dyDescent="0.2">
      <c r="B41" s="153" t="s">
        <v>416</v>
      </c>
      <c r="C41" s="166" t="s">
        <v>292</v>
      </c>
      <c r="D41" s="157" t="s">
        <v>477</v>
      </c>
      <c r="E41" s="102" t="s">
        <v>275</v>
      </c>
      <c r="F41" s="104" t="s">
        <v>48</v>
      </c>
      <c r="G41" s="159">
        <v>3.4252884998202799</v>
      </c>
      <c r="H41" s="99">
        <v>150.25836024</v>
      </c>
      <c r="I41" s="99">
        <v>270.28640000000007</v>
      </c>
      <c r="J41" s="99">
        <f>$N$3*$G$41+$O$3*H41+$P$3*I41+$Q$3</f>
        <v>58.461283949777709</v>
      </c>
      <c r="K41" s="99">
        <f>J41-$J$41</f>
        <v>0</v>
      </c>
      <c r="L41" s="116">
        <v>-7.34</v>
      </c>
    </row>
    <row r="42" spans="2:12" x14ac:dyDescent="0.2">
      <c r="B42" s="153"/>
      <c r="C42" s="166"/>
      <c r="D42" s="156"/>
      <c r="E42" s="86" t="s">
        <v>274</v>
      </c>
      <c r="F42" s="104" t="s">
        <v>48</v>
      </c>
      <c r="G42" s="159"/>
      <c r="H42" s="99">
        <v>138.79943023999999</v>
      </c>
      <c r="I42" s="99">
        <v>374.46800000000002</v>
      </c>
      <c r="J42" s="99">
        <f>$N$3*$G$41+$O$3*H42+$P$3*I42+$Q$3</f>
        <v>68.486117557224702</v>
      </c>
      <c r="K42" s="99">
        <f>J42-$J$41</f>
        <v>10.024833607446993</v>
      </c>
      <c r="L42" s="11" t="s">
        <v>344</v>
      </c>
    </row>
    <row r="43" spans="2:12" x14ac:dyDescent="0.2">
      <c r="B43" s="70" t="s">
        <v>417</v>
      </c>
      <c r="C43" s="13" t="s">
        <v>356</v>
      </c>
      <c r="D43" s="86" t="s">
        <v>344</v>
      </c>
      <c r="E43" s="86" t="s">
        <v>362</v>
      </c>
      <c r="F43" s="104" t="s">
        <v>48</v>
      </c>
      <c r="G43" s="99">
        <v>-7.4767776299682103</v>
      </c>
      <c r="H43" s="99">
        <v>194.94314552</v>
      </c>
      <c r="I43" s="99">
        <v>61.923200000000008</v>
      </c>
      <c r="J43" s="99">
        <f>$N$3*$G$43+$O$3*H43+$P$3*I43+$Q$3</f>
        <v>30.793035190743936</v>
      </c>
      <c r="K43" s="99" t="s">
        <v>344</v>
      </c>
      <c r="L43" s="116">
        <v>6.52</v>
      </c>
    </row>
    <row r="45" spans="2:12" x14ac:dyDescent="0.2">
      <c r="B45" s="102" t="s">
        <v>275</v>
      </c>
      <c r="C45" s="13" t="s">
        <v>306</v>
      </c>
    </row>
    <row r="46" spans="2:12" x14ac:dyDescent="0.2">
      <c r="B46" s="103" t="s">
        <v>273</v>
      </c>
      <c r="C46" s="13" t="s">
        <v>307</v>
      </c>
    </row>
    <row r="47" spans="2:12" x14ac:dyDescent="0.2">
      <c r="B47" s="105" t="s">
        <v>274</v>
      </c>
      <c r="C47" s="13" t="s">
        <v>308</v>
      </c>
    </row>
    <row r="48" spans="2:12" x14ac:dyDescent="0.2">
      <c r="B48" s="86" t="s">
        <v>276</v>
      </c>
      <c r="C48" s="13" t="s">
        <v>509</v>
      </c>
    </row>
    <row r="49" spans="1:3" ht="15.75" x14ac:dyDescent="0.2">
      <c r="B49" s="86" t="s">
        <v>362</v>
      </c>
      <c r="C49" s="13" t="s">
        <v>388</v>
      </c>
    </row>
    <row r="62" spans="1:3" x14ac:dyDescent="0.2">
      <c r="A62" s="106"/>
    </row>
  </sheetData>
  <mergeCells count="61">
    <mergeCell ref="B41:B42"/>
    <mergeCell ref="C41:C42"/>
    <mergeCell ref="G41:G42"/>
    <mergeCell ref="B35:B36"/>
    <mergeCell ref="C35:C36"/>
    <mergeCell ref="G35:G36"/>
    <mergeCell ref="B37:B39"/>
    <mergeCell ref="C37:C39"/>
    <mergeCell ref="G37:G39"/>
    <mergeCell ref="D35:D36"/>
    <mergeCell ref="D37:D39"/>
    <mergeCell ref="D41:D42"/>
    <mergeCell ref="B30:B32"/>
    <mergeCell ref="C30:C32"/>
    <mergeCell ref="G30:G32"/>
    <mergeCell ref="B33:B34"/>
    <mergeCell ref="C33:C34"/>
    <mergeCell ref="G33:G34"/>
    <mergeCell ref="D30:D32"/>
    <mergeCell ref="D33:D34"/>
    <mergeCell ref="B26:B27"/>
    <mergeCell ref="C26:C27"/>
    <mergeCell ref="G26:G27"/>
    <mergeCell ref="B28:B29"/>
    <mergeCell ref="C28:C29"/>
    <mergeCell ref="G28:G29"/>
    <mergeCell ref="D26:D27"/>
    <mergeCell ref="D28:D29"/>
    <mergeCell ref="B21:B22"/>
    <mergeCell ref="C21:C22"/>
    <mergeCell ref="G21:G22"/>
    <mergeCell ref="B23:B25"/>
    <mergeCell ref="C23:C25"/>
    <mergeCell ref="G23:G25"/>
    <mergeCell ref="D21:D22"/>
    <mergeCell ref="D23:D25"/>
    <mergeCell ref="B15:B16"/>
    <mergeCell ref="C15:C16"/>
    <mergeCell ref="G15:G16"/>
    <mergeCell ref="B17:B20"/>
    <mergeCell ref="C17:C20"/>
    <mergeCell ref="G17:G20"/>
    <mergeCell ref="D15:D16"/>
    <mergeCell ref="D17:D20"/>
    <mergeCell ref="B8:B10"/>
    <mergeCell ref="C8:C10"/>
    <mergeCell ref="G8:G10"/>
    <mergeCell ref="B11:B14"/>
    <mergeCell ref="C11:C14"/>
    <mergeCell ref="G11:G14"/>
    <mergeCell ref="D8:D10"/>
    <mergeCell ref="D11:D14"/>
    <mergeCell ref="N1:Q1"/>
    <mergeCell ref="B2:B3"/>
    <mergeCell ref="C2:C3"/>
    <mergeCell ref="G2:G3"/>
    <mergeCell ref="B4:B6"/>
    <mergeCell ref="C4:C6"/>
    <mergeCell ref="G4:G6"/>
    <mergeCell ref="D2:D3"/>
    <mergeCell ref="D4:D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08"/>
  <sheetViews>
    <sheetView zoomScale="110" zoomScaleNormal="110" workbookViewId="0">
      <selection activeCell="J1" sqref="J1"/>
    </sheetView>
  </sheetViews>
  <sheetFormatPr defaultColWidth="9.140625" defaultRowHeight="12.75" x14ac:dyDescent="0.2"/>
  <cols>
    <col min="1" max="1" width="9.140625" style="10"/>
    <col min="2" max="2" width="10.140625" style="43" customWidth="1"/>
    <col min="3" max="3" width="39.42578125" style="43" customWidth="1"/>
    <col min="4" max="4" width="15.140625" style="43" customWidth="1"/>
    <col min="5" max="5" width="12" style="10" bestFit="1" customWidth="1"/>
    <col min="6" max="6" width="12" style="10" customWidth="1"/>
    <col min="7" max="7" width="15.140625" style="10" customWidth="1"/>
    <col min="8" max="8" width="14.85546875" style="44" customWidth="1"/>
    <col min="9" max="9" width="13.140625" style="44" customWidth="1"/>
    <col min="10" max="10" width="11.85546875" style="44" customWidth="1"/>
    <col min="11" max="11" width="13.85546875" style="44" customWidth="1"/>
    <col min="12" max="12" width="12.85546875" style="20" customWidth="1"/>
    <col min="13" max="16384" width="9.140625" style="10"/>
  </cols>
  <sheetData>
    <row r="1" spans="2:18" ht="40.5" x14ac:dyDescent="0.2">
      <c r="B1" s="98" t="s">
        <v>364</v>
      </c>
      <c r="C1" s="3" t="s">
        <v>2</v>
      </c>
      <c r="D1" s="3" t="s">
        <v>476</v>
      </c>
      <c r="E1" s="98" t="s">
        <v>272</v>
      </c>
      <c r="F1" s="98" t="s">
        <v>3</v>
      </c>
      <c r="G1" s="98" t="s">
        <v>435</v>
      </c>
      <c r="H1" s="4" t="s">
        <v>370</v>
      </c>
      <c r="I1" s="4" t="s">
        <v>372</v>
      </c>
      <c r="J1" s="6" t="s">
        <v>516</v>
      </c>
      <c r="K1" s="6" t="s">
        <v>305</v>
      </c>
      <c r="L1" s="7" t="s">
        <v>304</v>
      </c>
      <c r="N1" s="150" t="s">
        <v>12</v>
      </c>
      <c r="O1" s="151"/>
      <c r="P1" s="151"/>
      <c r="Q1" s="152"/>
      <c r="R1" s="48"/>
    </row>
    <row r="2" spans="2:18" ht="15.75" x14ac:dyDescent="0.2">
      <c r="B2" s="153" t="s">
        <v>419</v>
      </c>
      <c r="C2" s="166" t="s">
        <v>312</v>
      </c>
      <c r="D2" s="157" t="s">
        <v>477</v>
      </c>
      <c r="E2" s="102" t="s">
        <v>273</v>
      </c>
      <c r="F2" s="104" t="s">
        <v>48</v>
      </c>
      <c r="G2" s="172" t="s">
        <v>436</v>
      </c>
      <c r="H2" s="99">
        <f>$N$3*$J$2+$O$3*K2+$P$3*L2+$Q$3</f>
        <v>56.684494057163754</v>
      </c>
      <c r="I2" s="99">
        <f>H2-$H$2</f>
        <v>0</v>
      </c>
      <c r="J2" s="159">
        <v>21.819570180064499</v>
      </c>
      <c r="K2" s="99">
        <v>150.8710652</v>
      </c>
      <c r="L2" s="99">
        <v>257.73439999999999</v>
      </c>
      <c r="N2" s="74" t="s">
        <v>514</v>
      </c>
      <c r="O2" s="73" t="s">
        <v>236</v>
      </c>
      <c r="P2" s="73" t="s">
        <v>237</v>
      </c>
      <c r="Q2" s="75" t="s">
        <v>18</v>
      </c>
    </row>
    <row r="3" spans="2:18" ht="13.5" thickBot="1" x14ac:dyDescent="0.25">
      <c r="B3" s="153"/>
      <c r="C3" s="166"/>
      <c r="D3" s="167"/>
      <c r="E3" s="104" t="s">
        <v>274</v>
      </c>
      <c r="F3" s="104" t="s">
        <v>48</v>
      </c>
      <c r="G3" s="173"/>
      <c r="H3" s="99">
        <f t="shared" ref="H3" si="0">$N$3*$J$2+$O$3*K3+$P$3*L3+$Q$3</f>
        <v>61.529852464166382</v>
      </c>
      <c r="I3" s="99">
        <f>H3-$H$2</f>
        <v>4.8453584070026281</v>
      </c>
      <c r="J3" s="159"/>
      <c r="K3" s="99">
        <v>142.09579463999998</v>
      </c>
      <c r="L3" s="99">
        <v>286.18560000000002</v>
      </c>
      <c r="N3" s="95">
        <v>-4.6516389647397099E-2</v>
      </c>
      <c r="O3" s="96">
        <v>-0.37330519564289633</v>
      </c>
      <c r="P3" s="96">
        <v>5.5164784395121055E-2</v>
      </c>
      <c r="Q3" s="97">
        <v>99.802551589730641</v>
      </c>
    </row>
    <row r="4" spans="2:18" x14ac:dyDescent="0.2">
      <c r="B4" s="153"/>
      <c r="C4" s="166"/>
      <c r="D4" s="156"/>
      <c r="E4" s="86" t="s">
        <v>277</v>
      </c>
      <c r="F4" s="104" t="s">
        <v>48</v>
      </c>
      <c r="G4" s="174"/>
      <c r="H4" s="99">
        <f>$N$3*$J$2+$O$3*K4+$P$3*L4+$Q$3</f>
        <v>62.087293266570818</v>
      </c>
      <c r="I4" s="99">
        <f t="shared" ref="I4" si="1">H4-$H$2</f>
        <v>5.402799209407064</v>
      </c>
      <c r="J4" s="159"/>
      <c r="K4" s="99">
        <v>136.39819080000001</v>
      </c>
      <c r="L4" s="99">
        <v>257.73439999999999</v>
      </c>
    </row>
    <row r="5" spans="2:18" x14ac:dyDescent="0.2">
      <c r="B5" s="153" t="s">
        <v>420</v>
      </c>
      <c r="C5" s="166" t="s">
        <v>313</v>
      </c>
      <c r="D5" s="157" t="s">
        <v>477</v>
      </c>
      <c r="E5" s="102" t="s">
        <v>275</v>
      </c>
      <c r="F5" s="104" t="s">
        <v>48</v>
      </c>
      <c r="G5" s="172" t="s">
        <v>437</v>
      </c>
      <c r="H5" s="99">
        <f>$N$3*$J$5+$O$3*K5+$P$3*L5+$Q$3</f>
        <v>46.165511825158632</v>
      </c>
      <c r="I5" s="99">
        <f>H5-$H$5</f>
        <v>0</v>
      </c>
      <c r="J5" s="159">
        <v>-7.4883560700267298</v>
      </c>
      <c r="K5" s="99">
        <v>171.01539344</v>
      </c>
      <c r="L5" s="99">
        <v>178.65680000000003</v>
      </c>
    </row>
    <row r="6" spans="2:18" x14ac:dyDescent="0.2">
      <c r="B6" s="153"/>
      <c r="C6" s="166"/>
      <c r="D6" s="167"/>
      <c r="E6" s="86" t="s">
        <v>273</v>
      </c>
      <c r="F6" s="104" t="s">
        <v>48</v>
      </c>
      <c r="G6" s="173"/>
      <c r="H6" s="99">
        <f t="shared" ref="H6:H7" si="2">$N$3*$J$5+$O$3*K6+$P$3*L6+$Q$3</f>
        <v>48.689837813496496</v>
      </c>
      <c r="I6" s="99">
        <f t="shared" ref="I6:I7" si="3">H6-$H$5</f>
        <v>2.5243259883378641</v>
      </c>
      <c r="J6" s="159"/>
      <c r="K6" s="99">
        <v>164.25329632</v>
      </c>
      <c r="L6" s="99">
        <v>178.65680000000003</v>
      </c>
    </row>
    <row r="7" spans="2:18" x14ac:dyDescent="0.2">
      <c r="B7" s="153"/>
      <c r="C7" s="166"/>
      <c r="D7" s="156"/>
      <c r="E7" s="86" t="s">
        <v>276</v>
      </c>
      <c r="F7" s="104" t="s">
        <v>48</v>
      </c>
      <c r="G7" s="174"/>
      <c r="H7" s="99">
        <f t="shared" si="2"/>
        <v>68.126053497213348</v>
      </c>
      <c r="I7" s="99">
        <f t="shared" si="3"/>
        <v>21.960541672054717</v>
      </c>
      <c r="J7" s="159"/>
      <c r="K7" s="99">
        <v>160.7235484</v>
      </c>
      <c r="L7" s="99">
        <v>507.10079999999999</v>
      </c>
    </row>
    <row r="8" spans="2:18" x14ac:dyDescent="0.2">
      <c r="B8" s="153" t="s">
        <v>421</v>
      </c>
      <c r="C8" s="166" t="s">
        <v>281</v>
      </c>
      <c r="D8" s="157" t="s">
        <v>477</v>
      </c>
      <c r="E8" s="102" t="s">
        <v>275</v>
      </c>
      <c r="F8" s="104" t="s">
        <v>48</v>
      </c>
      <c r="G8" s="172" t="s">
        <v>436</v>
      </c>
      <c r="H8" s="99">
        <f>$N$3*$J$8+$O$3*K8+$P$3*L8+$Q$3</f>
        <v>59.025049494458784</v>
      </c>
      <c r="I8" s="99">
        <f>H8-$H$8</f>
        <v>0</v>
      </c>
      <c r="J8" s="159">
        <v>-31.219333720070001</v>
      </c>
      <c r="K8" s="99">
        <v>155.40965919999999</v>
      </c>
      <c r="L8" s="99">
        <v>286.152128</v>
      </c>
    </row>
    <row r="9" spans="2:18" x14ac:dyDescent="0.2">
      <c r="B9" s="153"/>
      <c r="C9" s="166"/>
      <c r="D9" s="167"/>
      <c r="E9" s="86" t="s">
        <v>273</v>
      </c>
      <c r="F9" s="104" t="s">
        <v>48</v>
      </c>
      <c r="G9" s="173"/>
      <c r="H9" s="99">
        <f t="shared" ref="H9:H10" si="4">$N$3*$J$8+$O$3*K9+$P$3*L9+$Q$3</f>
        <v>64.463491465844015</v>
      </c>
      <c r="I9" s="99">
        <f t="shared" ref="I9:I10" si="5">H9-$H$8</f>
        <v>5.438441971385231</v>
      </c>
      <c r="J9" s="159"/>
      <c r="K9" s="99">
        <v>140.84130592</v>
      </c>
      <c r="L9" s="99">
        <v>286.152128</v>
      </c>
    </row>
    <row r="10" spans="2:18" x14ac:dyDescent="0.2">
      <c r="B10" s="153"/>
      <c r="C10" s="166"/>
      <c r="D10" s="156"/>
      <c r="E10" s="86" t="s">
        <v>274</v>
      </c>
      <c r="F10" s="104" t="s">
        <v>48</v>
      </c>
      <c r="G10" s="174"/>
      <c r="H10" s="99">
        <f t="shared" si="4"/>
        <v>71.931949438273492</v>
      </c>
      <c r="I10" s="99">
        <f t="shared" si="5"/>
        <v>12.906899943814707</v>
      </c>
      <c r="J10" s="159"/>
      <c r="K10" s="99">
        <v>143.16007872</v>
      </c>
      <c r="L10" s="99">
        <v>437.22800000000001</v>
      </c>
    </row>
    <row r="11" spans="2:18" x14ac:dyDescent="0.2">
      <c r="B11" s="153" t="s">
        <v>422</v>
      </c>
      <c r="C11" s="168" t="s">
        <v>296</v>
      </c>
      <c r="D11" s="157" t="s">
        <v>477</v>
      </c>
      <c r="E11" s="102" t="s">
        <v>275</v>
      </c>
      <c r="F11" s="104" t="s">
        <v>48</v>
      </c>
      <c r="G11" s="172" t="s">
        <v>437</v>
      </c>
      <c r="H11" s="99">
        <f>$N$3*$J$11+$O$3*K11+$P$3*L11+$Q$3</f>
        <v>60.517332626266054</v>
      </c>
      <c r="I11" s="99">
        <f>H11-$H$11</f>
        <v>0</v>
      </c>
      <c r="J11" s="159">
        <v>57.510111480034503</v>
      </c>
      <c r="K11" s="99">
        <v>166.01969743999999</v>
      </c>
      <c r="L11" s="99">
        <v>459.82160000000005</v>
      </c>
    </row>
    <row r="12" spans="2:18" x14ac:dyDescent="0.2">
      <c r="B12" s="153"/>
      <c r="C12" s="169"/>
      <c r="D12" s="167"/>
      <c r="E12" s="86" t="s">
        <v>273</v>
      </c>
      <c r="F12" s="104" t="s">
        <v>48</v>
      </c>
      <c r="G12" s="173"/>
      <c r="H12" s="99">
        <f t="shared" ref="H12" si="6">$N$3*$J$11+$O$3*K12+$P$3*L12+$Q$3</f>
        <v>63.345855999479781</v>
      </c>
      <c r="I12" s="99">
        <f t="shared" ref="I12:I13" si="7">H12-$H$11</f>
        <v>2.8285233732137272</v>
      </c>
      <c r="J12" s="159"/>
      <c r="K12" s="99">
        <v>158.44272448000001</v>
      </c>
      <c r="L12" s="99">
        <v>459.82160000000005</v>
      </c>
    </row>
    <row r="13" spans="2:18" x14ac:dyDescent="0.2">
      <c r="B13" s="153"/>
      <c r="C13" s="169"/>
      <c r="D13" s="156"/>
      <c r="E13" s="86" t="s">
        <v>274</v>
      </c>
      <c r="F13" s="104" t="s">
        <v>48</v>
      </c>
      <c r="G13" s="174"/>
      <c r="H13" s="99">
        <f>$N$3*$J$11+$O$3*K13+$P$3*L13+$Q$3</f>
        <v>64.4623618263944</v>
      </c>
      <c r="I13" s="99">
        <f t="shared" si="7"/>
        <v>3.9450292001283458</v>
      </c>
      <c r="J13" s="159"/>
      <c r="K13" s="99">
        <v>158.91426128000001</v>
      </c>
      <c r="L13" s="99">
        <v>483.25200000000001</v>
      </c>
    </row>
    <row r="14" spans="2:18" x14ac:dyDescent="0.2">
      <c r="B14" s="153" t="s">
        <v>423</v>
      </c>
      <c r="C14" s="166" t="s">
        <v>314</v>
      </c>
      <c r="D14" s="155" t="s">
        <v>478</v>
      </c>
      <c r="E14" s="102" t="s">
        <v>273</v>
      </c>
      <c r="F14" s="104" t="s">
        <v>48</v>
      </c>
      <c r="G14" s="172" t="s">
        <v>438</v>
      </c>
      <c r="H14" s="99">
        <f>$N$3*$J$14+$O$3*K14+$P$3*L14+$Q$3</f>
        <v>84.833590600822617</v>
      </c>
      <c r="I14" s="99">
        <f>H14-$H$14</f>
        <v>0</v>
      </c>
      <c r="J14" s="159">
        <v>-65.3882750296913</v>
      </c>
      <c r="K14" s="99">
        <v>66.238410240000007</v>
      </c>
      <c r="L14" s="99">
        <v>121.7544</v>
      </c>
    </row>
    <row r="15" spans="2:18" x14ac:dyDescent="0.2">
      <c r="B15" s="153"/>
      <c r="C15" s="166"/>
      <c r="D15" s="156"/>
      <c r="E15" s="103" t="s">
        <v>275</v>
      </c>
      <c r="F15" s="104" t="s">
        <v>48</v>
      </c>
      <c r="G15" s="174"/>
      <c r="H15" s="99">
        <f>$N$3*$J$14+$O$3*K15+$P$3*L15+$Q$3</f>
        <v>86.962472484093368</v>
      </c>
      <c r="I15" s="99">
        <f>H15-$H$14</f>
        <v>2.1288818832707506</v>
      </c>
      <c r="J15" s="159"/>
      <c r="K15" s="99">
        <v>60.535618240000005</v>
      </c>
      <c r="L15" s="99">
        <v>121.7544</v>
      </c>
    </row>
    <row r="16" spans="2:18" x14ac:dyDescent="0.2">
      <c r="B16" s="153" t="s">
        <v>424</v>
      </c>
      <c r="C16" s="168" t="s">
        <v>315</v>
      </c>
      <c r="D16" s="155" t="s">
        <v>479</v>
      </c>
      <c r="E16" s="102" t="s">
        <v>274</v>
      </c>
      <c r="F16" s="104" t="s">
        <v>48</v>
      </c>
      <c r="G16" s="172" t="s">
        <v>436</v>
      </c>
      <c r="H16" s="99">
        <f>$N$3*$J$16+$O$3*K16+$P$3*L16+$Q$3</f>
        <v>104.64132498025735</v>
      </c>
      <c r="I16" s="99">
        <v>0</v>
      </c>
      <c r="J16" s="159">
        <v>-53.771240231115598</v>
      </c>
      <c r="K16" s="99">
        <v>16.553049999999999</v>
      </c>
      <c r="L16" s="99">
        <v>154.3896</v>
      </c>
    </row>
    <row r="17" spans="2:12" x14ac:dyDescent="0.2">
      <c r="B17" s="153"/>
      <c r="C17" s="169"/>
      <c r="D17" s="156"/>
      <c r="E17" s="103" t="s">
        <v>275</v>
      </c>
      <c r="F17" s="104" t="s">
        <v>48</v>
      </c>
      <c r="G17" s="174"/>
      <c r="H17" s="99">
        <f>$N$3*$J$16+$O$3*K17+$P$3*L17+$Q$3</f>
        <v>104.0781174926373</v>
      </c>
      <c r="I17" s="99">
        <f>H17-$H$16</f>
        <v>-0.56320748762004769</v>
      </c>
      <c r="J17" s="159"/>
      <c r="K17" s="113">
        <v>16.948840000000001</v>
      </c>
      <c r="L17" s="113">
        <v>146.85840000000002</v>
      </c>
    </row>
    <row r="18" spans="2:12" x14ac:dyDescent="0.2">
      <c r="B18" s="153" t="s">
        <v>425</v>
      </c>
      <c r="C18" s="166" t="s">
        <v>316</v>
      </c>
      <c r="D18" s="155" t="s">
        <v>478</v>
      </c>
      <c r="E18" s="102" t="s">
        <v>275</v>
      </c>
      <c r="F18" s="104" t="s">
        <v>48</v>
      </c>
      <c r="G18" s="172" t="s">
        <v>439</v>
      </c>
      <c r="H18" s="99">
        <f>$N$3*$J$18+$O$3*K18+$P$3*L18+$Q$3</f>
        <v>64.295801794351462</v>
      </c>
      <c r="I18" s="99">
        <f>H18-$H$18</f>
        <v>0</v>
      </c>
      <c r="J18" s="159">
        <v>-46.258762410294203</v>
      </c>
      <c r="K18" s="99">
        <v>129.75265992000001</v>
      </c>
      <c r="L18" s="99">
        <v>195.39280000000002</v>
      </c>
    </row>
    <row r="19" spans="2:12" x14ac:dyDescent="0.2">
      <c r="B19" s="153"/>
      <c r="C19" s="166"/>
      <c r="D19" s="167"/>
      <c r="E19" s="103" t="s">
        <v>273</v>
      </c>
      <c r="F19" s="104" t="s">
        <v>48</v>
      </c>
      <c r="G19" s="173"/>
      <c r="H19" s="99">
        <f t="shared" ref="H19:H20" si="8">$N$3*$J$18+$O$3*K19+$P$3*L19+$Q$3</f>
        <v>65.653085042879297</v>
      </c>
      <c r="I19" s="99">
        <f t="shared" ref="I19:I21" si="9">H19-$H$18</f>
        <v>1.3572832485278354</v>
      </c>
      <c r="J19" s="159"/>
      <c r="K19" s="99">
        <v>126.11680576000001</v>
      </c>
      <c r="L19" s="99">
        <v>195.39280000000002</v>
      </c>
    </row>
    <row r="20" spans="2:12" x14ac:dyDescent="0.2">
      <c r="B20" s="153"/>
      <c r="C20" s="166"/>
      <c r="D20" s="167"/>
      <c r="E20" s="104" t="s">
        <v>277</v>
      </c>
      <c r="F20" s="104" t="s">
        <v>48</v>
      </c>
      <c r="G20" s="173"/>
      <c r="H20" s="99">
        <f t="shared" si="8"/>
        <v>69.46509561744233</v>
      </c>
      <c r="I20" s="99">
        <f t="shared" si="9"/>
        <v>5.169293823090868</v>
      </c>
      <c r="J20" s="159"/>
      <c r="K20" s="99">
        <v>115.90529352</v>
      </c>
      <c r="L20" s="99">
        <v>195.39280000000002</v>
      </c>
    </row>
    <row r="21" spans="2:12" x14ac:dyDescent="0.2">
      <c r="B21" s="153"/>
      <c r="C21" s="166"/>
      <c r="D21" s="156"/>
      <c r="E21" s="104" t="s">
        <v>274</v>
      </c>
      <c r="F21" s="104" t="s">
        <v>48</v>
      </c>
      <c r="G21" s="174"/>
      <c r="H21" s="99">
        <f>$N$3*$J$18+$O$3*K21+$P$3*L21+$Q$3</f>
        <v>76.284660904388716</v>
      </c>
      <c r="I21" s="99">
        <f t="shared" si="9"/>
        <v>11.988859110037254</v>
      </c>
      <c r="J21" s="159"/>
      <c r="K21" s="99">
        <v>123.66707376000001</v>
      </c>
      <c r="L21" s="99">
        <v>371.53919999999999</v>
      </c>
    </row>
    <row r="22" spans="2:12" x14ac:dyDescent="0.2">
      <c r="B22" s="153" t="s">
        <v>426</v>
      </c>
      <c r="C22" s="166" t="s">
        <v>317</v>
      </c>
      <c r="D22" s="155" t="s">
        <v>480</v>
      </c>
      <c r="E22" s="102" t="s">
        <v>277</v>
      </c>
      <c r="F22" s="104" t="s">
        <v>48</v>
      </c>
      <c r="G22" s="172" t="s">
        <v>439</v>
      </c>
      <c r="H22" s="99">
        <f>$N$3*$J$22+$O$3*K22+$P$3*L22+$Q$3</f>
        <v>70.601240705642454</v>
      </c>
      <c r="I22" s="99">
        <f>H22-$H$22</f>
        <v>0</v>
      </c>
      <c r="J22" s="159">
        <v>-17.208456450188699</v>
      </c>
      <c r="K22" s="99">
        <v>105.03760456000001</v>
      </c>
      <c r="L22" s="99">
        <v>166.94160000000002</v>
      </c>
    </row>
    <row r="23" spans="2:12" x14ac:dyDescent="0.2">
      <c r="B23" s="153"/>
      <c r="C23" s="166"/>
      <c r="D23" s="167"/>
      <c r="E23" s="103" t="s">
        <v>273</v>
      </c>
      <c r="F23" s="104" t="s">
        <v>48</v>
      </c>
      <c r="G23" s="173"/>
      <c r="H23" s="99">
        <f t="shared" ref="H23:H24" si="10">$N$3*$J$22+$O$3*K23+$P$3*L23+$Q$3</f>
        <v>75.269411664882554</v>
      </c>
      <c r="I23" s="99">
        <f t="shared" ref="I23:I24" si="11">H23-$H$22</f>
        <v>4.6681709592401006</v>
      </c>
      <c r="J23" s="159"/>
      <c r="K23" s="99">
        <v>92.532632719999995</v>
      </c>
      <c r="L23" s="99">
        <v>166.94160000000002</v>
      </c>
    </row>
    <row r="24" spans="2:12" x14ac:dyDescent="0.2">
      <c r="B24" s="153"/>
      <c r="C24" s="166"/>
      <c r="D24" s="156"/>
      <c r="E24" s="86" t="s">
        <v>274</v>
      </c>
      <c r="F24" s="104" t="s">
        <v>48</v>
      </c>
      <c r="G24" s="174"/>
      <c r="H24" s="99">
        <f t="shared" si="10"/>
        <v>74.546474262323187</v>
      </c>
      <c r="I24" s="99">
        <f t="shared" si="11"/>
        <v>3.9452335566807335</v>
      </c>
      <c r="J24" s="159"/>
      <c r="K24" s="99">
        <v>97.436992000000004</v>
      </c>
      <c r="L24" s="99">
        <v>187.02480000000003</v>
      </c>
    </row>
    <row r="25" spans="2:12" x14ac:dyDescent="0.2">
      <c r="B25" s="153" t="s">
        <v>427</v>
      </c>
      <c r="C25" s="166" t="s">
        <v>318</v>
      </c>
      <c r="D25" s="155" t="s">
        <v>481</v>
      </c>
      <c r="E25" s="102" t="s">
        <v>273</v>
      </c>
      <c r="F25" s="104" t="s">
        <v>48</v>
      </c>
      <c r="G25" s="172" t="s">
        <v>439</v>
      </c>
      <c r="H25" s="99">
        <f>$N$3*$J$25+$O$3*K25+$P$3*L25+$Q$3</f>
        <v>77.690133010104688</v>
      </c>
      <c r="I25" s="99">
        <f>H25-$H$25</f>
        <v>0</v>
      </c>
      <c r="J25" s="159">
        <v>37.712908819953697</v>
      </c>
      <c r="K25" s="99">
        <v>92.435814960000002</v>
      </c>
      <c r="L25" s="99">
        <v>256.47919999999999</v>
      </c>
    </row>
    <row r="26" spans="2:12" x14ac:dyDescent="0.2">
      <c r="B26" s="153"/>
      <c r="C26" s="166"/>
      <c r="D26" s="167"/>
      <c r="E26" s="103" t="s">
        <v>275</v>
      </c>
      <c r="F26" s="104" t="s">
        <v>48</v>
      </c>
      <c r="G26" s="173"/>
      <c r="H26" s="99">
        <f t="shared" ref="H26:H27" si="12">$N$3*$J$25+$O$3*K26+$P$3*L26+$Q$3</f>
        <v>77.499830025029325</v>
      </c>
      <c r="I26" s="99">
        <f t="shared" ref="I26:I27" si="13">H26-$H$25</f>
        <v>-0.19030298507536259</v>
      </c>
      <c r="J26" s="159"/>
      <c r="K26" s="99">
        <v>92.945593520000003</v>
      </c>
      <c r="L26" s="99">
        <v>256.47919999999999</v>
      </c>
    </row>
    <row r="27" spans="2:12" x14ac:dyDescent="0.2">
      <c r="B27" s="153"/>
      <c r="C27" s="166"/>
      <c r="D27" s="156"/>
      <c r="E27" s="107" t="s">
        <v>278</v>
      </c>
      <c r="F27" s="104" t="s">
        <v>48</v>
      </c>
      <c r="G27" s="174"/>
      <c r="H27" s="99">
        <f t="shared" si="12"/>
        <v>78.276278346228892</v>
      </c>
      <c r="I27" s="99">
        <f t="shared" si="13"/>
        <v>0.58614533612420416</v>
      </c>
      <c r="J27" s="159"/>
      <c r="K27" s="99">
        <v>93.833438319999999</v>
      </c>
      <c r="L27" s="99">
        <v>276.56239999999997</v>
      </c>
    </row>
    <row r="28" spans="2:12" ht="15" x14ac:dyDescent="0.2">
      <c r="B28" s="153" t="s">
        <v>428</v>
      </c>
      <c r="C28" s="166" t="s">
        <v>319</v>
      </c>
      <c r="D28" s="155" t="s">
        <v>478</v>
      </c>
      <c r="E28" s="102" t="s">
        <v>278</v>
      </c>
      <c r="F28" s="104" t="s">
        <v>48</v>
      </c>
      <c r="G28" s="172" t="s">
        <v>439</v>
      </c>
      <c r="H28" s="99">
        <f>$N$3*$J$28+$O$3*K28+$P$3*L28+$Q$3</f>
        <v>55.820374412750212</v>
      </c>
      <c r="I28" s="99">
        <f>H28-$H$28</f>
        <v>0</v>
      </c>
      <c r="J28" s="159">
        <v>78.959171580156905</v>
      </c>
      <c r="K28" s="99">
        <v>146.49865968</v>
      </c>
      <c r="L28" s="101">
        <v>260.66320000000002</v>
      </c>
    </row>
    <row r="29" spans="2:12" ht="15" x14ac:dyDescent="0.2">
      <c r="B29" s="153"/>
      <c r="C29" s="166"/>
      <c r="D29" s="167"/>
      <c r="E29" s="103" t="s">
        <v>277</v>
      </c>
      <c r="F29" s="104" t="s">
        <v>48</v>
      </c>
      <c r="G29" s="173"/>
      <c r="H29" s="99">
        <f t="shared" ref="H29:H30" si="14">$N$3*$J$28+$O$3*K29+$P$3*L29+$Q$3</f>
        <v>63.750477153475494</v>
      </c>
      <c r="I29" s="99">
        <f t="shared" ref="I29:I30" si="15">H29-$H$28</f>
        <v>7.9301027407252818</v>
      </c>
      <c r="J29" s="159"/>
      <c r="K29" s="99">
        <v>149.55436040000001</v>
      </c>
      <c r="L29" s="101">
        <v>425.09440000000001</v>
      </c>
    </row>
    <row r="30" spans="2:12" ht="15" x14ac:dyDescent="0.2">
      <c r="B30" s="153"/>
      <c r="C30" s="166"/>
      <c r="D30" s="156"/>
      <c r="E30" s="86" t="s">
        <v>310</v>
      </c>
      <c r="F30" s="104" t="s">
        <v>48</v>
      </c>
      <c r="G30" s="174"/>
      <c r="H30" s="99">
        <f t="shared" si="14"/>
        <v>66.185883665940594</v>
      </c>
      <c r="I30" s="99">
        <f t="shared" si="15"/>
        <v>10.365509253190382</v>
      </c>
      <c r="J30" s="159"/>
      <c r="K30" s="99">
        <v>143.03045839999999</v>
      </c>
      <c r="L30" s="101">
        <v>425.09440000000001</v>
      </c>
    </row>
    <row r="31" spans="2:12" x14ac:dyDescent="0.2">
      <c r="B31" s="153" t="s">
        <v>429</v>
      </c>
      <c r="C31" s="166" t="s">
        <v>320</v>
      </c>
      <c r="D31" s="155" t="s">
        <v>478</v>
      </c>
      <c r="E31" s="102" t="s">
        <v>275</v>
      </c>
      <c r="F31" s="104" t="s">
        <v>48</v>
      </c>
      <c r="G31" s="172" t="s">
        <v>440</v>
      </c>
      <c r="H31" s="99">
        <f>$N$3*$J$31+$O$3*K31+$P$3*L31+$Q$3</f>
        <v>56.123531093088658</v>
      </c>
      <c r="I31" s="99">
        <f>H31-$H$31</f>
        <v>0</v>
      </c>
      <c r="J31" s="159">
        <v>127.70247424016701</v>
      </c>
      <c r="K31" s="99">
        <v>173.68039224</v>
      </c>
      <c r="L31" s="99">
        <v>491.20159999999998</v>
      </c>
    </row>
    <row r="32" spans="2:12" x14ac:dyDescent="0.2">
      <c r="B32" s="153"/>
      <c r="C32" s="166"/>
      <c r="D32" s="167"/>
      <c r="E32" s="103" t="s">
        <v>273</v>
      </c>
      <c r="F32" s="104" t="s">
        <v>48</v>
      </c>
      <c r="G32" s="173"/>
      <c r="H32" s="99">
        <f t="shared" ref="H32:H33" si="16">$N$3*$J$31+$O$3*K32+$P$3*L32+$Q$3</f>
        <v>59.346467711470055</v>
      </c>
      <c r="I32" s="99">
        <f>H32-$H$31</f>
        <v>3.2229366183813966</v>
      </c>
      <c r="J32" s="159"/>
      <c r="K32" s="99">
        <v>165.04687560000002</v>
      </c>
      <c r="L32" s="99">
        <v>491.20159999999998</v>
      </c>
    </row>
    <row r="33" spans="2:12" x14ac:dyDescent="0.2">
      <c r="B33" s="153"/>
      <c r="C33" s="166"/>
      <c r="D33" s="156"/>
      <c r="E33" s="86" t="s">
        <v>274</v>
      </c>
      <c r="F33" s="104" t="s">
        <v>48</v>
      </c>
      <c r="G33" s="174"/>
      <c r="H33" s="99">
        <f t="shared" si="16"/>
        <v>60.140721651419334</v>
      </c>
      <c r="I33" s="99">
        <f>H33-$H$31</f>
        <v>4.0171905583306753</v>
      </c>
      <c r="J33" s="159"/>
      <c r="K33" s="99">
        <v>164.46496488</v>
      </c>
      <c r="L33" s="99">
        <v>501.66160000000002</v>
      </c>
    </row>
    <row r="34" spans="2:12" x14ac:dyDescent="0.2">
      <c r="B34" s="153" t="s">
        <v>430</v>
      </c>
      <c r="C34" s="166" t="s">
        <v>321</v>
      </c>
      <c r="D34" s="157" t="s">
        <v>477</v>
      </c>
      <c r="E34" s="102" t="s">
        <v>275</v>
      </c>
      <c r="F34" s="104" t="s">
        <v>48</v>
      </c>
      <c r="G34" s="172" t="s">
        <v>440</v>
      </c>
      <c r="H34" s="99">
        <f>$N$3*$J$34+$O$3*K34+$P$3*L34+$Q$3</f>
        <v>48.186510438029323</v>
      </c>
      <c r="I34" s="99">
        <f>H34-$H$34</f>
        <v>0</v>
      </c>
      <c r="J34" s="171">
        <v>29.215298729798601</v>
      </c>
      <c r="K34" s="99">
        <v>181.49334279999999</v>
      </c>
      <c r="L34" s="99">
        <v>317.14720000000005</v>
      </c>
    </row>
    <row r="35" spans="2:12" x14ac:dyDescent="0.2">
      <c r="B35" s="153"/>
      <c r="C35" s="166"/>
      <c r="D35" s="156"/>
      <c r="E35" s="86" t="s">
        <v>274</v>
      </c>
      <c r="F35" s="104" t="s">
        <v>48</v>
      </c>
      <c r="G35" s="174"/>
      <c r="H35" s="99">
        <f>$N$3*$J$34+$O$3*K35+$P$3*L35+$Q$3</f>
        <v>55.689729481525234</v>
      </c>
      <c r="I35" s="99">
        <f>H35-$H$34</f>
        <v>7.5032190434959105</v>
      </c>
      <c r="J35" s="171"/>
      <c r="K35" s="99">
        <v>161.4557484</v>
      </c>
      <c r="L35" s="99">
        <v>317.56560000000002</v>
      </c>
    </row>
    <row r="36" spans="2:12" x14ac:dyDescent="0.2">
      <c r="B36" s="153" t="s">
        <v>431</v>
      </c>
      <c r="C36" s="166" t="s">
        <v>322</v>
      </c>
      <c r="D36" s="155" t="s">
        <v>478</v>
      </c>
      <c r="E36" s="102" t="s">
        <v>275</v>
      </c>
      <c r="F36" s="104" t="s">
        <v>48</v>
      </c>
      <c r="G36" s="172" t="s">
        <v>440</v>
      </c>
      <c r="H36" s="99">
        <f>$N$3*$J$36+$O$3*K36+$P$3*L36+$Q$3</f>
        <v>52.804230638267114</v>
      </c>
      <c r="I36" s="99">
        <f>H36-$H$36</f>
        <v>0</v>
      </c>
      <c r="J36" s="159">
        <v>14.617780499994399</v>
      </c>
      <c r="K36" s="99">
        <v>171.18978256</v>
      </c>
      <c r="L36" s="99">
        <v>318.82080000000002</v>
      </c>
    </row>
    <row r="37" spans="2:12" x14ac:dyDescent="0.2">
      <c r="B37" s="153"/>
      <c r="C37" s="166"/>
      <c r="D37" s="167"/>
      <c r="E37" s="103" t="s">
        <v>277</v>
      </c>
      <c r="F37" s="104" t="s">
        <v>48</v>
      </c>
      <c r="G37" s="173"/>
      <c r="H37" s="99">
        <f t="shared" ref="H37:H38" si="17">$N$3*$J$36+$O$3*K37+$P$3*L37+$Q$3</f>
        <v>55.955772399066475</v>
      </c>
      <c r="I37" s="99">
        <f t="shared" ref="I37:I39" si="18">H37-$H$36</f>
        <v>3.1515417607993612</v>
      </c>
      <c r="J37" s="159"/>
      <c r="K37" s="99">
        <v>162.74751656000001</v>
      </c>
      <c r="L37" s="99">
        <v>318.82079999999996</v>
      </c>
    </row>
    <row r="38" spans="2:12" x14ac:dyDescent="0.2">
      <c r="B38" s="153"/>
      <c r="C38" s="166"/>
      <c r="D38" s="167"/>
      <c r="E38" s="104" t="s">
        <v>273</v>
      </c>
      <c r="F38" s="104" t="s">
        <v>48</v>
      </c>
      <c r="G38" s="173"/>
      <c r="H38" s="99">
        <f t="shared" si="17"/>
        <v>58.352162426246082</v>
      </c>
      <c r="I38" s="99">
        <f t="shared" si="18"/>
        <v>5.5479317879789676</v>
      </c>
      <c r="J38" s="159"/>
      <c r="K38" s="99">
        <v>156.32813088</v>
      </c>
      <c r="L38" s="99">
        <v>318.82079999999996</v>
      </c>
    </row>
    <row r="39" spans="2:12" x14ac:dyDescent="0.2">
      <c r="B39" s="153"/>
      <c r="C39" s="166"/>
      <c r="D39" s="156"/>
      <c r="E39" s="86" t="s">
        <v>276</v>
      </c>
      <c r="F39" s="104" t="s">
        <v>48</v>
      </c>
      <c r="G39" s="174"/>
      <c r="H39" s="99">
        <f>$N$3*$J$36+$O$3*K39+$P$3*L39+$Q$3</f>
        <v>66.991509780105801</v>
      </c>
      <c r="I39" s="99">
        <f t="shared" si="18"/>
        <v>14.187279141838687</v>
      </c>
      <c r="J39" s="159"/>
      <c r="K39" s="99">
        <v>158.473184</v>
      </c>
      <c r="L39" s="99">
        <v>489.94639999999998</v>
      </c>
    </row>
    <row r="40" spans="2:12" x14ac:dyDescent="0.2">
      <c r="B40" s="153" t="s">
        <v>432</v>
      </c>
      <c r="C40" s="166" t="s">
        <v>323</v>
      </c>
      <c r="D40" s="155" t="s">
        <v>478</v>
      </c>
      <c r="E40" s="102" t="s">
        <v>273</v>
      </c>
      <c r="F40" s="104" t="s">
        <v>48</v>
      </c>
      <c r="G40" s="172" t="s">
        <v>440</v>
      </c>
      <c r="H40" s="99">
        <f>$N$3*$J$40+$O$3*K40+$P$3*L40+$Q$3</f>
        <v>50.598964552351319</v>
      </c>
      <c r="I40" s="99">
        <f>H40-$H$40</f>
        <v>0</v>
      </c>
      <c r="J40" s="159">
        <v>-37.802641729968499</v>
      </c>
      <c r="K40" s="99">
        <v>149.12876391999998</v>
      </c>
      <c r="L40" s="99">
        <v>85.3536</v>
      </c>
    </row>
    <row r="41" spans="2:12" x14ac:dyDescent="0.2">
      <c r="B41" s="153"/>
      <c r="C41" s="166"/>
      <c r="D41" s="156"/>
      <c r="E41" s="103" t="s">
        <v>275</v>
      </c>
      <c r="F41" s="104" t="s">
        <v>48</v>
      </c>
      <c r="G41" s="174"/>
      <c r="H41" s="99">
        <f>$N$3*$J$40+$O$3*K41+$P$3*L41+$Q$3</f>
        <v>52.112501171093683</v>
      </c>
      <c r="I41" s="99">
        <f t="shared" ref="I41" si="19">H41-$H$40</f>
        <v>1.5135366187423642</v>
      </c>
      <c r="J41" s="159"/>
      <c r="K41" s="99">
        <v>145.07434240000001</v>
      </c>
      <c r="L41" s="99">
        <v>85.3536</v>
      </c>
    </row>
    <row r="42" spans="2:12" x14ac:dyDescent="0.2">
      <c r="B42" s="153" t="s">
        <v>433</v>
      </c>
      <c r="C42" s="166" t="s">
        <v>324</v>
      </c>
      <c r="D42" s="155" t="s">
        <v>480</v>
      </c>
      <c r="E42" s="102" t="s">
        <v>275</v>
      </c>
      <c r="F42" s="104" t="s">
        <v>48</v>
      </c>
      <c r="G42" s="172" t="s">
        <v>441</v>
      </c>
      <c r="H42" s="99">
        <f>$N$3*$J$42+$O$3*K42+$P$3*L42+$Q$3</f>
        <v>59.520191025574505</v>
      </c>
      <c r="I42" s="99">
        <f>H42-$H$42</f>
        <v>0</v>
      </c>
      <c r="J42" s="159">
        <v>123.539060190039</v>
      </c>
      <c r="K42" s="99">
        <v>157.00075071999998</v>
      </c>
      <c r="L42" s="99">
        <v>436.39120000000008</v>
      </c>
    </row>
    <row r="43" spans="2:12" x14ac:dyDescent="0.2">
      <c r="B43" s="153"/>
      <c r="C43" s="166"/>
      <c r="D43" s="167"/>
      <c r="E43" s="103" t="s">
        <v>273</v>
      </c>
      <c r="F43" s="104" t="s">
        <v>48</v>
      </c>
      <c r="G43" s="173"/>
      <c r="H43" s="99">
        <f t="shared" ref="H43:H44" si="20">$N$3*$J$42+$O$3*K43+$P$3*L43+$Q$3</f>
        <v>61.81928974497059</v>
      </c>
      <c r="I43" s="99">
        <f t="shared" ref="I43:I45" si="21">H43-$H$42</f>
        <v>2.2990987193960848</v>
      </c>
      <c r="J43" s="159"/>
      <c r="K43" s="99">
        <v>150.84198640000002</v>
      </c>
      <c r="L43" s="99">
        <v>436.39120000000008</v>
      </c>
    </row>
    <row r="44" spans="2:12" x14ac:dyDescent="0.2">
      <c r="B44" s="153"/>
      <c r="C44" s="166"/>
      <c r="D44" s="167"/>
      <c r="E44" s="104" t="s">
        <v>274</v>
      </c>
      <c r="F44" s="104" t="s">
        <v>48</v>
      </c>
      <c r="G44" s="173"/>
      <c r="H44" s="99">
        <f t="shared" si="20"/>
        <v>60.277108881535234</v>
      </c>
      <c r="I44" s="99">
        <f t="shared" si="21"/>
        <v>0.75691785596072947</v>
      </c>
      <c r="J44" s="159"/>
      <c r="K44" s="99">
        <v>153.05645208000001</v>
      </c>
      <c r="L44" s="99">
        <v>423.42080000000004</v>
      </c>
    </row>
    <row r="45" spans="2:12" x14ac:dyDescent="0.2">
      <c r="B45" s="153"/>
      <c r="C45" s="166"/>
      <c r="D45" s="156"/>
      <c r="E45" s="86" t="s">
        <v>276</v>
      </c>
      <c r="F45" s="104" t="s">
        <v>48</v>
      </c>
      <c r="G45" s="174"/>
      <c r="H45" s="99">
        <f>$N$3*$J$42+$O$3*K45+$P$3*L45+$Q$3</f>
        <v>64.726924971163271</v>
      </c>
      <c r="I45" s="99">
        <f t="shared" si="21"/>
        <v>5.2067339455887662</v>
      </c>
      <c r="J45" s="159"/>
      <c r="K45" s="99">
        <v>141.13640344000001</v>
      </c>
      <c r="L45" s="99">
        <v>423.42080000000004</v>
      </c>
    </row>
    <row r="46" spans="2:12" x14ac:dyDescent="0.2">
      <c r="B46" s="153" t="s">
        <v>434</v>
      </c>
      <c r="C46" s="166" t="s">
        <v>317</v>
      </c>
      <c r="D46" s="155" t="s">
        <v>482</v>
      </c>
      <c r="E46" s="102" t="s">
        <v>273</v>
      </c>
      <c r="F46" s="104" t="s">
        <v>48</v>
      </c>
      <c r="G46" s="172" t="s">
        <v>442</v>
      </c>
      <c r="H46" s="99">
        <f>$N$3*$J$46+$O$3*K46+$P$3*L46+$Q$3</f>
        <v>75.269411664882554</v>
      </c>
      <c r="I46" s="99">
        <v>0</v>
      </c>
      <c r="J46" s="159">
        <v>-17.208456450188699</v>
      </c>
      <c r="K46" s="99">
        <v>92.532632719999995</v>
      </c>
      <c r="L46" s="99">
        <v>166.94160000000002</v>
      </c>
    </row>
    <row r="47" spans="2:12" x14ac:dyDescent="0.2">
      <c r="B47" s="153"/>
      <c r="C47" s="166"/>
      <c r="D47" s="167"/>
      <c r="E47" s="103" t="s">
        <v>277</v>
      </c>
      <c r="F47" s="104" t="s">
        <v>48</v>
      </c>
      <c r="G47" s="173"/>
      <c r="H47" s="99">
        <f t="shared" ref="H47:H48" si="22">$N$3*$J$46+$O$3*K47+$P$3*L47+$Q$3</f>
        <v>70.601240705642454</v>
      </c>
      <c r="I47" s="99">
        <f>H47-H46</f>
        <v>-4.6681709592401006</v>
      </c>
      <c r="J47" s="159"/>
      <c r="K47" s="99">
        <v>105.03760456000001</v>
      </c>
      <c r="L47" s="99">
        <v>166.94160000000002</v>
      </c>
    </row>
    <row r="48" spans="2:12" x14ac:dyDescent="0.2">
      <c r="B48" s="153"/>
      <c r="C48" s="166"/>
      <c r="D48" s="156"/>
      <c r="E48" s="105" t="s">
        <v>274</v>
      </c>
      <c r="F48" s="104" t="s">
        <v>48</v>
      </c>
      <c r="G48" s="174"/>
      <c r="H48" s="99">
        <f t="shared" si="22"/>
        <v>74.546474262323187</v>
      </c>
      <c r="I48" s="99">
        <f>H48-H46</f>
        <v>-0.72293740255936711</v>
      </c>
      <c r="J48" s="159"/>
      <c r="K48" s="99">
        <v>97.436992000000004</v>
      </c>
      <c r="L48" s="99">
        <v>187.02480000000003</v>
      </c>
    </row>
    <row r="49" spans="2:12" x14ac:dyDescent="0.2">
      <c r="B49" s="153" t="s">
        <v>278</v>
      </c>
      <c r="C49" s="166" t="s">
        <v>325</v>
      </c>
      <c r="D49" s="155" t="s">
        <v>478</v>
      </c>
      <c r="E49" s="102" t="s">
        <v>275</v>
      </c>
      <c r="F49" s="104" t="s">
        <v>74</v>
      </c>
      <c r="G49" s="172" t="s">
        <v>443</v>
      </c>
      <c r="H49" s="99">
        <f>$N$3*$J$49+$O$3*K49+$P$3*L49+$Q$3</f>
        <v>74.508046684679755</v>
      </c>
      <c r="I49" s="99">
        <f>H49-$H$49</f>
        <v>0</v>
      </c>
      <c r="J49" s="159">
        <v>52.724356279831703</v>
      </c>
      <c r="K49" s="99">
        <v>65.825574959999997</v>
      </c>
      <c r="L49" s="99">
        <v>31.38</v>
      </c>
    </row>
    <row r="50" spans="2:12" x14ac:dyDescent="0.2">
      <c r="B50" s="153"/>
      <c r="C50" s="166"/>
      <c r="D50" s="156"/>
      <c r="E50" s="103" t="s">
        <v>273</v>
      </c>
      <c r="F50" s="104" t="s">
        <v>74</v>
      </c>
      <c r="G50" s="174"/>
      <c r="H50" s="99">
        <f>$N$3*$J$49+$O$3*K50+$P$3*L50+$Q$3</f>
        <v>78.741678958120346</v>
      </c>
      <c r="I50" s="99">
        <f t="shared" ref="I50" si="23">H50-$H$49</f>
        <v>4.2336322734405911</v>
      </c>
      <c r="J50" s="159"/>
      <c r="K50" s="99">
        <v>54.484633760000001</v>
      </c>
      <c r="L50" s="99">
        <v>31.379999999999995</v>
      </c>
    </row>
    <row r="51" spans="2:12" x14ac:dyDescent="0.2">
      <c r="B51" s="153" t="s">
        <v>273</v>
      </c>
      <c r="C51" s="166" t="s">
        <v>326</v>
      </c>
      <c r="D51" s="155" t="s">
        <v>478</v>
      </c>
      <c r="E51" s="102" t="s">
        <v>275</v>
      </c>
      <c r="F51" s="104" t="s">
        <v>74</v>
      </c>
      <c r="G51" s="172" t="s">
        <v>444</v>
      </c>
      <c r="H51" s="99">
        <f>$N$3*$J$51+$O$3*K51+$P$3*L51+$Q$3</f>
        <v>66.893093849983728</v>
      </c>
      <c r="I51" s="99">
        <f>H51-$H$51</f>
        <v>0</v>
      </c>
      <c r="J51" s="159">
        <v>-4.02543764010401</v>
      </c>
      <c r="K51" s="99">
        <v>87.422002239999998</v>
      </c>
      <c r="L51" s="99">
        <v>-8.3680000000000003</v>
      </c>
    </row>
    <row r="52" spans="2:12" x14ac:dyDescent="0.2">
      <c r="B52" s="153"/>
      <c r="C52" s="166"/>
      <c r="D52" s="156"/>
      <c r="E52" s="103" t="s">
        <v>273</v>
      </c>
      <c r="F52" s="104" t="s">
        <v>74</v>
      </c>
      <c r="G52" s="174"/>
      <c r="H52" s="99">
        <f>$N$3*$J$51+$O$3*K52+$P$3*L52+$Q$3</f>
        <v>69.102210995428806</v>
      </c>
      <c r="I52" s="99">
        <f t="shared" ref="I52" si="24">H52-$H$51</f>
        <v>2.2091171454450773</v>
      </c>
      <c r="J52" s="159"/>
      <c r="K52" s="99">
        <v>81.504278160000013</v>
      </c>
      <c r="L52" s="99">
        <v>-8.3680000000000003</v>
      </c>
    </row>
    <row r="53" spans="2:12" x14ac:dyDescent="0.2">
      <c r="B53" s="153" t="s">
        <v>274</v>
      </c>
      <c r="C53" s="166" t="s">
        <v>327</v>
      </c>
      <c r="D53" s="155" t="s">
        <v>478</v>
      </c>
      <c r="E53" s="102" t="s">
        <v>273</v>
      </c>
      <c r="F53" s="104" t="s">
        <v>74</v>
      </c>
      <c r="G53" s="172" t="s">
        <v>444</v>
      </c>
      <c r="H53" s="99">
        <f>$N$3*$J$53+$O$3*K53+$P$3*L53+$Q$3</f>
        <v>69.948702835893684</v>
      </c>
      <c r="I53" s="99">
        <f>H53-$H$53</f>
        <v>0</v>
      </c>
      <c r="J53" s="159">
        <v>-16.319811179821599</v>
      </c>
      <c r="K53" s="99">
        <v>81.201482080000005</v>
      </c>
      <c r="L53" s="99">
        <v>-5.439199999999996</v>
      </c>
    </row>
    <row r="54" spans="2:12" x14ac:dyDescent="0.2">
      <c r="B54" s="153"/>
      <c r="C54" s="166"/>
      <c r="D54" s="156"/>
      <c r="E54" s="103" t="s">
        <v>275</v>
      </c>
      <c r="F54" s="104" t="s">
        <v>74</v>
      </c>
      <c r="G54" s="174"/>
      <c r="H54" s="99">
        <f>$N$3*$J$53+$O$3*K54+$P$3*L54+$Q$3</f>
        <v>71.510721108089257</v>
      </c>
      <c r="I54" s="99">
        <f>H54-$H$53</f>
        <v>1.5620182721955729</v>
      </c>
      <c r="J54" s="159"/>
      <c r="K54" s="99">
        <v>77.017189200000004</v>
      </c>
      <c r="L54" s="99">
        <v>-5.439199999999996</v>
      </c>
    </row>
    <row r="55" spans="2:12" x14ac:dyDescent="0.2">
      <c r="B55" s="153" t="s">
        <v>275</v>
      </c>
      <c r="C55" s="166" t="s">
        <v>328</v>
      </c>
      <c r="D55" s="155" t="s">
        <v>478</v>
      </c>
      <c r="E55" s="102" t="s">
        <v>275</v>
      </c>
      <c r="F55" s="104" t="s">
        <v>74</v>
      </c>
      <c r="G55" s="172" t="s">
        <v>445</v>
      </c>
      <c r="H55" s="99">
        <f>$N$3*$J$55+$O$3*K55+$P$3*L55+$Q$3</f>
        <v>65.060281808340804</v>
      </c>
      <c r="I55" s="99">
        <f>H55-$H$55</f>
        <v>0</v>
      </c>
      <c r="J55" s="159">
        <v>46.930311929125203</v>
      </c>
      <c r="K55" s="99">
        <v>116.64925056000001</v>
      </c>
      <c r="L55" s="99">
        <v>199.15839999999997</v>
      </c>
    </row>
    <row r="56" spans="2:12" x14ac:dyDescent="0.2">
      <c r="B56" s="153"/>
      <c r="C56" s="166"/>
      <c r="D56" s="167"/>
      <c r="E56" s="103" t="s">
        <v>273</v>
      </c>
      <c r="F56" s="104" t="s">
        <v>74</v>
      </c>
      <c r="G56" s="173"/>
      <c r="H56" s="99">
        <f t="shared" ref="H56:H57" si="25">$N$3*$J$55+$O$3*K56+$P$3*L56+$Q$3</f>
        <v>69.908853249985725</v>
      </c>
      <c r="I56" s="99">
        <f t="shared" ref="I56:I57" si="26">H56-$H$55</f>
        <v>4.8485714416449213</v>
      </c>
      <c r="J56" s="159"/>
      <c r="K56" s="99">
        <v>103.66102672000001</v>
      </c>
      <c r="L56" s="99">
        <v>199.15839999999997</v>
      </c>
    </row>
    <row r="57" spans="2:12" x14ac:dyDescent="0.2">
      <c r="B57" s="153"/>
      <c r="C57" s="166"/>
      <c r="D57" s="156"/>
      <c r="E57" s="104" t="s">
        <v>274</v>
      </c>
      <c r="F57" s="104" t="s">
        <v>74</v>
      </c>
      <c r="G57" s="174"/>
      <c r="H57" s="99">
        <f t="shared" si="25"/>
        <v>75.316917953465776</v>
      </c>
      <c r="I57" s="99">
        <f t="shared" si="26"/>
        <v>10.256636145124972</v>
      </c>
      <c r="J57" s="159"/>
      <c r="K57" s="99">
        <v>107.6608052</v>
      </c>
      <c r="L57" s="99">
        <v>324.26</v>
      </c>
    </row>
    <row r="58" spans="2:12" x14ac:dyDescent="0.2">
      <c r="B58" s="153" t="s">
        <v>276</v>
      </c>
      <c r="C58" s="166" t="s">
        <v>329</v>
      </c>
      <c r="D58" s="155" t="s">
        <v>478</v>
      </c>
      <c r="E58" s="102" t="s">
        <v>275</v>
      </c>
      <c r="F58" s="104" t="s">
        <v>15</v>
      </c>
      <c r="G58" s="172" t="s">
        <v>436</v>
      </c>
      <c r="H58" s="99">
        <f>$N$3*$J$58+$O$3*K58+$P$3*L58+$Q$3</f>
        <v>71.94892560788729</v>
      </c>
      <c r="I58" s="99">
        <f>H58-$H$58</f>
        <v>0</v>
      </c>
      <c r="J58" s="159">
        <v>110.13412128345399</v>
      </c>
      <c r="K58" s="99">
        <v>109.05457928</v>
      </c>
      <c r="L58" s="99">
        <v>325.93360000000001</v>
      </c>
    </row>
    <row r="59" spans="2:12" x14ac:dyDescent="0.2">
      <c r="B59" s="153"/>
      <c r="C59" s="166"/>
      <c r="D59" s="167"/>
      <c r="E59" s="103" t="s">
        <v>273</v>
      </c>
      <c r="F59" s="104" t="s">
        <v>15</v>
      </c>
      <c r="G59" s="173"/>
      <c r="H59" s="99">
        <f t="shared" ref="H59:H60" si="27">$N$3*$J$58+$O$3*K59+$P$3*L59+$Q$3</f>
        <v>72.262228921875021</v>
      </c>
      <c r="I59" s="99">
        <f t="shared" ref="I59:I60" si="28">H59-$H$58</f>
        <v>0.31330331398773126</v>
      </c>
      <c r="J59" s="159"/>
      <c r="K59" s="99">
        <v>108.21531072000001</v>
      </c>
      <c r="L59" s="99">
        <v>325.93360000000001</v>
      </c>
    </row>
    <row r="60" spans="2:12" x14ac:dyDescent="0.2">
      <c r="B60" s="153"/>
      <c r="C60" s="166"/>
      <c r="D60" s="156"/>
      <c r="E60" s="86" t="s">
        <v>274</v>
      </c>
      <c r="F60" s="104" t="s">
        <v>15</v>
      </c>
      <c r="G60" s="174"/>
      <c r="H60" s="99">
        <f t="shared" si="27"/>
        <v>73.105804388828375</v>
      </c>
      <c r="I60" s="99">
        <f t="shared" si="28"/>
        <v>1.156878780941085</v>
      </c>
      <c r="J60" s="159"/>
      <c r="K60" s="99">
        <v>105.89373464000001</v>
      </c>
      <c r="L60" s="99">
        <v>325.51520000000005</v>
      </c>
    </row>
    <row r="61" spans="2:12" ht="12.95" customHeight="1" x14ac:dyDescent="0.2">
      <c r="B61" s="153" t="s">
        <v>277</v>
      </c>
      <c r="C61" s="166" t="s">
        <v>330</v>
      </c>
      <c r="D61" s="155" t="s">
        <v>483</v>
      </c>
      <c r="E61" s="102" t="s">
        <v>274</v>
      </c>
      <c r="F61" s="104" t="s">
        <v>15</v>
      </c>
      <c r="G61" s="172" t="s">
        <v>436</v>
      </c>
      <c r="H61" s="99">
        <f>$N$3*$J$61+$O$3*K61+$P$3*L61+$Q$3</f>
        <v>83.162520673694132</v>
      </c>
      <c r="I61" s="99">
        <f>H61-$H$61</f>
        <v>0</v>
      </c>
      <c r="J61" s="159">
        <v>71.968688426328299</v>
      </c>
      <c r="K61" s="99">
        <v>64.233730320000006</v>
      </c>
      <c r="L61" s="99">
        <v>193.7192</v>
      </c>
    </row>
    <row r="62" spans="2:12" x14ac:dyDescent="0.2">
      <c r="B62" s="153"/>
      <c r="C62" s="166"/>
      <c r="D62" s="167"/>
      <c r="E62" s="103" t="s">
        <v>273</v>
      </c>
      <c r="F62" s="104" t="s">
        <v>15</v>
      </c>
      <c r="G62" s="173"/>
      <c r="H62" s="99">
        <f t="shared" ref="H62:H63" si="29">$N$3*$J$61+$O$3*K62+$P$3*L62+$Q$3</f>
        <v>83.298736203767191</v>
      </c>
      <c r="I62" s="99">
        <f t="shared" ref="I62:I63" si="30">H62-$H$61</f>
        <v>0.1362155300730592</v>
      </c>
      <c r="J62" s="159"/>
      <c r="K62" s="99">
        <v>64.796269120000005</v>
      </c>
      <c r="L62" s="99">
        <v>199.99519999999998</v>
      </c>
    </row>
    <row r="63" spans="2:12" x14ac:dyDescent="0.2">
      <c r="B63" s="153"/>
      <c r="C63" s="166"/>
      <c r="D63" s="156"/>
      <c r="E63" s="107" t="s">
        <v>275</v>
      </c>
      <c r="F63" s="104" t="s">
        <v>15</v>
      </c>
      <c r="G63" s="174"/>
      <c r="H63" s="99">
        <f t="shared" si="29"/>
        <v>83.832893441668702</v>
      </c>
      <c r="I63" s="99">
        <f t="shared" si="30"/>
        <v>0.67037276797456968</v>
      </c>
      <c r="J63" s="159"/>
      <c r="K63" s="99">
        <v>63.365382960000005</v>
      </c>
      <c r="L63" s="99">
        <v>199.99519999999998</v>
      </c>
    </row>
    <row r="64" spans="2:12" x14ac:dyDescent="0.2">
      <c r="B64" s="153" t="s">
        <v>311</v>
      </c>
      <c r="C64" s="166" t="s">
        <v>331</v>
      </c>
      <c r="D64" s="157" t="s">
        <v>477</v>
      </c>
      <c r="E64" s="102" t="s">
        <v>275</v>
      </c>
      <c r="F64" s="104" t="s">
        <v>15</v>
      </c>
      <c r="G64" s="172" t="s">
        <v>446</v>
      </c>
      <c r="H64" s="99">
        <f>$N$3*$J$64+$O$3*K64+$P$3*L64+$Q$3</f>
        <v>67.149441565459412</v>
      </c>
      <c r="I64" s="99">
        <f>H64-$H$64</f>
        <v>0</v>
      </c>
      <c r="J64" s="159">
        <v>69.885534100161706</v>
      </c>
      <c r="K64" s="99">
        <v>105.22471304</v>
      </c>
      <c r="L64" s="99">
        <v>179.0752</v>
      </c>
    </row>
    <row r="65" spans="2:12" x14ac:dyDescent="0.2">
      <c r="B65" s="153"/>
      <c r="C65" s="166"/>
      <c r="D65" s="167"/>
      <c r="E65" s="104" t="s">
        <v>273</v>
      </c>
      <c r="F65" s="104" t="s">
        <v>15</v>
      </c>
      <c r="G65" s="173"/>
      <c r="H65" s="99">
        <f t="shared" ref="H65:H66" si="31">$N$3*$J$64+$O$3*K65+$P$3*L65+$Q$3</f>
        <v>71.587496480780032</v>
      </c>
      <c r="I65" s="99">
        <f t="shared" ref="I65:I66" si="32">H65-$H$64</f>
        <v>4.4380549153206204</v>
      </c>
      <c r="J65" s="159"/>
      <c r="K65" s="99">
        <v>93.336169920000003</v>
      </c>
      <c r="L65" s="99">
        <v>179.0752</v>
      </c>
    </row>
    <row r="66" spans="2:12" x14ac:dyDescent="0.2">
      <c r="B66" s="153"/>
      <c r="C66" s="166"/>
      <c r="D66" s="156"/>
      <c r="E66" s="86" t="s">
        <v>274</v>
      </c>
      <c r="F66" s="104" t="s">
        <v>15</v>
      </c>
      <c r="G66" s="174"/>
      <c r="H66" s="99">
        <f t="shared" si="31"/>
        <v>76.464888168531928</v>
      </c>
      <c r="I66" s="99">
        <f t="shared" si="32"/>
        <v>9.315446603072516</v>
      </c>
      <c r="J66" s="159"/>
      <c r="K66" s="99">
        <v>96.84081384000001</v>
      </c>
      <c r="L66" s="99">
        <v>291.20639999999997</v>
      </c>
    </row>
    <row r="67" spans="2:12" x14ac:dyDescent="0.2">
      <c r="B67" s="153" t="s">
        <v>310</v>
      </c>
      <c r="C67" s="166" t="s">
        <v>332</v>
      </c>
      <c r="D67" s="157" t="s">
        <v>477</v>
      </c>
      <c r="E67" s="102" t="s">
        <v>274</v>
      </c>
      <c r="F67" s="104" t="s">
        <v>15</v>
      </c>
      <c r="G67" s="172" t="s">
        <v>436</v>
      </c>
      <c r="H67" s="99">
        <f>$N$3*$J$67+$O$3*K67+$P$3*L67+$Q$3</f>
        <v>84.186126548890925</v>
      </c>
      <c r="I67" s="99">
        <f>H67-$H$67</f>
        <v>0</v>
      </c>
      <c r="J67" s="159">
        <v>71.941672074031104</v>
      </c>
      <c r="K67" s="99">
        <v>57.909028560000003</v>
      </c>
      <c r="L67" s="99">
        <v>169.452</v>
      </c>
    </row>
    <row r="68" spans="2:12" x14ac:dyDescent="0.2">
      <c r="B68" s="153"/>
      <c r="C68" s="166"/>
      <c r="D68" s="167"/>
      <c r="E68" s="104" t="s">
        <v>275</v>
      </c>
      <c r="F68" s="104" t="s">
        <v>15</v>
      </c>
      <c r="G68" s="173"/>
      <c r="H68" s="99">
        <f t="shared" ref="H68:H69" si="33">$N$3*$J$67+$O$3*K68+$P$3*L68+$Q$3</f>
        <v>87.921520399605569</v>
      </c>
      <c r="I68" s="99">
        <f t="shared" ref="I68:I69" si="34">H68-$H$67</f>
        <v>3.7353938507146438</v>
      </c>
      <c r="J68" s="159"/>
      <c r="K68" s="99">
        <v>51.303329359999999</v>
      </c>
      <c r="L68" s="99">
        <v>192.464</v>
      </c>
    </row>
    <row r="69" spans="2:12" x14ac:dyDescent="0.2">
      <c r="B69" s="153"/>
      <c r="C69" s="166"/>
      <c r="D69" s="156"/>
      <c r="E69" s="86" t="s">
        <v>273</v>
      </c>
      <c r="F69" s="104" t="s">
        <v>15</v>
      </c>
      <c r="G69" s="174"/>
      <c r="H69" s="99">
        <f t="shared" si="33"/>
        <v>87.93022023239341</v>
      </c>
      <c r="I69" s="99">
        <f t="shared" si="34"/>
        <v>3.7440936835024843</v>
      </c>
      <c r="J69" s="159"/>
      <c r="K69" s="99">
        <v>51.280024480000009</v>
      </c>
      <c r="L69" s="99">
        <v>192.464</v>
      </c>
    </row>
    <row r="70" spans="2:12" x14ac:dyDescent="0.2">
      <c r="B70" s="153" t="s">
        <v>447</v>
      </c>
      <c r="C70" s="166" t="s">
        <v>333</v>
      </c>
      <c r="D70" s="157" t="s">
        <v>477</v>
      </c>
      <c r="E70" s="102" t="s">
        <v>275</v>
      </c>
      <c r="F70" s="104" t="s">
        <v>74</v>
      </c>
      <c r="G70" s="172" t="s">
        <v>455</v>
      </c>
      <c r="H70" s="99">
        <f>$N$3*$J$70+$O$3*K70+$P$3*L70+$Q$3</f>
        <v>61.331567816159279</v>
      </c>
      <c r="I70" s="99">
        <f>H70-$H$70</f>
        <v>0</v>
      </c>
      <c r="J70" s="159">
        <v>157.28924792005901</v>
      </c>
      <c r="K70" s="99">
        <v>149.61235063999999</v>
      </c>
      <c r="L70" s="99">
        <v>447.68799999999993</v>
      </c>
    </row>
    <row r="71" spans="2:12" x14ac:dyDescent="0.2">
      <c r="B71" s="153"/>
      <c r="C71" s="166"/>
      <c r="D71" s="156"/>
      <c r="E71" s="104" t="s">
        <v>274</v>
      </c>
      <c r="F71" s="104" t="s">
        <v>74</v>
      </c>
      <c r="G71" s="174"/>
      <c r="H71" s="99">
        <f>$N$3*$J$70+$O$3*K71+$P$3*L71+$Q$3</f>
        <v>62.025660461049199</v>
      </c>
      <c r="I71" s="99">
        <f>H71-$H$70</f>
        <v>0.69409264488992051</v>
      </c>
      <c r="J71" s="159"/>
      <c r="K71" s="99">
        <v>147.81486240000001</v>
      </c>
      <c r="L71" s="99">
        <v>448.10640000000001</v>
      </c>
    </row>
    <row r="72" spans="2:12" ht="12.95" customHeight="1" x14ac:dyDescent="0.2">
      <c r="B72" s="153" t="s">
        <v>448</v>
      </c>
      <c r="C72" s="166" t="s">
        <v>334</v>
      </c>
      <c r="D72" s="155" t="s">
        <v>482</v>
      </c>
      <c r="E72" s="102" t="s">
        <v>273</v>
      </c>
      <c r="F72" s="104" t="s">
        <v>74</v>
      </c>
      <c r="G72" s="172" t="s">
        <v>456</v>
      </c>
      <c r="H72" s="99">
        <f>$N$3*$J$72+$O$3*K72+$P$3*L72+$Q$3</f>
        <v>71.226571754300721</v>
      </c>
      <c r="I72" s="99">
        <f>H72-$H$72</f>
        <v>0</v>
      </c>
      <c r="J72" s="159">
        <v>87.8</v>
      </c>
      <c r="K72" s="99">
        <v>115.68927360000001</v>
      </c>
      <c r="L72" s="99">
        <v>338.904</v>
      </c>
    </row>
    <row r="73" spans="2:12" x14ac:dyDescent="0.2">
      <c r="B73" s="153"/>
      <c r="C73" s="166"/>
      <c r="D73" s="167"/>
      <c r="E73" s="103" t="s">
        <v>275</v>
      </c>
      <c r="F73" s="104" t="s">
        <v>74</v>
      </c>
      <c r="G73" s="173"/>
      <c r="H73" s="99">
        <f>$N$3*$J$72+$O$3*K73+$P$3*L73+$Q$3</f>
        <v>70.29756393672875</v>
      </c>
      <c r="I73" s="99">
        <f>H73-$H$72</f>
        <v>-0.92900781757197137</v>
      </c>
      <c r="J73" s="159"/>
      <c r="K73" s="99">
        <v>118.17787496000001</v>
      </c>
      <c r="L73" s="99">
        <v>338.904</v>
      </c>
    </row>
    <row r="74" spans="2:12" x14ac:dyDescent="0.2">
      <c r="B74" s="153"/>
      <c r="C74" s="166"/>
      <c r="D74" s="156"/>
      <c r="E74" s="107" t="s">
        <v>274</v>
      </c>
      <c r="F74" s="104" t="s">
        <v>74</v>
      </c>
      <c r="G74" s="174"/>
      <c r="H74" s="99">
        <f>$N$3*$J$72+$O$3*K74+$P$3*L74+$Q$3</f>
        <v>71.151361913737432</v>
      </c>
      <c r="I74" s="99">
        <f>H74-$H$72</f>
        <v>-7.5209840563289276E-2</v>
      </c>
      <c r="J74" s="159"/>
      <c r="K74" s="99">
        <v>117.37463064000001</v>
      </c>
      <c r="L74" s="99">
        <v>348.94560000000001</v>
      </c>
    </row>
    <row r="75" spans="2:12" x14ac:dyDescent="0.2">
      <c r="B75" s="153" t="s">
        <v>449</v>
      </c>
      <c r="C75" s="166" t="s">
        <v>335</v>
      </c>
      <c r="D75" s="157" t="s">
        <v>477</v>
      </c>
      <c r="E75" s="102" t="s">
        <v>276</v>
      </c>
      <c r="F75" s="104" t="s">
        <v>74</v>
      </c>
      <c r="G75" s="172" t="s">
        <v>457</v>
      </c>
      <c r="H75" s="99">
        <f>$N$3*$J$75+$O$3*K75+$P$3*L75+$Q$3</f>
        <v>59.01943253993106</v>
      </c>
      <c r="I75" s="99">
        <f>H75-$H$75</f>
        <v>0</v>
      </c>
      <c r="J75" s="159">
        <v>217.89369748985001</v>
      </c>
      <c r="K75" s="99">
        <v>146.58493376000001</v>
      </c>
      <c r="L75" s="99">
        <v>436.39120000000008</v>
      </c>
    </row>
    <row r="76" spans="2:12" x14ac:dyDescent="0.2">
      <c r="B76" s="153"/>
      <c r="C76" s="166"/>
      <c r="D76" s="156"/>
      <c r="E76" s="104" t="s">
        <v>311</v>
      </c>
      <c r="F76" s="104" t="s">
        <v>74</v>
      </c>
      <c r="G76" s="174"/>
      <c r="H76" s="99">
        <f>$N$3*$J$75+$O$3*K76+$P$3*L76+$Q$3</f>
        <v>59.854741440278232</v>
      </c>
      <c r="I76" s="99">
        <f>H76-$H$75</f>
        <v>0.83530890034717231</v>
      </c>
      <c r="J76" s="159"/>
      <c r="K76" s="99">
        <v>144.34733055999999</v>
      </c>
      <c r="L76" s="99">
        <v>436.39120000000008</v>
      </c>
    </row>
    <row r="77" spans="2:12" x14ac:dyDescent="0.2">
      <c r="B77" s="153" t="s">
        <v>450</v>
      </c>
      <c r="C77" s="166" t="s">
        <v>336</v>
      </c>
      <c r="D77" s="157" t="s">
        <v>477</v>
      </c>
      <c r="E77" s="102" t="s">
        <v>311</v>
      </c>
      <c r="F77" s="104" t="s">
        <v>74</v>
      </c>
      <c r="G77" s="172" t="s">
        <v>440</v>
      </c>
      <c r="H77" s="99">
        <f>$N$3*$J$77+$O$3*K77+$P$3*L77+$Q$3</f>
        <v>68.788953458360766</v>
      </c>
      <c r="I77" s="99">
        <f>H77-$H$77</f>
        <v>0</v>
      </c>
      <c r="J77" s="159">
        <v>146.55024482036399</v>
      </c>
      <c r="K77" s="99">
        <v>84.293248880000007</v>
      </c>
      <c r="L77" s="99">
        <v>131.79599999999999</v>
      </c>
    </row>
    <row r="78" spans="2:12" x14ac:dyDescent="0.2">
      <c r="B78" s="153"/>
      <c r="C78" s="166"/>
      <c r="D78" s="156"/>
      <c r="E78" s="104" t="s">
        <v>310</v>
      </c>
      <c r="F78" s="104" t="s">
        <v>74</v>
      </c>
      <c r="G78" s="174"/>
      <c r="H78" s="99">
        <f>$N$3*$J$77+$O$3*K78+$P$3*L78+$Q$3</f>
        <v>80.201034188134088</v>
      </c>
      <c r="I78" s="99">
        <f>H78-$H$77</f>
        <v>11.412080729773322</v>
      </c>
      <c r="J78" s="159"/>
      <c r="K78" s="99">
        <v>72.580601120000011</v>
      </c>
      <c r="L78" s="99">
        <v>259.40800000000002</v>
      </c>
    </row>
    <row r="79" spans="2:12" x14ac:dyDescent="0.2">
      <c r="B79" s="153" t="s">
        <v>451</v>
      </c>
      <c r="C79" s="166" t="s">
        <v>337</v>
      </c>
      <c r="D79" s="157" t="s">
        <v>477</v>
      </c>
      <c r="E79" s="102" t="s">
        <v>276</v>
      </c>
      <c r="F79" s="104" t="s">
        <v>74</v>
      </c>
      <c r="G79" s="172" t="s">
        <v>440</v>
      </c>
      <c r="H79" s="99">
        <f>$N$3*$J$79+$O$3*K79+$P$3*L79+$Q$3</f>
        <v>42.580142060653444</v>
      </c>
      <c r="I79" s="99">
        <f>H79-$H$79</f>
        <v>0</v>
      </c>
      <c r="J79" s="159">
        <v>115.121534309967</v>
      </c>
      <c r="K79" s="99">
        <v>160.76643440000001</v>
      </c>
      <c r="L79" s="99">
        <v>147.69520000000003</v>
      </c>
    </row>
    <row r="80" spans="2:12" x14ac:dyDescent="0.2">
      <c r="B80" s="153"/>
      <c r="C80" s="166"/>
      <c r="D80" s="167"/>
      <c r="E80" s="104" t="s">
        <v>274</v>
      </c>
      <c r="F80" s="104" t="s">
        <v>74</v>
      </c>
      <c r="G80" s="173"/>
      <c r="H80" s="99">
        <f>$N$3*$J$79+$O$3*K80+$P$3*L80+$Q$3</f>
        <v>51.179887723704113</v>
      </c>
      <c r="I80" s="99">
        <f t="shared" ref="I80:I81" si="35">H80-$H$79</f>
        <v>8.599745663050669</v>
      </c>
      <c r="J80" s="159"/>
      <c r="K80" s="99">
        <v>137.72966511999999</v>
      </c>
      <c r="L80" s="99">
        <v>147.69520000000003</v>
      </c>
    </row>
    <row r="81" spans="2:12" x14ac:dyDescent="0.2">
      <c r="B81" s="153"/>
      <c r="C81" s="166"/>
      <c r="D81" s="156"/>
      <c r="E81" s="104" t="s">
        <v>277</v>
      </c>
      <c r="F81" s="104" t="s">
        <v>74</v>
      </c>
      <c r="G81" s="174"/>
      <c r="H81" s="99">
        <f>$N$3*$J$79+$O$3*K81+$P$3*L81+$Q$3</f>
        <v>55.698802052093704</v>
      </c>
      <c r="I81" s="99">
        <f t="shared" si="35"/>
        <v>13.118659991440261</v>
      </c>
      <c r="J81" s="159"/>
      <c r="K81" s="99">
        <v>146.52259215999999</v>
      </c>
      <c r="L81" s="99">
        <v>289.11439999999999</v>
      </c>
    </row>
    <row r="82" spans="2:12" x14ac:dyDescent="0.2">
      <c r="B82" s="153" t="s">
        <v>452</v>
      </c>
      <c r="C82" s="166" t="s">
        <v>328</v>
      </c>
      <c r="D82" s="155" t="s">
        <v>478</v>
      </c>
      <c r="E82" s="102" t="s">
        <v>275</v>
      </c>
      <c r="F82" s="104" t="s">
        <v>74</v>
      </c>
      <c r="G82" s="172" t="s">
        <v>440</v>
      </c>
      <c r="H82" s="99">
        <f>$N$3*$J$82+$O$3*K82+$P$3*L82+$Q$3</f>
        <v>65.060281808340804</v>
      </c>
      <c r="I82" s="99">
        <f>H82-$H$55</f>
        <v>0</v>
      </c>
      <c r="J82" s="159">
        <v>46.930311929125203</v>
      </c>
      <c r="K82" s="99">
        <v>116.64925056000001</v>
      </c>
      <c r="L82" s="99">
        <v>199.15839999999997</v>
      </c>
    </row>
    <row r="83" spans="2:12" x14ac:dyDescent="0.2">
      <c r="B83" s="153"/>
      <c r="C83" s="166"/>
      <c r="D83" s="167"/>
      <c r="E83" s="103" t="s">
        <v>273</v>
      </c>
      <c r="F83" s="104" t="s">
        <v>74</v>
      </c>
      <c r="G83" s="173"/>
      <c r="H83" s="99">
        <f>$N$3*$J$82+$O$3*K83+$P$3*L83+$Q$3</f>
        <v>69.908853249985725</v>
      </c>
      <c r="I83" s="99">
        <f t="shared" ref="I83:I84" si="36">H83-$H$55</f>
        <v>4.8485714416449213</v>
      </c>
      <c r="J83" s="159"/>
      <c r="K83" s="99">
        <v>103.66102672000001</v>
      </c>
      <c r="L83" s="99">
        <v>199.15839999999997</v>
      </c>
    </row>
    <row r="84" spans="2:12" x14ac:dyDescent="0.2">
      <c r="B84" s="153"/>
      <c r="C84" s="166"/>
      <c r="D84" s="156"/>
      <c r="E84" s="104" t="s">
        <v>274</v>
      </c>
      <c r="F84" s="104" t="s">
        <v>74</v>
      </c>
      <c r="G84" s="174"/>
      <c r="H84" s="99">
        <f>$N$3*$J$82+$O$3*K84+$P$3*L84+$Q$3</f>
        <v>75.316917953465776</v>
      </c>
      <c r="I84" s="99">
        <f t="shared" si="36"/>
        <v>10.256636145124972</v>
      </c>
      <c r="J84" s="159"/>
      <c r="K84" s="99">
        <v>107.6608052</v>
      </c>
      <c r="L84" s="99">
        <v>324.26</v>
      </c>
    </row>
    <row r="85" spans="2:12" x14ac:dyDescent="0.2">
      <c r="B85" s="153" t="s">
        <v>453</v>
      </c>
      <c r="C85" s="166" t="s">
        <v>328</v>
      </c>
      <c r="D85" s="157" t="s">
        <v>484</v>
      </c>
      <c r="E85" s="102" t="s">
        <v>273</v>
      </c>
      <c r="F85" s="104" t="s">
        <v>74</v>
      </c>
      <c r="G85" s="172" t="s">
        <v>458</v>
      </c>
      <c r="H85" s="99">
        <f>$N$3*$J$85+$O$3*K85+$P$3*L85+$Q$3</f>
        <v>69.908853249985725</v>
      </c>
      <c r="I85" s="99">
        <v>0</v>
      </c>
      <c r="J85" s="159">
        <v>46.930311929125203</v>
      </c>
      <c r="K85" s="99">
        <v>103.66102672000001</v>
      </c>
      <c r="L85" s="99">
        <v>199.15839999999997</v>
      </c>
    </row>
    <row r="86" spans="2:12" x14ac:dyDescent="0.2">
      <c r="B86" s="153"/>
      <c r="C86" s="166"/>
      <c r="D86" s="167"/>
      <c r="E86" s="104" t="s">
        <v>275</v>
      </c>
      <c r="F86" s="104" t="s">
        <v>74</v>
      </c>
      <c r="G86" s="173"/>
      <c r="H86" s="99">
        <f>$N$3*$J$85+$O$3*K86+$P$3*L86+$Q$3</f>
        <v>65.060281808340804</v>
      </c>
      <c r="I86" s="99">
        <f>H86-H85</f>
        <v>-4.8485714416449213</v>
      </c>
      <c r="J86" s="159"/>
      <c r="K86" s="99">
        <v>116.64925056000001</v>
      </c>
      <c r="L86" s="99">
        <v>199.15839999999997</v>
      </c>
    </row>
    <row r="87" spans="2:12" x14ac:dyDescent="0.2">
      <c r="B87" s="153"/>
      <c r="C87" s="166"/>
      <c r="D87" s="156"/>
      <c r="E87" s="104" t="s">
        <v>274</v>
      </c>
      <c r="F87" s="104" t="s">
        <v>74</v>
      </c>
      <c r="G87" s="174"/>
      <c r="H87" s="99">
        <f>$N$3*$J$85+$O$3*K87+$P$3*L87+$Q$3</f>
        <v>75.316917953465776</v>
      </c>
      <c r="I87" s="99">
        <f>H87-H85</f>
        <v>5.4080647034800506</v>
      </c>
      <c r="J87" s="159"/>
      <c r="K87" s="99">
        <v>107.6608052</v>
      </c>
      <c r="L87" s="99">
        <v>324.26</v>
      </c>
    </row>
    <row r="88" spans="2:12" ht="12.95" customHeight="1" x14ac:dyDescent="0.2">
      <c r="B88" s="153" t="s">
        <v>454</v>
      </c>
      <c r="C88" s="166" t="s">
        <v>331</v>
      </c>
      <c r="D88" s="155" t="s">
        <v>479</v>
      </c>
      <c r="E88" s="102" t="s">
        <v>273</v>
      </c>
      <c r="F88" s="104" t="s">
        <v>15</v>
      </c>
      <c r="G88" s="172" t="s">
        <v>442</v>
      </c>
      <c r="H88" s="99">
        <f>$N$3*$J$88+$O$3*K88+$P$3*L88+$Q$3</f>
        <v>71.587496480780032</v>
      </c>
      <c r="I88" s="99">
        <v>0</v>
      </c>
      <c r="J88" s="159">
        <v>69.885534100161706</v>
      </c>
      <c r="K88" s="113">
        <v>93.336169920000003</v>
      </c>
      <c r="L88" s="113">
        <v>179.0752</v>
      </c>
    </row>
    <row r="89" spans="2:12" x14ac:dyDescent="0.2">
      <c r="B89" s="153"/>
      <c r="C89" s="166"/>
      <c r="D89" s="167"/>
      <c r="E89" s="103" t="s">
        <v>275</v>
      </c>
      <c r="F89" s="104" t="s">
        <v>15</v>
      </c>
      <c r="G89" s="173"/>
      <c r="H89" s="99">
        <f t="shared" ref="H89:H90" si="37">$N$3*$J$88+$O$3*K89+$P$3*L89+$Q$3</f>
        <v>67.149441565459412</v>
      </c>
      <c r="I89" s="99">
        <f>H89-H88</f>
        <v>-4.4380549153206204</v>
      </c>
      <c r="J89" s="159"/>
      <c r="K89" s="99">
        <v>105.22471304</v>
      </c>
      <c r="L89" s="99">
        <v>179.0752</v>
      </c>
    </row>
    <row r="90" spans="2:12" x14ac:dyDescent="0.2">
      <c r="B90" s="153"/>
      <c r="C90" s="166"/>
      <c r="D90" s="156"/>
      <c r="E90" s="86" t="s">
        <v>274</v>
      </c>
      <c r="F90" s="104" t="s">
        <v>15</v>
      </c>
      <c r="G90" s="174"/>
      <c r="H90" s="99">
        <f t="shared" si="37"/>
        <v>76.464888168531928</v>
      </c>
      <c r="I90" s="99">
        <f>H90-H88</f>
        <v>4.8773916877518957</v>
      </c>
      <c r="J90" s="159"/>
      <c r="K90" s="99">
        <v>96.84081384000001</v>
      </c>
      <c r="L90" s="99">
        <v>291.20639999999997</v>
      </c>
    </row>
    <row r="91" spans="2:12" x14ac:dyDescent="0.2">
      <c r="B91" s="153" t="s">
        <v>459</v>
      </c>
      <c r="C91" s="166" t="s">
        <v>466</v>
      </c>
      <c r="D91" s="157" t="s">
        <v>477</v>
      </c>
      <c r="E91" s="102" t="s">
        <v>275</v>
      </c>
      <c r="F91" s="104" t="s">
        <v>74</v>
      </c>
      <c r="G91" s="175" t="s">
        <v>467</v>
      </c>
      <c r="H91" s="99">
        <f>$N$3*$J$91+$O$3*K91+$P$3*L91+$Q$3</f>
        <v>60.723329618706074</v>
      </c>
      <c r="I91" s="99">
        <v>0</v>
      </c>
      <c r="J91" s="159">
        <v>29.17</v>
      </c>
      <c r="K91" s="99">
        <v>115.380122</v>
      </c>
      <c r="L91" s="99">
        <v>96.975999999999971</v>
      </c>
    </row>
    <row r="92" spans="2:12" x14ac:dyDescent="0.2">
      <c r="B92" s="153"/>
      <c r="C92" s="166"/>
      <c r="D92" s="156"/>
      <c r="E92" s="104" t="s">
        <v>276</v>
      </c>
      <c r="F92" s="104" t="s">
        <v>48</v>
      </c>
      <c r="G92" s="175"/>
      <c r="H92" s="99">
        <f>$N$3*$J$91+$O$3*K92+$P$3*L92+$Q$3</f>
        <v>67.21378940079768</v>
      </c>
      <c r="I92" s="99">
        <f>H92-H91</f>
        <v>6.4904597820916052</v>
      </c>
      <c r="J92" s="159"/>
      <c r="K92" s="99">
        <v>133.26404299999999</v>
      </c>
      <c r="L92" s="99">
        <v>335.654</v>
      </c>
    </row>
    <row r="93" spans="2:12" x14ac:dyDescent="0.2">
      <c r="B93" s="153" t="s">
        <v>460</v>
      </c>
      <c r="C93" s="166" t="s">
        <v>468</v>
      </c>
      <c r="D93" s="157" t="s">
        <v>477</v>
      </c>
      <c r="E93" s="102" t="s">
        <v>276</v>
      </c>
      <c r="F93" s="104" t="s">
        <v>48</v>
      </c>
      <c r="G93" s="175" t="s">
        <v>469</v>
      </c>
      <c r="H93" s="99">
        <f>$N$3*$J$93+$O$3*K93+$P$3*L93+$Q$3</f>
        <v>84.679864989298068</v>
      </c>
      <c r="I93" s="99">
        <v>0</v>
      </c>
      <c r="J93" s="159">
        <v>-19.72</v>
      </c>
      <c r="K93" s="99">
        <v>59.459956599999991</v>
      </c>
      <c r="L93" s="99">
        <v>111.60600000000001</v>
      </c>
    </row>
    <row r="94" spans="2:12" x14ac:dyDescent="0.2">
      <c r="B94" s="153"/>
      <c r="C94" s="166"/>
      <c r="D94" s="156"/>
      <c r="E94" s="104" t="s">
        <v>273</v>
      </c>
      <c r="F94" s="104" t="s">
        <v>74</v>
      </c>
      <c r="G94" s="175"/>
      <c r="H94" s="99">
        <f>$N$3*$J$93+$O$3*K94+$P$3*L94+$Q$3</f>
        <v>96.416761441017755</v>
      </c>
      <c r="I94" s="99">
        <f>H94-H93</f>
        <v>11.736896451719687</v>
      </c>
      <c r="J94" s="159"/>
      <c r="K94" s="99">
        <v>31.169716600000001</v>
      </c>
      <c r="L94" s="99">
        <v>132.92400000000001</v>
      </c>
    </row>
    <row r="95" spans="2:12" x14ac:dyDescent="0.2">
      <c r="B95" s="153" t="s">
        <v>461</v>
      </c>
      <c r="C95" s="166" t="s">
        <v>470</v>
      </c>
      <c r="D95" s="157" t="s">
        <v>477</v>
      </c>
      <c r="E95" s="102" t="s">
        <v>273</v>
      </c>
      <c r="F95" s="104" t="s">
        <v>74</v>
      </c>
      <c r="G95" s="175" t="s">
        <v>471</v>
      </c>
      <c r="H95" s="99">
        <f>$N$3*$J$95+$O$3*K95+$P$3*L95+$Q$3</f>
        <v>81.077265316874531</v>
      </c>
      <c r="I95" s="99">
        <v>0</v>
      </c>
      <c r="J95" s="159">
        <v>41.19</v>
      </c>
      <c r="K95" s="99">
        <v>47.313712599999995</v>
      </c>
      <c r="L95" s="99">
        <v>15.465999999999996</v>
      </c>
    </row>
    <row r="96" spans="2:12" x14ac:dyDescent="0.2">
      <c r="B96" s="153"/>
      <c r="C96" s="166"/>
      <c r="D96" s="156"/>
      <c r="E96" s="104" t="s">
        <v>277</v>
      </c>
      <c r="F96" s="104" t="s">
        <v>48</v>
      </c>
      <c r="G96" s="175"/>
      <c r="H96" s="99">
        <f>$N$3*$J$95+$O$3*K96+$P$3*L96+$Q$3</f>
        <v>84.400369214479795</v>
      </c>
      <c r="I96" s="99">
        <f>H96-H95</f>
        <v>3.3231038976052645</v>
      </c>
      <c r="J96" s="159"/>
      <c r="K96" s="99">
        <v>50.333386399999995</v>
      </c>
      <c r="L96" s="99">
        <v>96.139999999999986</v>
      </c>
    </row>
    <row r="97" spans="1:12" x14ac:dyDescent="0.2">
      <c r="B97" s="153" t="s">
        <v>462</v>
      </c>
      <c r="C97" s="166" t="s">
        <v>472</v>
      </c>
      <c r="D97" s="157" t="s">
        <v>477</v>
      </c>
      <c r="E97" s="102" t="s">
        <v>273</v>
      </c>
      <c r="F97" s="104" t="s">
        <v>48</v>
      </c>
      <c r="G97" s="175" t="s">
        <v>436</v>
      </c>
      <c r="H97" s="99">
        <f>$N$3*$J$97+$O$3*K97+$P$3*L97+$Q$3</f>
        <v>71.588085551435498</v>
      </c>
      <c r="I97" s="99">
        <v>0</v>
      </c>
      <c r="J97" s="159">
        <v>45.62</v>
      </c>
      <c r="K97" s="99">
        <v>103.18936099999999</v>
      </c>
      <c r="L97" s="99">
        <v>225.30200000000002</v>
      </c>
    </row>
    <row r="98" spans="1:12" x14ac:dyDescent="0.2">
      <c r="B98" s="153"/>
      <c r="C98" s="166"/>
      <c r="D98" s="156"/>
      <c r="E98" s="104" t="s">
        <v>275</v>
      </c>
      <c r="F98" s="104" t="s">
        <v>15</v>
      </c>
      <c r="G98" s="175"/>
      <c r="H98" s="99">
        <f>$N$3*$J$97+$O$3*K98+$P$3*L98+$Q$3</f>
        <v>80.355593344967033</v>
      </c>
      <c r="I98" s="99">
        <f>H98-H97</f>
        <v>8.7675077935315358</v>
      </c>
      <c r="J98" s="159"/>
      <c r="K98" s="99">
        <v>79.703194999999994</v>
      </c>
      <c r="L98" s="99">
        <v>225.30200000000002</v>
      </c>
    </row>
    <row r="99" spans="1:12" x14ac:dyDescent="0.2">
      <c r="B99" s="153" t="s">
        <v>464</v>
      </c>
      <c r="C99" s="166" t="s">
        <v>473</v>
      </c>
      <c r="D99" s="157" t="s">
        <v>477</v>
      </c>
      <c r="E99" s="102" t="s">
        <v>275</v>
      </c>
      <c r="F99" s="104" t="s">
        <v>463</v>
      </c>
      <c r="G99" s="175" t="s">
        <v>471</v>
      </c>
      <c r="H99" s="99">
        <f>$N$3*$J$99+$O$3*K99+$P$3*L99+$Q$3</f>
        <v>75.963806907582637</v>
      </c>
      <c r="I99" s="99">
        <v>0</v>
      </c>
      <c r="J99" s="159">
        <v>20.55</v>
      </c>
      <c r="K99" s="99">
        <v>75.875527199999993</v>
      </c>
      <c r="L99" s="99">
        <v>98.647999999999996</v>
      </c>
    </row>
    <row r="100" spans="1:12" x14ac:dyDescent="0.2">
      <c r="B100" s="153"/>
      <c r="C100" s="166"/>
      <c r="D100" s="167"/>
      <c r="E100" s="104" t="s">
        <v>276</v>
      </c>
      <c r="F100" s="104" t="s">
        <v>48</v>
      </c>
      <c r="G100" s="175"/>
      <c r="H100" s="99">
        <f>$N$3*$J$99+$O$3*K100+$P$3*L100+$Q$3</f>
        <v>76.622801653497334</v>
      </c>
      <c r="I100" s="99">
        <f>H100-H99</f>
        <v>0.65899474591469698</v>
      </c>
      <c r="J100" s="159"/>
      <c r="K100" s="99">
        <v>87.390674799999999</v>
      </c>
      <c r="L100" s="99">
        <v>188.518</v>
      </c>
    </row>
    <row r="101" spans="1:12" x14ac:dyDescent="0.2">
      <c r="B101" s="153"/>
      <c r="C101" s="166"/>
      <c r="D101" s="156"/>
      <c r="E101" s="104" t="s">
        <v>274</v>
      </c>
      <c r="F101" s="104" t="s">
        <v>74</v>
      </c>
      <c r="G101" s="175"/>
      <c r="H101" s="99">
        <f>$N$3*$J$99+$O$3*K101+$P$3*L101+$Q$3</f>
        <v>83.290239557402003</v>
      </c>
      <c r="I101" s="99">
        <f>H101-H99</f>
        <v>7.3264326498193668</v>
      </c>
      <c r="J101" s="159"/>
      <c r="K101" s="99">
        <v>69.530119999999997</v>
      </c>
      <c r="L101" s="99">
        <v>188.518</v>
      </c>
    </row>
    <row r="102" spans="1:12" x14ac:dyDescent="0.2">
      <c r="B102" s="153" t="s">
        <v>465</v>
      </c>
      <c r="C102" s="166" t="s">
        <v>475</v>
      </c>
      <c r="D102" s="157" t="s">
        <v>484</v>
      </c>
      <c r="E102" s="102" t="s">
        <v>276</v>
      </c>
      <c r="F102" s="104" t="s">
        <v>74</v>
      </c>
      <c r="G102" s="175" t="s">
        <v>474</v>
      </c>
      <c r="H102" s="99">
        <f>$N$3*$J$102+$O$3*K102+$P$3*L102+$Q$3</f>
        <v>89.484531529426789</v>
      </c>
      <c r="I102" s="99">
        <v>0</v>
      </c>
      <c r="J102" s="159">
        <v>-83.16</v>
      </c>
      <c r="K102" s="99">
        <v>52.778984320000006</v>
      </c>
      <c r="L102" s="99">
        <v>99.99760000000002</v>
      </c>
    </row>
    <row r="103" spans="1:12" x14ac:dyDescent="0.2">
      <c r="B103" s="153"/>
      <c r="C103" s="166"/>
      <c r="D103" s="156"/>
      <c r="E103" s="104" t="s">
        <v>273</v>
      </c>
      <c r="F103" s="104" t="s">
        <v>48</v>
      </c>
      <c r="G103" s="175"/>
      <c r="H103" s="99">
        <f>$N$3*$J$102+$O$3*K103+$P$3*L103+$Q$3</f>
        <v>94.762586693407385</v>
      </c>
      <c r="I103" s="99">
        <f>H103-H102</f>
        <v>5.2780551639805964</v>
      </c>
      <c r="J103" s="159"/>
      <c r="K103" s="99">
        <v>20.27717024</v>
      </c>
      <c r="L103" s="99">
        <v>-24.267199999999995</v>
      </c>
    </row>
    <row r="104" spans="1:12" x14ac:dyDescent="0.2">
      <c r="E104" s="133"/>
    </row>
    <row r="105" spans="1:12" x14ac:dyDescent="0.2">
      <c r="A105" s="106"/>
      <c r="B105" s="102" t="s">
        <v>275</v>
      </c>
      <c r="C105" s="13" t="s">
        <v>306</v>
      </c>
    </row>
    <row r="106" spans="1:12" x14ac:dyDescent="0.2">
      <c r="B106" s="103" t="s">
        <v>273</v>
      </c>
      <c r="C106" s="13" t="s">
        <v>307</v>
      </c>
    </row>
    <row r="107" spans="1:12" x14ac:dyDescent="0.2">
      <c r="B107" s="105" t="s">
        <v>274</v>
      </c>
      <c r="C107" s="13" t="s">
        <v>308</v>
      </c>
    </row>
    <row r="108" spans="1:12" x14ac:dyDescent="0.2">
      <c r="B108" s="86" t="s">
        <v>276</v>
      </c>
      <c r="C108" s="13" t="s">
        <v>509</v>
      </c>
    </row>
  </sheetData>
  <mergeCells count="191">
    <mergeCell ref="B99:B101"/>
    <mergeCell ref="C99:C101"/>
    <mergeCell ref="G99:G101"/>
    <mergeCell ref="J99:J101"/>
    <mergeCell ref="B102:B103"/>
    <mergeCell ref="C102:C103"/>
    <mergeCell ref="G102:G103"/>
    <mergeCell ref="J102:J103"/>
    <mergeCell ref="B95:B96"/>
    <mergeCell ref="C95:C96"/>
    <mergeCell ref="G95:G96"/>
    <mergeCell ref="J95:J96"/>
    <mergeCell ref="B97:B98"/>
    <mergeCell ref="C97:C98"/>
    <mergeCell ref="G97:G98"/>
    <mergeCell ref="J97:J98"/>
    <mergeCell ref="D95:D96"/>
    <mergeCell ref="D97:D98"/>
    <mergeCell ref="D99:D101"/>
    <mergeCell ref="D102:D103"/>
    <mergeCell ref="B91:B92"/>
    <mergeCell ref="C91:C92"/>
    <mergeCell ref="G91:G92"/>
    <mergeCell ref="J91:J92"/>
    <mergeCell ref="B93:B94"/>
    <mergeCell ref="C93:C94"/>
    <mergeCell ref="G93:G94"/>
    <mergeCell ref="J93:J94"/>
    <mergeCell ref="B88:B90"/>
    <mergeCell ref="C88:C90"/>
    <mergeCell ref="G88:G90"/>
    <mergeCell ref="J88:J90"/>
    <mergeCell ref="G72:G74"/>
    <mergeCell ref="G75:G76"/>
    <mergeCell ref="G77:G78"/>
    <mergeCell ref="G79:G81"/>
    <mergeCell ref="B82:B84"/>
    <mergeCell ref="C82:C84"/>
    <mergeCell ref="G82:G84"/>
    <mergeCell ref="J82:J84"/>
    <mergeCell ref="B85:B87"/>
    <mergeCell ref="C85:C87"/>
    <mergeCell ref="G85:G87"/>
    <mergeCell ref="J85:J87"/>
    <mergeCell ref="B77:B78"/>
    <mergeCell ref="C77:C78"/>
    <mergeCell ref="J77:J78"/>
    <mergeCell ref="B79:B81"/>
    <mergeCell ref="C79:C81"/>
    <mergeCell ref="J79:J81"/>
    <mergeCell ref="B72:B74"/>
    <mergeCell ref="C72:C74"/>
    <mergeCell ref="J72:J74"/>
    <mergeCell ref="B75:B76"/>
    <mergeCell ref="C75:C76"/>
    <mergeCell ref="J75:J76"/>
    <mergeCell ref="B67:B69"/>
    <mergeCell ref="C67:C69"/>
    <mergeCell ref="J67:J69"/>
    <mergeCell ref="B70:B71"/>
    <mergeCell ref="C70:C71"/>
    <mergeCell ref="J70:J71"/>
    <mergeCell ref="G67:G69"/>
    <mergeCell ref="G70:G71"/>
    <mergeCell ref="B61:B63"/>
    <mergeCell ref="C61:C63"/>
    <mergeCell ref="J61:J63"/>
    <mergeCell ref="B64:B66"/>
    <mergeCell ref="C64:C66"/>
    <mergeCell ref="J64:J66"/>
    <mergeCell ref="G61:G63"/>
    <mergeCell ref="G64:G66"/>
    <mergeCell ref="D61:D63"/>
    <mergeCell ref="D64:D66"/>
    <mergeCell ref="D67:D69"/>
    <mergeCell ref="D70:D71"/>
    <mergeCell ref="B55:B57"/>
    <mergeCell ref="C55:C57"/>
    <mergeCell ref="J55:J57"/>
    <mergeCell ref="B58:B60"/>
    <mergeCell ref="C58:C60"/>
    <mergeCell ref="J58:J60"/>
    <mergeCell ref="G55:G57"/>
    <mergeCell ref="G58:G60"/>
    <mergeCell ref="B51:B52"/>
    <mergeCell ref="C51:C52"/>
    <mergeCell ref="J51:J52"/>
    <mergeCell ref="B53:B54"/>
    <mergeCell ref="C53:C54"/>
    <mergeCell ref="J53:J54"/>
    <mergeCell ref="G51:G52"/>
    <mergeCell ref="G53:G54"/>
    <mergeCell ref="D51:D52"/>
    <mergeCell ref="D53:D54"/>
    <mergeCell ref="D55:D57"/>
    <mergeCell ref="D58:D60"/>
    <mergeCell ref="B42:B45"/>
    <mergeCell ref="C42:C45"/>
    <mergeCell ref="J42:J45"/>
    <mergeCell ref="B49:B50"/>
    <mergeCell ref="C49:C50"/>
    <mergeCell ref="J49:J50"/>
    <mergeCell ref="B46:B48"/>
    <mergeCell ref="C46:C48"/>
    <mergeCell ref="J46:J48"/>
    <mergeCell ref="G42:G45"/>
    <mergeCell ref="G46:G48"/>
    <mergeCell ref="G49:G50"/>
    <mergeCell ref="D42:D45"/>
    <mergeCell ref="D46:D48"/>
    <mergeCell ref="D49:D50"/>
    <mergeCell ref="B36:B39"/>
    <mergeCell ref="C36:C39"/>
    <mergeCell ref="J36:J39"/>
    <mergeCell ref="B40:B41"/>
    <mergeCell ref="C40:C41"/>
    <mergeCell ref="J40:J41"/>
    <mergeCell ref="G36:G39"/>
    <mergeCell ref="G40:G41"/>
    <mergeCell ref="B31:B33"/>
    <mergeCell ref="C31:C33"/>
    <mergeCell ref="J31:J33"/>
    <mergeCell ref="B34:B35"/>
    <mergeCell ref="C34:C35"/>
    <mergeCell ref="J34:J35"/>
    <mergeCell ref="G31:G33"/>
    <mergeCell ref="G34:G35"/>
    <mergeCell ref="D31:D33"/>
    <mergeCell ref="D34:D35"/>
    <mergeCell ref="D36:D39"/>
    <mergeCell ref="D40:D41"/>
    <mergeCell ref="B25:B27"/>
    <mergeCell ref="C25:C27"/>
    <mergeCell ref="J25:J27"/>
    <mergeCell ref="B28:B30"/>
    <mergeCell ref="C28:C30"/>
    <mergeCell ref="J28:J30"/>
    <mergeCell ref="G25:G27"/>
    <mergeCell ref="G28:G30"/>
    <mergeCell ref="B18:B21"/>
    <mergeCell ref="C18:C21"/>
    <mergeCell ref="J18:J21"/>
    <mergeCell ref="B22:B24"/>
    <mergeCell ref="C22:C24"/>
    <mergeCell ref="J22:J24"/>
    <mergeCell ref="G18:G21"/>
    <mergeCell ref="G22:G24"/>
    <mergeCell ref="D18:D21"/>
    <mergeCell ref="D22:D24"/>
    <mergeCell ref="D25:D27"/>
    <mergeCell ref="D28:D30"/>
    <mergeCell ref="B14:B15"/>
    <mergeCell ref="C14:C15"/>
    <mergeCell ref="J14:J15"/>
    <mergeCell ref="B16:B17"/>
    <mergeCell ref="C16:C17"/>
    <mergeCell ref="J16:J17"/>
    <mergeCell ref="G14:G15"/>
    <mergeCell ref="G16:G17"/>
    <mergeCell ref="B8:B10"/>
    <mergeCell ref="C8:C10"/>
    <mergeCell ref="J8:J10"/>
    <mergeCell ref="B11:B13"/>
    <mergeCell ref="C11:C13"/>
    <mergeCell ref="J11:J13"/>
    <mergeCell ref="G8:G10"/>
    <mergeCell ref="G11:G13"/>
    <mergeCell ref="D8:D10"/>
    <mergeCell ref="D11:D13"/>
    <mergeCell ref="D14:D15"/>
    <mergeCell ref="D16:D17"/>
    <mergeCell ref="N1:Q1"/>
    <mergeCell ref="B2:B4"/>
    <mergeCell ref="C2:C4"/>
    <mergeCell ref="J2:J4"/>
    <mergeCell ref="B5:B7"/>
    <mergeCell ref="C5:C7"/>
    <mergeCell ref="J5:J7"/>
    <mergeCell ref="G2:G4"/>
    <mergeCell ref="G5:G7"/>
    <mergeCell ref="D2:D4"/>
    <mergeCell ref="D5:D7"/>
    <mergeCell ref="D72:D74"/>
    <mergeCell ref="D75:D76"/>
    <mergeCell ref="D77:D78"/>
    <mergeCell ref="D79:D81"/>
    <mergeCell ref="D82:D84"/>
    <mergeCell ref="D85:D87"/>
    <mergeCell ref="D88:D90"/>
    <mergeCell ref="D91:D92"/>
    <mergeCell ref="D93:D94"/>
  </mergeCells>
  <phoneticPr fontId="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4"/>
  <sheetViews>
    <sheetView workbookViewId="0">
      <selection activeCell="M4" sqref="M4"/>
    </sheetView>
  </sheetViews>
  <sheetFormatPr defaultColWidth="9.140625" defaultRowHeight="12.75" x14ac:dyDescent="0.2"/>
  <cols>
    <col min="1" max="1" width="9.140625" style="10"/>
    <col min="2" max="2" width="10.140625" style="43" customWidth="1"/>
    <col min="3" max="3" width="52.140625" style="43" customWidth="1"/>
    <col min="4" max="4" width="15.140625" style="43" customWidth="1"/>
    <col min="5" max="5" width="12" style="10" bestFit="1" customWidth="1"/>
    <col min="6" max="6" width="12" style="10" customWidth="1"/>
    <col min="7" max="7" width="14.85546875" style="44" customWidth="1"/>
    <col min="8" max="8" width="13.140625" style="44" customWidth="1"/>
    <col min="9" max="9" width="11.85546875" style="44" customWidth="1"/>
    <col min="10" max="10" width="13.85546875" style="44" customWidth="1"/>
    <col min="11" max="11" width="12.85546875" style="20" customWidth="1"/>
    <col min="12" max="16384" width="9.140625" style="10"/>
  </cols>
  <sheetData>
    <row r="1" spans="2:17" ht="40.5" x14ac:dyDescent="0.2">
      <c r="B1" s="98" t="s">
        <v>487</v>
      </c>
      <c r="C1" s="3" t="s">
        <v>488</v>
      </c>
      <c r="D1" s="98" t="s">
        <v>503</v>
      </c>
      <c r="E1" s="98" t="s">
        <v>272</v>
      </c>
      <c r="F1" s="98" t="s">
        <v>3</v>
      </c>
      <c r="G1" s="4" t="s">
        <v>370</v>
      </c>
      <c r="H1" s="4" t="s">
        <v>372</v>
      </c>
      <c r="I1" s="6" t="s">
        <v>516</v>
      </c>
      <c r="J1" s="6" t="s">
        <v>305</v>
      </c>
      <c r="K1" s="7" t="s">
        <v>304</v>
      </c>
      <c r="M1" s="150" t="s">
        <v>12</v>
      </c>
      <c r="N1" s="151"/>
      <c r="O1" s="151"/>
      <c r="P1" s="152"/>
      <c r="Q1" s="48"/>
    </row>
    <row r="2" spans="2:17" ht="15.75" x14ac:dyDescent="0.2">
      <c r="B2" s="153">
        <v>1</v>
      </c>
      <c r="C2" s="166" t="s">
        <v>489</v>
      </c>
      <c r="D2" s="157" t="s">
        <v>477</v>
      </c>
      <c r="E2" s="102" t="s">
        <v>275</v>
      </c>
      <c r="F2" s="104" t="s">
        <v>48</v>
      </c>
      <c r="G2" s="99">
        <f>$M$3*$I$2+$N$3*J2+$O$3*K2+$P$3</f>
        <v>83.452849053050443</v>
      </c>
      <c r="H2" s="99">
        <f>G2-$G$2</f>
        <v>0</v>
      </c>
      <c r="I2" s="159">
        <v>-3.24</v>
      </c>
      <c r="J2" s="99">
        <v>63.244088800000007</v>
      </c>
      <c r="K2" s="99">
        <v>128.8672</v>
      </c>
      <c r="M2" s="74" t="s">
        <v>514</v>
      </c>
      <c r="N2" s="73" t="s">
        <v>236</v>
      </c>
      <c r="O2" s="73" t="s">
        <v>237</v>
      </c>
      <c r="P2" s="75" t="s">
        <v>18</v>
      </c>
    </row>
    <row r="3" spans="2:17" ht="13.5" thickBot="1" x14ac:dyDescent="0.25">
      <c r="B3" s="153"/>
      <c r="C3" s="166"/>
      <c r="D3" s="167"/>
      <c r="E3" s="104" t="s">
        <v>276</v>
      </c>
      <c r="F3" s="104" t="s">
        <v>48</v>
      </c>
      <c r="G3" s="99">
        <f t="shared" ref="G3" si="0">$M$3*$I$2+$N$3*J3+$O$3*K3+$P$3</f>
        <v>87.688613945589765</v>
      </c>
      <c r="H3" s="99">
        <f>G3-$G$2</f>
        <v>4.2357648925393221</v>
      </c>
      <c r="I3" s="159"/>
      <c r="J3" s="99">
        <v>54.617894160000006</v>
      </c>
      <c r="K3" s="99">
        <v>147.27680000000001</v>
      </c>
      <c r="M3" s="95">
        <v>-4.6516389647397099E-2</v>
      </c>
      <c r="N3" s="96">
        <v>-0.37330519564289633</v>
      </c>
      <c r="O3" s="96">
        <v>5.5164784395121055E-2</v>
      </c>
      <c r="P3" s="97">
        <v>99.802551589730641</v>
      </c>
    </row>
    <row r="4" spans="2:17" x14ac:dyDescent="0.2">
      <c r="B4" s="153">
        <v>2</v>
      </c>
      <c r="C4" s="166" t="s">
        <v>490</v>
      </c>
      <c r="D4" s="157" t="s">
        <v>477</v>
      </c>
      <c r="E4" s="102" t="s">
        <v>275</v>
      </c>
      <c r="F4" s="104" t="s">
        <v>74</v>
      </c>
      <c r="G4" s="99">
        <f>$M$3*$I$4+$N$3*J4+$O$3*K4+$P$3</f>
        <v>69.415694417153659</v>
      </c>
      <c r="H4" s="99">
        <f>G4-$G$4</f>
        <v>0</v>
      </c>
      <c r="I4" s="159">
        <v>40.840000000000003</v>
      </c>
      <c r="J4" s="99">
        <v>72.539012160000013</v>
      </c>
      <c r="K4" s="99">
        <v>-25.522399999999998</v>
      </c>
    </row>
    <row r="5" spans="2:17" x14ac:dyDescent="0.2">
      <c r="B5" s="153"/>
      <c r="C5" s="166"/>
      <c r="D5" s="167"/>
      <c r="E5" s="86" t="s">
        <v>273</v>
      </c>
      <c r="F5" s="104" t="s">
        <v>74</v>
      </c>
      <c r="G5" s="99">
        <f>$M$3*$I$4+$N$3*J5+$O$3*K5+$P$3</f>
        <v>72.145395811824088</v>
      </c>
      <c r="H5" s="99">
        <f t="shared" ref="H5" si="1">G5-$G$4</f>
        <v>2.7297013946704283</v>
      </c>
      <c r="I5" s="159"/>
      <c r="J5" s="99">
        <v>65.22676088</v>
      </c>
      <c r="K5" s="99">
        <v>-25.522400000000001</v>
      </c>
    </row>
    <row r="6" spans="2:17" x14ac:dyDescent="0.2">
      <c r="B6" s="155">
        <v>3</v>
      </c>
      <c r="C6" s="166" t="s">
        <v>491</v>
      </c>
      <c r="D6" s="157" t="s">
        <v>477</v>
      </c>
      <c r="E6" s="102" t="s">
        <v>275</v>
      </c>
      <c r="F6" s="104" t="s">
        <v>48</v>
      </c>
      <c r="G6" s="99">
        <f>$M$3*$I$6+$N$3*J6+$O$3*K6+$P$3</f>
        <v>78.432092907340504</v>
      </c>
      <c r="H6" s="99">
        <f>G6-$G$6</f>
        <v>0</v>
      </c>
      <c r="I6" s="159">
        <v>13.1</v>
      </c>
      <c r="J6" s="99">
        <v>79.519065999999995</v>
      </c>
      <c r="K6" s="99">
        <v>161.76599999999999</v>
      </c>
    </row>
    <row r="7" spans="2:17" x14ac:dyDescent="0.2">
      <c r="B7" s="177"/>
      <c r="C7" s="166"/>
      <c r="D7" s="167"/>
      <c r="E7" s="86" t="s">
        <v>273</v>
      </c>
      <c r="F7" s="104" t="s">
        <v>48</v>
      </c>
      <c r="G7" s="99">
        <f>$M$3*$I$6+$N$3*J7+$O$3*K7+$P$3</f>
        <v>82.322443354141924</v>
      </c>
      <c r="H7" s="99">
        <f t="shared" ref="H7" si="2">G7-$G$6</f>
        <v>3.8903504468014205</v>
      </c>
      <c r="I7" s="159"/>
      <c r="J7" s="99">
        <v>69.097699000000006</v>
      </c>
      <c r="K7" s="99">
        <v>161.76599999999999</v>
      </c>
    </row>
    <row r="8" spans="2:17" x14ac:dyDescent="0.2">
      <c r="B8" s="155">
        <v>4</v>
      </c>
      <c r="C8" s="168" t="s">
        <v>492</v>
      </c>
      <c r="D8" s="157" t="s">
        <v>477</v>
      </c>
      <c r="E8" s="102" t="s">
        <v>273</v>
      </c>
      <c r="F8" s="104" t="s">
        <v>15</v>
      </c>
      <c r="G8" s="99">
        <f>$M$3*$I$8+$N$3*J8+$O$3*K8+$P$3</f>
        <v>78.266662742969316</v>
      </c>
      <c r="H8" s="99">
        <f>G8-$G$8</f>
        <v>0</v>
      </c>
      <c r="I8" s="159">
        <v>13.04</v>
      </c>
      <c r="J8" s="99">
        <v>71.321960599999997</v>
      </c>
      <c r="K8" s="99">
        <v>103.246</v>
      </c>
    </row>
    <row r="9" spans="2:17" x14ac:dyDescent="0.2">
      <c r="B9" s="177"/>
      <c r="C9" s="169"/>
      <c r="D9" s="167"/>
      <c r="E9" s="86" t="s">
        <v>275</v>
      </c>
      <c r="F9" s="104" t="s">
        <v>15</v>
      </c>
      <c r="G9" s="99">
        <f>$M$3*$I$8+$N$3*J9+$O$3*K9+$P$3</f>
        <v>86.718638874207073</v>
      </c>
      <c r="H9" s="99">
        <f t="shared" ref="H9" si="3">G9-$G$8</f>
        <v>8.4519761312377568</v>
      </c>
      <c r="I9" s="159"/>
      <c r="J9" s="99">
        <v>48.681032399999992</v>
      </c>
      <c r="K9" s="99">
        <v>103.246</v>
      </c>
    </row>
    <row r="10" spans="2:17" x14ac:dyDescent="0.2">
      <c r="B10" s="153" t="s">
        <v>494</v>
      </c>
      <c r="C10" s="166" t="s">
        <v>493</v>
      </c>
      <c r="D10" s="155" t="s">
        <v>477</v>
      </c>
      <c r="E10" s="102" t="s">
        <v>273</v>
      </c>
      <c r="F10" s="104" t="s">
        <v>48</v>
      </c>
      <c r="G10" s="99">
        <f>$M$3*$I$10+$N$3*J10+$O$3*K10+$P$3</f>
        <v>72.261194256010924</v>
      </c>
      <c r="H10" s="99">
        <f>G10-$G$10</f>
        <v>0</v>
      </c>
      <c r="I10" s="159">
        <v>82.02</v>
      </c>
      <c r="J10" s="99">
        <v>100.09751392000001</v>
      </c>
      <c r="K10" s="99">
        <v>247.27439999999999</v>
      </c>
    </row>
    <row r="11" spans="2:17" x14ac:dyDescent="0.2">
      <c r="B11" s="153"/>
      <c r="C11" s="166"/>
      <c r="D11" s="177"/>
      <c r="E11" s="104" t="s">
        <v>275</v>
      </c>
      <c r="F11" s="104" t="s">
        <v>74</v>
      </c>
      <c r="G11" s="99">
        <f>$M$3*$I$10+$N$3*J11+$O$3*K11+$P$3</f>
        <v>77.048288961833748</v>
      </c>
      <c r="H11" s="99">
        <f>G11-G10</f>
        <v>4.7870947058228239</v>
      </c>
      <c r="I11" s="159"/>
      <c r="J11" s="99">
        <v>87.273972319999999</v>
      </c>
      <c r="K11" s="99">
        <v>247.27439999999999</v>
      </c>
    </row>
    <row r="12" spans="2:17" x14ac:dyDescent="0.2">
      <c r="B12" s="153"/>
      <c r="C12" s="166"/>
      <c r="D12" s="177"/>
      <c r="E12" s="104" t="s">
        <v>276</v>
      </c>
      <c r="F12" s="104" t="s">
        <v>48</v>
      </c>
      <c r="G12" s="99">
        <f t="shared" ref="G12" si="4">$M$3*$I$10+$N$3*J12+$O$3*K12+$P$3</f>
        <v>76.158537435749537</v>
      </c>
      <c r="H12" s="99">
        <f>G12-G10</f>
        <v>3.8973431797386127</v>
      </c>
      <c r="I12" s="159"/>
      <c r="J12" s="99">
        <v>90.52301568</v>
      </c>
      <c r="K12" s="99">
        <v>253.13200000000001</v>
      </c>
    </row>
    <row r="13" spans="2:17" x14ac:dyDescent="0.2">
      <c r="B13" s="153" t="s">
        <v>495</v>
      </c>
      <c r="C13" s="168" t="s">
        <v>496</v>
      </c>
      <c r="D13" s="155" t="s">
        <v>477</v>
      </c>
      <c r="E13" s="102" t="s">
        <v>273</v>
      </c>
      <c r="F13" s="104" t="s">
        <v>48</v>
      </c>
      <c r="G13" s="99">
        <f>$M$3*$I$13+$N$3*J13+$O$3*K13+$P$3</f>
        <v>78.81779743017627</v>
      </c>
      <c r="H13" s="99">
        <v>0</v>
      </c>
      <c r="I13" s="159">
        <v>17.61</v>
      </c>
      <c r="J13" s="99">
        <v>81.038180560000001</v>
      </c>
      <c r="K13" s="99">
        <v>182.84080000000003</v>
      </c>
    </row>
    <row r="14" spans="2:17" x14ac:dyDescent="0.2">
      <c r="B14" s="153"/>
      <c r="C14" s="169"/>
      <c r="D14" s="177"/>
      <c r="E14" s="104" t="s">
        <v>275</v>
      </c>
      <c r="F14" s="104" t="s">
        <v>74</v>
      </c>
      <c r="G14" s="99">
        <f t="shared" ref="G14:G15" si="5">$M$3*$I$13+$N$3*J14+$O$3*K14+$P$3</f>
        <v>84.626318105466254</v>
      </c>
      <c r="H14" s="99">
        <f>G14-G13</f>
        <v>5.8085206752899836</v>
      </c>
      <c r="I14" s="159"/>
      <c r="J14" s="99">
        <v>65.47847032</v>
      </c>
      <c r="K14" s="99">
        <v>182.84080000000003</v>
      </c>
    </row>
    <row r="15" spans="2:17" x14ac:dyDescent="0.2">
      <c r="B15" s="153"/>
      <c r="C15" s="169"/>
      <c r="D15" s="177"/>
      <c r="E15" s="104" t="s">
        <v>276</v>
      </c>
      <c r="F15" s="104" t="s">
        <v>48</v>
      </c>
      <c r="G15" s="99">
        <f t="shared" si="5"/>
        <v>83.821629448566952</v>
      </c>
      <c r="H15" s="99">
        <f>G15-$G$13</f>
        <v>5.0038320183906819</v>
      </c>
      <c r="I15" s="159"/>
      <c r="J15" s="113">
        <v>68.005020560000006</v>
      </c>
      <c r="K15" s="113">
        <v>185.35120000000001</v>
      </c>
    </row>
    <row r="16" spans="2:17" ht="25.5" x14ac:dyDescent="0.2">
      <c r="B16" s="70" t="s">
        <v>497</v>
      </c>
      <c r="C16" s="13" t="s">
        <v>498</v>
      </c>
      <c r="D16" s="155" t="s">
        <v>508</v>
      </c>
      <c r="E16" s="102" t="s">
        <v>499</v>
      </c>
      <c r="F16" s="104" t="s">
        <v>74</v>
      </c>
      <c r="G16" s="99">
        <f>$M$3*$I$16+$N$3*J16+$O$3*K16+$P$3</f>
        <v>70.377285302398207</v>
      </c>
      <c r="H16" s="99">
        <f>G16-G17</f>
        <v>4.7014845255070412</v>
      </c>
      <c r="I16" s="99">
        <v>82.781986520114302</v>
      </c>
      <c r="J16" s="99">
        <v>106.34753128000001</v>
      </c>
      <c r="K16" s="99">
        <v>256.06080000000003</v>
      </c>
    </row>
    <row r="17" spans="1:11" ht="25.5" x14ac:dyDescent="0.2">
      <c r="B17" s="70" t="s">
        <v>500</v>
      </c>
      <c r="C17" s="13" t="s">
        <v>501</v>
      </c>
      <c r="D17" s="176"/>
      <c r="E17" s="102" t="s">
        <v>502</v>
      </c>
      <c r="F17" s="104" t="s">
        <v>48</v>
      </c>
      <c r="G17" s="99">
        <f>$M$3*$I$17+$N$3*J17+$O$3*K17+$P$3</f>
        <v>65.675800776891165</v>
      </c>
      <c r="H17" s="99">
        <v>0</v>
      </c>
      <c r="I17" s="99">
        <v>67.819999999999993</v>
      </c>
      <c r="J17" s="99">
        <v>121.44939839999999</v>
      </c>
      <c r="K17" s="99">
        <v>260.41399999999999</v>
      </c>
    </row>
    <row r="18" spans="1:11" ht="25.5" x14ac:dyDescent="0.2">
      <c r="B18" s="70" t="s">
        <v>504</v>
      </c>
      <c r="C18" s="13" t="s">
        <v>505</v>
      </c>
      <c r="D18" s="155" t="s">
        <v>508</v>
      </c>
      <c r="E18" s="102" t="s">
        <v>273</v>
      </c>
      <c r="F18" s="104" t="s">
        <v>48</v>
      </c>
      <c r="G18" s="99">
        <f>$M$3*$I$18+$N$3*J18+$O$3*K18+$P$3</f>
        <v>95.74818696003787</v>
      </c>
      <c r="H18" s="99">
        <f>G18-G19</f>
        <v>19.252690668901835</v>
      </c>
      <c r="I18" s="99">
        <v>-6.6083946304933301</v>
      </c>
      <c r="J18" s="99">
        <v>10.138459600000001</v>
      </c>
      <c r="K18" s="99">
        <v>-10.46</v>
      </c>
    </row>
    <row r="19" spans="1:11" ht="25.5" x14ac:dyDescent="0.2">
      <c r="B19" s="70" t="s">
        <v>506</v>
      </c>
      <c r="C19" s="13" t="s">
        <v>507</v>
      </c>
      <c r="D19" s="176"/>
      <c r="E19" s="102" t="s">
        <v>273</v>
      </c>
      <c r="F19" s="104" t="s">
        <v>48</v>
      </c>
      <c r="G19" s="99">
        <f>$M$3*$I$19+$N$3*J19+$O$3*K19+$P$3</f>
        <v>76.495496291136035</v>
      </c>
      <c r="H19" s="99">
        <f>G19-$G$19</f>
        <v>0</v>
      </c>
      <c r="I19" s="99">
        <v>81.248808089882701</v>
      </c>
      <c r="J19" s="99">
        <v>76.237835520000004</v>
      </c>
      <c r="K19" s="101">
        <v>161.92080000000001</v>
      </c>
    </row>
    <row r="20" spans="1:11" x14ac:dyDescent="0.2">
      <c r="E20" s="133"/>
    </row>
    <row r="21" spans="1:11" x14ac:dyDescent="0.2">
      <c r="A21" s="106"/>
      <c r="B21" s="102" t="s">
        <v>275</v>
      </c>
      <c r="C21" s="13" t="s">
        <v>306</v>
      </c>
    </row>
    <row r="22" spans="1:11" x14ac:dyDescent="0.2">
      <c r="B22" s="103" t="s">
        <v>273</v>
      </c>
      <c r="C22" s="13" t="s">
        <v>307</v>
      </c>
    </row>
    <row r="23" spans="1:11" x14ac:dyDescent="0.2">
      <c r="B23" s="105" t="s">
        <v>274</v>
      </c>
      <c r="C23" s="13" t="s">
        <v>308</v>
      </c>
    </row>
    <row r="24" spans="1:11" x14ac:dyDescent="0.2">
      <c r="B24" s="86" t="s">
        <v>276</v>
      </c>
      <c r="C24" s="13" t="s">
        <v>509</v>
      </c>
    </row>
  </sheetData>
  <mergeCells count="27">
    <mergeCell ref="M1:P1"/>
    <mergeCell ref="B2:B3"/>
    <mergeCell ref="C2:C3"/>
    <mergeCell ref="D2:D3"/>
    <mergeCell ref="I2:I3"/>
    <mergeCell ref="B4:B5"/>
    <mergeCell ref="C4:C5"/>
    <mergeCell ref="D4:D5"/>
    <mergeCell ref="I4:I5"/>
    <mergeCell ref="B6:B7"/>
    <mergeCell ref="C6:C7"/>
    <mergeCell ref="D6:D7"/>
    <mergeCell ref="I6:I7"/>
    <mergeCell ref="I13:I15"/>
    <mergeCell ref="B8:B9"/>
    <mergeCell ref="C8:C9"/>
    <mergeCell ref="D8:D9"/>
    <mergeCell ref="I8:I9"/>
    <mergeCell ref="B10:B12"/>
    <mergeCell ref="C10:C12"/>
    <mergeCell ref="D10:D12"/>
    <mergeCell ref="I10:I12"/>
    <mergeCell ref="D16:D17"/>
    <mergeCell ref="D18:D19"/>
    <mergeCell ref="B13:B15"/>
    <mergeCell ref="C13:C15"/>
    <mergeCell ref="D13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C8A4-3736-49F9-8BDB-D0EA3B4544C9}">
  <dimension ref="A1:AP98"/>
  <sheetViews>
    <sheetView workbookViewId="0">
      <selection activeCell="I2" sqref="I2:I75"/>
    </sheetView>
  </sheetViews>
  <sheetFormatPr defaultColWidth="9.140625" defaultRowHeight="12.75" x14ac:dyDescent="0.2"/>
  <cols>
    <col min="1" max="1" width="9.140625" style="10"/>
    <col min="2" max="2" width="39.5703125" style="10" bestFit="1" customWidth="1"/>
    <col min="3" max="3" width="37.7109375" style="43" customWidth="1"/>
    <col min="4" max="4" width="7.5703125" style="44" customWidth="1"/>
    <col min="5" max="5" width="5.7109375" style="44" customWidth="1"/>
    <col min="6" max="6" width="12.7109375" style="44" customWidth="1"/>
    <col min="7" max="7" width="5.7109375" style="44" customWidth="1"/>
    <col min="8" max="10" width="10.5703125" style="44" customWidth="1"/>
    <col min="11" max="11" width="10.5703125" style="20" customWidth="1"/>
    <col min="12" max="12" width="5.7109375" style="28" customWidth="1"/>
    <col min="13" max="15" width="10.5703125" style="44" customWidth="1"/>
    <col min="16" max="16" width="10.5703125" style="20" customWidth="1"/>
    <col min="17" max="17" width="5.7109375" style="28" customWidth="1"/>
    <col min="18" max="18" width="12.85546875" style="44" customWidth="1"/>
    <col min="19" max="20" width="10.5703125" style="44" customWidth="1"/>
    <col min="21" max="21" width="5.7109375" style="44" customWidth="1"/>
    <col min="22" max="16384" width="9.140625" style="10"/>
  </cols>
  <sheetData>
    <row r="1" spans="1:42" ht="55.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4" t="s">
        <v>365</v>
      </c>
      <c r="G1" s="5"/>
      <c r="H1" s="135" t="s">
        <v>516</v>
      </c>
      <c r="I1" s="6" t="s">
        <v>518</v>
      </c>
      <c r="J1" s="6" t="s">
        <v>4</v>
      </c>
      <c r="K1" s="6" t="s">
        <v>5</v>
      </c>
      <c r="L1" s="8"/>
      <c r="M1" s="6" t="s">
        <v>515</v>
      </c>
      <c r="N1" s="6" t="s">
        <v>512</v>
      </c>
      <c r="O1" s="6" t="s">
        <v>6</v>
      </c>
      <c r="P1" s="6" t="s">
        <v>7</v>
      </c>
      <c r="Q1" s="8"/>
      <c r="R1" s="4" t="s">
        <v>366</v>
      </c>
      <c r="S1" s="4" t="s">
        <v>8</v>
      </c>
      <c r="T1" s="4" t="s">
        <v>9</v>
      </c>
      <c r="U1" s="9"/>
      <c r="V1" s="144" t="s">
        <v>12</v>
      </c>
      <c r="W1" s="145"/>
      <c r="X1" s="145"/>
      <c r="Y1" s="145"/>
      <c r="Z1" s="146"/>
    </row>
    <row r="2" spans="1:42" ht="15.75" thickBot="1" x14ac:dyDescent="0.3">
      <c r="A2" s="11">
        <v>1</v>
      </c>
      <c r="B2" s="12" t="s">
        <v>13</v>
      </c>
      <c r="C2" s="13" t="s">
        <v>14</v>
      </c>
      <c r="D2" s="14" t="s">
        <v>15</v>
      </c>
      <c r="E2" s="15"/>
      <c r="F2" s="16">
        <v>64.355522190594968</v>
      </c>
      <c r="G2" s="15"/>
      <c r="H2" s="17">
        <v>127.81922351072799</v>
      </c>
      <c r="I2" s="51">
        <v>0</v>
      </c>
      <c r="J2" s="17">
        <v>98.660100720000003</v>
      </c>
      <c r="K2" s="14">
        <v>200.29841448000002</v>
      </c>
      <c r="L2" s="19"/>
      <c r="M2" s="18">
        <f>(H2-$H$78)/($H$77-$H$78)</f>
        <v>1</v>
      </c>
      <c r="N2" s="18">
        <f>(I2-$I$78)/($I$77-$I$78)</f>
        <v>0</v>
      </c>
      <c r="O2" s="18">
        <f>(J2-$J$78)/($J$77-$J$78)</f>
        <v>0.9230235561580088</v>
      </c>
      <c r="P2" s="18">
        <f>(K2-$K$78)/($K$77-$K$78)</f>
        <v>0.90261973525394734</v>
      </c>
      <c r="Q2" s="19"/>
      <c r="R2" s="14">
        <f>H2*$V$3+I2*$W$3+J2*$X$3+K2*$Y$3+$Z$3</f>
        <v>67.995501345993631</v>
      </c>
      <c r="S2" s="14">
        <f t="shared" ref="S2:S33" si="0">ABS(R2-F2)</f>
        <v>3.6399791553986631</v>
      </c>
      <c r="T2" s="14">
        <f t="shared" ref="T2:T33" si="1">F2-R2</f>
        <v>-3.6399791553986631</v>
      </c>
      <c r="U2" s="20"/>
      <c r="V2" s="138" t="s">
        <v>514</v>
      </c>
      <c r="W2" s="138" t="s">
        <v>519</v>
      </c>
      <c r="X2" s="138" t="s">
        <v>16</v>
      </c>
      <c r="Y2" s="139" t="s">
        <v>17</v>
      </c>
      <c r="Z2" s="140" t="s">
        <v>18</v>
      </c>
      <c r="AE2" t="s">
        <v>510</v>
      </c>
      <c r="AF2"/>
      <c r="AG2"/>
      <c r="AH2"/>
      <c r="AI2"/>
      <c r="AJ2"/>
      <c r="AK2"/>
      <c r="AL2"/>
      <c r="AM2"/>
      <c r="AN2"/>
      <c r="AO2"/>
      <c r="AP2"/>
    </row>
    <row r="3" spans="1:42" ht="15.75" thickBot="1" x14ac:dyDescent="0.3">
      <c r="A3" s="11">
        <v>2</v>
      </c>
      <c r="B3" s="12" t="s">
        <v>34</v>
      </c>
      <c r="C3" s="13" t="s">
        <v>35</v>
      </c>
      <c r="D3" s="14" t="s">
        <v>15</v>
      </c>
      <c r="E3" s="15"/>
      <c r="F3" s="16">
        <v>70.842631996239191</v>
      </c>
      <c r="G3" s="15"/>
      <c r="H3" s="17">
        <v>54.41866799999999</v>
      </c>
      <c r="I3" s="17">
        <v>0</v>
      </c>
      <c r="J3" s="17">
        <v>98.136598640000003</v>
      </c>
      <c r="K3" s="14">
        <v>141.96638351999999</v>
      </c>
      <c r="L3" s="19"/>
      <c r="M3" s="18">
        <f t="shared" ref="M3:M66" si="2">(H3-$H$78)/($H$77-$H$78)</f>
        <v>0.65166285847504879</v>
      </c>
      <c r="N3" s="18">
        <f t="shared" ref="N3:N66" si="3">(I3-$I$78)/($I$77-$I$78)</f>
        <v>0</v>
      </c>
      <c r="O3" s="18">
        <f t="shared" ref="O3:O66" si="4">(J3-$J$78)/($J$77-$J$78)</f>
        <v>0.91695331170841099</v>
      </c>
      <c r="P3" s="18">
        <f t="shared" ref="P3:P66" si="5">(K3-$K$78)/($K$77-$K$78)</f>
        <v>0.75697649954128976</v>
      </c>
      <c r="Q3" s="19"/>
      <c r="R3" s="14">
        <f t="shared" ref="R3:R66" si="6">H3*$V$3+I3*$W$3+J3*$X$3+K3*$Y$3+$Z$3</f>
        <v>68.373916807485983</v>
      </c>
      <c r="S3" s="14">
        <f t="shared" si="0"/>
        <v>2.4687151887532082</v>
      </c>
      <c r="T3" s="14">
        <f t="shared" si="1"/>
        <v>2.4687151887532082</v>
      </c>
      <c r="U3" s="20"/>
      <c r="V3" s="24">
        <f>AF19</f>
        <v>-4.6050237507834116E-2</v>
      </c>
      <c r="W3" s="25">
        <f>AF20</f>
        <v>0.1156116252140707</v>
      </c>
      <c r="X3" s="25">
        <f>AF21</f>
        <v>-0.37365518322864832</v>
      </c>
      <c r="Y3" s="25">
        <f>AF22</f>
        <v>5.4812197792309149E-2</v>
      </c>
      <c r="Z3" s="26">
        <f>AF18</f>
        <v>99.767668646654414</v>
      </c>
      <c r="AA3" s="27" t="s">
        <v>22</v>
      </c>
      <c r="AC3" s="28"/>
      <c r="AE3"/>
      <c r="AF3"/>
      <c r="AG3"/>
      <c r="AH3"/>
      <c r="AI3"/>
      <c r="AJ3"/>
      <c r="AK3"/>
      <c r="AL3"/>
      <c r="AM3"/>
      <c r="AN3"/>
      <c r="AO3"/>
      <c r="AP3"/>
    </row>
    <row r="4" spans="1:42" ht="15" x14ac:dyDescent="0.25">
      <c r="A4" s="11">
        <v>3</v>
      </c>
      <c r="B4" s="12" t="s">
        <v>20</v>
      </c>
      <c r="C4" s="13" t="s">
        <v>21</v>
      </c>
      <c r="D4" s="14" t="s">
        <v>15</v>
      </c>
      <c r="E4" s="15"/>
      <c r="F4" s="16">
        <v>72.283473608314097</v>
      </c>
      <c r="G4" s="15"/>
      <c r="H4" s="17">
        <v>52.781283610148719</v>
      </c>
      <c r="I4" s="17">
        <v>0</v>
      </c>
      <c r="J4" s="17">
        <v>90.676024560000002</v>
      </c>
      <c r="K4" s="14">
        <v>166.99519704000002</v>
      </c>
      <c r="L4" s="19"/>
      <c r="M4" s="18">
        <f t="shared" si="2"/>
        <v>0.64389232058238921</v>
      </c>
      <c r="N4" s="18">
        <f t="shared" si="3"/>
        <v>0</v>
      </c>
      <c r="O4" s="18">
        <f t="shared" si="4"/>
        <v>0.83044456584070847</v>
      </c>
      <c r="P4" s="18">
        <f t="shared" si="5"/>
        <v>0.81946836425282676</v>
      </c>
      <c r="Q4" s="19"/>
      <c r="R4" s="14">
        <f t="shared" si="6"/>
        <v>72.608885199548624</v>
      </c>
      <c r="S4" s="14">
        <f t="shared" si="0"/>
        <v>0.32541159123452701</v>
      </c>
      <c r="T4" s="14">
        <f t="shared" si="1"/>
        <v>-0.32541159123452701</v>
      </c>
      <c r="U4" s="20"/>
      <c r="V4" s="33">
        <f>AG43</f>
        <v>-9.7035676404718707</v>
      </c>
      <c r="W4" s="34">
        <f>AG44</f>
        <v>1.2092975997391779</v>
      </c>
      <c r="X4" s="34">
        <f>AG45</f>
        <v>-32.224281451455767</v>
      </c>
      <c r="Y4" s="34">
        <f>AG46</f>
        <v>21.953005939216105</v>
      </c>
      <c r="Z4" s="34">
        <f>AG42</f>
        <v>87.627623437541203</v>
      </c>
      <c r="AA4" s="27" t="s">
        <v>28</v>
      </c>
      <c r="AE4" s="32" t="s">
        <v>26</v>
      </c>
      <c r="AF4" s="32"/>
      <c r="AG4"/>
      <c r="AH4"/>
      <c r="AI4"/>
      <c r="AJ4"/>
      <c r="AK4"/>
      <c r="AL4"/>
      <c r="AM4"/>
      <c r="AN4"/>
      <c r="AO4"/>
      <c r="AP4"/>
    </row>
    <row r="5" spans="1:42" ht="15.75" thickBot="1" x14ac:dyDescent="0.3">
      <c r="A5" s="11">
        <v>4</v>
      </c>
      <c r="B5" s="12" t="s">
        <v>23</v>
      </c>
      <c r="C5" s="13" t="s">
        <v>24</v>
      </c>
      <c r="D5" s="14" t="s">
        <v>15</v>
      </c>
      <c r="E5" s="15"/>
      <c r="F5" s="16">
        <v>73.007317642780734</v>
      </c>
      <c r="G5" s="15"/>
      <c r="H5" s="17">
        <v>52.488928000864902</v>
      </c>
      <c r="I5" s="17">
        <v>0.87863999999999998</v>
      </c>
      <c r="J5" s="17">
        <v>88.828370160000006</v>
      </c>
      <c r="K5" s="14">
        <v>150.75232328000001</v>
      </c>
      <c r="L5" s="19"/>
      <c r="M5" s="18">
        <f t="shared" si="2"/>
        <v>0.6425048880685873</v>
      </c>
      <c r="N5" s="18">
        <f t="shared" si="3"/>
        <v>8.3999999999999991E-2</v>
      </c>
      <c r="O5" s="18">
        <f t="shared" si="4"/>
        <v>0.80902017366565726</v>
      </c>
      <c r="P5" s="18">
        <f t="shared" si="5"/>
        <v>0.77891320694481492</v>
      </c>
      <c r="Q5" s="19"/>
      <c r="R5" s="14">
        <f t="shared" si="6"/>
        <v>72.524007277297557</v>
      </c>
      <c r="S5" s="14">
        <f t="shared" si="0"/>
        <v>0.48331036548317741</v>
      </c>
      <c r="T5" s="14">
        <f t="shared" si="1"/>
        <v>0.48331036548317741</v>
      </c>
      <c r="U5" s="20"/>
      <c r="V5" s="36">
        <f>-V4/V7</f>
        <v>0.14907888902180694</v>
      </c>
      <c r="W5" s="36">
        <f>W4/V7</f>
        <v>1.8578810324765008E-2</v>
      </c>
      <c r="X5" s="37">
        <f>-X4/V7</f>
        <v>0.49507153000846565</v>
      </c>
      <c r="Y5" s="37">
        <f>Y4/V7</f>
        <v>0.3372707706449623</v>
      </c>
      <c r="Z5" s="49"/>
      <c r="AA5" s="27" t="s">
        <v>30</v>
      </c>
      <c r="AE5" t="s">
        <v>29</v>
      </c>
      <c r="AF5">
        <v>0.95953568062095662</v>
      </c>
      <c r="AG5"/>
      <c r="AH5"/>
      <c r="AI5"/>
      <c r="AJ5"/>
      <c r="AK5"/>
      <c r="AL5"/>
      <c r="AM5"/>
      <c r="AN5"/>
      <c r="AO5"/>
      <c r="AP5"/>
    </row>
    <row r="6" spans="1:42" ht="15" x14ac:dyDescent="0.25">
      <c r="A6" s="11">
        <v>5</v>
      </c>
      <c r="B6" s="12" t="s">
        <v>120</v>
      </c>
      <c r="C6" s="13" t="s">
        <v>42</v>
      </c>
      <c r="D6" s="14" t="s">
        <v>15</v>
      </c>
      <c r="E6" s="15"/>
      <c r="F6" s="16">
        <v>76.918256787235165</v>
      </c>
      <c r="G6" s="15"/>
      <c r="H6" s="17">
        <v>6.4839264004785102</v>
      </c>
      <c r="I6" s="17">
        <v>8.7864000000000004</v>
      </c>
      <c r="J6" s="17">
        <v>74.414573840000003</v>
      </c>
      <c r="K6" s="14">
        <v>110.56960568</v>
      </c>
      <c r="L6" s="19"/>
      <c r="M6" s="18">
        <f t="shared" si="2"/>
        <v>0.42417887347885841</v>
      </c>
      <c r="N6" s="18">
        <f t="shared" si="3"/>
        <v>0.84</v>
      </c>
      <c r="O6" s="18">
        <f t="shared" si="4"/>
        <v>0.6418856570098419</v>
      </c>
      <c r="P6" s="18">
        <f t="shared" si="5"/>
        <v>0.67858512107711944</v>
      </c>
      <c r="Q6" s="19"/>
      <c r="R6" s="14">
        <f t="shared" si="6"/>
        <v>78.740064152992787</v>
      </c>
      <c r="S6" s="14">
        <f t="shared" si="0"/>
        <v>1.8218073657576213</v>
      </c>
      <c r="T6" s="14">
        <f t="shared" si="1"/>
        <v>-1.8218073657576213</v>
      </c>
      <c r="U6" s="20"/>
      <c r="AE6" t="s">
        <v>31</v>
      </c>
      <c r="AF6">
        <v>0.92070872238472257</v>
      </c>
      <c r="AG6"/>
      <c r="AH6"/>
      <c r="AI6"/>
      <c r="AJ6"/>
      <c r="AK6"/>
      <c r="AL6"/>
      <c r="AM6"/>
      <c r="AN6"/>
      <c r="AO6"/>
      <c r="AP6"/>
    </row>
    <row r="7" spans="1:42" ht="15" x14ac:dyDescent="0.25">
      <c r="A7" s="11">
        <v>6</v>
      </c>
      <c r="B7" s="12" t="s">
        <v>121</v>
      </c>
      <c r="C7" s="13" t="s">
        <v>27</v>
      </c>
      <c r="D7" s="14" t="s">
        <v>15</v>
      </c>
      <c r="E7" s="15"/>
      <c r="F7" s="16">
        <v>76.972230166125271</v>
      </c>
      <c r="G7" s="15"/>
      <c r="H7" s="17">
        <v>55.113667682937297</v>
      </c>
      <c r="I7" s="17">
        <v>0</v>
      </c>
      <c r="J7" s="17">
        <v>74.389344320000006</v>
      </c>
      <c r="K7" s="14">
        <v>123.51477616000001</v>
      </c>
      <c r="L7" s="19"/>
      <c r="M7" s="18">
        <f t="shared" si="2"/>
        <v>0.65496111965618842</v>
      </c>
      <c r="N7" s="18">
        <f t="shared" si="3"/>
        <v>0</v>
      </c>
      <c r="O7" s="18">
        <f t="shared" si="4"/>
        <v>0.64159310926342983</v>
      </c>
      <c r="P7" s="18">
        <f t="shared" si="5"/>
        <v>0.71090658296573483</v>
      </c>
      <c r="Q7" s="19"/>
      <c r="R7" s="14">
        <f t="shared" si="6"/>
        <v>76.20382341893341</v>
      </c>
      <c r="S7" s="14">
        <f t="shared" si="0"/>
        <v>0.76840674719186097</v>
      </c>
      <c r="T7" s="14">
        <f t="shared" si="1"/>
        <v>0.76840674719186097</v>
      </c>
      <c r="U7" s="20"/>
      <c r="V7" s="38">
        <f>ABS(V4)+ABS(W4)+ABS(X4)+ABS(Y4)</f>
        <v>65.090152630882926</v>
      </c>
      <c r="AE7" t="s">
        <v>33</v>
      </c>
      <c r="AF7">
        <v>0.91611212658093844</v>
      </c>
      <c r="AG7"/>
      <c r="AH7"/>
      <c r="AI7"/>
      <c r="AJ7"/>
      <c r="AK7"/>
      <c r="AL7"/>
      <c r="AM7"/>
      <c r="AN7"/>
      <c r="AO7"/>
      <c r="AP7"/>
    </row>
    <row r="8" spans="1:42" ht="15" x14ac:dyDescent="0.25">
      <c r="A8" s="11">
        <v>7</v>
      </c>
      <c r="B8" s="12" t="s">
        <v>122</v>
      </c>
      <c r="C8" s="13" t="s">
        <v>44</v>
      </c>
      <c r="D8" s="14" t="s">
        <v>15</v>
      </c>
      <c r="E8" s="15"/>
      <c r="F8" s="16">
        <v>76.994826583933431</v>
      </c>
      <c r="G8" s="15"/>
      <c r="H8" s="17">
        <v>-16.40279</v>
      </c>
      <c r="I8" s="17">
        <v>0</v>
      </c>
      <c r="J8" s="17">
        <v>68.426307519999995</v>
      </c>
      <c r="K8" s="14">
        <v>48.235202159999993</v>
      </c>
      <c r="L8" s="19"/>
      <c r="M8" s="18">
        <f t="shared" si="2"/>
        <v>0.31556534440727396</v>
      </c>
      <c r="N8" s="18">
        <f t="shared" si="3"/>
        <v>0</v>
      </c>
      <c r="O8" s="18">
        <f t="shared" si="4"/>
        <v>0.572448988502825</v>
      </c>
      <c r="P8" s="18">
        <f t="shared" si="5"/>
        <v>0.52294877385141214</v>
      </c>
      <c r="Q8" s="19"/>
      <c r="R8" s="14">
        <f t="shared" si="6"/>
        <v>77.599053989246045</v>
      </c>
      <c r="S8" s="14">
        <f t="shared" si="0"/>
        <v>0.60422740531261354</v>
      </c>
      <c r="T8" s="14">
        <f t="shared" si="1"/>
        <v>-0.60422740531261354</v>
      </c>
      <c r="U8" s="20"/>
      <c r="AE8" t="s">
        <v>36</v>
      </c>
      <c r="AF8">
        <v>2.4232466322740174</v>
      </c>
      <c r="AG8"/>
      <c r="AH8"/>
      <c r="AI8"/>
      <c r="AJ8"/>
      <c r="AK8"/>
      <c r="AL8"/>
      <c r="AM8"/>
      <c r="AN8"/>
      <c r="AO8"/>
      <c r="AP8"/>
    </row>
    <row r="9" spans="1:42" ht="15.75" thickBot="1" x14ac:dyDescent="0.3">
      <c r="A9" s="11">
        <v>8</v>
      </c>
      <c r="B9" s="12" t="s">
        <v>123</v>
      </c>
      <c r="C9" s="13" t="s">
        <v>53</v>
      </c>
      <c r="D9" s="14" t="s">
        <v>15</v>
      </c>
      <c r="E9" s="15"/>
      <c r="F9" s="16">
        <v>78.61433947026778</v>
      </c>
      <c r="G9" s="15"/>
      <c r="H9" s="17">
        <v>101.576689250247</v>
      </c>
      <c r="I9" s="17">
        <v>0</v>
      </c>
      <c r="J9" s="17">
        <v>72.671896000000004</v>
      </c>
      <c r="K9" s="14">
        <v>212.67083719999999</v>
      </c>
      <c r="L9" s="19"/>
      <c r="M9" s="18">
        <f t="shared" si="2"/>
        <v>0.87546076038442933</v>
      </c>
      <c r="N9" s="18">
        <f t="shared" si="3"/>
        <v>0</v>
      </c>
      <c r="O9" s="18">
        <f t="shared" si="4"/>
        <v>0.62167851573984501</v>
      </c>
      <c r="P9" s="18">
        <f t="shared" si="5"/>
        <v>0.9335111622947998</v>
      </c>
      <c r="Q9" s="19"/>
      <c r="R9" s="14">
        <f t="shared" si="6"/>
        <v>79.59276335923019</v>
      </c>
      <c r="S9" s="14">
        <f t="shared" si="0"/>
        <v>0.97842388896241062</v>
      </c>
      <c r="T9" s="14">
        <f t="shared" si="1"/>
        <v>-0.97842388896241062</v>
      </c>
      <c r="U9" s="20"/>
      <c r="AE9" s="39" t="s">
        <v>39</v>
      </c>
      <c r="AF9" s="39">
        <v>74</v>
      </c>
      <c r="AG9"/>
      <c r="AH9"/>
      <c r="AI9"/>
      <c r="AJ9"/>
      <c r="AK9"/>
      <c r="AL9"/>
      <c r="AM9"/>
      <c r="AN9"/>
      <c r="AO9"/>
      <c r="AP9"/>
    </row>
    <row r="10" spans="1:42" ht="15" x14ac:dyDescent="0.25">
      <c r="A10" s="11">
        <v>9</v>
      </c>
      <c r="B10" s="12" t="s">
        <v>124</v>
      </c>
      <c r="C10" s="13" t="s">
        <v>184</v>
      </c>
      <c r="D10" s="14" t="s">
        <v>15</v>
      </c>
      <c r="E10" s="15"/>
      <c r="F10" s="16">
        <v>81.983148185668483</v>
      </c>
      <c r="G10" s="15"/>
      <c r="H10" s="17">
        <v>-11.356519900242622</v>
      </c>
      <c r="I10" s="17">
        <v>0</v>
      </c>
      <c r="J10" s="17">
        <v>57.09934088</v>
      </c>
      <c r="K10" s="14">
        <v>68.655632560000001</v>
      </c>
      <c r="L10" s="19"/>
      <c r="M10" s="18">
        <f t="shared" si="2"/>
        <v>0.33951343702975284</v>
      </c>
      <c r="N10" s="18">
        <f t="shared" si="3"/>
        <v>0</v>
      </c>
      <c r="O10" s="18">
        <f t="shared" si="4"/>
        <v>0.44110766436283294</v>
      </c>
      <c r="P10" s="18">
        <f t="shared" si="5"/>
        <v>0.57393444174527541</v>
      </c>
      <c r="Q10" s="19"/>
      <c r="R10" s="14">
        <f t="shared" si="6"/>
        <v>82.7183405180064</v>
      </c>
      <c r="S10" s="14">
        <f t="shared" si="0"/>
        <v>0.73519233233791681</v>
      </c>
      <c r="T10" s="14">
        <f t="shared" si="1"/>
        <v>-0.73519233233791681</v>
      </c>
      <c r="U10" s="2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ht="15.75" thickBot="1" x14ac:dyDescent="0.3">
      <c r="A11" s="11">
        <v>10</v>
      </c>
      <c r="B11" s="12" t="s">
        <v>125</v>
      </c>
      <c r="C11" s="13" t="s">
        <v>57</v>
      </c>
      <c r="D11" s="14" t="s">
        <v>15</v>
      </c>
      <c r="E11" s="15"/>
      <c r="F11" s="16">
        <v>85.97785670343012</v>
      </c>
      <c r="G11" s="15"/>
      <c r="H11" s="17">
        <v>17.159248080378799</v>
      </c>
      <c r="I11" s="17">
        <v>0</v>
      </c>
      <c r="J11" s="17">
        <v>81.762096239999991</v>
      </c>
      <c r="K11" s="14">
        <v>239.30049096000005</v>
      </c>
      <c r="L11" s="19"/>
      <c r="M11" s="18">
        <f t="shared" si="2"/>
        <v>0.47484076578963674</v>
      </c>
      <c r="N11" s="18">
        <f t="shared" si="3"/>
        <v>0</v>
      </c>
      <c r="O11" s="18">
        <f t="shared" si="4"/>
        <v>0.72708351728748555</v>
      </c>
      <c r="P11" s="18">
        <f t="shared" si="5"/>
        <v>1</v>
      </c>
      <c r="Q11" s="19"/>
      <c r="R11" s="14">
        <f t="shared" si="6"/>
        <v>81.543235987677761</v>
      </c>
      <c r="S11" s="14">
        <f t="shared" si="0"/>
        <v>4.4346207157523594</v>
      </c>
      <c r="T11" s="14">
        <f t="shared" si="1"/>
        <v>4.4346207157523594</v>
      </c>
      <c r="U11" s="20"/>
      <c r="AE11" t="s">
        <v>43</v>
      </c>
      <c r="AF11"/>
      <c r="AG11"/>
      <c r="AH11"/>
      <c r="AI11"/>
      <c r="AJ11"/>
      <c r="AK11"/>
      <c r="AL11"/>
      <c r="AM11"/>
      <c r="AN11"/>
      <c r="AO11"/>
      <c r="AP11"/>
    </row>
    <row r="12" spans="1:42" ht="15" x14ac:dyDescent="0.25">
      <c r="A12" s="11">
        <v>11</v>
      </c>
      <c r="B12" s="12" t="s">
        <v>40</v>
      </c>
      <c r="C12" s="13" t="s">
        <v>41</v>
      </c>
      <c r="D12" s="14" t="s">
        <v>15</v>
      </c>
      <c r="E12" s="15"/>
      <c r="F12" s="16">
        <v>86.218698490636726</v>
      </c>
      <c r="G12" s="15"/>
      <c r="H12" s="17">
        <v>-54.032720000000005</v>
      </c>
      <c r="I12" s="17">
        <v>0</v>
      </c>
      <c r="J12" s="17">
        <v>35.530193280000006</v>
      </c>
      <c r="K12" s="14">
        <v>-11.394914800000002</v>
      </c>
      <c r="L12" s="19"/>
      <c r="M12" s="18">
        <f t="shared" si="2"/>
        <v>0.13698492140123553</v>
      </c>
      <c r="N12" s="18">
        <f t="shared" si="3"/>
        <v>0</v>
      </c>
      <c r="O12" s="18">
        <f t="shared" si="4"/>
        <v>0.19100359887095014</v>
      </c>
      <c r="P12" s="18">
        <f t="shared" si="5"/>
        <v>0.37406448100150275</v>
      </c>
      <c r="Q12" s="19"/>
      <c r="R12" s="14">
        <f t="shared" si="6"/>
        <v>88.355267031816908</v>
      </c>
      <c r="S12" s="14">
        <f t="shared" si="0"/>
        <v>2.136568541180182</v>
      </c>
      <c r="T12" s="14">
        <f t="shared" si="1"/>
        <v>-2.136568541180182</v>
      </c>
      <c r="U12" s="20"/>
      <c r="AE12" s="40"/>
      <c r="AF12" s="40" t="s">
        <v>45</v>
      </c>
      <c r="AG12" s="40" t="s">
        <v>46</v>
      </c>
      <c r="AH12" s="40" t="s">
        <v>47</v>
      </c>
      <c r="AI12" s="40" t="s">
        <v>48</v>
      </c>
      <c r="AJ12" s="40" t="s">
        <v>49</v>
      </c>
      <c r="AK12"/>
      <c r="AL12"/>
      <c r="AM12"/>
      <c r="AN12"/>
      <c r="AO12"/>
      <c r="AP12"/>
    </row>
    <row r="13" spans="1:42" ht="15" x14ac:dyDescent="0.25">
      <c r="A13" s="11">
        <v>12</v>
      </c>
      <c r="B13" s="12" t="s">
        <v>126</v>
      </c>
      <c r="C13" s="13" t="s">
        <v>55</v>
      </c>
      <c r="D13" s="14" t="s">
        <v>15</v>
      </c>
      <c r="E13" s="15"/>
      <c r="F13" s="16">
        <v>90.222000979316505</v>
      </c>
      <c r="G13" s="15"/>
      <c r="H13" s="17">
        <v>-56.927329999999991</v>
      </c>
      <c r="I13" s="17">
        <v>0</v>
      </c>
      <c r="J13" s="17">
        <v>24.367113920000001</v>
      </c>
      <c r="K13" s="14">
        <v>-17.195779759999994</v>
      </c>
      <c r="L13" s="19"/>
      <c r="M13" s="18">
        <f t="shared" si="2"/>
        <v>0.12324796578538649</v>
      </c>
      <c r="N13" s="18">
        <f t="shared" si="3"/>
        <v>0</v>
      </c>
      <c r="O13" s="18">
        <f t="shared" si="4"/>
        <v>6.1562622198115508E-2</v>
      </c>
      <c r="P13" s="18">
        <f t="shared" si="5"/>
        <v>0.35958089918886338</v>
      </c>
      <c r="Q13" s="19"/>
      <c r="R13" s="14">
        <f t="shared" si="6"/>
        <v>92.341748815912212</v>
      </c>
      <c r="S13" s="14">
        <f t="shared" si="0"/>
        <v>2.1197478365957068</v>
      </c>
      <c r="T13" s="14">
        <f t="shared" si="1"/>
        <v>-2.1197478365957068</v>
      </c>
      <c r="U13" s="20"/>
      <c r="AE13" t="s">
        <v>52</v>
      </c>
      <c r="AF13">
        <v>4</v>
      </c>
      <c r="AG13">
        <v>4704.8000200544448</v>
      </c>
      <c r="AH13">
        <v>1176.2000050136112</v>
      </c>
      <c r="AI13">
        <v>200.30230233137704</v>
      </c>
      <c r="AJ13">
        <v>3.4568436307334588E-37</v>
      </c>
      <c r="AK13"/>
      <c r="AL13"/>
      <c r="AM13"/>
      <c r="AN13"/>
      <c r="AO13"/>
      <c r="AP13"/>
    </row>
    <row r="14" spans="1:42" ht="15" x14ac:dyDescent="0.25">
      <c r="A14" s="11">
        <v>13</v>
      </c>
      <c r="B14" s="12" t="s">
        <v>50</v>
      </c>
      <c r="C14" s="13" t="s">
        <v>51</v>
      </c>
      <c r="D14" s="14" t="s">
        <v>15</v>
      </c>
      <c r="E14" s="15"/>
      <c r="F14" s="16">
        <v>92.411821337062605</v>
      </c>
      <c r="G14" s="15"/>
      <c r="H14" s="17">
        <v>-50.07482326077325</v>
      </c>
      <c r="I14" s="17">
        <v>2.5104000000000002</v>
      </c>
      <c r="J14" s="17">
        <v>34.39741712</v>
      </c>
      <c r="K14" s="14">
        <v>-2.0586116800000078</v>
      </c>
      <c r="L14" s="19"/>
      <c r="M14" s="18">
        <f t="shared" si="2"/>
        <v>0.15576791870963697</v>
      </c>
      <c r="N14" s="18">
        <f t="shared" si="3"/>
        <v>0.24</v>
      </c>
      <c r="O14" s="18">
        <f t="shared" si="4"/>
        <v>0.17786854466471508</v>
      </c>
      <c r="P14" s="18">
        <f t="shared" si="5"/>
        <v>0.39737533395163255</v>
      </c>
      <c r="Q14" s="19"/>
      <c r="R14" s="14">
        <f t="shared" si="6"/>
        <v>89.398247347765675</v>
      </c>
      <c r="S14" s="14">
        <f t="shared" si="0"/>
        <v>3.0135739892969298</v>
      </c>
      <c r="T14" s="14">
        <f t="shared" si="1"/>
        <v>3.0135739892969298</v>
      </c>
      <c r="U14" s="20"/>
      <c r="AE14" t="s">
        <v>54</v>
      </c>
      <c r="AF14">
        <v>69</v>
      </c>
      <c r="AG14">
        <v>405.17657261708837</v>
      </c>
      <c r="AH14">
        <v>5.8721242408273673</v>
      </c>
      <c r="AI14"/>
      <c r="AJ14"/>
      <c r="AK14"/>
      <c r="AL14"/>
      <c r="AM14"/>
      <c r="AN14"/>
      <c r="AO14"/>
      <c r="AP14"/>
    </row>
    <row r="15" spans="1:42" ht="15.75" thickBot="1" x14ac:dyDescent="0.3">
      <c r="A15" s="11">
        <v>14</v>
      </c>
      <c r="B15" s="12" t="s">
        <v>65</v>
      </c>
      <c r="C15" s="13" t="s">
        <v>66</v>
      </c>
      <c r="D15" s="14" t="s">
        <v>15</v>
      </c>
      <c r="E15" s="15"/>
      <c r="F15" s="16">
        <v>94.912993017110949</v>
      </c>
      <c r="G15" s="15"/>
      <c r="H15" s="17">
        <v>-53.899567939628874</v>
      </c>
      <c r="I15" s="17">
        <v>0</v>
      </c>
      <c r="J15" s="17">
        <v>19.057910799999998</v>
      </c>
      <c r="K15" s="14">
        <v>-8.7896216799999962</v>
      </c>
      <c r="L15" s="19"/>
      <c r="M15" s="18">
        <f t="shared" si="2"/>
        <v>0.13761682136132589</v>
      </c>
      <c r="N15" s="18">
        <f t="shared" si="3"/>
        <v>0</v>
      </c>
      <c r="O15" s="18">
        <f t="shared" si="4"/>
        <v>0</v>
      </c>
      <c r="P15" s="18">
        <f t="shared" si="5"/>
        <v>0.38056936886040349</v>
      </c>
      <c r="Q15" s="19"/>
      <c r="R15" s="14">
        <f t="shared" si="6"/>
        <v>94.646890917871005</v>
      </c>
      <c r="S15" s="14">
        <f t="shared" si="0"/>
        <v>0.26610209923994432</v>
      </c>
      <c r="T15" s="14">
        <f t="shared" si="1"/>
        <v>0.26610209923994432</v>
      </c>
      <c r="U15" s="20"/>
      <c r="AE15" s="39" t="s">
        <v>56</v>
      </c>
      <c r="AF15" s="39">
        <v>73</v>
      </c>
      <c r="AG15" s="39">
        <v>5109.9765926715336</v>
      </c>
      <c r="AH15" s="39"/>
      <c r="AI15" s="39"/>
      <c r="AJ15" s="39"/>
      <c r="AK15"/>
      <c r="AL15"/>
      <c r="AM15"/>
      <c r="AN15"/>
      <c r="AO15"/>
      <c r="AP15"/>
    </row>
    <row r="16" spans="1:42" ht="15.75" thickBot="1" x14ac:dyDescent="0.3">
      <c r="A16" s="11">
        <v>15</v>
      </c>
      <c r="B16" s="12" t="s">
        <v>127</v>
      </c>
      <c r="C16" s="13" t="s">
        <v>194</v>
      </c>
      <c r="D16" s="14" t="s">
        <v>74</v>
      </c>
      <c r="E16" s="15"/>
      <c r="F16" s="16">
        <v>61.380598680153028</v>
      </c>
      <c r="G16" s="15"/>
      <c r="H16" s="17">
        <v>12.630148300010671</v>
      </c>
      <c r="I16" s="17">
        <v>0</v>
      </c>
      <c r="J16" s="17">
        <v>101.17091912000001</v>
      </c>
      <c r="K16" s="14">
        <v>17.296321280000001</v>
      </c>
      <c r="L16" s="19"/>
      <c r="M16" s="18">
        <f t="shared" si="2"/>
        <v>0.45334700923429117</v>
      </c>
      <c r="N16" s="18">
        <f t="shared" si="3"/>
        <v>0</v>
      </c>
      <c r="O16" s="18">
        <f t="shared" si="4"/>
        <v>0.95213763619480296</v>
      </c>
      <c r="P16" s="18">
        <f t="shared" si="5"/>
        <v>0.44570067111037093</v>
      </c>
      <c r="Q16" s="19"/>
      <c r="R16" s="14">
        <f t="shared" si="6"/>
        <v>62.331058379564077</v>
      </c>
      <c r="S16" s="14">
        <f t="shared" si="0"/>
        <v>0.95045969941104858</v>
      </c>
      <c r="T16" s="14">
        <f t="shared" si="1"/>
        <v>-0.95045969941104858</v>
      </c>
      <c r="U16" s="20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ht="15" x14ac:dyDescent="0.25">
      <c r="A17" s="11">
        <v>16</v>
      </c>
      <c r="B17" s="12" t="s">
        <v>128</v>
      </c>
      <c r="C17" s="13" t="s">
        <v>195</v>
      </c>
      <c r="D17" s="14" t="s">
        <v>74</v>
      </c>
      <c r="E17" s="15"/>
      <c r="F17" s="16">
        <v>62.034006045165185</v>
      </c>
      <c r="G17" s="15"/>
      <c r="H17" s="17">
        <v>4.6178678202317274</v>
      </c>
      <c r="I17" s="17">
        <v>0</v>
      </c>
      <c r="J17" s="17">
        <v>99.148499040000004</v>
      </c>
      <c r="K17" s="14">
        <v>24.339750559999999</v>
      </c>
      <c r="L17" s="19"/>
      <c r="M17" s="18">
        <f t="shared" si="2"/>
        <v>0.41532311609066985</v>
      </c>
      <c r="N17" s="18">
        <f t="shared" si="3"/>
        <v>0</v>
      </c>
      <c r="O17" s="18">
        <f t="shared" si="4"/>
        <v>0.92868675656243305</v>
      </c>
      <c r="P17" s="18">
        <f t="shared" si="5"/>
        <v>0.46328668370019338</v>
      </c>
      <c r="Q17" s="19"/>
      <c r="R17" s="14">
        <f t="shared" si="6"/>
        <v>63.841779383026484</v>
      </c>
      <c r="S17" s="14">
        <f t="shared" si="0"/>
        <v>1.807773337861299</v>
      </c>
      <c r="T17" s="14">
        <f t="shared" si="1"/>
        <v>-1.807773337861299</v>
      </c>
      <c r="U17" s="20"/>
      <c r="AE17" s="40"/>
      <c r="AF17" s="40" t="s">
        <v>58</v>
      </c>
      <c r="AG17" s="40" t="s">
        <v>36</v>
      </c>
      <c r="AH17" s="40" t="s">
        <v>59</v>
      </c>
      <c r="AI17" s="40" t="s">
        <v>60</v>
      </c>
      <c r="AJ17" s="40" t="s">
        <v>61</v>
      </c>
      <c r="AK17" s="40" t="s">
        <v>62</v>
      </c>
      <c r="AL17" s="40" t="s">
        <v>63</v>
      </c>
      <c r="AM17" s="40" t="s">
        <v>64</v>
      </c>
      <c r="AN17"/>
      <c r="AO17"/>
      <c r="AP17"/>
    </row>
    <row r="18" spans="1:42" ht="15" x14ac:dyDescent="0.25">
      <c r="A18" s="11">
        <v>17</v>
      </c>
      <c r="B18" s="12" t="s">
        <v>72</v>
      </c>
      <c r="C18" s="13" t="s">
        <v>73</v>
      </c>
      <c r="D18" s="14" t="s">
        <v>74</v>
      </c>
      <c r="E18" s="15"/>
      <c r="F18" s="16">
        <v>64.029201714539056</v>
      </c>
      <c r="G18" s="15"/>
      <c r="H18" s="17">
        <v>123.213899</v>
      </c>
      <c r="I18" s="17">
        <v>0</v>
      </c>
      <c r="J18" s="17">
        <v>105.29860248</v>
      </c>
      <c r="K18" s="14">
        <v>196.45750248000002</v>
      </c>
      <c r="L18" s="19"/>
      <c r="M18" s="18">
        <f t="shared" si="2"/>
        <v>0.97814450361172922</v>
      </c>
      <c r="N18" s="18">
        <f t="shared" si="3"/>
        <v>0</v>
      </c>
      <c r="O18" s="18">
        <f t="shared" si="4"/>
        <v>1</v>
      </c>
      <c r="P18" s="18">
        <f t="shared" si="5"/>
        <v>0.89302975797112016</v>
      </c>
      <c r="Q18" s="19"/>
      <c r="R18" s="14">
        <f t="shared" si="6"/>
        <v>65.516538213769948</v>
      </c>
      <c r="S18" s="14">
        <f t="shared" si="0"/>
        <v>1.4873364992308922</v>
      </c>
      <c r="T18" s="14">
        <f t="shared" si="1"/>
        <v>-1.4873364992308922</v>
      </c>
      <c r="U18" s="20"/>
      <c r="AE18" t="s">
        <v>18</v>
      </c>
      <c r="AF18">
        <v>99.767668646654414</v>
      </c>
      <c r="AG18">
        <v>1.2074075024039375</v>
      </c>
      <c r="AH18">
        <v>82.629657715409152</v>
      </c>
      <c r="AI18">
        <v>9.779518172514018E-71</v>
      </c>
      <c r="AJ18">
        <v>97.358956585567597</v>
      </c>
      <c r="AK18">
        <v>102.17638070774123</v>
      </c>
      <c r="AL18">
        <v>97.358956585567597</v>
      </c>
      <c r="AM18">
        <v>102.17638070774123</v>
      </c>
      <c r="AN18"/>
      <c r="AO18"/>
      <c r="AP18"/>
    </row>
    <row r="19" spans="1:42" ht="15" x14ac:dyDescent="0.25">
      <c r="A19" s="11">
        <v>18</v>
      </c>
      <c r="B19" s="12" t="s">
        <v>129</v>
      </c>
      <c r="C19" s="13" t="s">
        <v>205</v>
      </c>
      <c r="D19" s="14" t="s">
        <v>74</v>
      </c>
      <c r="E19" s="15"/>
      <c r="F19" s="16">
        <v>67.730371250080779</v>
      </c>
      <c r="G19" s="15"/>
      <c r="H19" s="17">
        <v>113.85466</v>
      </c>
      <c r="I19" s="17">
        <v>4.6024000000000003</v>
      </c>
      <c r="J19" s="17">
        <v>101.82404152000001</v>
      </c>
      <c r="K19" s="14">
        <v>176.89466656000002</v>
      </c>
      <c r="L19" s="19"/>
      <c r="M19" s="18">
        <f t="shared" si="2"/>
        <v>0.9337283471204838</v>
      </c>
      <c r="N19" s="18">
        <f t="shared" si="3"/>
        <v>0.44</v>
      </c>
      <c r="O19" s="18">
        <f t="shared" si="4"/>
        <v>0.95971088714255093</v>
      </c>
      <c r="P19" s="18">
        <f t="shared" si="5"/>
        <v>0.84418532934050416</v>
      </c>
      <c r="Q19" s="19"/>
      <c r="R19" s="14">
        <f t="shared" si="6"/>
        <v>66.705630016820152</v>
      </c>
      <c r="S19" s="14">
        <f t="shared" si="0"/>
        <v>1.0247412332606274</v>
      </c>
      <c r="T19" s="14">
        <f t="shared" si="1"/>
        <v>1.0247412332606274</v>
      </c>
      <c r="U19" s="20"/>
      <c r="AE19" t="s">
        <v>67</v>
      </c>
      <c r="AF19">
        <v>-4.6050237507834116E-2</v>
      </c>
      <c r="AG19">
        <v>8.1993342158351683E-3</v>
      </c>
      <c r="AH19">
        <v>-5.616338631360879</v>
      </c>
      <c r="AI19">
        <v>3.7955841794774863E-7</v>
      </c>
      <c r="AJ19">
        <v>-6.2407461708646361E-2</v>
      </c>
      <c r="AK19">
        <v>-2.9693013307021867E-2</v>
      </c>
      <c r="AL19">
        <v>-6.2407461708646361E-2</v>
      </c>
      <c r="AM19">
        <v>-2.9693013307021867E-2</v>
      </c>
      <c r="AN19"/>
      <c r="AO19"/>
      <c r="AP19"/>
    </row>
    <row r="20" spans="1:42" ht="15" x14ac:dyDescent="0.25">
      <c r="A20" s="11">
        <v>19</v>
      </c>
      <c r="B20" s="12" t="s">
        <v>130</v>
      </c>
      <c r="C20" s="13" t="s">
        <v>204</v>
      </c>
      <c r="D20" s="14" t="s">
        <v>74</v>
      </c>
      <c r="E20" s="15"/>
      <c r="F20" s="16">
        <v>67.816941982296328</v>
      </c>
      <c r="G20" s="15"/>
      <c r="H20" s="17">
        <v>-2.2597255397793923</v>
      </c>
      <c r="I20" s="17">
        <v>0</v>
      </c>
      <c r="J20" s="17">
        <v>86.081490479999999</v>
      </c>
      <c r="K20" s="14">
        <v>-0.83680000000000498</v>
      </c>
      <c r="L20" s="19"/>
      <c r="M20" s="18">
        <f t="shared" si="2"/>
        <v>0.3826841095473596</v>
      </c>
      <c r="N20" s="18">
        <f t="shared" si="3"/>
        <v>0</v>
      </c>
      <c r="O20" s="18">
        <f t="shared" si="4"/>
        <v>0.77716885584236772</v>
      </c>
      <c r="P20" s="18">
        <f t="shared" si="5"/>
        <v>0.40042594960101296</v>
      </c>
      <c r="Q20" s="19"/>
      <c r="R20" s="14">
        <f t="shared" si="6"/>
        <v>67.661067599451627</v>
      </c>
      <c r="S20" s="14">
        <f t="shared" si="0"/>
        <v>0.15587438284470068</v>
      </c>
      <c r="T20" s="14">
        <f t="shared" si="1"/>
        <v>0.15587438284470068</v>
      </c>
      <c r="U20" s="20"/>
      <c r="AE20" t="s">
        <v>68</v>
      </c>
      <c r="AF20">
        <v>0.1156116252140707</v>
      </c>
      <c r="AG20">
        <v>0.14943114234738333</v>
      </c>
      <c r="AH20">
        <v>0.77367825339451513</v>
      </c>
      <c r="AI20">
        <v>0.44176377767486341</v>
      </c>
      <c r="AJ20">
        <v>-0.18249534708607834</v>
      </c>
      <c r="AK20">
        <v>0.41371859751421974</v>
      </c>
      <c r="AL20">
        <v>-0.18249534708607834</v>
      </c>
      <c r="AM20">
        <v>0.41371859751421974</v>
      </c>
      <c r="AN20"/>
      <c r="AO20"/>
      <c r="AP20"/>
    </row>
    <row r="21" spans="1:42" ht="15" x14ac:dyDescent="0.25">
      <c r="A21" s="11">
        <v>20</v>
      </c>
      <c r="B21" s="12" t="s">
        <v>131</v>
      </c>
      <c r="C21" s="13" t="s">
        <v>97</v>
      </c>
      <c r="D21" s="14" t="s">
        <v>74</v>
      </c>
      <c r="E21" s="15"/>
      <c r="F21" s="16">
        <v>69.235395207279566</v>
      </c>
      <c r="G21" s="15"/>
      <c r="H21" s="17">
        <v>69.470639999999989</v>
      </c>
      <c r="I21" s="17">
        <v>0</v>
      </c>
      <c r="J21" s="17">
        <v>75.268319040000009</v>
      </c>
      <c r="K21" s="14">
        <v>69.504273280000007</v>
      </c>
      <c r="L21" s="19"/>
      <c r="M21" s="18">
        <f t="shared" si="2"/>
        <v>0.72309502767746414</v>
      </c>
      <c r="N21" s="18">
        <f t="shared" si="3"/>
        <v>0</v>
      </c>
      <c r="O21" s="18">
        <f t="shared" si="4"/>
        <v>0.65178522046844523</v>
      </c>
      <c r="P21" s="18">
        <f t="shared" si="5"/>
        <v>0.57605332528805964</v>
      </c>
      <c r="Q21" s="19"/>
      <c r="R21" s="14">
        <f t="shared" si="6"/>
        <v>72.253813607063677</v>
      </c>
      <c r="S21" s="14">
        <f t="shared" si="0"/>
        <v>3.0184183997841103</v>
      </c>
      <c r="T21" s="14">
        <f t="shared" si="1"/>
        <v>-3.0184183997841103</v>
      </c>
      <c r="U21" s="20"/>
      <c r="AE21" t="s">
        <v>69</v>
      </c>
      <c r="AF21">
        <v>-0.37365518322864832</v>
      </c>
      <c r="AG21">
        <v>2.0263924646711038E-2</v>
      </c>
      <c r="AH21">
        <v>-18.439428182994892</v>
      </c>
      <c r="AI21">
        <v>2.2657459174420263E-28</v>
      </c>
      <c r="AJ21">
        <v>-0.414080606794683</v>
      </c>
      <c r="AK21">
        <v>-0.33322975966261364</v>
      </c>
      <c r="AL21">
        <v>-0.414080606794683</v>
      </c>
      <c r="AM21">
        <v>-0.33322975966261364</v>
      </c>
      <c r="AN21"/>
      <c r="AO21"/>
      <c r="AP21"/>
    </row>
    <row r="22" spans="1:42" ht="15.75" thickBot="1" x14ac:dyDescent="0.3">
      <c r="A22" s="11">
        <v>21</v>
      </c>
      <c r="B22" s="12" t="s">
        <v>132</v>
      </c>
      <c r="C22" s="13" t="s">
        <v>206</v>
      </c>
      <c r="D22" s="14" t="s">
        <v>74</v>
      </c>
      <c r="E22" s="15"/>
      <c r="F22" s="16">
        <v>69.982793300457459</v>
      </c>
      <c r="G22" s="15"/>
      <c r="H22" s="17">
        <v>74.294989999999999</v>
      </c>
      <c r="I22" s="17">
        <v>0</v>
      </c>
      <c r="J22" s="17">
        <v>74.167717840000009</v>
      </c>
      <c r="K22" s="14">
        <v>59.379746400000002</v>
      </c>
      <c r="L22" s="19"/>
      <c r="M22" s="18">
        <f t="shared" si="2"/>
        <v>0.74598995370387922</v>
      </c>
      <c r="N22" s="18">
        <f t="shared" si="3"/>
        <v>0</v>
      </c>
      <c r="O22" s="18">
        <f t="shared" si="4"/>
        <v>0.63902324954080203</v>
      </c>
      <c r="P22" s="18">
        <f t="shared" si="5"/>
        <v>0.55077443767528078</v>
      </c>
      <c r="Q22" s="19"/>
      <c r="R22" s="14">
        <f t="shared" si="6"/>
        <v>71.887948916890309</v>
      </c>
      <c r="S22" s="14">
        <f t="shared" si="0"/>
        <v>1.9051556164328503</v>
      </c>
      <c r="T22" s="14">
        <f t="shared" si="1"/>
        <v>-1.9051556164328503</v>
      </c>
      <c r="U22" s="20"/>
      <c r="AE22" s="39" t="s">
        <v>511</v>
      </c>
      <c r="AF22" s="39">
        <v>5.4812197792309149E-2</v>
      </c>
      <c r="AG22" s="39">
        <v>5.3467368238346189E-3</v>
      </c>
      <c r="AH22" s="39">
        <v>10.251523424150594</v>
      </c>
      <c r="AI22" s="39">
        <v>1.6591694111789937E-15</v>
      </c>
      <c r="AJ22" s="39">
        <v>4.4145749679815251E-2</v>
      </c>
      <c r="AK22" s="39">
        <v>6.547864590480304E-2</v>
      </c>
      <c r="AL22" s="39">
        <v>4.4145749679815251E-2</v>
      </c>
      <c r="AM22" s="39">
        <v>6.547864590480304E-2</v>
      </c>
      <c r="AN22"/>
      <c r="AO22"/>
      <c r="AP22"/>
    </row>
    <row r="23" spans="1:42" ht="15" x14ac:dyDescent="0.25">
      <c r="A23" s="11">
        <v>22</v>
      </c>
      <c r="B23" s="12" t="s">
        <v>133</v>
      </c>
      <c r="C23" s="13" t="s">
        <v>75</v>
      </c>
      <c r="D23" s="14" t="s">
        <v>74</v>
      </c>
      <c r="E23" s="15"/>
      <c r="F23" s="16">
        <v>70.611536091498039</v>
      </c>
      <c r="G23" s="15"/>
      <c r="H23" s="17">
        <v>46.313760000000002</v>
      </c>
      <c r="I23" s="17">
        <v>0</v>
      </c>
      <c r="J23" s="17">
        <v>96.676968400000007</v>
      </c>
      <c r="K23" s="14">
        <v>163.09805208</v>
      </c>
      <c r="L23" s="19"/>
      <c r="M23" s="18">
        <f t="shared" si="2"/>
        <v>0.61319938275067132</v>
      </c>
      <c r="N23" s="18">
        <f t="shared" si="3"/>
        <v>0</v>
      </c>
      <c r="O23" s="18">
        <f t="shared" si="4"/>
        <v>0.90002823595164383</v>
      </c>
      <c r="P23" s="18">
        <f t="shared" si="5"/>
        <v>0.80973798468821179</v>
      </c>
      <c r="Q23" s="19"/>
      <c r="R23" s="14">
        <f t="shared" si="6"/>
        <v>70.450821347430647</v>
      </c>
      <c r="S23" s="14">
        <f t="shared" si="0"/>
        <v>0.16071474406739128</v>
      </c>
      <c r="T23" s="14">
        <f t="shared" si="1"/>
        <v>0.16071474406739128</v>
      </c>
      <c r="U23" s="20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ht="15" x14ac:dyDescent="0.25">
      <c r="A24" s="11">
        <v>23</v>
      </c>
      <c r="B24" s="12" t="s">
        <v>134</v>
      </c>
      <c r="C24" s="13" t="s">
        <v>92</v>
      </c>
      <c r="D24" s="14" t="s">
        <v>74</v>
      </c>
      <c r="E24" s="15"/>
      <c r="F24" s="16">
        <v>71.494238404161578</v>
      </c>
      <c r="G24" s="15"/>
      <c r="H24" s="17">
        <v>24.604184999999998</v>
      </c>
      <c r="I24" s="17">
        <v>0.87863999999999998</v>
      </c>
      <c r="J24" s="17">
        <v>74.395201920000005</v>
      </c>
      <c r="K24" s="14">
        <v>96.114178559999999</v>
      </c>
      <c r="L24" s="19"/>
      <c r="M24" s="18">
        <f t="shared" si="2"/>
        <v>0.51017221563180293</v>
      </c>
      <c r="N24" s="18">
        <f t="shared" si="3"/>
        <v>8.3999999999999991E-2</v>
      </c>
      <c r="O24" s="18">
        <f t="shared" si="4"/>
        <v>0.64166103079659353</v>
      </c>
      <c r="P24" s="18">
        <f t="shared" si="5"/>
        <v>0.64249285504906029</v>
      </c>
      <c r="Q24" s="19"/>
      <c r="R24" s="14">
        <f t="shared" si="6"/>
        <v>76.206297643221973</v>
      </c>
      <c r="S24" s="14">
        <f t="shared" si="0"/>
        <v>4.7120592390603946</v>
      </c>
      <c r="T24" s="14">
        <f t="shared" si="1"/>
        <v>-4.7120592390603946</v>
      </c>
      <c r="U24" s="20"/>
      <c r="AE24"/>
      <c r="AF24"/>
      <c r="AG24"/>
      <c r="AH24"/>
      <c r="AI24"/>
      <c r="AJ24"/>
      <c r="AK24"/>
      <c r="AL24"/>
      <c r="AM24"/>
      <c r="AN24"/>
      <c r="AO24"/>
    </row>
    <row r="25" spans="1:42" ht="15" x14ac:dyDescent="0.25">
      <c r="A25" s="11">
        <v>24</v>
      </c>
      <c r="B25" s="12" t="s">
        <v>135</v>
      </c>
      <c r="C25" s="13" t="s">
        <v>203</v>
      </c>
      <c r="D25" s="14" t="s">
        <v>74</v>
      </c>
      <c r="E25" s="15"/>
      <c r="F25" s="16">
        <v>71.688211889090312</v>
      </c>
      <c r="G25" s="15"/>
      <c r="H25" s="17">
        <v>-16.78005417012951</v>
      </c>
      <c r="I25" s="17">
        <v>0</v>
      </c>
      <c r="J25" s="17">
        <v>67.664861360000003</v>
      </c>
      <c r="K25" s="14">
        <v>-38.074399999999997</v>
      </c>
      <c r="L25" s="19"/>
      <c r="M25" s="18">
        <f t="shared" si="2"/>
        <v>0.31377496119139364</v>
      </c>
      <c r="N25" s="18">
        <f t="shared" si="3"/>
        <v>0</v>
      </c>
      <c r="O25" s="18">
        <f t="shared" si="4"/>
        <v>0.56361967434535776</v>
      </c>
      <c r="P25" s="18">
        <f t="shared" si="5"/>
        <v>0.30745122430998645</v>
      </c>
      <c r="Q25" s="19"/>
      <c r="R25" s="14">
        <f t="shared" si="6"/>
        <v>73.170126413347816</v>
      </c>
      <c r="S25" s="14">
        <f t="shared" si="0"/>
        <v>1.4819145242575047</v>
      </c>
      <c r="T25" s="14">
        <f t="shared" si="1"/>
        <v>-1.4819145242575047</v>
      </c>
      <c r="U25" s="20"/>
      <c r="AE25"/>
      <c r="AF25"/>
      <c r="AG25"/>
      <c r="AH25"/>
      <c r="AI25"/>
      <c r="AJ25"/>
      <c r="AK25"/>
      <c r="AL25"/>
      <c r="AM25"/>
      <c r="AN25"/>
      <c r="AO25"/>
    </row>
    <row r="26" spans="1:42" ht="15" x14ac:dyDescent="0.25">
      <c r="A26" s="11">
        <v>25</v>
      </c>
      <c r="B26" s="12" t="s">
        <v>136</v>
      </c>
      <c r="C26" s="13" t="s">
        <v>207</v>
      </c>
      <c r="D26" s="14" t="s">
        <v>74</v>
      </c>
      <c r="E26" s="15"/>
      <c r="F26" s="16">
        <v>72.183692380198295</v>
      </c>
      <c r="G26" s="15"/>
      <c r="H26" s="17">
        <v>-2.8946099999999997</v>
      </c>
      <c r="I26" s="17">
        <v>3.5982400000000001</v>
      </c>
      <c r="J26" s="17">
        <v>90.180513440000013</v>
      </c>
      <c r="K26" s="14">
        <v>108.80002472000001</v>
      </c>
      <c r="L26" s="19"/>
      <c r="M26" s="18">
        <f t="shared" si="2"/>
        <v>0.37967113728123647</v>
      </c>
      <c r="N26" s="18">
        <f t="shared" si="3"/>
        <v>0.34399999999999997</v>
      </c>
      <c r="O26" s="18">
        <f t="shared" si="4"/>
        <v>0.82469888928887136</v>
      </c>
      <c r="P26" s="18">
        <f t="shared" si="5"/>
        <v>0.67416683677210976</v>
      </c>
      <c r="Q26" s="19"/>
      <c r="R26" s="14">
        <f t="shared" si="6"/>
        <v>72.584116700641218</v>
      </c>
      <c r="S26" s="14">
        <f t="shared" si="0"/>
        <v>0.40042432044292298</v>
      </c>
      <c r="T26" s="14">
        <f t="shared" si="1"/>
        <v>-0.40042432044292298</v>
      </c>
      <c r="U26" s="20"/>
      <c r="AF26" t="s">
        <v>70</v>
      </c>
      <c r="AG26"/>
      <c r="AH26"/>
      <c r="AI26"/>
      <c r="AJ26"/>
      <c r="AK26"/>
      <c r="AL26"/>
      <c r="AM26"/>
      <c r="AN26"/>
      <c r="AO26"/>
    </row>
    <row r="27" spans="1:42" ht="15.75" thickBot="1" x14ac:dyDescent="0.3">
      <c r="A27" s="11">
        <v>26</v>
      </c>
      <c r="B27" s="12" t="s">
        <v>137</v>
      </c>
      <c r="C27" s="13" t="s">
        <v>76</v>
      </c>
      <c r="D27" s="14" t="s">
        <v>74</v>
      </c>
      <c r="E27" s="15"/>
      <c r="F27" s="16">
        <v>72.430778443883185</v>
      </c>
      <c r="G27" s="15"/>
      <c r="H27" s="17">
        <v>49.015395999999996</v>
      </c>
      <c r="I27" s="17">
        <v>0.87863999999999998</v>
      </c>
      <c r="J27" s="17">
        <v>95.858996400000009</v>
      </c>
      <c r="K27" s="14">
        <v>150.24367439999997</v>
      </c>
      <c r="L27" s="19"/>
      <c r="M27" s="18">
        <f t="shared" si="2"/>
        <v>0.62602054132546381</v>
      </c>
      <c r="N27" s="18">
        <f t="shared" si="3"/>
        <v>8.3999999999999991E-2</v>
      </c>
      <c r="O27" s="18">
        <f t="shared" si="4"/>
        <v>0.89054347899914721</v>
      </c>
      <c r="P27" s="18">
        <f t="shared" si="5"/>
        <v>0.77764321398373271</v>
      </c>
      <c r="Q27" s="19"/>
      <c r="R27" s="14">
        <f t="shared" si="6"/>
        <v>70.029054151991716</v>
      </c>
      <c r="S27" s="14">
        <f t="shared" si="0"/>
        <v>2.401724291891469</v>
      </c>
      <c r="T27" s="14">
        <f t="shared" si="1"/>
        <v>2.401724291891469</v>
      </c>
      <c r="U27" s="20"/>
      <c r="AF27"/>
      <c r="AG27"/>
      <c r="AH27"/>
      <c r="AI27"/>
      <c r="AJ27"/>
      <c r="AK27"/>
      <c r="AL27"/>
      <c r="AM27"/>
      <c r="AN27"/>
      <c r="AO27"/>
    </row>
    <row r="28" spans="1:42" ht="15" x14ac:dyDescent="0.25">
      <c r="A28" s="11">
        <v>27</v>
      </c>
      <c r="B28" s="12" t="s">
        <v>138</v>
      </c>
      <c r="C28" s="13" t="s">
        <v>77</v>
      </c>
      <c r="D28" s="14" t="s">
        <v>74</v>
      </c>
      <c r="E28" s="15"/>
      <c r="F28" s="16">
        <v>73.165351270798865</v>
      </c>
      <c r="G28" s="15"/>
      <c r="H28" s="17">
        <v>69.856587999999988</v>
      </c>
      <c r="I28" s="17">
        <v>0</v>
      </c>
      <c r="J28" s="17">
        <v>91.930764319999994</v>
      </c>
      <c r="K28" s="14">
        <v>149.60327136000001</v>
      </c>
      <c r="L28" s="19"/>
      <c r="M28" s="18">
        <f t="shared" si="2"/>
        <v>0.72492662175957734</v>
      </c>
      <c r="N28" s="18">
        <f t="shared" si="3"/>
        <v>0</v>
      </c>
      <c r="O28" s="18">
        <f t="shared" si="4"/>
        <v>0.84499384339817241</v>
      </c>
      <c r="P28" s="18">
        <f t="shared" si="5"/>
        <v>0.77604425764069418</v>
      </c>
      <c r="Q28" s="19"/>
      <c r="R28" s="14">
        <f t="shared" si="6"/>
        <v>70.400433691589043</v>
      </c>
      <c r="S28" s="14">
        <f t="shared" si="0"/>
        <v>2.764917579209822</v>
      </c>
      <c r="T28" s="14">
        <f t="shared" si="1"/>
        <v>2.764917579209822</v>
      </c>
      <c r="U28" s="20"/>
      <c r="AF28" s="32" t="s">
        <v>26</v>
      </c>
      <c r="AG28" s="32"/>
      <c r="AH28"/>
      <c r="AI28"/>
      <c r="AJ28"/>
      <c r="AK28"/>
      <c r="AL28"/>
      <c r="AM28"/>
      <c r="AN28"/>
      <c r="AO28"/>
    </row>
    <row r="29" spans="1:42" ht="15" x14ac:dyDescent="0.25">
      <c r="A29" s="11">
        <v>28</v>
      </c>
      <c r="B29" s="12" t="s">
        <v>139</v>
      </c>
      <c r="C29" s="13" t="s">
        <v>80</v>
      </c>
      <c r="D29" s="14" t="s">
        <v>74</v>
      </c>
      <c r="E29" s="15"/>
      <c r="F29" s="16">
        <v>73.271727225463039</v>
      </c>
      <c r="G29" s="15"/>
      <c r="H29" s="17">
        <v>-31.840710000000001</v>
      </c>
      <c r="I29" s="17">
        <v>0</v>
      </c>
      <c r="J29" s="17">
        <v>68.02037584</v>
      </c>
      <c r="K29" s="14">
        <v>-60.388425120000001</v>
      </c>
      <c r="L29" s="19"/>
      <c r="M29" s="18">
        <f t="shared" si="2"/>
        <v>0.24230158112274539</v>
      </c>
      <c r="N29" s="18">
        <f t="shared" si="3"/>
        <v>0</v>
      </c>
      <c r="O29" s="18">
        <f t="shared" si="4"/>
        <v>0.56774202625458348</v>
      </c>
      <c r="P29" s="18">
        <f t="shared" si="5"/>
        <v>0.25173763493609919</v>
      </c>
      <c r="Q29" s="19"/>
      <c r="R29" s="14">
        <f t="shared" si="6"/>
        <v>72.50775260475227</v>
      </c>
      <c r="S29" s="14">
        <f t="shared" si="0"/>
        <v>0.76397462071076916</v>
      </c>
      <c r="T29" s="14">
        <f t="shared" si="1"/>
        <v>0.76397462071076916</v>
      </c>
      <c r="U29" s="20"/>
      <c r="AF29" t="s">
        <v>29</v>
      </c>
      <c r="AG29">
        <v>0.95953568062095662</v>
      </c>
      <c r="AH29"/>
      <c r="AI29"/>
      <c r="AJ29"/>
      <c r="AK29"/>
      <c r="AL29"/>
      <c r="AM29"/>
      <c r="AN29"/>
      <c r="AO29"/>
    </row>
    <row r="30" spans="1:42" ht="15" x14ac:dyDescent="0.25">
      <c r="A30" s="11">
        <v>29</v>
      </c>
      <c r="B30" s="12" t="s">
        <v>140</v>
      </c>
      <c r="C30" s="13" t="s">
        <v>79</v>
      </c>
      <c r="D30" s="14" t="s">
        <v>74</v>
      </c>
      <c r="E30" s="15"/>
      <c r="F30" s="16">
        <v>73.949374416686922</v>
      </c>
      <c r="G30" s="15"/>
      <c r="H30" s="17">
        <v>54.515154999999993</v>
      </c>
      <c r="I30" s="17">
        <v>0</v>
      </c>
      <c r="J30" s="17">
        <v>91.913066000000001</v>
      </c>
      <c r="K30" s="14">
        <v>147.57892664000002</v>
      </c>
      <c r="L30" s="19"/>
      <c r="M30" s="18">
        <f t="shared" si="2"/>
        <v>0.65212075699557703</v>
      </c>
      <c r="N30" s="18">
        <f t="shared" si="3"/>
        <v>0</v>
      </c>
      <c r="O30" s="18">
        <f t="shared" si="4"/>
        <v>0.84478862333725657</v>
      </c>
      <c r="P30" s="18">
        <f t="shared" si="5"/>
        <v>0.77098987996231683</v>
      </c>
      <c r="Q30" s="19"/>
      <c r="R30" s="14">
        <f t="shared" si="6"/>
        <v>71.002564610759549</v>
      </c>
      <c r="S30" s="14">
        <f t="shared" si="0"/>
        <v>2.9468098059273728</v>
      </c>
      <c r="T30" s="14">
        <f t="shared" si="1"/>
        <v>2.9468098059273728</v>
      </c>
      <c r="U30" s="20"/>
      <c r="AF30" t="s">
        <v>31</v>
      </c>
      <c r="AG30">
        <v>0.92070872238472257</v>
      </c>
      <c r="AH30"/>
      <c r="AI30"/>
      <c r="AJ30"/>
      <c r="AK30"/>
      <c r="AL30"/>
      <c r="AM30"/>
      <c r="AN30"/>
      <c r="AO30"/>
    </row>
    <row r="31" spans="1:42" ht="15" x14ac:dyDescent="0.25">
      <c r="A31" s="11">
        <v>30</v>
      </c>
      <c r="B31" s="12" t="s">
        <v>141</v>
      </c>
      <c r="C31" s="13" t="s">
        <v>102</v>
      </c>
      <c r="D31" s="14" t="s">
        <v>74</v>
      </c>
      <c r="E31" s="15"/>
      <c r="F31" s="16">
        <v>74.370037453082162</v>
      </c>
      <c r="G31" s="15"/>
      <c r="H31" s="17">
        <v>3.0875840000000001</v>
      </c>
      <c r="I31" s="17">
        <v>0</v>
      </c>
      <c r="J31" s="17">
        <v>88.135960000000011</v>
      </c>
      <c r="K31" s="14">
        <v>96.125433520000016</v>
      </c>
      <c r="L31" s="19"/>
      <c r="M31" s="18">
        <f t="shared" si="2"/>
        <v>0.4080608455539913</v>
      </c>
      <c r="N31" s="18">
        <f t="shared" si="3"/>
        <v>0</v>
      </c>
      <c r="O31" s="18">
        <f t="shared" si="4"/>
        <v>0.80099136329190457</v>
      </c>
      <c r="P31" s="18">
        <f t="shared" si="5"/>
        <v>0.64252095639861462</v>
      </c>
      <c r="Q31" s="19"/>
      <c r="R31" s="14">
        <f t="shared" si="6"/>
        <v>71.961872662265904</v>
      </c>
      <c r="S31" s="14">
        <f t="shared" si="0"/>
        <v>2.408164790816258</v>
      </c>
      <c r="T31" s="14">
        <f t="shared" si="1"/>
        <v>2.408164790816258</v>
      </c>
      <c r="U31" s="20"/>
      <c r="AF31" t="s">
        <v>33</v>
      </c>
      <c r="AG31">
        <v>0.91611212658093844</v>
      </c>
      <c r="AH31"/>
      <c r="AI31"/>
      <c r="AJ31"/>
      <c r="AK31"/>
      <c r="AL31"/>
      <c r="AM31"/>
      <c r="AN31"/>
      <c r="AO31"/>
    </row>
    <row r="32" spans="1:42" ht="15" x14ac:dyDescent="0.25">
      <c r="A32" s="11">
        <v>31</v>
      </c>
      <c r="B32" s="12" t="s">
        <v>142</v>
      </c>
      <c r="C32" s="13" t="s">
        <v>78</v>
      </c>
      <c r="D32" s="14" t="s">
        <v>74</v>
      </c>
      <c r="E32" s="15"/>
      <c r="F32" s="16">
        <v>74.696772509864815</v>
      </c>
      <c r="G32" s="15"/>
      <c r="H32" s="17">
        <v>0.57892199999999994</v>
      </c>
      <c r="I32" s="17">
        <v>0</v>
      </c>
      <c r="J32" s="17">
        <v>80.543297039999999</v>
      </c>
      <c r="K32" s="14">
        <v>117.44998448000001</v>
      </c>
      <c r="L32" s="19"/>
      <c r="M32" s="18">
        <f t="shared" si="2"/>
        <v>0.39615548402025541</v>
      </c>
      <c r="N32" s="18">
        <f t="shared" si="3"/>
        <v>0</v>
      </c>
      <c r="O32" s="18">
        <f t="shared" si="4"/>
        <v>0.71295098685136149</v>
      </c>
      <c r="P32" s="18">
        <f t="shared" si="5"/>
        <v>0.69576402972934737</v>
      </c>
      <c r="Q32" s="19"/>
      <c r="R32" s="14">
        <f t="shared" si="6"/>
        <v>76.083280517756648</v>
      </c>
      <c r="S32" s="14">
        <f t="shared" si="0"/>
        <v>1.3865080078918339</v>
      </c>
      <c r="T32" s="14">
        <f t="shared" si="1"/>
        <v>-1.3865080078918339</v>
      </c>
      <c r="U32" s="20"/>
      <c r="AF32" t="s">
        <v>36</v>
      </c>
      <c r="AG32">
        <v>2.4232466322740174</v>
      </c>
      <c r="AH32"/>
      <c r="AI32"/>
      <c r="AJ32"/>
      <c r="AK32"/>
      <c r="AL32"/>
      <c r="AM32"/>
      <c r="AN32"/>
      <c r="AO32"/>
    </row>
    <row r="33" spans="1:41" ht="15.75" thickBot="1" x14ac:dyDescent="0.3">
      <c r="A33" s="11">
        <v>32</v>
      </c>
      <c r="B33" s="12" t="s">
        <v>143</v>
      </c>
      <c r="C33" s="13" t="s">
        <v>201</v>
      </c>
      <c r="D33" s="14" t="s">
        <v>74</v>
      </c>
      <c r="E33" s="15"/>
      <c r="F33" s="16">
        <v>75.747472888749357</v>
      </c>
      <c r="G33" s="15"/>
      <c r="H33" s="17">
        <v>14.955484999999999</v>
      </c>
      <c r="I33" s="17">
        <v>0</v>
      </c>
      <c r="J33" s="17">
        <v>76.318503039999996</v>
      </c>
      <c r="K33" s="14">
        <v>102.22888536000001</v>
      </c>
      <c r="L33" s="19"/>
      <c r="M33" s="18">
        <f t="shared" si="2"/>
        <v>0.46438236357897261</v>
      </c>
      <c r="N33" s="18">
        <f t="shared" si="3"/>
        <v>0</v>
      </c>
      <c r="O33" s="18">
        <f t="shared" si="4"/>
        <v>0.66396258105707251</v>
      </c>
      <c r="P33" s="18">
        <f t="shared" si="5"/>
        <v>0.65776003620373114</v>
      </c>
      <c r="Q33" s="19"/>
      <c r="R33" s="14">
        <f t="shared" si="6"/>
        <v>76.165550657651835</v>
      </c>
      <c r="S33" s="14">
        <f t="shared" si="0"/>
        <v>0.41807776890247794</v>
      </c>
      <c r="T33" s="14">
        <f t="shared" si="1"/>
        <v>-0.41807776890247794</v>
      </c>
      <c r="U33" s="20"/>
      <c r="AF33" s="39" t="s">
        <v>39</v>
      </c>
      <c r="AG33" s="39">
        <v>74</v>
      </c>
      <c r="AH33"/>
      <c r="AI33"/>
      <c r="AJ33"/>
      <c r="AK33"/>
      <c r="AL33"/>
      <c r="AM33"/>
      <c r="AN33"/>
      <c r="AO33"/>
    </row>
    <row r="34" spans="1:41" ht="15" x14ac:dyDescent="0.25">
      <c r="A34" s="11">
        <v>33</v>
      </c>
      <c r="B34" s="12" t="s">
        <v>144</v>
      </c>
      <c r="C34" s="13" t="s">
        <v>32</v>
      </c>
      <c r="D34" s="14" t="s">
        <v>74</v>
      </c>
      <c r="E34" s="15"/>
      <c r="F34" s="16">
        <v>76.603138556891537</v>
      </c>
      <c r="G34" s="15"/>
      <c r="H34" s="17">
        <v>-21.227139999999999</v>
      </c>
      <c r="I34" s="17">
        <v>0</v>
      </c>
      <c r="J34" s="17">
        <v>64.001267280000008</v>
      </c>
      <c r="K34" s="14">
        <v>54.860775360000005</v>
      </c>
      <c r="L34" s="19"/>
      <c r="M34" s="18">
        <f t="shared" si="2"/>
        <v>0.29267041838085878</v>
      </c>
      <c r="N34" s="18">
        <f t="shared" si="3"/>
        <v>0</v>
      </c>
      <c r="O34" s="18">
        <f t="shared" si="4"/>
        <v>0.52113863658195569</v>
      </c>
      <c r="P34" s="18">
        <f t="shared" si="5"/>
        <v>0.53949148466428909</v>
      </c>
      <c r="Q34" s="19"/>
      <c r="R34" s="14">
        <f t="shared" si="6"/>
        <v>79.837817902964119</v>
      </c>
      <c r="S34" s="14">
        <f t="shared" ref="S34:S65" si="7">ABS(R34-F34)</f>
        <v>3.234679346072582</v>
      </c>
      <c r="T34" s="14">
        <f t="shared" ref="T34:T65" si="8">F34-R34</f>
        <v>-3.234679346072582</v>
      </c>
      <c r="U34" s="20"/>
      <c r="AF34"/>
      <c r="AG34"/>
      <c r="AH34"/>
      <c r="AI34"/>
      <c r="AJ34"/>
      <c r="AK34"/>
      <c r="AL34"/>
      <c r="AM34"/>
      <c r="AN34"/>
      <c r="AO34"/>
    </row>
    <row r="35" spans="1:41" ht="15.75" thickBot="1" x14ac:dyDescent="0.3">
      <c r="A35" s="11">
        <v>34</v>
      </c>
      <c r="B35" s="12" t="s">
        <v>145</v>
      </c>
      <c r="C35" s="13" t="s">
        <v>199</v>
      </c>
      <c r="D35" s="14" t="s">
        <v>74</v>
      </c>
      <c r="E35" s="15"/>
      <c r="F35" s="16">
        <v>76.623512537199133</v>
      </c>
      <c r="G35" s="15"/>
      <c r="H35" s="17">
        <v>-25.08662</v>
      </c>
      <c r="I35" s="17">
        <v>1.58992</v>
      </c>
      <c r="J35" s="17">
        <v>70.990388240000016</v>
      </c>
      <c r="K35" s="14">
        <v>42.086186560000002</v>
      </c>
      <c r="L35" s="19"/>
      <c r="M35" s="18">
        <f t="shared" si="2"/>
        <v>0.27435447755972664</v>
      </c>
      <c r="N35" s="18">
        <f t="shared" si="3"/>
        <v>0.152</v>
      </c>
      <c r="O35" s="18">
        <f t="shared" si="4"/>
        <v>0.60218066933760028</v>
      </c>
      <c r="P35" s="18">
        <f t="shared" si="5"/>
        <v>0.5075959305902934</v>
      </c>
      <c r="Q35" s="19"/>
      <c r="R35" s="14">
        <f t="shared" si="6"/>
        <v>76.88763654784421</v>
      </c>
      <c r="S35" s="14">
        <f t="shared" si="7"/>
        <v>0.26412401064507662</v>
      </c>
      <c r="T35" s="14">
        <f t="shared" si="8"/>
        <v>-0.26412401064507662</v>
      </c>
      <c r="U35" s="20"/>
      <c r="AF35" t="s">
        <v>43</v>
      </c>
      <c r="AG35"/>
      <c r="AH35"/>
      <c r="AI35"/>
      <c r="AJ35"/>
      <c r="AK35"/>
      <c r="AL35"/>
      <c r="AM35"/>
      <c r="AN35"/>
      <c r="AO35"/>
    </row>
    <row r="36" spans="1:41" ht="15" x14ac:dyDescent="0.25">
      <c r="A36" s="11">
        <v>35</v>
      </c>
      <c r="B36" s="12" t="s">
        <v>146</v>
      </c>
      <c r="C36" s="13" t="s">
        <v>200</v>
      </c>
      <c r="D36" s="14" t="s">
        <v>74</v>
      </c>
      <c r="E36" s="15"/>
      <c r="F36" s="16">
        <v>76.762174196483414</v>
      </c>
      <c r="G36" s="15"/>
      <c r="H36" s="17">
        <v>-28.946099999999998</v>
      </c>
      <c r="I36" s="17">
        <v>1.7991200000000001</v>
      </c>
      <c r="J36" s="17">
        <v>71.481380639999998</v>
      </c>
      <c r="K36" s="14">
        <v>46.38248512000002</v>
      </c>
      <c r="L36" s="19"/>
      <c r="M36" s="18">
        <f t="shared" si="2"/>
        <v>0.2560385367385945</v>
      </c>
      <c r="N36" s="18">
        <f t="shared" si="3"/>
        <v>0.17199999999999999</v>
      </c>
      <c r="O36" s="18">
        <f t="shared" si="4"/>
        <v>0.60787394927813965</v>
      </c>
      <c r="P36" s="18">
        <f t="shared" si="5"/>
        <v>0.51832291563724142</v>
      </c>
      <c r="Q36" s="19"/>
      <c r="R36" s="14">
        <f t="shared" si="6"/>
        <v>77.141580181755387</v>
      </c>
      <c r="S36" s="14">
        <f t="shared" si="7"/>
        <v>0.37940598527197267</v>
      </c>
      <c r="T36" s="14">
        <f t="shared" si="8"/>
        <v>-0.37940598527197267</v>
      </c>
      <c r="U36" s="20"/>
      <c r="AF36" s="40"/>
      <c r="AG36" s="40" t="s">
        <v>45</v>
      </c>
      <c r="AH36" s="40" t="s">
        <v>46</v>
      </c>
      <c r="AI36" s="40" t="s">
        <v>47</v>
      </c>
      <c r="AJ36" s="40" t="s">
        <v>48</v>
      </c>
      <c r="AK36" s="40" t="s">
        <v>49</v>
      </c>
      <c r="AL36"/>
      <c r="AM36"/>
      <c r="AN36"/>
      <c r="AO36"/>
    </row>
    <row r="37" spans="1:41" ht="15" x14ac:dyDescent="0.25">
      <c r="A37" s="11">
        <v>36</v>
      </c>
      <c r="B37" s="12" t="s">
        <v>147</v>
      </c>
      <c r="C37" s="13" t="s">
        <v>197</v>
      </c>
      <c r="D37" s="14" t="s">
        <v>74</v>
      </c>
      <c r="E37" s="15"/>
      <c r="F37" s="16">
        <v>76.897001925636118</v>
      </c>
      <c r="G37" s="15"/>
      <c r="H37" s="17">
        <v>-46.313759999999995</v>
      </c>
      <c r="I37" s="17">
        <v>0</v>
      </c>
      <c r="J37" s="17">
        <v>39.221652800000001</v>
      </c>
      <c r="K37" s="14">
        <v>-98.44521048</v>
      </c>
      <c r="L37" s="19"/>
      <c r="M37" s="18">
        <f t="shared" si="2"/>
        <v>0.17361680304349986</v>
      </c>
      <c r="N37" s="18">
        <f t="shared" si="3"/>
        <v>0</v>
      </c>
      <c r="O37" s="18">
        <f t="shared" si="4"/>
        <v>0.23380774907068791</v>
      </c>
      <c r="P37" s="18">
        <f t="shared" si="5"/>
        <v>0.15671757015465351</v>
      </c>
      <c r="Q37" s="19"/>
      <c r="R37" s="14">
        <f t="shared" si="6"/>
        <v>81.849056082485546</v>
      </c>
      <c r="S37" s="14">
        <f t="shared" si="7"/>
        <v>4.9520541568494281</v>
      </c>
      <c r="T37" s="14">
        <f t="shared" si="8"/>
        <v>-4.9520541568494281</v>
      </c>
      <c r="U37" s="20"/>
      <c r="AF37" t="s">
        <v>52</v>
      </c>
      <c r="AG37">
        <v>4</v>
      </c>
      <c r="AH37">
        <v>4704.8000200544448</v>
      </c>
      <c r="AI37">
        <v>1176.2000050136112</v>
      </c>
      <c r="AJ37">
        <v>200.30230233137704</v>
      </c>
      <c r="AK37">
        <v>3.4568436307334588E-37</v>
      </c>
      <c r="AL37"/>
      <c r="AM37"/>
      <c r="AN37"/>
      <c r="AO37"/>
    </row>
    <row r="38" spans="1:41" ht="15" x14ac:dyDescent="0.25">
      <c r="A38" s="11">
        <v>37</v>
      </c>
      <c r="B38" s="12" t="s">
        <v>148</v>
      </c>
      <c r="C38" s="13" t="s">
        <v>86</v>
      </c>
      <c r="D38" s="14" t="s">
        <v>74</v>
      </c>
      <c r="E38" s="15"/>
      <c r="F38" s="16">
        <v>77.179242335918502</v>
      </c>
      <c r="G38" s="15"/>
      <c r="H38" s="17">
        <v>-4.7278630000000001</v>
      </c>
      <c r="I38" s="17">
        <v>0</v>
      </c>
      <c r="J38" s="17">
        <v>66.409745040000004</v>
      </c>
      <c r="K38" s="14">
        <v>76.699581760000001</v>
      </c>
      <c r="L38" s="19"/>
      <c r="M38" s="18">
        <f t="shared" si="2"/>
        <v>0.37097106539119867</v>
      </c>
      <c r="N38" s="18">
        <f t="shared" si="3"/>
        <v>0</v>
      </c>
      <c r="O38" s="18">
        <f t="shared" si="4"/>
        <v>0.5490660304036189</v>
      </c>
      <c r="P38" s="18">
        <f t="shared" si="5"/>
        <v>0.59401854939788934</v>
      </c>
      <c r="Q38" s="19"/>
      <c r="R38" s="14">
        <f t="shared" si="6"/>
        <v>79.3751150556364</v>
      </c>
      <c r="S38" s="14">
        <f t="shared" si="7"/>
        <v>2.1958727197178973</v>
      </c>
      <c r="T38" s="14">
        <f t="shared" si="8"/>
        <v>-2.1958727197178973</v>
      </c>
      <c r="U38" s="20"/>
      <c r="AF38" t="s">
        <v>54</v>
      </c>
      <c r="AG38">
        <v>69</v>
      </c>
      <c r="AH38">
        <v>405.17657261708837</v>
      </c>
      <c r="AI38">
        <v>5.8721242408273673</v>
      </c>
      <c r="AJ38"/>
      <c r="AK38"/>
      <c r="AL38"/>
      <c r="AM38"/>
      <c r="AN38"/>
      <c r="AO38"/>
    </row>
    <row r="39" spans="1:41" ht="15.75" thickBot="1" x14ac:dyDescent="0.3">
      <c r="A39" s="11">
        <v>38</v>
      </c>
      <c r="B39" s="12" t="s">
        <v>87</v>
      </c>
      <c r="C39" s="13" t="s">
        <v>88</v>
      </c>
      <c r="D39" s="14" t="s">
        <v>74</v>
      </c>
      <c r="E39" s="15"/>
      <c r="F39" s="16">
        <v>77.202485037335691</v>
      </c>
      <c r="G39" s="15"/>
      <c r="H39" s="17">
        <v>-27.981229999999996</v>
      </c>
      <c r="I39" s="17">
        <v>0</v>
      </c>
      <c r="J39" s="17">
        <v>62.582640240000003</v>
      </c>
      <c r="K39" s="14">
        <v>49.830310320000002</v>
      </c>
      <c r="L39" s="19"/>
      <c r="M39" s="18">
        <f t="shared" si="2"/>
        <v>0.26061752194387755</v>
      </c>
      <c r="N39" s="18">
        <f t="shared" si="3"/>
        <v>0</v>
      </c>
      <c r="O39" s="18">
        <f t="shared" si="4"/>
        <v>0.50468901155733403</v>
      </c>
      <c r="P39" s="18">
        <f t="shared" si="5"/>
        <v>0.52693143500533912</v>
      </c>
      <c r="Q39" s="19"/>
      <c r="R39" s="14">
        <f t="shared" si="6"/>
        <v>80.403191853417951</v>
      </c>
      <c r="S39" s="14">
        <f t="shared" si="7"/>
        <v>3.2007068160822598</v>
      </c>
      <c r="T39" s="14">
        <f t="shared" si="8"/>
        <v>-3.2007068160822598</v>
      </c>
      <c r="U39" s="20"/>
      <c r="AF39" s="39" t="s">
        <v>56</v>
      </c>
      <c r="AG39" s="39">
        <v>73</v>
      </c>
      <c r="AH39" s="39">
        <v>5109.9765926715336</v>
      </c>
      <c r="AI39" s="39"/>
      <c r="AJ39" s="39"/>
      <c r="AK39" s="39"/>
      <c r="AL39"/>
      <c r="AM39"/>
      <c r="AN39"/>
      <c r="AO39"/>
    </row>
    <row r="40" spans="1:41" ht="15.75" thickBot="1" x14ac:dyDescent="0.3">
      <c r="A40" s="11">
        <v>39</v>
      </c>
      <c r="B40" s="12" t="s">
        <v>149</v>
      </c>
      <c r="C40" s="13" t="s">
        <v>83</v>
      </c>
      <c r="D40" s="14" t="s">
        <v>74</v>
      </c>
      <c r="E40" s="15"/>
      <c r="F40" s="16">
        <v>77.355812847546446</v>
      </c>
      <c r="G40" s="15"/>
      <c r="H40" s="17">
        <v>-23.156879999999997</v>
      </c>
      <c r="I40" s="17">
        <v>0</v>
      </c>
      <c r="J40" s="17">
        <v>71.977351999999996</v>
      </c>
      <c r="K40" s="14">
        <v>46.525075839999992</v>
      </c>
      <c r="L40" s="19"/>
      <c r="M40" s="18">
        <f t="shared" si="2"/>
        <v>0.28351244797029268</v>
      </c>
      <c r="N40" s="18">
        <f t="shared" si="3"/>
        <v>0</v>
      </c>
      <c r="O40" s="18">
        <f t="shared" si="4"/>
        <v>0.61362496252186827</v>
      </c>
      <c r="P40" s="18">
        <f t="shared" si="5"/>
        <v>0.51867893570891754</v>
      </c>
      <c r="Q40" s="19"/>
      <c r="R40" s="14">
        <f t="shared" si="6"/>
        <v>76.489479479966178</v>
      </c>
      <c r="S40" s="14">
        <f t="shared" si="7"/>
        <v>0.86633336758026758</v>
      </c>
      <c r="T40" s="14">
        <f t="shared" si="8"/>
        <v>0.86633336758026758</v>
      </c>
      <c r="U40" s="20"/>
      <c r="AF40"/>
      <c r="AG40"/>
      <c r="AH40"/>
      <c r="AI40"/>
      <c r="AJ40"/>
      <c r="AK40"/>
      <c r="AL40"/>
      <c r="AM40"/>
      <c r="AN40"/>
      <c r="AO40"/>
    </row>
    <row r="41" spans="1:41" ht="15" x14ac:dyDescent="0.25">
      <c r="A41" s="11">
        <v>40</v>
      </c>
      <c r="B41" s="12" t="s">
        <v>150</v>
      </c>
      <c r="C41" s="13" t="s">
        <v>95</v>
      </c>
      <c r="D41" s="14" t="s">
        <v>74</v>
      </c>
      <c r="E41" s="15"/>
      <c r="F41" s="16">
        <v>77.688711717261995</v>
      </c>
      <c r="G41" s="15"/>
      <c r="H41" s="17">
        <v>-5.0173239999999995</v>
      </c>
      <c r="I41" s="17">
        <v>10.46</v>
      </c>
      <c r="J41" s="17">
        <v>77.183754239999999</v>
      </c>
      <c r="K41" s="14">
        <v>105.18529976000001</v>
      </c>
      <c r="L41" s="19"/>
      <c r="M41" s="18">
        <f t="shared" si="2"/>
        <v>0.36959736982961378</v>
      </c>
      <c r="N41" s="18">
        <f t="shared" si="3"/>
        <v>1</v>
      </c>
      <c r="O41" s="18">
        <f t="shared" si="4"/>
        <v>0.6739955618129615</v>
      </c>
      <c r="P41" s="18">
        <f t="shared" si="5"/>
        <v>0.6651416025959378</v>
      </c>
      <c r="Q41" s="19"/>
      <c r="R41" s="14">
        <f t="shared" si="6"/>
        <v>78.133342830713644</v>
      </c>
      <c r="S41" s="14">
        <f t="shared" si="7"/>
        <v>0.44463111345164918</v>
      </c>
      <c r="T41" s="14">
        <f t="shared" si="8"/>
        <v>-0.44463111345164918</v>
      </c>
      <c r="U41" s="20"/>
      <c r="AF41" s="40"/>
      <c r="AG41" s="40" t="s">
        <v>58</v>
      </c>
      <c r="AH41" s="40" t="s">
        <v>36</v>
      </c>
      <c r="AI41" s="40" t="s">
        <v>59</v>
      </c>
      <c r="AJ41" s="40" t="s">
        <v>60</v>
      </c>
      <c r="AK41" s="40" t="s">
        <v>61</v>
      </c>
      <c r="AL41" s="40" t="s">
        <v>62</v>
      </c>
      <c r="AM41" s="40" t="s">
        <v>63</v>
      </c>
      <c r="AN41" s="40" t="s">
        <v>64</v>
      </c>
      <c r="AO41"/>
    </row>
    <row r="42" spans="1:41" ht="15" x14ac:dyDescent="0.25">
      <c r="A42" s="11">
        <v>41</v>
      </c>
      <c r="B42" s="12" t="s">
        <v>151</v>
      </c>
      <c r="C42" s="13" t="s">
        <v>96</v>
      </c>
      <c r="D42" s="14" t="s">
        <v>74</v>
      </c>
      <c r="E42" s="15"/>
      <c r="F42" s="16">
        <v>78.909384412529192</v>
      </c>
      <c r="G42" s="15"/>
      <c r="H42" s="17">
        <v>4.7278630000000001</v>
      </c>
      <c r="I42" s="17">
        <v>0</v>
      </c>
      <c r="J42" s="17">
        <v>77.824701199999993</v>
      </c>
      <c r="K42" s="14">
        <v>100.6469568</v>
      </c>
      <c r="L42" s="19"/>
      <c r="M42" s="18">
        <f t="shared" si="2"/>
        <v>0.41584512040297245</v>
      </c>
      <c r="N42" s="18">
        <f t="shared" si="3"/>
        <v>0</v>
      </c>
      <c r="O42" s="18">
        <f t="shared" si="4"/>
        <v>0.68142763300249065</v>
      </c>
      <c r="P42" s="18">
        <f t="shared" si="5"/>
        <v>0.65381028183459811</v>
      </c>
      <c r="Q42" s="19"/>
      <c r="R42" s="14">
        <f t="shared" si="6"/>
        <v>75.987027349314701</v>
      </c>
      <c r="S42" s="14">
        <f t="shared" si="7"/>
        <v>2.9223570632144913</v>
      </c>
      <c r="T42" s="14">
        <f t="shared" si="8"/>
        <v>2.9223570632144913</v>
      </c>
      <c r="U42" s="20"/>
      <c r="AF42" t="s">
        <v>18</v>
      </c>
      <c r="AG42">
        <v>87.627623437541203</v>
      </c>
      <c r="AH42">
        <v>0.76538187946366032</v>
      </c>
      <c r="AI42">
        <v>114.48876147805599</v>
      </c>
      <c r="AJ42">
        <v>1.9455418083299689E-80</v>
      </c>
      <c r="AK42">
        <v>86.100728366299009</v>
      </c>
      <c r="AL42">
        <v>89.154518508783397</v>
      </c>
      <c r="AM42">
        <v>86.100728366299009</v>
      </c>
      <c r="AN42">
        <v>89.154518508783397</v>
      </c>
      <c r="AO42"/>
    </row>
    <row r="43" spans="1:41" ht="15" x14ac:dyDescent="0.25">
      <c r="A43" s="11">
        <v>42</v>
      </c>
      <c r="B43" s="12" t="s">
        <v>152</v>
      </c>
      <c r="C43" s="13" t="s">
        <v>198</v>
      </c>
      <c r="D43" s="14" t="s">
        <v>74</v>
      </c>
      <c r="E43" s="15"/>
      <c r="F43" s="16">
        <v>79.78106568333925</v>
      </c>
      <c r="G43" s="15"/>
      <c r="H43" s="17">
        <v>-5.6927329999999996</v>
      </c>
      <c r="I43" s="17">
        <v>0</v>
      </c>
      <c r="J43" s="17">
        <v>70.815120480000004</v>
      </c>
      <c r="K43" s="14">
        <v>25.187428960000009</v>
      </c>
      <c r="L43" s="19"/>
      <c r="M43" s="18">
        <f t="shared" si="2"/>
        <v>0.36639208018591563</v>
      </c>
      <c r="N43" s="18">
        <f t="shared" si="3"/>
        <v>0</v>
      </c>
      <c r="O43" s="18">
        <f t="shared" si="4"/>
        <v>0.60014836003458183</v>
      </c>
      <c r="P43" s="18">
        <f t="shared" si="5"/>
        <v>0.46540316452535768</v>
      </c>
      <c r="Q43" s="19"/>
      <c r="R43" s="14">
        <f t="shared" si="6"/>
        <v>74.949961873095148</v>
      </c>
      <c r="S43" s="14">
        <f t="shared" si="7"/>
        <v>4.8311038102441017</v>
      </c>
      <c r="T43" s="14">
        <f t="shared" si="8"/>
        <v>4.8311038102441017</v>
      </c>
      <c r="U43" s="20"/>
      <c r="AF43" t="s">
        <v>67</v>
      </c>
      <c r="AG43">
        <v>-9.7035676404718707</v>
      </c>
      <c r="AH43">
        <v>1.727739062293796</v>
      </c>
      <c r="AI43">
        <v>-5.6163386313608816</v>
      </c>
      <c r="AJ43">
        <v>3.7955841794774391E-7</v>
      </c>
      <c r="AK43">
        <v>-13.150312761296554</v>
      </c>
      <c r="AL43">
        <v>-6.2568225196471872</v>
      </c>
      <c r="AM43">
        <v>-13.150312761296554</v>
      </c>
      <c r="AN43">
        <v>-6.2568225196471872</v>
      </c>
      <c r="AO43"/>
    </row>
    <row r="44" spans="1:41" ht="15" x14ac:dyDescent="0.25">
      <c r="A44" s="11">
        <v>43</v>
      </c>
      <c r="B44" s="12" t="s">
        <v>153</v>
      </c>
      <c r="C44" s="13" t="s">
        <v>196</v>
      </c>
      <c r="D44" s="14" t="s">
        <v>74</v>
      </c>
      <c r="E44" s="15"/>
      <c r="F44" s="16">
        <v>79.881861390392459</v>
      </c>
      <c r="G44" s="15"/>
      <c r="H44" s="17">
        <v>27.305820999999995</v>
      </c>
      <c r="I44" s="17">
        <v>0</v>
      </c>
      <c r="J44" s="17">
        <v>44.278895439999999</v>
      </c>
      <c r="K44" s="14">
        <v>-33.895002399999996</v>
      </c>
      <c r="L44" s="19"/>
      <c r="M44" s="18">
        <f t="shared" si="2"/>
        <v>0.52299337420659542</v>
      </c>
      <c r="N44" s="18">
        <f t="shared" si="3"/>
        <v>0</v>
      </c>
      <c r="O44" s="18">
        <f t="shared" si="4"/>
        <v>0.29244877503514943</v>
      </c>
      <c r="P44" s="18">
        <f t="shared" si="5"/>
        <v>0.31788633139911077</v>
      </c>
      <c r="Q44" s="19"/>
      <c r="R44" s="14">
        <f t="shared" si="6"/>
        <v>80.107330739743048</v>
      </c>
      <c r="S44" s="14">
        <f t="shared" si="7"/>
        <v>0.22546934935058971</v>
      </c>
      <c r="T44" s="14">
        <f t="shared" si="8"/>
        <v>-0.22546934935058971</v>
      </c>
      <c r="U44" s="20"/>
      <c r="AF44" t="s">
        <v>68</v>
      </c>
      <c r="AG44">
        <v>1.2092975997391779</v>
      </c>
      <c r="AH44">
        <v>1.5630497489536301</v>
      </c>
      <c r="AI44">
        <v>0.7736782533945139</v>
      </c>
      <c r="AJ44">
        <v>0.44176377767486419</v>
      </c>
      <c r="AK44">
        <v>-1.9089013305203821</v>
      </c>
      <c r="AL44">
        <v>4.3274965299987382</v>
      </c>
      <c r="AM44">
        <v>-1.9089013305203821</v>
      </c>
      <c r="AN44">
        <v>4.3274965299987382</v>
      </c>
    </row>
    <row r="45" spans="1:41" ht="15" x14ac:dyDescent="0.25">
      <c r="A45" s="11">
        <v>44</v>
      </c>
      <c r="B45" s="12" t="s">
        <v>154</v>
      </c>
      <c r="C45" s="13" t="s">
        <v>106</v>
      </c>
      <c r="D45" s="14" t="s">
        <v>74</v>
      </c>
      <c r="E45" s="15"/>
      <c r="F45" s="16">
        <v>80.505797957907021</v>
      </c>
      <c r="G45" s="15"/>
      <c r="H45" s="17">
        <v>8.104908</v>
      </c>
      <c r="I45" s="17">
        <v>0</v>
      </c>
      <c r="J45" s="17">
        <v>68.474381680000008</v>
      </c>
      <c r="K45" s="14">
        <v>1.8855614399999967</v>
      </c>
      <c r="L45" s="19"/>
      <c r="M45" s="18">
        <f t="shared" si="2"/>
        <v>0.43187156862146303</v>
      </c>
      <c r="N45" s="18">
        <f t="shared" si="3"/>
        <v>0</v>
      </c>
      <c r="O45" s="18">
        <f t="shared" si="4"/>
        <v>0.57300643022857545</v>
      </c>
      <c r="P45" s="18">
        <f t="shared" si="5"/>
        <v>0.40722313328167137</v>
      </c>
      <c r="Q45" s="19"/>
      <c r="R45" s="14">
        <f t="shared" si="6"/>
        <v>73.911979841765302</v>
      </c>
      <c r="S45" s="14">
        <f t="shared" si="7"/>
        <v>6.5938181161417191</v>
      </c>
      <c r="T45" s="14">
        <f t="shared" si="8"/>
        <v>6.5938181161417191</v>
      </c>
      <c r="U45" s="20"/>
      <c r="AF45" t="s">
        <v>69</v>
      </c>
      <c r="AG45">
        <v>-32.224281451455767</v>
      </c>
      <c r="AH45">
        <v>1.747574877683759</v>
      </c>
      <c r="AI45">
        <v>-18.439428182994899</v>
      </c>
      <c r="AJ45">
        <v>2.2657459174419779E-28</v>
      </c>
      <c r="AK45">
        <v>-35.71059794124757</v>
      </c>
      <c r="AL45">
        <v>-28.737964961663963</v>
      </c>
      <c r="AM45">
        <v>-35.71059794124757</v>
      </c>
      <c r="AN45">
        <v>-28.737964961663963</v>
      </c>
    </row>
    <row r="46" spans="1:41" ht="15.75" thickBot="1" x14ac:dyDescent="0.3">
      <c r="A46" s="11">
        <v>45</v>
      </c>
      <c r="B46" s="12" t="s">
        <v>155</v>
      </c>
      <c r="C46" s="13" t="s">
        <v>202</v>
      </c>
      <c r="D46" s="14" t="s">
        <v>74</v>
      </c>
      <c r="E46" s="15"/>
      <c r="F46" s="16">
        <v>81.091781304261019</v>
      </c>
      <c r="G46" s="15"/>
      <c r="H46" s="17">
        <v>-23.156879999999997</v>
      </c>
      <c r="I46" s="17">
        <v>1.58992</v>
      </c>
      <c r="J46" s="17">
        <v>59.811242320000005</v>
      </c>
      <c r="K46" s="14">
        <v>45.924588160000006</v>
      </c>
      <c r="L46" s="19"/>
      <c r="M46" s="18">
        <f t="shared" si="2"/>
        <v>0.28351244797029268</v>
      </c>
      <c r="N46" s="18">
        <f t="shared" si="3"/>
        <v>0.152</v>
      </c>
      <c r="O46" s="18">
        <f t="shared" si="4"/>
        <v>0.47255339360237381</v>
      </c>
      <c r="P46" s="18">
        <f t="shared" si="5"/>
        <v>0.5171796399141122</v>
      </c>
      <c r="Q46" s="19"/>
      <c r="R46" s="14">
        <f t="shared" si="6"/>
        <v>81.186308607298756</v>
      </c>
      <c r="S46" s="14">
        <f t="shared" si="7"/>
        <v>9.4527303037736488E-2</v>
      </c>
      <c r="T46" s="14">
        <f t="shared" si="8"/>
        <v>-9.4527303037736488E-2</v>
      </c>
      <c r="U46" s="20"/>
      <c r="AF46" s="39" t="s">
        <v>511</v>
      </c>
      <c r="AG46" s="39">
        <v>21.953005939216105</v>
      </c>
      <c r="AH46" s="39">
        <v>2.1414384019743919</v>
      </c>
      <c r="AI46" s="39">
        <v>10.2515234241506</v>
      </c>
      <c r="AJ46" s="39">
        <v>1.6591694111789583E-15</v>
      </c>
      <c r="AK46" s="39">
        <v>17.680953217462726</v>
      </c>
      <c r="AL46" s="39">
        <v>26.225058660969484</v>
      </c>
      <c r="AM46" s="39">
        <v>17.680953217462726</v>
      </c>
      <c r="AN46" s="39">
        <v>26.225058660969484</v>
      </c>
    </row>
    <row r="47" spans="1:41" ht="15" x14ac:dyDescent="0.25">
      <c r="A47" s="11">
        <v>46</v>
      </c>
      <c r="B47" s="12" t="s">
        <v>156</v>
      </c>
      <c r="C47" s="13" t="s">
        <v>84</v>
      </c>
      <c r="D47" s="14" t="s">
        <v>74</v>
      </c>
      <c r="E47" s="15"/>
      <c r="F47" s="16">
        <v>81.12575981400299</v>
      </c>
      <c r="G47" s="15"/>
      <c r="H47" s="17">
        <v>-27.981229999999996</v>
      </c>
      <c r="I47" s="17">
        <v>1.7991200000000001</v>
      </c>
      <c r="J47" s="17">
        <v>60.067679679999998</v>
      </c>
      <c r="K47" s="14">
        <v>49.430236239999999</v>
      </c>
      <c r="L47" s="19"/>
      <c r="M47" s="18">
        <f t="shared" si="2"/>
        <v>0.26061752194387755</v>
      </c>
      <c r="N47" s="18">
        <f t="shared" si="3"/>
        <v>0.17199999999999999</v>
      </c>
      <c r="O47" s="18">
        <f t="shared" si="4"/>
        <v>0.47552690129351705</v>
      </c>
      <c r="P47" s="18">
        <f t="shared" si="5"/>
        <v>0.52593253127136974</v>
      </c>
      <c r="Q47" s="19"/>
      <c r="R47" s="14">
        <f t="shared" si="6"/>
        <v>81.528990149828175</v>
      </c>
      <c r="S47" s="14">
        <f t="shared" si="7"/>
        <v>0.40323033582518519</v>
      </c>
      <c r="T47" s="14">
        <f t="shared" si="8"/>
        <v>-0.40323033582518519</v>
      </c>
      <c r="U47" s="20"/>
      <c r="AF47"/>
      <c r="AG47"/>
      <c r="AH47"/>
      <c r="AI47"/>
      <c r="AJ47"/>
      <c r="AK47"/>
      <c r="AL47"/>
      <c r="AM47"/>
      <c r="AN47"/>
    </row>
    <row r="48" spans="1:41" ht="15" x14ac:dyDescent="0.25">
      <c r="A48" s="11">
        <v>47</v>
      </c>
      <c r="B48" s="12" t="s">
        <v>157</v>
      </c>
      <c r="C48" s="13" t="s">
        <v>208</v>
      </c>
      <c r="D48" s="14" t="s">
        <v>74</v>
      </c>
      <c r="E48" s="15"/>
      <c r="F48" s="16">
        <v>82.214580919631501</v>
      </c>
      <c r="G48" s="15"/>
      <c r="H48" s="17">
        <v>-17.367659999999997</v>
      </c>
      <c r="I48" s="17">
        <v>0</v>
      </c>
      <c r="J48" s="17">
        <v>61.374970480000002</v>
      </c>
      <c r="K48" s="14">
        <v>63.405758560000002</v>
      </c>
      <c r="L48" s="19"/>
      <c r="M48" s="18">
        <f t="shared" si="2"/>
        <v>0.31098635920199091</v>
      </c>
      <c r="N48" s="18">
        <f t="shared" si="3"/>
        <v>0</v>
      </c>
      <c r="O48" s="18">
        <f t="shared" si="4"/>
        <v>0.49068553203422083</v>
      </c>
      <c r="P48" s="18">
        <f t="shared" si="5"/>
        <v>0.56082657246899281</v>
      </c>
      <c r="Q48" s="19"/>
      <c r="R48" s="14">
        <f t="shared" si="6"/>
        <v>81.109786653614563</v>
      </c>
      <c r="S48" s="14">
        <f t="shared" si="7"/>
        <v>1.1047942660169383</v>
      </c>
      <c r="T48" s="14">
        <f t="shared" si="8"/>
        <v>1.1047942660169383</v>
      </c>
      <c r="U48" s="20"/>
      <c r="AF48"/>
      <c r="AG48"/>
      <c r="AH48"/>
      <c r="AI48"/>
      <c r="AJ48"/>
      <c r="AK48"/>
      <c r="AL48"/>
      <c r="AM48"/>
      <c r="AN48"/>
    </row>
    <row r="49" spans="1:40" ht="15" x14ac:dyDescent="0.25">
      <c r="A49" s="11">
        <v>48</v>
      </c>
      <c r="B49" s="12" t="s">
        <v>158</v>
      </c>
      <c r="C49" s="13" t="s">
        <v>104</v>
      </c>
      <c r="D49" s="14" t="s">
        <v>74</v>
      </c>
      <c r="E49" s="15"/>
      <c r="F49" s="16">
        <v>82.388394284090012</v>
      </c>
      <c r="G49" s="15"/>
      <c r="H49" s="17">
        <v>-56.927329999999991</v>
      </c>
      <c r="I49" s="17">
        <v>0</v>
      </c>
      <c r="J49" s="17">
        <v>22.65284544</v>
      </c>
      <c r="K49" s="14">
        <v>-161.212658</v>
      </c>
      <c r="L49" s="19"/>
      <c r="M49" s="18">
        <f t="shared" si="2"/>
        <v>0.12324796578538649</v>
      </c>
      <c r="N49" s="18">
        <f t="shared" si="3"/>
        <v>0</v>
      </c>
      <c r="O49" s="18">
        <f t="shared" si="4"/>
        <v>4.1684900363962406E-2</v>
      </c>
      <c r="P49" s="18">
        <f t="shared" si="5"/>
        <v>0</v>
      </c>
      <c r="Q49" s="19"/>
      <c r="R49" s="14">
        <f t="shared" si="6"/>
        <v>85.088412503387929</v>
      </c>
      <c r="S49" s="14">
        <f t="shared" si="7"/>
        <v>2.7000182192979167</v>
      </c>
      <c r="T49" s="14">
        <f t="shared" si="8"/>
        <v>-2.7000182192979167</v>
      </c>
      <c r="U49" s="20"/>
      <c r="AF49"/>
      <c r="AG49"/>
      <c r="AH49"/>
      <c r="AI49"/>
      <c r="AJ49"/>
      <c r="AK49"/>
      <c r="AL49"/>
      <c r="AM49"/>
      <c r="AN49"/>
    </row>
    <row r="50" spans="1:40" x14ac:dyDescent="0.2">
      <c r="A50" s="11">
        <v>49</v>
      </c>
      <c r="B50" s="12" t="s">
        <v>159</v>
      </c>
      <c r="C50" s="13" t="s">
        <v>187</v>
      </c>
      <c r="D50" s="14" t="s">
        <v>74</v>
      </c>
      <c r="E50" s="15"/>
      <c r="F50" s="16">
        <v>82.6292559955602</v>
      </c>
      <c r="G50" s="15"/>
      <c r="H50" s="17">
        <v>13.797640999999999</v>
      </c>
      <c r="I50" s="17">
        <v>0</v>
      </c>
      <c r="J50" s="17">
        <v>32.946866159999999</v>
      </c>
      <c r="K50" s="14">
        <v>-64.560542560000002</v>
      </c>
      <c r="L50" s="19"/>
      <c r="M50" s="18">
        <f t="shared" si="2"/>
        <v>0.45888758133263297</v>
      </c>
      <c r="N50" s="18">
        <f t="shared" si="3"/>
        <v>0</v>
      </c>
      <c r="O50" s="18">
        <f t="shared" si="4"/>
        <v>0.16104874728435156</v>
      </c>
      <c r="P50" s="18">
        <f t="shared" si="5"/>
        <v>0.24132070492809915</v>
      </c>
      <c r="Q50" s="19"/>
      <c r="R50" s="14">
        <f t="shared" si="6"/>
        <v>83.282811461354527</v>
      </c>
      <c r="S50" s="14">
        <f t="shared" si="7"/>
        <v>0.65355546579432655</v>
      </c>
      <c r="T50" s="14">
        <f t="shared" si="8"/>
        <v>-0.65355546579432655</v>
      </c>
      <c r="U50" s="20"/>
    </row>
    <row r="51" spans="1:40" x14ac:dyDescent="0.2">
      <c r="A51" s="11">
        <v>50</v>
      </c>
      <c r="B51" s="12" t="s">
        <v>160</v>
      </c>
      <c r="C51" s="13" t="s">
        <v>89</v>
      </c>
      <c r="D51" s="14" t="s">
        <v>74</v>
      </c>
      <c r="E51" s="15"/>
      <c r="F51" s="16">
        <v>83.041479244514974</v>
      </c>
      <c r="G51" s="15"/>
      <c r="H51" s="17">
        <v>-22.19201</v>
      </c>
      <c r="I51" s="17">
        <v>0</v>
      </c>
      <c r="J51" s="17">
        <v>60.398006480000006</v>
      </c>
      <c r="K51" s="14">
        <v>65.099734640000008</v>
      </c>
      <c r="L51" s="19"/>
      <c r="M51" s="18">
        <f t="shared" si="2"/>
        <v>0.28809143317557578</v>
      </c>
      <c r="N51" s="18">
        <f t="shared" si="3"/>
        <v>0</v>
      </c>
      <c r="O51" s="18">
        <f t="shared" si="4"/>
        <v>0.47935719061013921</v>
      </c>
      <c r="P51" s="18">
        <f t="shared" si="5"/>
        <v>0.5650560867418668</v>
      </c>
      <c r="Q51" s="19"/>
      <c r="R51" s="14">
        <f t="shared" si="6"/>
        <v>81.78984733131567</v>
      </c>
      <c r="S51" s="14">
        <f t="shared" si="7"/>
        <v>1.2516319131993043</v>
      </c>
      <c r="T51" s="14">
        <f t="shared" si="8"/>
        <v>1.2516319131993043</v>
      </c>
      <c r="U51" s="20"/>
    </row>
    <row r="52" spans="1:40" x14ac:dyDescent="0.2">
      <c r="A52" s="11">
        <v>51</v>
      </c>
      <c r="B52" s="12" t="s">
        <v>161</v>
      </c>
      <c r="C52" s="13" t="s">
        <v>188</v>
      </c>
      <c r="D52" s="14" t="s">
        <v>74</v>
      </c>
      <c r="E52" s="15"/>
      <c r="F52" s="16">
        <v>84.775213389647433</v>
      </c>
      <c r="G52" s="15"/>
      <c r="H52" s="17">
        <v>-45.348889999999997</v>
      </c>
      <c r="I52" s="17">
        <v>0</v>
      </c>
      <c r="J52" s="17">
        <v>29.865517520000001</v>
      </c>
      <c r="K52" s="14">
        <v>-32.644195600000003</v>
      </c>
      <c r="L52" s="19"/>
      <c r="M52" s="18">
        <f t="shared" si="2"/>
        <v>0.1781957882487829</v>
      </c>
      <c r="N52" s="18">
        <f t="shared" si="3"/>
        <v>0</v>
      </c>
      <c r="O52" s="18">
        <f t="shared" si="4"/>
        <v>0.12531910991741715</v>
      </c>
      <c r="P52" s="18">
        <f t="shared" si="5"/>
        <v>0.32100934197503794</v>
      </c>
      <c r="Q52" s="19"/>
      <c r="R52" s="14">
        <f t="shared" si="6"/>
        <v>88.907290274719017</v>
      </c>
      <c r="S52" s="14">
        <f t="shared" si="7"/>
        <v>4.1320768850715837</v>
      </c>
      <c r="T52" s="14">
        <f t="shared" si="8"/>
        <v>-4.1320768850715837</v>
      </c>
      <c r="U52" s="20"/>
    </row>
    <row r="53" spans="1:40" x14ac:dyDescent="0.2">
      <c r="A53" s="11">
        <v>52</v>
      </c>
      <c r="B53" s="12" t="s">
        <v>162</v>
      </c>
      <c r="C53" s="13" t="s">
        <v>190</v>
      </c>
      <c r="D53" s="14" t="s">
        <v>74</v>
      </c>
      <c r="E53" s="15"/>
      <c r="F53" s="16">
        <v>86.229364282955771</v>
      </c>
      <c r="G53" s="15"/>
      <c r="H53" s="17">
        <v>-28.22</v>
      </c>
      <c r="I53" s="17">
        <v>0</v>
      </c>
      <c r="J53" s="17">
        <v>42.617010640000004</v>
      </c>
      <c r="K53" s="14">
        <v>-47.418820079999996</v>
      </c>
      <c r="L53" s="19"/>
      <c r="M53" s="18">
        <f t="shared" si="2"/>
        <v>0.25948439074748275</v>
      </c>
      <c r="N53" s="18">
        <f t="shared" si="3"/>
        <v>0</v>
      </c>
      <c r="O53" s="18">
        <f t="shared" si="4"/>
        <v>0.27317846576900284</v>
      </c>
      <c r="P53" s="18">
        <f t="shared" si="5"/>
        <v>0.28412010495906292</v>
      </c>
      <c r="Q53" s="19"/>
      <c r="R53" s="14">
        <f t="shared" si="6"/>
        <v>82.544009684476151</v>
      </c>
      <c r="S53" s="14">
        <f t="shared" si="7"/>
        <v>3.6853545984796199</v>
      </c>
      <c r="T53" s="14">
        <f t="shared" si="8"/>
        <v>3.6853545984796199</v>
      </c>
      <c r="U53" s="20"/>
    </row>
    <row r="54" spans="1:40" x14ac:dyDescent="0.2">
      <c r="A54" s="11">
        <v>53</v>
      </c>
      <c r="B54" s="12" t="s">
        <v>163</v>
      </c>
      <c r="C54" s="13" t="s">
        <v>186</v>
      </c>
      <c r="D54" s="14" t="s">
        <v>74</v>
      </c>
      <c r="E54" s="15"/>
      <c r="F54" s="16">
        <v>87.579974960428018</v>
      </c>
      <c r="G54" s="15"/>
      <c r="H54" s="17">
        <v>3.6665059999999996</v>
      </c>
      <c r="I54" s="17">
        <v>0</v>
      </c>
      <c r="J54" s="17">
        <v>21.629731920000001</v>
      </c>
      <c r="K54" s="14">
        <v>-97.336115759999998</v>
      </c>
      <c r="L54" s="19"/>
      <c r="M54" s="18">
        <f t="shared" si="2"/>
        <v>0.4108082366771611</v>
      </c>
      <c r="N54" s="18">
        <f t="shared" si="3"/>
        <v>0</v>
      </c>
      <c r="O54" s="18">
        <f t="shared" si="4"/>
        <v>2.9821434289312772E-2</v>
      </c>
      <c r="P54" s="18">
        <f t="shared" si="5"/>
        <v>0.15948675444455748</v>
      </c>
      <c r="Q54" s="19"/>
      <c r="R54" s="14">
        <f t="shared" si="6"/>
        <v>86.181557301404155</v>
      </c>
      <c r="S54" s="14">
        <f t="shared" si="7"/>
        <v>1.3984176590238633</v>
      </c>
      <c r="T54" s="14">
        <f t="shared" si="8"/>
        <v>1.3984176590238633</v>
      </c>
      <c r="U54" s="20"/>
    </row>
    <row r="55" spans="1:40" x14ac:dyDescent="0.2">
      <c r="A55" s="11">
        <v>54</v>
      </c>
      <c r="B55" s="12" t="s">
        <v>164</v>
      </c>
      <c r="C55" s="13" t="s">
        <v>209</v>
      </c>
      <c r="D55" s="14" t="s">
        <v>74</v>
      </c>
      <c r="E55" s="15"/>
      <c r="F55" s="16">
        <v>87.77365793474435</v>
      </c>
      <c r="G55" s="15"/>
      <c r="H55" s="17">
        <v>-58.857069999999993</v>
      </c>
      <c r="I55" s="17">
        <v>0</v>
      </c>
      <c r="J55" s="17">
        <v>39.321148320000006</v>
      </c>
      <c r="K55" s="14">
        <v>-45.531417680000011</v>
      </c>
      <c r="L55" s="19"/>
      <c r="M55" s="18">
        <f t="shared" si="2"/>
        <v>0.11408999537482041</v>
      </c>
      <c r="N55" s="18">
        <f t="shared" si="3"/>
        <v>0</v>
      </c>
      <c r="O55" s="18">
        <f t="shared" si="4"/>
        <v>0.23496144482685355</v>
      </c>
      <c r="P55" s="18">
        <f t="shared" si="5"/>
        <v>0.28883256547353275</v>
      </c>
      <c r="Q55" s="19"/>
      <c r="R55" s="14">
        <f t="shared" si="6"/>
        <v>85.289822747258768</v>
      </c>
      <c r="S55" s="14">
        <f t="shared" si="7"/>
        <v>2.4838351874855817</v>
      </c>
      <c r="T55" s="14">
        <f t="shared" si="8"/>
        <v>2.4838351874855817</v>
      </c>
      <c r="U55" s="20"/>
    </row>
    <row r="56" spans="1:40" x14ac:dyDescent="0.2">
      <c r="A56" s="11">
        <v>55</v>
      </c>
      <c r="B56" s="12" t="s">
        <v>165</v>
      </c>
      <c r="C56" s="13" t="s">
        <v>210</v>
      </c>
      <c r="D56" s="14" t="s">
        <v>74</v>
      </c>
      <c r="E56" s="15"/>
      <c r="F56" s="16">
        <v>88.559055721005251</v>
      </c>
      <c r="G56" s="15"/>
      <c r="H56" s="17">
        <v>-73.041815000005954</v>
      </c>
      <c r="I56" s="17">
        <v>0</v>
      </c>
      <c r="J56" s="17">
        <v>29.091435680000004</v>
      </c>
      <c r="K56" s="14">
        <v>-30.543199999999995</v>
      </c>
      <c r="L56" s="19"/>
      <c r="M56" s="18">
        <f t="shared" si="2"/>
        <v>4.6773426825959107E-2</v>
      </c>
      <c r="N56" s="18">
        <f t="shared" si="3"/>
        <v>0</v>
      </c>
      <c r="O56" s="18">
        <f t="shared" si="4"/>
        <v>0.11634327930983966</v>
      </c>
      <c r="P56" s="18">
        <f t="shared" si="5"/>
        <v>0.32625510133513791</v>
      </c>
      <c r="Q56" s="19"/>
      <c r="R56" s="14">
        <f t="shared" si="6"/>
        <v>90.586955926403078</v>
      </c>
      <c r="S56" s="14">
        <f t="shared" si="7"/>
        <v>2.0279002053978274</v>
      </c>
      <c r="T56" s="14">
        <f t="shared" si="8"/>
        <v>-2.0279002053978274</v>
      </c>
      <c r="U56" s="20"/>
    </row>
    <row r="57" spans="1:40" x14ac:dyDescent="0.2">
      <c r="A57" s="11">
        <v>56</v>
      </c>
      <c r="B57" s="12" t="s">
        <v>166</v>
      </c>
      <c r="C57" s="13" t="s">
        <v>98</v>
      </c>
      <c r="D57" s="14" t="s">
        <v>74</v>
      </c>
      <c r="E57" s="15"/>
      <c r="F57" s="16">
        <v>88.8</v>
      </c>
      <c r="G57" s="15"/>
      <c r="H57" s="17">
        <v>-60.786809999999996</v>
      </c>
      <c r="I57" s="17">
        <v>0</v>
      </c>
      <c r="J57" s="17">
        <v>38.816474239999998</v>
      </c>
      <c r="K57" s="14">
        <v>-18.337425999999997</v>
      </c>
      <c r="L57" s="19"/>
      <c r="M57" s="18">
        <f t="shared" si="2"/>
        <v>0.10493202496425433</v>
      </c>
      <c r="N57" s="18">
        <f t="shared" si="3"/>
        <v>0</v>
      </c>
      <c r="O57" s="18">
        <f t="shared" si="4"/>
        <v>0.22910951959099593</v>
      </c>
      <c r="P57" s="18">
        <f t="shared" si="5"/>
        <v>0.35673044036381735</v>
      </c>
      <c r="Q57" s="19"/>
      <c r="R57" s="14">
        <f t="shared" si="6"/>
        <v>87.057824269146863</v>
      </c>
      <c r="S57" s="14">
        <f t="shared" si="7"/>
        <v>1.742175730853134</v>
      </c>
      <c r="T57" s="14">
        <f t="shared" si="8"/>
        <v>1.742175730853134</v>
      </c>
      <c r="U57" s="20"/>
    </row>
    <row r="58" spans="1:40" x14ac:dyDescent="0.2">
      <c r="A58" s="11">
        <v>57</v>
      </c>
      <c r="B58" s="12" t="s">
        <v>167</v>
      </c>
      <c r="C58" s="13" t="s">
        <v>185</v>
      </c>
      <c r="D58" s="14" t="s">
        <v>74</v>
      </c>
      <c r="E58" s="15"/>
      <c r="F58" s="16">
        <v>89.156081651012244</v>
      </c>
      <c r="G58" s="15"/>
      <c r="H58" s="17">
        <v>-68.505769999999998</v>
      </c>
      <c r="I58" s="17">
        <v>0</v>
      </c>
      <c r="J58" s="17">
        <v>25.203328160000002</v>
      </c>
      <c r="K58" s="14">
        <v>-38.783671680000005</v>
      </c>
      <c r="L58" s="19"/>
      <c r="M58" s="18">
        <f t="shared" si="2"/>
        <v>6.8300143321990026E-2</v>
      </c>
      <c r="N58" s="18">
        <f t="shared" si="3"/>
        <v>0</v>
      </c>
      <c r="O58" s="18">
        <f t="shared" si="4"/>
        <v>7.125890621103613E-2</v>
      </c>
      <c r="P58" s="18">
        <f t="shared" si="5"/>
        <v>0.30568031695815107</v>
      </c>
      <c r="Q58" s="19"/>
      <c r="R58" s="14">
        <f t="shared" si="6"/>
        <v>91.379203140978774</v>
      </c>
      <c r="S58" s="14">
        <f t="shared" si="7"/>
        <v>2.2231214899665304</v>
      </c>
      <c r="T58" s="14">
        <f t="shared" si="8"/>
        <v>-2.2231214899665304</v>
      </c>
      <c r="U58" s="20"/>
    </row>
    <row r="59" spans="1:40" x14ac:dyDescent="0.2">
      <c r="A59" s="11">
        <v>58</v>
      </c>
      <c r="B59" s="12" t="s">
        <v>168</v>
      </c>
      <c r="C59" s="13" t="s">
        <v>191</v>
      </c>
      <c r="D59" s="14" t="s">
        <v>74</v>
      </c>
      <c r="E59" s="15"/>
      <c r="F59" s="16">
        <v>90.597944702040365</v>
      </c>
      <c r="G59" s="15"/>
      <c r="H59" s="17">
        <v>-40.814965870217122</v>
      </c>
      <c r="I59" s="17">
        <v>0</v>
      </c>
      <c r="J59" s="17">
        <v>30.246721760000003</v>
      </c>
      <c r="K59" s="14">
        <v>-45.793210560000013</v>
      </c>
      <c r="L59" s="19"/>
      <c r="M59" s="18">
        <f t="shared" si="2"/>
        <v>0.19971243972737746</v>
      </c>
      <c r="N59" s="18">
        <f t="shared" si="3"/>
        <v>0</v>
      </c>
      <c r="O59" s="18">
        <f t="shared" si="4"/>
        <v>0.12973934626494643</v>
      </c>
      <c r="P59" s="18">
        <f t="shared" si="5"/>
        <v>0.28817892181494181</v>
      </c>
      <c r="Q59" s="19"/>
      <c r="R59" s="14">
        <f t="shared" si="6"/>
        <v>87.835336642793735</v>
      </c>
      <c r="S59" s="14">
        <f t="shared" si="7"/>
        <v>2.7626080592466309</v>
      </c>
      <c r="T59" s="14">
        <f t="shared" si="8"/>
        <v>2.7626080592466309</v>
      </c>
      <c r="U59" s="20"/>
    </row>
    <row r="60" spans="1:40" x14ac:dyDescent="0.2">
      <c r="A60" s="11">
        <v>59</v>
      </c>
      <c r="B60" s="12" t="s">
        <v>169</v>
      </c>
      <c r="C60" s="13" t="s">
        <v>107</v>
      </c>
      <c r="D60" s="14" t="s">
        <v>74</v>
      </c>
      <c r="E60" s="15"/>
      <c r="F60" s="16">
        <v>90.607966682164431</v>
      </c>
      <c r="G60" s="15"/>
      <c r="H60" s="17">
        <v>-62.716549999999998</v>
      </c>
      <c r="I60" s="17">
        <v>0</v>
      </c>
      <c r="J60" s="17">
        <v>29.52970968</v>
      </c>
      <c r="K60" s="14">
        <v>-41.132694799999996</v>
      </c>
      <c r="L60" s="19"/>
      <c r="M60" s="18">
        <f t="shared" si="2"/>
        <v>9.5774054553688245E-2</v>
      </c>
      <c r="N60" s="18">
        <f t="shared" si="3"/>
        <v>0</v>
      </c>
      <c r="O60" s="18">
        <f t="shared" si="4"/>
        <v>0.12142526545190624</v>
      </c>
      <c r="P60" s="18">
        <f t="shared" si="5"/>
        <v>0.29981528324802287</v>
      </c>
      <c r="Q60" s="19"/>
      <c r="R60" s="14">
        <f t="shared" si="6"/>
        <v>89.367278185548898</v>
      </c>
      <c r="S60" s="14">
        <f t="shared" si="7"/>
        <v>1.2406884966155332</v>
      </c>
      <c r="T60" s="14">
        <f t="shared" si="8"/>
        <v>1.2406884966155332</v>
      </c>
      <c r="U60" s="20"/>
    </row>
    <row r="61" spans="1:40" x14ac:dyDescent="0.2">
      <c r="A61" s="11">
        <v>60</v>
      </c>
      <c r="B61" s="12" t="s">
        <v>170</v>
      </c>
      <c r="C61" s="13" t="s">
        <v>110</v>
      </c>
      <c r="D61" s="14" t="s">
        <v>74</v>
      </c>
      <c r="E61" s="15"/>
      <c r="F61" s="16">
        <v>90.82799664080855</v>
      </c>
      <c r="G61" s="15"/>
      <c r="H61" s="17">
        <v>-68.505769999999998</v>
      </c>
      <c r="I61" s="17">
        <v>7.1128</v>
      </c>
      <c r="J61" s="17">
        <v>34.385994800000006</v>
      </c>
      <c r="K61" s="14">
        <v>-28.534294240000005</v>
      </c>
      <c r="L61" s="19"/>
      <c r="M61" s="18">
        <f t="shared" si="2"/>
        <v>6.8300143321990026E-2</v>
      </c>
      <c r="N61" s="18">
        <f t="shared" si="3"/>
        <v>0.67999999999999994</v>
      </c>
      <c r="O61" s="18">
        <f t="shared" si="4"/>
        <v>0.177736097675046</v>
      </c>
      <c r="P61" s="18">
        <f t="shared" si="5"/>
        <v>0.33127093106561356</v>
      </c>
      <c r="Q61" s="19"/>
      <c r="R61" s="14">
        <f t="shared" si="6"/>
        <v>89.332165426393942</v>
      </c>
      <c r="S61" s="14">
        <f t="shared" si="7"/>
        <v>1.4958312144146078</v>
      </c>
      <c r="T61" s="14">
        <f t="shared" si="8"/>
        <v>1.4958312144146078</v>
      </c>
      <c r="U61" s="20"/>
    </row>
    <row r="62" spans="1:40" x14ac:dyDescent="0.2">
      <c r="A62" s="11">
        <v>61</v>
      </c>
      <c r="B62" s="12" t="s">
        <v>171</v>
      </c>
      <c r="C62" s="13" t="s">
        <v>103</v>
      </c>
      <c r="D62" s="14" t="s">
        <v>74</v>
      </c>
      <c r="E62" s="15"/>
      <c r="F62" s="16">
        <v>91.255982608268781</v>
      </c>
      <c r="G62" s="15"/>
      <c r="H62" s="17">
        <v>-67.540899999999993</v>
      </c>
      <c r="I62" s="17">
        <v>0</v>
      </c>
      <c r="J62" s="17">
        <v>28.9758736</v>
      </c>
      <c r="K62" s="14">
        <v>-42.597262160000007</v>
      </c>
      <c r="L62" s="19"/>
      <c r="M62" s="18">
        <f t="shared" si="2"/>
        <v>7.2879128527273088E-2</v>
      </c>
      <c r="N62" s="18">
        <f t="shared" si="3"/>
        <v>0</v>
      </c>
      <c r="O62" s="18">
        <f t="shared" si="4"/>
        <v>0.11500328449128229</v>
      </c>
      <c r="P62" s="18">
        <f t="shared" si="5"/>
        <v>0.29615855596253171</v>
      </c>
      <c r="Q62" s="19"/>
      <c r="R62" s="14">
        <f t="shared" si="6"/>
        <v>89.716108215004368</v>
      </c>
      <c r="S62" s="14">
        <f t="shared" si="7"/>
        <v>1.5398743932644123</v>
      </c>
      <c r="T62" s="14">
        <f t="shared" si="8"/>
        <v>1.5398743932644123</v>
      </c>
      <c r="U62" s="20"/>
    </row>
    <row r="63" spans="1:40" x14ac:dyDescent="0.2">
      <c r="A63" s="11">
        <v>62</v>
      </c>
      <c r="B63" s="12" t="s">
        <v>172</v>
      </c>
      <c r="C63" s="13" t="s">
        <v>189</v>
      </c>
      <c r="D63" s="14" t="s">
        <v>74</v>
      </c>
      <c r="E63" s="15"/>
      <c r="F63" s="16">
        <v>91.691752806379981</v>
      </c>
      <c r="G63" s="15"/>
      <c r="H63" s="17">
        <v>-75.259860000000003</v>
      </c>
      <c r="I63" s="17">
        <v>0</v>
      </c>
      <c r="J63" s="17">
        <v>23.277391120000001</v>
      </c>
      <c r="K63" s="14">
        <v>-26.104310719999997</v>
      </c>
      <c r="L63" s="19"/>
      <c r="M63" s="18">
        <f t="shared" si="2"/>
        <v>3.6247246885008758E-2</v>
      </c>
      <c r="N63" s="18">
        <f t="shared" si="3"/>
        <v>0</v>
      </c>
      <c r="O63" s="18">
        <f t="shared" si="4"/>
        <v>4.8926791260633387E-2</v>
      </c>
      <c r="P63" s="18">
        <f t="shared" si="5"/>
        <v>0.33733810645376217</v>
      </c>
      <c r="Q63" s="19"/>
      <c r="R63" s="14">
        <f t="shared" si="6"/>
        <v>93.104850588015708</v>
      </c>
      <c r="S63" s="14">
        <f t="shared" si="7"/>
        <v>1.4130977816357273</v>
      </c>
      <c r="T63" s="14">
        <f t="shared" si="8"/>
        <v>-1.4130977816357273</v>
      </c>
      <c r="U63" s="20"/>
    </row>
    <row r="64" spans="1:40" x14ac:dyDescent="0.2">
      <c r="A64" s="11">
        <v>63</v>
      </c>
      <c r="B64" s="12" t="s">
        <v>173</v>
      </c>
      <c r="C64" s="13" t="s">
        <v>105</v>
      </c>
      <c r="D64" s="14" t="s">
        <v>74</v>
      </c>
      <c r="E64" s="15"/>
      <c r="F64" s="16">
        <v>94.255198073879512</v>
      </c>
      <c r="G64" s="15"/>
      <c r="H64" s="17">
        <v>-63.357223680102436</v>
      </c>
      <c r="I64" s="17">
        <v>0</v>
      </c>
      <c r="J64" s="17">
        <v>27.597580320000002</v>
      </c>
      <c r="K64" s="14">
        <v>-24.935342960000003</v>
      </c>
      <c r="L64" s="19"/>
      <c r="M64" s="18">
        <f t="shared" si="2"/>
        <v>9.2733608376894178E-2</v>
      </c>
      <c r="N64" s="18">
        <f t="shared" si="3"/>
        <v>0</v>
      </c>
      <c r="O64" s="18">
        <f t="shared" si="4"/>
        <v>9.9021347737873383E-2</v>
      </c>
      <c r="P64" s="18">
        <f t="shared" si="5"/>
        <v>0.34025678156601602</v>
      </c>
      <c r="Q64" s="19"/>
      <c r="R64" s="14">
        <f t="shared" si="6"/>
        <v>91.006543963480581</v>
      </c>
      <c r="S64" s="14">
        <f t="shared" si="7"/>
        <v>3.248654110398931</v>
      </c>
      <c r="T64" s="14">
        <f t="shared" si="8"/>
        <v>3.248654110398931</v>
      </c>
      <c r="U64" s="20"/>
    </row>
    <row r="65" spans="1:30" x14ac:dyDescent="0.2">
      <c r="A65" s="11">
        <v>64</v>
      </c>
      <c r="B65" s="12" t="s">
        <v>93</v>
      </c>
      <c r="C65" s="13" t="s">
        <v>94</v>
      </c>
      <c r="D65" s="14" t="s">
        <v>74</v>
      </c>
      <c r="E65" s="15"/>
      <c r="F65" s="16">
        <v>94.352697756618085</v>
      </c>
      <c r="G65" s="15"/>
      <c r="H65" s="17">
        <v>-71.356960850198249</v>
      </c>
      <c r="I65" s="17">
        <v>3.1379999999999999</v>
      </c>
      <c r="J65" s="17">
        <v>25.550390960000001</v>
      </c>
      <c r="K65" s="14">
        <v>-28.55421007999999</v>
      </c>
      <c r="L65" s="19"/>
      <c r="M65" s="18">
        <f t="shared" si="2"/>
        <v>5.4769242039437824E-2</v>
      </c>
      <c r="N65" s="18">
        <f t="shared" si="3"/>
        <v>0.3</v>
      </c>
      <c r="O65" s="18">
        <f t="shared" si="4"/>
        <v>7.5283257050982905E-2</v>
      </c>
      <c r="P65" s="18">
        <f t="shared" si="5"/>
        <v>0.33122120525748039</v>
      </c>
      <c r="Q65" s="19"/>
      <c r="R65" s="14">
        <f t="shared" si="6"/>
        <v>92.304307895134514</v>
      </c>
      <c r="S65" s="14">
        <f t="shared" si="7"/>
        <v>2.0483898614835709</v>
      </c>
      <c r="T65" s="14">
        <f t="shared" si="8"/>
        <v>2.0483898614835709</v>
      </c>
      <c r="U65" s="20"/>
    </row>
    <row r="66" spans="1:30" x14ac:dyDescent="0.2">
      <c r="A66" s="11">
        <v>65</v>
      </c>
      <c r="B66" s="12" t="s">
        <v>108</v>
      </c>
      <c r="C66" s="13" t="s">
        <v>109</v>
      </c>
      <c r="D66" s="14" t="s">
        <v>74</v>
      </c>
      <c r="E66" s="15"/>
      <c r="F66" s="16">
        <v>95.614906063749729</v>
      </c>
      <c r="G66" s="15"/>
      <c r="H66" s="17">
        <v>-58.27814799993822</v>
      </c>
      <c r="I66" s="17">
        <v>0</v>
      </c>
      <c r="J66" s="17">
        <v>24.216782800000004</v>
      </c>
      <c r="K66" s="14">
        <v>-15.542053759999998</v>
      </c>
      <c r="L66" s="19"/>
      <c r="M66" s="18">
        <f t="shared" si="2"/>
        <v>0.11683738649828339</v>
      </c>
      <c r="N66" s="18">
        <f t="shared" si="3"/>
        <v>0</v>
      </c>
      <c r="O66" s="18">
        <f t="shared" si="4"/>
        <v>5.9819464564851065E-2</v>
      </c>
      <c r="P66" s="18">
        <f t="shared" si="5"/>
        <v>0.36370991718563622</v>
      </c>
      <c r="Q66" s="19"/>
      <c r="R66" s="14">
        <f t="shared" si="6"/>
        <v>92.550770664434069</v>
      </c>
      <c r="S66" s="14">
        <f t="shared" ref="S66:S75" si="9">ABS(R66-F66)</f>
        <v>3.0641353993156599</v>
      </c>
      <c r="T66" s="14">
        <f t="shared" ref="T66:T75" si="10">F66-R66</f>
        <v>3.0641353993156599</v>
      </c>
      <c r="U66" s="20"/>
    </row>
    <row r="67" spans="1:30" x14ac:dyDescent="0.2">
      <c r="A67" s="11">
        <v>66</v>
      </c>
      <c r="B67" s="12" t="s">
        <v>90</v>
      </c>
      <c r="C67" s="13" t="s">
        <v>91</v>
      </c>
      <c r="D67" s="14" t="s">
        <v>48</v>
      </c>
      <c r="E67" s="15"/>
      <c r="F67" s="16">
        <v>72.595375681261316</v>
      </c>
      <c r="G67" s="15"/>
      <c r="H67" s="17">
        <v>-56.876191889901826</v>
      </c>
      <c r="I67" s="17">
        <v>0</v>
      </c>
      <c r="J67" s="17">
        <v>84.423120240000003</v>
      </c>
      <c r="K67" s="14">
        <v>44.08274952</v>
      </c>
      <c r="L67" s="19"/>
      <c r="M67" s="18">
        <f t="shared" ref="M67:M75" si="11">(H67-$H$78)/($H$77-$H$78)</f>
        <v>0.12349065200173236</v>
      </c>
      <c r="N67" s="18">
        <f t="shared" ref="N67:N75" si="12">(I67-$I$78)/($I$77-$I$78)</f>
        <v>0</v>
      </c>
      <c r="O67" s="18">
        <f t="shared" ref="O67:O75" si="13">(J67-$J$78)/($J$77-$J$78)</f>
        <v>0.75793929949611927</v>
      </c>
      <c r="P67" s="18">
        <f t="shared" ref="P67:P75" si="14">(K67-$K$78)/($K$77-$K$78)</f>
        <v>0.51258094285564437</v>
      </c>
      <c r="Q67" s="19"/>
      <c r="R67" s="14">
        <f t="shared" ref="R67:R75" si="15">H67*$V$3+I67*$W$3+J67*$X$3+K67*$Y$3+$Z$3</f>
        <v>73.257966715633188</v>
      </c>
      <c r="S67" s="14">
        <f t="shared" si="9"/>
        <v>0.6625910343718715</v>
      </c>
      <c r="T67" s="14">
        <f t="shared" si="10"/>
        <v>-0.6625910343718715</v>
      </c>
      <c r="U67" s="20"/>
    </row>
    <row r="68" spans="1:30" x14ac:dyDescent="0.2">
      <c r="A68" s="11">
        <v>67</v>
      </c>
      <c r="B68" s="12" t="s">
        <v>99</v>
      </c>
      <c r="C68" s="13" t="s">
        <v>100</v>
      </c>
      <c r="D68" s="14" t="s">
        <v>48</v>
      </c>
      <c r="E68" s="15"/>
      <c r="F68" s="16">
        <v>74.986092662788053</v>
      </c>
      <c r="G68" s="15"/>
      <c r="H68" s="17">
        <v>-39.711154590020328</v>
      </c>
      <c r="I68" s="17">
        <v>0</v>
      </c>
      <c r="J68" s="17">
        <v>80.246400399999999</v>
      </c>
      <c r="K68" s="14">
        <v>44.118731920000002</v>
      </c>
      <c r="L68" s="19"/>
      <c r="M68" s="18">
        <f t="shared" si="11"/>
        <v>0.2049507988031552</v>
      </c>
      <c r="N68" s="18">
        <f t="shared" si="12"/>
        <v>0</v>
      </c>
      <c r="O68" s="18">
        <f t="shared" si="13"/>
        <v>0.70950833542758063</v>
      </c>
      <c r="P68" s="18">
        <f t="shared" si="14"/>
        <v>0.51267078360143126</v>
      </c>
      <c r="Q68" s="19"/>
      <c r="R68" s="14">
        <f t="shared" si="15"/>
        <v>74.030137962678594</v>
      </c>
      <c r="S68" s="14">
        <f t="shared" si="9"/>
        <v>0.9559547001094586</v>
      </c>
      <c r="T68" s="14">
        <f t="shared" si="10"/>
        <v>0.9559547001094586</v>
      </c>
      <c r="U68" s="20"/>
    </row>
    <row r="69" spans="1:30" x14ac:dyDescent="0.2">
      <c r="A69" s="11">
        <v>68</v>
      </c>
      <c r="B69" s="12" t="s">
        <v>174</v>
      </c>
      <c r="C69" s="13" t="s">
        <v>85</v>
      </c>
      <c r="D69" s="14" t="s">
        <v>48</v>
      </c>
      <c r="E69" s="15"/>
      <c r="F69" s="16">
        <v>79.383597302838695</v>
      </c>
      <c r="G69" s="15"/>
      <c r="H69" s="17">
        <v>-38.241657579935072</v>
      </c>
      <c r="I69" s="17">
        <v>0.62760000000000005</v>
      </c>
      <c r="J69" s="17">
        <v>70.422703120000008</v>
      </c>
      <c r="K69" s="14">
        <v>142.54657880000002</v>
      </c>
      <c r="L69" s="19"/>
      <c r="M69" s="18">
        <f t="shared" si="11"/>
        <v>0.21192459327120586</v>
      </c>
      <c r="N69" s="18">
        <f t="shared" si="12"/>
        <v>0.06</v>
      </c>
      <c r="O69" s="18">
        <f t="shared" si="13"/>
        <v>0.59559810246642497</v>
      </c>
      <c r="P69" s="18">
        <f t="shared" si="14"/>
        <v>0.75842512933411077</v>
      </c>
      <c r="Q69" s="19"/>
      <c r="R69" s="14">
        <f t="shared" si="15"/>
        <v>83.100747150930317</v>
      </c>
      <c r="S69" s="14">
        <f t="shared" si="9"/>
        <v>3.7171498480916227</v>
      </c>
      <c r="T69" s="14">
        <f t="shared" si="10"/>
        <v>-3.7171498480916227</v>
      </c>
      <c r="U69" s="20"/>
    </row>
    <row r="70" spans="1:30" x14ac:dyDescent="0.2">
      <c r="A70" s="11">
        <v>69</v>
      </c>
      <c r="B70" s="12" t="s">
        <v>81</v>
      </c>
      <c r="C70" s="13" t="s">
        <v>82</v>
      </c>
      <c r="D70" s="14" t="s">
        <v>48</v>
      </c>
      <c r="E70" s="15"/>
      <c r="F70" s="16">
        <v>79.399077995801818</v>
      </c>
      <c r="G70" s="15"/>
      <c r="H70" s="17">
        <v>-40.242797960279574</v>
      </c>
      <c r="I70" s="17">
        <v>0.8368000000000001</v>
      </c>
      <c r="J70" s="17">
        <v>79.834569279999997</v>
      </c>
      <c r="K70" s="14">
        <v>166.12848144</v>
      </c>
      <c r="L70" s="19"/>
      <c r="M70" s="18">
        <f t="shared" si="11"/>
        <v>0.20242777795381392</v>
      </c>
      <c r="N70" s="18">
        <f t="shared" si="12"/>
        <v>0.08</v>
      </c>
      <c r="O70" s="18">
        <f t="shared" si="13"/>
        <v>0.70473296649236705</v>
      </c>
      <c r="P70" s="18">
        <f t="shared" si="14"/>
        <v>0.81730435140518221</v>
      </c>
      <c r="Q70" s="19"/>
      <c r="R70" s="14">
        <f t="shared" si="15"/>
        <v>80.992869430010828</v>
      </c>
      <c r="S70" s="14">
        <f t="shared" si="9"/>
        <v>1.5937914342090096</v>
      </c>
      <c r="T70" s="14">
        <f t="shared" si="10"/>
        <v>-1.5937914342090096</v>
      </c>
      <c r="U70" s="20"/>
    </row>
    <row r="71" spans="1:30" x14ac:dyDescent="0.2">
      <c r="A71" s="11">
        <v>70</v>
      </c>
      <c r="B71" s="12" t="s">
        <v>175</v>
      </c>
      <c r="C71" s="13" t="s">
        <v>192</v>
      </c>
      <c r="D71" s="14" t="s">
        <v>48</v>
      </c>
      <c r="E71" s="41"/>
      <c r="F71" s="16">
        <v>80.853624445839614</v>
      </c>
      <c r="G71" s="41"/>
      <c r="H71" s="17">
        <v>-60.962416339523287</v>
      </c>
      <c r="I71" s="17">
        <v>0</v>
      </c>
      <c r="J71" s="17">
        <v>63.997752720000001</v>
      </c>
      <c r="K71" s="14">
        <v>119.66168872</v>
      </c>
      <c r="L71" s="42"/>
      <c r="M71" s="18">
        <f t="shared" si="11"/>
        <v>0.10409864965915513</v>
      </c>
      <c r="N71" s="18">
        <f t="shared" si="12"/>
        <v>0</v>
      </c>
      <c r="O71" s="18">
        <f t="shared" si="13"/>
        <v>0.52109788366205745</v>
      </c>
      <c r="P71" s="18">
        <f t="shared" si="14"/>
        <v>0.70128620608171688</v>
      </c>
      <c r="Q71" s="42"/>
      <c r="R71" s="14">
        <f t="shared" si="15"/>
        <v>85.22083052960997</v>
      </c>
      <c r="S71" s="14">
        <f t="shared" si="9"/>
        <v>4.3672060837703555</v>
      </c>
      <c r="T71" s="14">
        <f t="shared" si="10"/>
        <v>-4.3672060837703555</v>
      </c>
      <c r="U71" s="20"/>
      <c r="V71" s="45"/>
      <c r="W71" s="20"/>
      <c r="X71" s="20"/>
      <c r="Y71" s="20"/>
      <c r="Z71" s="20"/>
      <c r="AA71" s="28"/>
      <c r="AB71" s="45"/>
    </row>
    <row r="72" spans="1:30" x14ac:dyDescent="0.2">
      <c r="A72" s="11">
        <v>71</v>
      </c>
      <c r="B72" s="12" t="s">
        <v>37</v>
      </c>
      <c r="C72" s="13" t="s">
        <v>38</v>
      </c>
      <c r="D72" s="14" t="s">
        <v>48</v>
      </c>
      <c r="E72" s="20"/>
      <c r="F72" s="16">
        <v>81.206063586394464</v>
      </c>
      <c r="G72" s="20"/>
      <c r="H72" s="17">
        <v>-25.57387935017298</v>
      </c>
      <c r="I72" s="17">
        <v>0</v>
      </c>
      <c r="J72" s="17">
        <v>81.201147360000007</v>
      </c>
      <c r="K72" s="14">
        <v>177.91397264000003</v>
      </c>
      <c r="M72" s="18">
        <f t="shared" si="11"/>
        <v>0.27204209003023777</v>
      </c>
      <c r="N72" s="18">
        <f t="shared" si="12"/>
        <v>0</v>
      </c>
      <c r="O72" s="18">
        <f t="shared" si="13"/>
        <v>0.72057906017944873</v>
      </c>
      <c r="P72" s="18">
        <f t="shared" si="14"/>
        <v>0.84673032962987482</v>
      </c>
      <c r="R72" s="14">
        <f t="shared" si="15"/>
        <v>80.355978127908458</v>
      </c>
      <c r="S72" s="14">
        <f t="shared" si="9"/>
        <v>0.85008545848600647</v>
      </c>
      <c r="T72" s="14">
        <f t="shared" si="10"/>
        <v>0.85008545848600647</v>
      </c>
      <c r="U72" s="45"/>
      <c r="AC72" s="45"/>
      <c r="AD72" s="20"/>
    </row>
    <row r="73" spans="1:30" x14ac:dyDescent="0.2">
      <c r="A73" s="11">
        <v>72</v>
      </c>
      <c r="B73" s="12" t="s">
        <v>101</v>
      </c>
      <c r="C73" s="13" t="s">
        <v>183</v>
      </c>
      <c r="D73" s="17" t="s">
        <v>48</v>
      </c>
      <c r="F73" s="17">
        <v>82.160811378928429</v>
      </c>
      <c r="H73" s="17">
        <v>-32.009562250115131</v>
      </c>
      <c r="I73" s="17">
        <v>0</v>
      </c>
      <c r="J73" s="17">
        <v>78.994589439999999</v>
      </c>
      <c r="K73" s="14">
        <v>175.28378472</v>
      </c>
      <c r="M73" s="18">
        <f t="shared" si="11"/>
        <v>0.24150025871127448</v>
      </c>
      <c r="N73" s="18">
        <f t="shared" si="12"/>
        <v>0</v>
      </c>
      <c r="O73" s="18">
        <f t="shared" si="13"/>
        <v>0.69499301863669838</v>
      </c>
      <c r="P73" s="18">
        <f t="shared" si="14"/>
        <v>0.84016328451080757</v>
      </c>
      <c r="R73" s="14">
        <f t="shared" si="15"/>
        <v>81.332668277376143</v>
      </c>
      <c r="S73" s="14">
        <f t="shared" si="9"/>
        <v>0.82814310155228554</v>
      </c>
      <c r="T73" s="14">
        <f t="shared" si="10"/>
        <v>0.82814310155228554</v>
      </c>
    </row>
    <row r="74" spans="1:30" x14ac:dyDescent="0.2">
      <c r="A74" s="11">
        <v>73</v>
      </c>
      <c r="B74" s="12" t="s">
        <v>176</v>
      </c>
      <c r="C74" s="13" t="s">
        <v>71</v>
      </c>
      <c r="D74" s="17" t="s">
        <v>48</v>
      </c>
      <c r="F74" s="17">
        <v>90.357905263603826</v>
      </c>
      <c r="H74" s="17">
        <v>-64.189906489777144</v>
      </c>
      <c r="I74" s="17">
        <v>0</v>
      </c>
      <c r="J74" s="17">
        <v>43.979823120000006</v>
      </c>
      <c r="K74" s="14">
        <v>70.003759200000005</v>
      </c>
      <c r="M74" s="18">
        <f t="shared" si="11"/>
        <v>8.8781944146278657E-2</v>
      </c>
      <c r="N74" s="18">
        <f t="shared" si="12"/>
        <v>0</v>
      </c>
      <c r="O74" s="18">
        <f t="shared" si="13"/>
        <v>0.2889808956133364</v>
      </c>
      <c r="P74" s="18">
        <f t="shared" si="14"/>
        <v>0.57730044019876114</v>
      </c>
      <c r="R74" s="14">
        <f t="shared" si="15"/>
        <v>90.127400115322757</v>
      </c>
      <c r="S74" s="14">
        <f t="shared" si="9"/>
        <v>0.23050514828106827</v>
      </c>
      <c r="T74" s="14">
        <f t="shared" si="10"/>
        <v>0.23050514828106827</v>
      </c>
    </row>
    <row r="75" spans="1:30" x14ac:dyDescent="0.2">
      <c r="A75" s="11">
        <v>74</v>
      </c>
      <c r="B75" s="12" t="s">
        <v>177</v>
      </c>
      <c r="C75" s="13" t="s">
        <v>193</v>
      </c>
      <c r="D75" s="17" t="s">
        <v>48</v>
      </c>
      <c r="F75" s="17">
        <v>91.231201720227631</v>
      </c>
      <c r="H75" s="17">
        <v>-82.897770919997527</v>
      </c>
      <c r="I75" s="17">
        <v>0</v>
      </c>
      <c r="J75" s="17">
        <v>42.115767440000006</v>
      </c>
      <c r="K75" s="14">
        <v>68.862280320000011</v>
      </c>
      <c r="M75" s="18">
        <f t="shared" si="11"/>
        <v>0</v>
      </c>
      <c r="N75" s="18">
        <f t="shared" si="12"/>
        <v>0</v>
      </c>
      <c r="O75" s="18">
        <f t="shared" si="13"/>
        <v>0.26736632314542691</v>
      </c>
      <c r="P75" s="18">
        <f t="shared" si="14"/>
        <v>0.57445039923764896</v>
      </c>
      <c r="R75" s="14">
        <f t="shared" si="15"/>
        <v>91.622848816111258</v>
      </c>
      <c r="S75" s="14">
        <f t="shared" si="9"/>
        <v>0.39164709588362712</v>
      </c>
      <c r="T75" s="14">
        <f t="shared" si="10"/>
        <v>-0.39164709588362712</v>
      </c>
    </row>
    <row r="76" spans="1:30" x14ac:dyDescent="0.2">
      <c r="R76" s="20"/>
      <c r="S76" s="20"/>
      <c r="T76" s="20"/>
    </row>
    <row r="77" spans="1:30" x14ac:dyDescent="0.2">
      <c r="G77" s="17" t="s">
        <v>178</v>
      </c>
      <c r="H77" s="17">
        <f>MAX(H2:H75)</f>
        <v>127.81922351072799</v>
      </c>
      <c r="I77" s="17">
        <f t="shared" ref="I77" si="16">MAX(I2:I75)</f>
        <v>10.46</v>
      </c>
      <c r="J77" s="17">
        <f t="shared" ref="J77:K77" si="17">MAX(J2:J75)</f>
        <v>105.29860248</v>
      </c>
      <c r="K77" s="17">
        <f t="shared" si="17"/>
        <v>239.30049096000005</v>
      </c>
      <c r="R77" s="147" t="s">
        <v>111</v>
      </c>
      <c r="S77" s="147"/>
      <c r="T77" s="46"/>
    </row>
    <row r="78" spans="1:30" x14ac:dyDescent="0.2">
      <c r="G78" s="17" t="s">
        <v>179</v>
      </c>
      <c r="H78" s="17">
        <f>MIN(H2:H75)</f>
        <v>-82.897770919997527</v>
      </c>
      <c r="I78" s="17">
        <f t="shared" ref="I78" si="18">MIN(I2:I75)</f>
        <v>0</v>
      </c>
      <c r="J78" s="17">
        <f t="shared" ref="J78:K78" si="19">MIN(J2:J75)</f>
        <v>19.057910799999998</v>
      </c>
      <c r="K78" s="17">
        <f t="shared" si="19"/>
        <v>-161.212658</v>
      </c>
      <c r="R78" s="50" t="s">
        <v>113</v>
      </c>
      <c r="S78" s="14">
        <f>AVERAGE(S2:S75)</f>
        <v>1.8704416813473355</v>
      </c>
      <c r="T78" s="20"/>
    </row>
    <row r="79" spans="1:30" x14ac:dyDescent="0.2">
      <c r="R79" s="50" t="s">
        <v>114</v>
      </c>
      <c r="S79" s="14">
        <f>AVERAGE(S2:S15)</f>
        <v>1.6997205158926516</v>
      </c>
      <c r="T79" s="20"/>
    </row>
    <row r="80" spans="1:30" x14ac:dyDescent="0.2">
      <c r="R80" s="50" t="s">
        <v>115</v>
      </c>
      <c r="S80" s="14">
        <f>AVERAGE(S16:S66)</f>
        <v>1.9807749665186354</v>
      </c>
      <c r="T80" s="20"/>
    </row>
    <row r="81" spans="8:20" x14ac:dyDescent="0.2">
      <c r="R81" s="50" t="s">
        <v>182</v>
      </c>
      <c r="S81" s="14">
        <f>AVERAGE(S67:S75)</f>
        <v>1.5107859894172562</v>
      </c>
      <c r="T81" s="38"/>
    </row>
    <row r="82" spans="8:20" ht="14.25" x14ac:dyDescent="0.2">
      <c r="R82" s="50" t="s">
        <v>116</v>
      </c>
      <c r="S82" s="51">
        <f>RSQ(F2:F75,R2:R75)</f>
        <v>0.92070872238472334</v>
      </c>
      <c r="T82" s="38"/>
    </row>
    <row r="83" spans="8:20" ht="14.25" x14ac:dyDescent="0.2">
      <c r="R83" s="50" t="s">
        <v>117</v>
      </c>
      <c r="S83" s="51">
        <f>RSQ(F2:F15,R2:R15)</f>
        <v>0.9383863572938953</v>
      </c>
      <c r="T83" s="38"/>
    </row>
    <row r="84" spans="8:20" ht="14.25" x14ac:dyDescent="0.2">
      <c r="R84" s="50" t="s">
        <v>118</v>
      </c>
      <c r="S84" s="51">
        <f>RSQ(F16:F66,R16:R66)</f>
        <v>0.91950252391436182</v>
      </c>
    </row>
    <row r="85" spans="8:20" ht="14.25" x14ac:dyDescent="0.2">
      <c r="R85" s="50" t="s">
        <v>181</v>
      </c>
      <c r="S85" s="51">
        <f>RSQ(F67:F75,R67:R75)</f>
        <v>0.90086440087680397</v>
      </c>
    </row>
    <row r="95" spans="8:20" x14ac:dyDescent="0.2">
      <c r="H95" s="136"/>
    </row>
    <row r="96" spans="8:20" x14ac:dyDescent="0.2">
      <c r="H96" s="136"/>
    </row>
    <row r="97" spans="8:8" x14ac:dyDescent="0.2">
      <c r="H97" s="136"/>
    </row>
    <row r="98" spans="8:8" x14ac:dyDescent="0.2">
      <c r="H98" s="136"/>
    </row>
  </sheetData>
  <mergeCells count="2">
    <mergeCell ref="R77:S77"/>
    <mergeCell ref="V1:Z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9"/>
  <sheetViews>
    <sheetView workbookViewId="0">
      <selection activeCell="I58" sqref="I58"/>
    </sheetView>
  </sheetViews>
  <sheetFormatPr defaultColWidth="9.140625" defaultRowHeight="12.75" x14ac:dyDescent="0.2"/>
  <cols>
    <col min="1" max="1" width="9.140625" style="10"/>
    <col min="2" max="2" width="39.5703125" style="10" bestFit="1" customWidth="1"/>
    <col min="3" max="3" width="37.7109375" style="43" bestFit="1" customWidth="1"/>
    <col min="4" max="4" width="7.5703125" style="44" customWidth="1"/>
    <col min="5" max="5" width="5.7109375" style="44" customWidth="1"/>
    <col min="6" max="7" width="12.7109375" style="44" customWidth="1"/>
    <col min="8" max="8" width="5.7109375" style="44" customWidth="1"/>
    <col min="9" max="10" width="10.5703125" style="44" customWidth="1"/>
    <col min="11" max="11" width="10.5703125" style="20" customWidth="1"/>
    <col min="12" max="12" width="9.140625" style="10"/>
    <col min="13" max="13" width="12.5703125" style="10" bestFit="1" customWidth="1"/>
    <col min="14" max="15" width="12.140625" style="10" customWidth="1"/>
    <col min="16" max="16384" width="9.140625" style="10"/>
  </cols>
  <sheetData>
    <row r="1" spans="1:26" ht="51" x14ac:dyDescent="0.2">
      <c r="A1" s="1" t="s">
        <v>211</v>
      </c>
      <c r="B1" s="2" t="s">
        <v>1</v>
      </c>
      <c r="C1" s="3" t="s">
        <v>2</v>
      </c>
      <c r="D1" s="4" t="s">
        <v>3</v>
      </c>
      <c r="E1" s="5"/>
      <c r="F1" s="4" t="s">
        <v>368</v>
      </c>
      <c r="G1" s="4" t="s">
        <v>212</v>
      </c>
      <c r="H1" s="5"/>
      <c r="I1" s="6" t="s">
        <v>516</v>
      </c>
      <c r="J1" s="6" t="s">
        <v>229</v>
      </c>
      <c r="K1" s="7" t="s">
        <v>230</v>
      </c>
      <c r="M1" s="4" t="s">
        <v>369</v>
      </c>
      <c r="N1" s="4" t="s">
        <v>10</v>
      </c>
      <c r="O1" s="4" t="s">
        <v>213</v>
      </c>
    </row>
    <row r="2" spans="1:26" ht="15" x14ac:dyDescent="0.25">
      <c r="A2" s="12">
        <v>1</v>
      </c>
      <c r="B2" s="12" t="s">
        <v>40</v>
      </c>
      <c r="C2" s="13" t="s">
        <v>41</v>
      </c>
      <c r="D2" s="14" t="s">
        <v>15</v>
      </c>
      <c r="E2" s="15"/>
      <c r="F2" s="16">
        <v>86.218698490636726</v>
      </c>
      <c r="G2" s="16">
        <f t="shared" ref="G2:G33" si="0">(F2-$R$71)^2</f>
        <v>22.532614910213137</v>
      </c>
      <c r="H2" s="15"/>
      <c r="I2" s="17">
        <v>-54.032720000000005</v>
      </c>
      <c r="J2" s="17">
        <v>35.530193280000006</v>
      </c>
      <c r="K2" s="14">
        <v>-11.394914800000002</v>
      </c>
      <c r="M2" s="14">
        <f>$R$40+I2*$R$41+J2*$R$42+K2*$R$43</f>
        <v>88.607141089887904</v>
      </c>
      <c r="N2" s="14">
        <f t="shared" ref="N2:N33" si="1">ABS(M2-F2)</f>
        <v>2.388442599251178</v>
      </c>
      <c r="O2" s="14">
        <f t="shared" ref="O2:O33" si="2">N2^2</f>
        <v>5.7046580499177235</v>
      </c>
      <c r="Q2" t="s">
        <v>214</v>
      </c>
      <c r="R2"/>
      <c r="S2"/>
      <c r="T2"/>
      <c r="U2"/>
      <c r="V2"/>
      <c r="W2"/>
      <c r="X2"/>
      <c r="Y2"/>
    </row>
    <row r="3" spans="1:26" ht="15.75" thickBot="1" x14ac:dyDescent="0.3">
      <c r="A3" s="12">
        <v>2</v>
      </c>
      <c r="B3" s="12" t="s">
        <v>123</v>
      </c>
      <c r="C3" s="13" t="s">
        <v>53</v>
      </c>
      <c r="D3" s="14" t="s">
        <v>15</v>
      </c>
      <c r="E3" s="15"/>
      <c r="F3" s="16">
        <v>78.61433947026778</v>
      </c>
      <c r="G3" s="16">
        <f t="shared" si="0"/>
        <v>8.1653397495006974</v>
      </c>
      <c r="H3" s="15"/>
      <c r="I3" s="17">
        <v>101.576689250247</v>
      </c>
      <c r="J3" s="17">
        <v>72.671896000000004</v>
      </c>
      <c r="K3" s="14">
        <v>212.67083719999999</v>
      </c>
      <c r="M3" s="14">
        <f t="shared" ref="M3:M66" si="3">$R$40+I3*$R$41+J3*$R$42+K3*$R$43</f>
        <v>80.672460288938126</v>
      </c>
      <c r="N3" s="14">
        <f t="shared" si="1"/>
        <v>2.0581208186703464</v>
      </c>
      <c r="O3" s="14">
        <f t="shared" si="2"/>
        <v>4.2358613042442963</v>
      </c>
      <c r="Q3"/>
      <c r="R3"/>
      <c r="S3"/>
      <c r="T3"/>
      <c r="U3"/>
      <c r="V3"/>
      <c r="W3"/>
      <c r="X3"/>
      <c r="Y3"/>
    </row>
    <row r="4" spans="1:26" ht="15" x14ac:dyDescent="0.25">
      <c r="A4" s="12">
        <v>3</v>
      </c>
      <c r="B4" s="12" t="s">
        <v>141</v>
      </c>
      <c r="C4" s="13" t="s">
        <v>102</v>
      </c>
      <c r="D4" s="14" t="s">
        <v>74</v>
      </c>
      <c r="E4" s="15"/>
      <c r="F4" s="16">
        <v>74.370037453082162</v>
      </c>
      <c r="G4" s="16">
        <f t="shared" si="0"/>
        <v>50.43567514823112</v>
      </c>
      <c r="H4" s="15"/>
      <c r="I4" s="17">
        <v>3.0875840000000001</v>
      </c>
      <c r="J4" s="17">
        <v>88.135960000000011</v>
      </c>
      <c r="K4" s="14">
        <v>96.125433520000016</v>
      </c>
      <c r="M4" s="14">
        <f t="shared" si="3"/>
        <v>72.531770666879481</v>
      </c>
      <c r="N4" s="14">
        <f t="shared" si="1"/>
        <v>1.8382667862026807</v>
      </c>
      <c r="O4" s="14">
        <f t="shared" si="2"/>
        <v>3.3792247772559323</v>
      </c>
      <c r="Q4" s="32" t="s">
        <v>26</v>
      </c>
      <c r="R4" s="32"/>
      <c r="S4"/>
      <c r="T4"/>
      <c r="U4"/>
      <c r="V4"/>
      <c r="W4"/>
      <c r="X4"/>
      <c r="Y4"/>
      <c r="Z4"/>
    </row>
    <row r="5" spans="1:26" ht="15" x14ac:dyDescent="0.25">
      <c r="A5" s="12">
        <v>4</v>
      </c>
      <c r="B5" s="12" t="s">
        <v>125</v>
      </c>
      <c r="C5" s="13" t="s">
        <v>57</v>
      </c>
      <c r="D5" s="14" t="s">
        <v>15</v>
      </c>
      <c r="E5" s="15"/>
      <c r="F5" s="16">
        <v>85.97785670343012</v>
      </c>
      <c r="G5" s="16">
        <f t="shared" si="0"/>
        <v>20.304138479983141</v>
      </c>
      <c r="H5" s="15"/>
      <c r="I5" s="17">
        <v>17.159248080378799</v>
      </c>
      <c r="J5" s="17">
        <v>81.762096239999991</v>
      </c>
      <c r="K5" s="14">
        <v>239.30049096000005</v>
      </c>
      <c r="M5" s="14">
        <f t="shared" si="3"/>
        <v>83.054914179205639</v>
      </c>
      <c r="N5" s="14">
        <f t="shared" si="1"/>
        <v>2.9229425242244815</v>
      </c>
      <c r="O5" s="14">
        <f t="shared" si="2"/>
        <v>8.5435929999197846</v>
      </c>
      <c r="Q5" t="s">
        <v>29</v>
      </c>
      <c r="R5">
        <v>0.95917718230692661</v>
      </c>
      <c r="S5"/>
      <c r="T5"/>
      <c r="U5"/>
      <c r="V5"/>
      <c r="W5"/>
      <c r="X5"/>
      <c r="Y5"/>
      <c r="Z5"/>
    </row>
    <row r="6" spans="1:26" ht="15" x14ac:dyDescent="0.25">
      <c r="A6" s="12">
        <v>5</v>
      </c>
      <c r="B6" s="12" t="s">
        <v>156</v>
      </c>
      <c r="C6" s="13" t="s">
        <v>84</v>
      </c>
      <c r="D6" s="14" t="s">
        <v>74</v>
      </c>
      <c r="E6" s="15"/>
      <c r="F6" s="16">
        <v>81.12575981400299</v>
      </c>
      <c r="G6" s="16">
        <f t="shared" si="0"/>
        <v>0.11977518572689111</v>
      </c>
      <c r="H6" s="15"/>
      <c r="I6" s="17">
        <v>-27.981229999999996</v>
      </c>
      <c r="J6" s="17">
        <v>60.067679679999998</v>
      </c>
      <c r="K6" s="14">
        <v>49.430236239999999</v>
      </c>
      <c r="M6" s="14">
        <f t="shared" si="3"/>
        <v>81.795125522429373</v>
      </c>
      <c r="N6" s="14">
        <f t="shared" si="1"/>
        <v>0.66936570842638332</v>
      </c>
      <c r="O6" s="14">
        <f t="shared" si="2"/>
        <v>0.44805045161715401</v>
      </c>
      <c r="Q6" t="s">
        <v>31</v>
      </c>
      <c r="R6">
        <v>0.92002086705825514</v>
      </c>
      <c r="S6"/>
      <c r="T6"/>
      <c r="U6"/>
      <c r="V6"/>
      <c r="W6"/>
      <c r="X6"/>
      <c r="Y6"/>
      <c r="Z6"/>
    </row>
    <row r="7" spans="1:26" ht="15" x14ac:dyDescent="0.25">
      <c r="A7" s="12">
        <v>6</v>
      </c>
      <c r="B7" s="12" t="s">
        <v>65</v>
      </c>
      <c r="C7" s="13" t="s">
        <v>66</v>
      </c>
      <c r="D7" s="14" t="s">
        <v>15</v>
      </c>
      <c r="E7" s="15"/>
      <c r="F7" s="16">
        <v>94.912993017110949</v>
      </c>
      <c r="G7" s="16">
        <f t="shared" si="0"/>
        <v>180.66445109453122</v>
      </c>
      <c r="H7" s="15"/>
      <c r="I7" s="17">
        <v>-53.899567939628874</v>
      </c>
      <c r="J7" s="17">
        <v>19.057910799999998</v>
      </c>
      <c r="K7" s="14">
        <v>-8.7896216799999962</v>
      </c>
      <c r="M7" s="14">
        <f t="shared" si="3"/>
        <v>94.981827778442081</v>
      </c>
      <c r="N7" s="14">
        <f t="shared" si="1"/>
        <v>6.8834761331132199E-2</v>
      </c>
      <c r="O7" s="14">
        <f t="shared" si="2"/>
        <v>4.7382243675139326E-3</v>
      </c>
      <c r="Q7" t="s">
        <v>33</v>
      </c>
      <c r="R7">
        <v>0.91659318993218031</v>
      </c>
      <c r="S7"/>
      <c r="T7"/>
      <c r="U7"/>
      <c r="V7"/>
      <c r="W7"/>
      <c r="X7"/>
      <c r="Y7"/>
      <c r="Z7"/>
    </row>
    <row r="8" spans="1:26" ht="15" x14ac:dyDescent="0.25">
      <c r="A8" s="12">
        <v>7</v>
      </c>
      <c r="B8" s="12" t="s">
        <v>121</v>
      </c>
      <c r="C8" s="13" t="s">
        <v>27</v>
      </c>
      <c r="D8" s="14" t="s">
        <v>15</v>
      </c>
      <c r="E8" s="15"/>
      <c r="F8" s="16">
        <v>76.972230166125271</v>
      </c>
      <c r="G8" s="16">
        <f t="shared" si="0"/>
        <v>20.246536640445022</v>
      </c>
      <c r="H8" s="15"/>
      <c r="I8" s="17">
        <v>55.113667682937297</v>
      </c>
      <c r="J8" s="17">
        <v>74.389344320000006</v>
      </c>
      <c r="K8" s="14">
        <v>123.51477616000001</v>
      </c>
      <c r="M8" s="14">
        <f t="shared" si="3"/>
        <v>76.835155076544041</v>
      </c>
      <c r="N8" s="14">
        <f t="shared" si="1"/>
        <v>0.13707508958123071</v>
      </c>
      <c r="O8" s="14">
        <f t="shared" si="2"/>
        <v>1.8789580183702425E-2</v>
      </c>
      <c r="Q8" t="s">
        <v>36</v>
      </c>
      <c r="R8">
        <v>2.4162884679798875</v>
      </c>
      <c r="S8"/>
      <c r="T8"/>
      <c r="U8"/>
      <c r="V8"/>
      <c r="W8"/>
      <c r="X8"/>
      <c r="Y8"/>
      <c r="Z8"/>
    </row>
    <row r="9" spans="1:26" ht="15.75" thickBot="1" x14ac:dyDescent="0.3">
      <c r="A9" s="12">
        <v>8</v>
      </c>
      <c r="B9" s="12" t="s">
        <v>137</v>
      </c>
      <c r="C9" s="13" t="s">
        <v>76</v>
      </c>
      <c r="D9" s="14" t="s">
        <v>74</v>
      </c>
      <c r="E9" s="15"/>
      <c r="F9" s="16">
        <v>72.430778443883185</v>
      </c>
      <c r="G9" s="16">
        <f t="shared" si="0"/>
        <v>81.740890474347722</v>
      </c>
      <c r="H9" s="15"/>
      <c r="I9" s="17">
        <v>49.015395999999996</v>
      </c>
      <c r="J9" s="17">
        <v>95.858996400000009</v>
      </c>
      <c r="K9" s="14">
        <v>150.24367439999997</v>
      </c>
      <c r="M9" s="14">
        <f t="shared" si="3"/>
        <v>70.673745641099757</v>
      </c>
      <c r="N9" s="14">
        <f t="shared" si="1"/>
        <v>1.7570328027834279</v>
      </c>
      <c r="O9" s="14">
        <f t="shared" si="2"/>
        <v>3.0871642700569883</v>
      </c>
      <c r="Q9" s="39" t="s">
        <v>39</v>
      </c>
      <c r="R9" s="39">
        <v>74</v>
      </c>
      <c r="S9"/>
      <c r="T9"/>
      <c r="U9"/>
      <c r="V9"/>
      <c r="W9"/>
      <c r="X9"/>
      <c r="Y9"/>
      <c r="Z9"/>
    </row>
    <row r="10" spans="1:26" ht="15" x14ac:dyDescent="0.25">
      <c r="A10" s="12">
        <v>9</v>
      </c>
      <c r="B10" s="12" t="s">
        <v>167</v>
      </c>
      <c r="C10" s="13" t="s">
        <v>185</v>
      </c>
      <c r="D10" s="14" t="s">
        <v>74</v>
      </c>
      <c r="E10" s="15"/>
      <c r="F10" s="16">
        <v>89.156081651012244</v>
      </c>
      <c r="G10" s="16">
        <f t="shared" si="0"/>
        <v>59.04748780732313</v>
      </c>
      <c r="H10" s="15"/>
      <c r="I10" s="17">
        <v>-68.505769999999998</v>
      </c>
      <c r="J10" s="17">
        <v>25.203328160000002</v>
      </c>
      <c r="K10" s="14">
        <v>-38.783671680000005</v>
      </c>
      <c r="M10" s="14">
        <f t="shared" si="3"/>
        <v>91.537493400063937</v>
      </c>
      <c r="N10" s="14">
        <f t="shared" si="1"/>
        <v>2.3814117490516935</v>
      </c>
      <c r="O10" s="14">
        <f t="shared" si="2"/>
        <v>5.6711219185214459</v>
      </c>
      <c r="Q10"/>
      <c r="R10"/>
      <c r="S10"/>
      <c r="T10"/>
      <c r="U10"/>
      <c r="V10"/>
      <c r="W10"/>
      <c r="X10"/>
      <c r="Y10"/>
      <c r="Z10"/>
    </row>
    <row r="11" spans="1:26" ht="15.75" thickBot="1" x14ac:dyDescent="0.3">
      <c r="A11" s="12">
        <v>10</v>
      </c>
      <c r="B11" s="12" t="s">
        <v>138</v>
      </c>
      <c r="C11" s="13" t="s">
        <v>77</v>
      </c>
      <c r="D11" s="14" t="s">
        <v>74</v>
      </c>
      <c r="E11" s="15"/>
      <c r="F11" s="16">
        <v>73.165351270798865</v>
      </c>
      <c r="G11" s="16">
        <f t="shared" si="0"/>
        <v>68.997843587800844</v>
      </c>
      <c r="H11" s="15"/>
      <c r="I11" s="17">
        <v>69.856587999999988</v>
      </c>
      <c r="J11" s="17">
        <v>91.930764319999994</v>
      </c>
      <c r="K11" s="14">
        <v>149.60327136000001</v>
      </c>
      <c r="M11" s="14">
        <f t="shared" si="3"/>
        <v>71.086773287154415</v>
      </c>
      <c r="N11" s="14">
        <f t="shared" si="1"/>
        <v>2.0785779836444505</v>
      </c>
      <c r="O11" s="14">
        <f t="shared" si="2"/>
        <v>4.3204864340914293</v>
      </c>
      <c r="Q11" t="s">
        <v>43</v>
      </c>
      <c r="R11"/>
      <c r="S11"/>
      <c r="T11"/>
      <c r="U11"/>
      <c r="V11"/>
      <c r="W11"/>
      <c r="X11"/>
      <c r="Y11"/>
      <c r="Z11"/>
    </row>
    <row r="12" spans="1:26" ht="15" x14ac:dyDescent="0.25">
      <c r="A12" s="12">
        <v>11</v>
      </c>
      <c r="B12" s="12" t="s">
        <v>159</v>
      </c>
      <c r="C12" s="13" t="s">
        <v>187</v>
      </c>
      <c r="D12" s="14" t="s">
        <v>74</v>
      </c>
      <c r="E12" s="15"/>
      <c r="F12" s="16">
        <v>82.6292559955602</v>
      </c>
      <c r="G12" s="16">
        <f t="shared" si="0"/>
        <v>1.3395994442578643</v>
      </c>
      <c r="H12" s="15"/>
      <c r="I12" s="17">
        <v>13.797640999999999</v>
      </c>
      <c r="J12" s="17">
        <v>32.946866159999999</v>
      </c>
      <c r="K12" s="14">
        <v>-64.560542560000002</v>
      </c>
      <c r="M12" s="14">
        <f t="shared" si="3"/>
        <v>82.954685381511226</v>
      </c>
      <c r="N12" s="14">
        <f t="shared" si="1"/>
        <v>0.32542938595102555</v>
      </c>
      <c r="O12" s="14">
        <f t="shared" si="2"/>
        <v>0.10590428524046154</v>
      </c>
      <c r="Q12" s="40"/>
      <c r="R12" s="40" t="s">
        <v>45</v>
      </c>
      <c r="S12" s="40" t="s">
        <v>46</v>
      </c>
      <c r="T12" s="40" t="s">
        <v>47</v>
      </c>
      <c r="U12" s="40" t="s">
        <v>48</v>
      </c>
      <c r="V12" s="40" t="s">
        <v>49</v>
      </c>
      <c r="W12"/>
      <c r="X12"/>
      <c r="Y12"/>
      <c r="Z12"/>
    </row>
    <row r="13" spans="1:26" ht="15" x14ac:dyDescent="0.25">
      <c r="A13" s="12">
        <v>12</v>
      </c>
      <c r="B13" s="12" t="s">
        <v>158</v>
      </c>
      <c r="C13" s="13" t="s">
        <v>104</v>
      </c>
      <c r="D13" s="14" t="s">
        <v>74</v>
      </c>
      <c r="E13" s="15"/>
      <c r="F13" s="16">
        <v>82.388394284090012</v>
      </c>
      <c r="G13" s="16">
        <f t="shared" si="0"/>
        <v>0.84006198168420598</v>
      </c>
      <c r="H13" s="15"/>
      <c r="I13" s="17">
        <v>-56.927329999999991</v>
      </c>
      <c r="J13" s="17">
        <v>22.65284544</v>
      </c>
      <c r="K13" s="14">
        <v>-161.212658</v>
      </c>
      <c r="M13" s="14">
        <f t="shared" si="3"/>
        <v>84.392594405049834</v>
      </c>
      <c r="N13" s="14">
        <f t="shared" si="1"/>
        <v>2.0042001209598226</v>
      </c>
      <c r="O13" s="14">
        <f t="shared" si="2"/>
        <v>4.0168181248553676</v>
      </c>
      <c r="Q13" t="s">
        <v>52</v>
      </c>
      <c r="R13">
        <v>3</v>
      </c>
      <c r="S13">
        <v>4701.2850954370515</v>
      </c>
      <c r="T13">
        <v>1567.0950318123505</v>
      </c>
      <c r="U13">
        <v>268.40943099906843</v>
      </c>
      <c r="V13">
        <v>2.6043831004371827E-38</v>
      </c>
      <c r="W13"/>
      <c r="X13"/>
      <c r="Y13"/>
      <c r="Z13"/>
    </row>
    <row r="14" spans="1:26" ht="15" x14ac:dyDescent="0.25">
      <c r="A14" s="12">
        <v>13</v>
      </c>
      <c r="B14" s="12" t="s">
        <v>87</v>
      </c>
      <c r="C14" s="13" t="s">
        <v>88</v>
      </c>
      <c r="D14" s="14" t="s">
        <v>74</v>
      </c>
      <c r="E14" s="15"/>
      <c r="F14" s="16">
        <v>77.202485037335691</v>
      </c>
      <c r="G14" s="16">
        <f t="shared" si="0"/>
        <v>18.227437325158132</v>
      </c>
      <c r="H14" s="15"/>
      <c r="I14" s="17">
        <v>-27.981229999999996</v>
      </c>
      <c r="J14" s="17">
        <v>62.582640240000003</v>
      </c>
      <c r="K14" s="14">
        <v>49.830310320000002</v>
      </c>
      <c r="M14" s="14">
        <f t="shared" si="3"/>
        <v>80.86994922382766</v>
      </c>
      <c r="N14" s="14">
        <f t="shared" si="1"/>
        <v>3.6674641864919693</v>
      </c>
      <c r="O14" s="14">
        <f t="shared" si="2"/>
        <v>13.450293559201201</v>
      </c>
      <c r="Q14" t="s">
        <v>54</v>
      </c>
      <c r="R14">
        <v>70</v>
      </c>
      <c r="S14">
        <v>408.69149723448152</v>
      </c>
      <c r="T14">
        <v>5.8384499604925928</v>
      </c>
      <c r="U14"/>
      <c r="V14"/>
      <c r="W14"/>
      <c r="X14"/>
      <c r="Y14"/>
      <c r="Z14"/>
    </row>
    <row r="15" spans="1:26" ht="15.75" thickBot="1" x14ac:dyDescent="0.3">
      <c r="A15" s="12">
        <v>14</v>
      </c>
      <c r="B15" s="12" t="s">
        <v>162</v>
      </c>
      <c r="C15" s="13" t="s">
        <v>190</v>
      </c>
      <c r="D15" s="14" t="s">
        <v>74</v>
      </c>
      <c r="E15" s="15"/>
      <c r="F15" s="16">
        <v>86.229364282955771</v>
      </c>
      <c r="G15" s="16">
        <f t="shared" si="0"/>
        <v>22.633986569258223</v>
      </c>
      <c r="H15" s="15"/>
      <c r="I15" s="17">
        <v>-28.22</v>
      </c>
      <c r="J15" s="17">
        <v>42.617010640000004</v>
      </c>
      <c r="K15" s="14">
        <v>-47.418820079999996</v>
      </c>
      <c r="M15" s="14">
        <f t="shared" si="3"/>
        <v>82.436472935039546</v>
      </c>
      <c r="N15" s="14">
        <f t="shared" si="1"/>
        <v>3.7928913479162247</v>
      </c>
      <c r="O15" s="14">
        <f t="shared" si="2"/>
        <v>14.386024777097756</v>
      </c>
      <c r="Q15" s="39" t="s">
        <v>56</v>
      </c>
      <c r="R15" s="39">
        <v>73</v>
      </c>
      <c r="S15" s="39">
        <v>5109.9765926715327</v>
      </c>
      <c r="T15" s="39"/>
      <c r="U15" s="39"/>
      <c r="V15" s="39"/>
      <c r="W15"/>
      <c r="X15"/>
      <c r="Y15"/>
      <c r="Z15"/>
    </row>
    <row r="16" spans="1:26" ht="15.75" thickBot="1" x14ac:dyDescent="0.3">
      <c r="A16" s="12">
        <v>15</v>
      </c>
      <c r="B16" s="12" t="s">
        <v>173</v>
      </c>
      <c r="C16" s="13" t="s">
        <v>105</v>
      </c>
      <c r="D16" s="14" t="s">
        <v>74</v>
      </c>
      <c r="E16" s="15"/>
      <c r="F16" s="16">
        <v>94.255198073879512</v>
      </c>
      <c r="G16" s="16">
        <f t="shared" si="0"/>
        <v>163.41410732480952</v>
      </c>
      <c r="H16" s="15"/>
      <c r="I16" s="17">
        <v>-63.357223680102436</v>
      </c>
      <c r="J16" s="17">
        <v>27.597580320000002</v>
      </c>
      <c r="K16" s="14">
        <v>-24.935342960000003</v>
      </c>
      <c r="M16" s="14">
        <f t="shared" si="3"/>
        <v>91.230901676532113</v>
      </c>
      <c r="N16" s="14">
        <f t="shared" si="1"/>
        <v>3.0242963973473991</v>
      </c>
      <c r="O16" s="14">
        <f t="shared" si="2"/>
        <v>9.1463686990084572</v>
      </c>
      <c r="Q16"/>
      <c r="R16"/>
      <c r="S16"/>
      <c r="T16"/>
      <c r="U16"/>
      <c r="V16"/>
      <c r="W16"/>
      <c r="X16"/>
      <c r="Y16"/>
      <c r="Z16"/>
    </row>
    <row r="17" spans="1:26" ht="15" x14ac:dyDescent="0.25">
      <c r="A17" s="12">
        <v>16</v>
      </c>
      <c r="B17" s="12" t="s">
        <v>157</v>
      </c>
      <c r="C17" s="13" t="s">
        <v>208</v>
      </c>
      <c r="D17" s="14" t="s">
        <v>74</v>
      </c>
      <c r="E17" s="15"/>
      <c r="F17" s="16">
        <v>82.214580919631501</v>
      </c>
      <c r="G17" s="16">
        <f t="shared" si="0"/>
        <v>0.55165615322094508</v>
      </c>
      <c r="H17" s="15"/>
      <c r="I17" s="17">
        <v>-17.367659999999997</v>
      </c>
      <c r="J17" s="17">
        <v>61.374970480000002</v>
      </c>
      <c r="K17" s="14">
        <v>63.405758560000002</v>
      </c>
      <c r="M17" s="14">
        <f t="shared" si="3"/>
        <v>81.636488716942679</v>
      </c>
      <c r="N17" s="14">
        <f t="shared" si="1"/>
        <v>0.578092202688822</v>
      </c>
      <c r="O17" s="14">
        <f t="shared" si="2"/>
        <v>0.33419059480961405</v>
      </c>
      <c r="Q17" s="40"/>
      <c r="R17" s="40" t="s">
        <v>58</v>
      </c>
      <c r="S17" s="40" t="s">
        <v>36</v>
      </c>
      <c r="T17" s="40" t="s">
        <v>59</v>
      </c>
      <c r="U17" s="40" t="s">
        <v>60</v>
      </c>
      <c r="V17" s="40" t="s">
        <v>61</v>
      </c>
      <c r="W17" s="40" t="s">
        <v>62</v>
      </c>
      <c r="X17" s="40" t="s">
        <v>63</v>
      </c>
      <c r="Y17" s="40" t="s">
        <v>64</v>
      </c>
      <c r="Z17"/>
    </row>
    <row r="18" spans="1:26" ht="15" x14ac:dyDescent="0.25">
      <c r="A18" s="12">
        <v>17</v>
      </c>
      <c r="B18" s="12" t="s">
        <v>93</v>
      </c>
      <c r="C18" s="13" t="s">
        <v>94</v>
      </c>
      <c r="D18" s="14" t="s">
        <v>74</v>
      </c>
      <c r="E18" s="15"/>
      <c r="F18" s="16">
        <v>94.352697756618085</v>
      </c>
      <c r="G18" s="16">
        <f t="shared" si="0"/>
        <v>165.91635918629203</v>
      </c>
      <c r="H18" s="15"/>
      <c r="I18" s="17">
        <v>-71.356960850198249</v>
      </c>
      <c r="J18" s="17">
        <v>25.550390960000001</v>
      </c>
      <c r="K18" s="14">
        <v>-28.55421007999999</v>
      </c>
      <c r="M18" s="14">
        <f t="shared" si="3"/>
        <v>92.177085951464832</v>
      </c>
      <c r="N18" s="14">
        <f t="shared" si="1"/>
        <v>2.1756118051532525</v>
      </c>
      <c r="O18" s="14">
        <f t="shared" si="2"/>
        <v>4.7332867267221941</v>
      </c>
      <c r="Q18" t="s">
        <v>18</v>
      </c>
      <c r="R18">
        <v>99.802551589730641</v>
      </c>
      <c r="S18">
        <v>1.2031008254813709</v>
      </c>
      <c r="T18">
        <v>82.954436964831103</v>
      </c>
      <c r="U18">
        <v>1.2184104528234944E-71</v>
      </c>
      <c r="V18">
        <v>97.403042654188042</v>
      </c>
      <c r="W18">
        <v>102.20206052527324</v>
      </c>
      <c r="X18">
        <v>97.403042654188042</v>
      </c>
      <c r="Y18">
        <v>102.20206052527324</v>
      </c>
      <c r="Z18"/>
    </row>
    <row r="19" spans="1:26" ht="15" x14ac:dyDescent="0.25">
      <c r="A19" s="12">
        <v>18</v>
      </c>
      <c r="B19" s="12" t="s">
        <v>131</v>
      </c>
      <c r="C19" s="13" t="s">
        <v>97</v>
      </c>
      <c r="D19" s="14" t="s">
        <v>74</v>
      </c>
      <c r="E19" s="15"/>
      <c r="F19" s="16">
        <v>69.235395207279566</v>
      </c>
      <c r="G19" s="16">
        <f t="shared" si="0"/>
        <v>149.73071165334343</v>
      </c>
      <c r="H19" s="15"/>
      <c r="I19" s="17">
        <v>69.470639999999989</v>
      </c>
      <c r="J19" s="17">
        <v>75.268319040000009</v>
      </c>
      <c r="K19" s="14">
        <v>69.504273280000007</v>
      </c>
      <c r="M19" s="14">
        <f t="shared" si="3"/>
        <v>72.468657631065923</v>
      </c>
      <c r="N19" s="14">
        <f t="shared" si="1"/>
        <v>3.233262423786357</v>
      </c>
      <c r="O19" s="14">
        <f t="shared" si="2"/>
        <v>10.453985901068828</v>
      </c>
      <c r="Q19" t="s">
        <v>67</v>
      </c>
      <c r="R19">
        <v>-4.6516389647397099E-2</v>
      </c>
      <c r="S19">
        <v>8.1536867828922929E-3</v>
      </c>
      <c r="T19">
        <v>5.7049517458771808</v>
      </c>
      <c r="U19">
        <v>2.5769672608164521E-7</v>
      </c>
      <c r="V19">
        <v>3.0254374129838484E-2</v>
      </c>
      <c r="W19">
        <v>6.277840516495567E-2</v>
      </c>
      <c r="X19">
        <v>3.0254374129838484E-2</v>
      </c>
      <c r="Y19">
        <v>6.277840516495567E-2</v>
      </c>
      <c r="Z19"/>
    </row>
    <row r="20" spans="1:26" ht="15" x14ac:dyDescent="0.25">
      <c r="A20" s="12">
        <v>19</v>
      </c>
      <c r="B20" s="12" t="s">
        <v>34</v>
      </c>
      <c r="C20" s="13" t="s">
        <v>35</v>
      </c>
      <c r="D20" s="14" t="s">
        <v>15</v>
      </c>
      <c r="E20" s="15"/>
      <c r="F20" s="16">
        <v>70.842631996239191</v>
      </c>
      <c r="G20" s="16">
        <f t="shared" si="0"/>
        <v>112.98017613587561</v>
      </c>
      <c r="H20" s="15"/>
      <c r="I20" s="17">
        <v>54.41866799999999</v>
      </c>
      <c r="J20" s="17">
        <v>98.136598640000003</v>
      </c>
      <c r="K20" s="14">
        <v>141.96638351999999</v>
      </c>
      <c r="M20" s="14">
        <f t="shared" si="3"/>
        <v>69.036813400397648</v>
      </c>
      <c r="N20" s="14">
        <f t="shared" si="1"/>
        <v>1.8058185958415436</v>
      </c>
      <c r="O20" s="14">
        <f t="shared" si="2"/>
        <v>3.2609808010871242</v>
      </c>
      <c r="Q20" t="s">
        <v>68</v>
      </c>
      <c r="R20">
        <v>-0.37330519564289633</v>
      </c>
      <c r="S20">
        <v>2.0200702936561378E-2</v>
      </c>
      <c r="T20">
        <v>-18.479812153826039</v>
      </c>
      <c r="U20">
        <v>1.2372588263844109E-28</v>
      </c>
      <c r="V20">
        <v>-0.41359422726343953</v>
      </c>
      <c r="W20">
        <v>-0.33301616402235312</v>
      </c>
      <c r="X20">
        <v>-0.41359422726343953</v>
      </c>
      <c r="Y20">
        <v>-0.33301616402235312</v>
      </c>
      <c r="Z20"/>
    </row>
    <row r="21" spans="1:26" ht="15.75" thickBot="1" x14ac:dyDescent="0.3">
      <c r="A21" s="12">
        <v>20</v>
      </c>
      <c r="B21" s="12" t="s">
        <v>126</v>
      </c>
      <c r="C21" s="13" t="s">
        <v>55</v>
      </c>
      <c r="D21" s="14" t="s">
        <v>15</v>
      </c>
      <c r="E21" s="15"/>
      <c r="F21" s="16">
        <v>90.222000979316505</v>
      </c>
      <c r="G21" s="16">
        <f t="shared" si="0"/>
        <v>76.565223853285545</v>
      </c>
      <c r="H21" s="15"/>
      <c r="I21" s="17">
        <v>-56.927329999999991</v>
      </c>
      <c r="J21" s="17">
        <v>24.367113920000001</v>
      </c>
      <c r="K21" s="14">
        <v>-17.195779759999994</v>
      </c>
      <c r="M21" s="14">
        <f t="shared" si="3"/>
        <v>92.609164759787816</v>
      </c>
      <c r="N21" s="14">
        <f t="shared" si="1"/>
        <v>2.3871637804713117</v>
      </c>
      <c r="O21" s="14">
        <f t="shared" si="2"/>
        <v>5.6985509147940849</v>
      </c>
      <c r="Q21" s="39" t="s">
        <v>69</v>
      </c>
      <c r="R21" s="39">
        <v>5.5164784395121055E-2</v>
      </c>
      <c r="S21" s="39">
        <v>5.3119826372277391E-3</v>
      </c>
      <c r="T21" s="39">
        <v>10.384970765625638</v>
      </c>
      <c r="U21" s="39">
        <v>8.1166212992474905E-16</v>
      </c>
      <c r="V21" s="39">
        <v>4.4570369086349877E-2</v>
      </c>
      <c r="W21" s="39">
        <v>6.5759199703892227E-2</v>
      </c>
      <c r="X21" s="39">
        <v>4.4570369086349877E-2</v>
      </c>
      <c r="Y21" s="39">
        <v>6.5759199703892227E-2</v>
      </c>
      <c r="Z21"/>
    </row>
    <row r="22" spans="1:26" ht="15" x14ac:dyDescent="0.25">
      <c r="A22" s="12">
        <v>21</v>
      </c>
      <c r="B22" s="12" t="s">
        <v>149</v>
      </c>
      <c r="C22" s="13" t="s">
        <v>83</v>
      </c>
      <c r="D22" s="14" t="s">
        <v>74</v>
      </c>
      <c r="E22" s="15"/>
      <c r="F22" s="16">
        <v>77.355812847546446</v>
      </c>
      <c r="G22" s="16">
        <f t="shared" si="0"/>
        <v>16.941723412596801</v>
      </c>
      <c r="H22" s="15"/>
      <c r="I22" s="17">
        <v>-23.156879999999997</v>
      </c>
      <c r="J22" s="17">
        <v>71.977351999999996</v>
      </c>
      <c r="K22" s="14">
        <v>46.525075839999992</v>
      </c>
      <c r="M22" s="14">
        <f t="shared" si="3"/>
        <v>76.879831659163216</v>
      </c>
      <c r="N22" s="14">
        <f t="shared" si="1"/>
        <v>0.47598118838322989</v>
      </c>
      <c r="O22" s="14">
        <f t="shared" si="2"/>
        <v>0.22655809169471178</v>
      </c>
      <c r="Q22"/>
      <c r="R22"/>
      <c r="S22"/>
      <c r="T22"/>
      <c r="U22"/>
      <c r="V22"/>
      <c r="W22"/>
      <c r="X22"/>
      <c r="Y22"/>
    </row>
    <row r="23" spans="1:26" ht="15" x14ac:dyDescent="0.25">
      <c r="A23" s="12">
        <v>22</v>
      </c>
      <c r="B23" s="12" t="s">
        <v>171</v>
      </c>
      <c r="C23" s="13" t="s">
        <v>103</v>
      </c>
      <c r="D23" s="14" t="s">
        <v>74</v>
      </c>
      <c r="E23" s="15"/>
      <c r="F23" s="16">
        <v>91.255982608268781</v>
      </c>
      <c r="G23" s="16">
        <f t="shared" si="0"/>
        <v>95.729342242013502</v>
      </c>
      <c r="H23" s="15"/>
      <c r="I23" s="17">
        <v>-67.540899999999993</v>
      </c>
      <c r="J23" s="17">
        <v>28.9758736</v>
      </c>
      <c r="K23" s="14">
        <v>-42.597262160000007</v>
      </c>
      <c r="M23" s="14">
        <f t="shared" si="3"/>
        <v>89.830298226815827</v>
      </c>
      <c r="N23" s="14">
        <f t="shared" si="1"/>
        <v>1.4256843814529532</v>
      </c>
      <c r="O23" s="14">
        <f t="shared" si="2"/>
        <v>2.0325759555188898</v>
      </c>
      <c r="Q23"/>
      <c r="R23"/>
      <c r="S23"/>
      <c r="T23"/>
      <c r="U23"/>
      <c r="V23"/>
      <c r="W23"/>
      <c r="X23"/>
      <c r="Y23"/>
    </row>
    <row r="24" spans="1:26" ht="15" x14ac:dyDescent="0.25">
      <c r="A24" s="12">
        <v>23</v>
      </c>
      <c r="B24" s="12" t="s">
        <v>147</v>
      </c>
      <c r="C24" s="13" t="s">
        <v>197</v>
      </c>
      <c r="D24" s="14" t="s">
        <v>74</v>
      </c>
      <c r="E24" s="15"/>
      <c r="F24" s="16">
        <v>76.897001925636118</v>
      </c>
      <c r="G24" s="16">
        <f t="shared" si="0"/>
        <v>20.929192192217471</v>
      </c>
      <c r="H24" s="15"/>
      <c r="I24" s="17">
        <v>-46.313759999999995</v>
      </c>
      <c r="J24" s="17">
        <v>39.221652800000001</v>
      </c>
      <c r="K24" s="14">
        <v>-98.44521048</v>
      </c>
      <c r="M24" s="14">
        <f t="shared" si="3"/>
        <v>81.473348088075383</v>
      </c>
      <c r="N24" s="14">
        <f t="shared" si="1"/>
        <v>4.5763461624392647</v>
      </c>
      <c r="O24" s="14">
        <f t="shared" si="2"/>
        <v>20.942944198472585</v>
      </c>
      <c r="Q24" t="s">
        <v>215</v>
      </c>
      <c r="R24"/>
      <c r="S24"/>
      <c r="T24"/>
      <c r="U24"/>
      <c r="V24"/>
      <c r="W24"/>
      <c r="X24"/>
      <c r="Y24"/>
    </row>
    <row r="25" spans="1:26" ht="15.75" thickBot="1" x14ac:dyDescent="0.3">
      <c r="A25" s="12">
        <v>24</v>
      </c>
      <c r="B25" s="12" t="s">
        <v>143</v>
      </c>
      <c r="C25" s="13" t="s">
        <v>201</v>
      </c>
      <c r="D25" s="14" t="s">
        <v>74</v>
      </c>
      <c r="E25" s="15"/>
      <c r="F25" s="16">
        <v>75.747472888749357</v>
      </c>
      <c r="G25" s="16">
        <f t="shared" si="0"/>
        <v>32.768439868379645</v>
      </c>
      <c r="H25" s="15"/>
      <c r="I25" s="17">
        <v>14.955484999999999</v>
      </c>
      <c r="J25" s="17">
        <v>76.318503039999996</v>
      </c>
      <c r="K25" s="14">
        <v>102.22888536000001</v>
      </c>
      <c r="M25" s="14">
        <f t="shared" si="3"/>
        <v>76.783258442472501</v>
      </c>
      <c r="N25" s="14">
        <f t="shared" si="1"/>
        <v>1.0357855537231444</v>
      </c>
      <c r="O25" s="14">
        <f t="shared" si="2"/>
        <v>1.0728517133015609</v>
      </c>
      <c r="Q25"/>
      <c r="R25"/>
      <c r="S25"/>
      <c r="T25"/>
      <c r="U25"/>
      <c r="V25"/>
      <c r="W25"/>
      <c r="X25"/>
      <c r="Y25"/>
    </row>
    <row r="26" spans="1:26" ht="15" x14ac:dyDescent="0.25">
      <c r="A26" s="12">
        <v>25</v>
      </c>
      <c r="B26" s="12" t="s">
        <v>155</v>
      </c>
      <c r="C26" s="13" t="s">
        <v>202</v>
      </c>
      <c r="D26" s="14" t="s">
        <v>74</v>
      </c>
      <c r="E26" s="15"/>
      <c r="F26" s="16">
        <v>81.091781304261019</v>
      </c>
      <c r="G26" s="16">
        <f t="shared" si="0"/>
        <v>0.14444866513684579</v>
      </c>
      <c r="H26" s="15"/>
      <c r="I26" s="17">
        <v>-23.156879999999997</v>
      </c>
      <c r="J26" s="17">
        <v>59.811242320000005</v>
      </c>
      <c r="K26" s="14">
        <v>45.924588160000006</v>
      </c>
      <c r="M26" s="14">
        <f t="shared" si="3"/>
        <v>81.437526361990962</v>
      </c>
      <c r="N26" s="14">
        <f t="shared" si="1"/>
        <v>0.34574505772994257</v>
      </c>
      <c r="O26" s="14">
        <f t="shared" si="2"/>
        <v>0.11953964494468132</v>
      </c>
      <c r="Q26" s="32" t="s">
        <v>26</v>
      </c>
      <c r="R26" s="32"/>
      <c r="S26"/>
      <c r="T26"/>
      <c r="U26"/>
      <c r="V26"/>
      <c r="W26"/>
      <c r="X26"/>
      <c r="Y26"/>
      <c r="Z26"/>
    </row>
    <row r="27" spans="1:26" ht="15" x14ac:dyDescent="0.25">
      <c r="A27" s="12">
        <v>26</v>
      </c>
      <c r="B27" s="12" t="s">
        <v>133</v>
      </c>
      <c r="C27" s="13" t="s">
        <v>75</v>
      </c>
      <c r="D27" s="14" t="s">
        <v>74</v>
      </c>
      <c r="E27" s="15"/>
      <c r="F27" s="16">
        <v>70.611536091498039</v>
      </c>
      <c r="G27" s="16">
        <f t="shared" si="0"/>
        <v>117.94631679806554</v>
      </c>
      <c r="H27" s="15"/>
      <c r="I27" s="17">
        <v>46.313760000000002</v>
      </c>
      <c r="J27" s="17">
        <v>96.676968400000007</v>
      </c>
      <c r="K27" s="14">
        <v>163.09805208</v>
      </c>
      <c r="M27" s="14">
        <f t="shared" si="3"/>
        <v>71.28965443755034</v>
      </c>
      <c r="N27" s="14">
        <f t="shared" si="1"/>
        <v>0.67811834605230104</v>
      </c>
      <c r="O27" s="14">
        <f t="shared" si="2"/>
        <v>0.45984449125270832</v>
      </c>
      <c r="Q27" t="s">
        <v>29</v>
      </c>
      <c r="R27">
        <v>0.95751689577831267</v>
      </c>
      <c r="S27"/>
      <c r="T27"/>
      <c r="U27"/>
      <c r="V27"/>
      <c r="W27"/>
      <c r="X27"/>
      <c r="Y27"/>
      <c r="Z27"/>
    </row>
    <row r="28" spans="1:26" ht="15" x14ac:dyDescent="0.25">
      <c r="A28" s="12">
        <v>27</v>
      </c>
      <c r="B28" s="12" t="s">
        <v>151</v>
      </c>
      <c r="C28" s="13" t="s">
        <v>96</v>
      </c>
      <c r="D28" s="14" t="s">
        <v>74</v>
      </c>
      <c r="E28" s="15"/>
      <c r="F28" s="16">
        <v>78.909384412529192</v>
      </c>
      <c r="G28" s="16">
        <f t="shared" si="0"/>
        <v>6.566205963516289</v>
      </c>
      <c r="H28" s="15"/>
      <c r="I28" s="17">
        <v>4.7278630000000001</v>
      </c>
      <c r="J28" s="17">
        <v>77.824701199999993</v>
      </c>
      <c r="K28" s="14">
        <v>100.6469568</v>
      </c>
      <c r="M28" s="14">
        <f t="shared" si="3"/>
        <v>76.623062051399387</v>
      </c>
      <c r="N28" s="14">
        <f t="shared" si="1"/>
        <v>2.2863223611298054</v>
      </c>
      <c r="O28" s="14">
        <f t="shared" si="2"/>
        <v>5.2272699390021682</v>
      </c>
      <c r="Q28" t="s">
        <v>31</v>
      </c>
      <c r="R28">
        <v>0.91683860570093612</v>
      </c>
      <c r="S28"/>
      <c r="T28"/>
      <c r="U28"/>
      <c r="V28"/>
      <c r="W28"/>
      <c r="X28"/>
      <c r="Y28"/>
      <c r="Z28"/>
    </row>
    <row r="29" spans="1:26" ht="15" x14ac:dyDescent="0.25">
      <c r="A29" s="12">
        <v>28</v>
      </c>
      <c r="B29" s="12" t="s">
        <v>108</v>
      </c>
      <c r="C29" s="13" t="s">
        <v>109</v>
      </c>
      <c r="D29" s="14" t="s">
        <v>74</v>
      </c>
      <c r="E29" s="15"/>
      <c r="F29" s="16">
        <v>95.614906063749729</v>
      </c>
      <c r="G29" s="16">
        <f t="shared" si="0"/>
        <v>200.02616686361083</v>
      </c>
      <c r="H29" s="15"/>
      <c r="I29" s="17">
        <v>-58.27814799993822</v>
      </c>
      <c r="J29" s="17">
        <v>24.216782800000004</v>
      </c>
      <c r="K29" s="14">
        <v>-15.542053759999998</v>
      </c>
      <c r="M29" s="14">
        <f t="shared" si="3"/>
        <v>92.834552798166598</v>
      </c>
      <c r="N29" s="14">
        <f t="shared" si="1"/>
        <v>2.7803532655831305</v>
      </c>
      <c r="O29" s="14">
        <f t="shared" si="2"/>
        <v>7.7303642814387779</v>
      </c>
      <c r="Q29" t="s">
        <v>33</v>
      </c>
      <c r="R29">
        <v>0.91075362563027296</v>
      </c>
      <c r="S29"/>
      <c r="T29"/>
      <c r="U29"/>
      <c r="V29"/>
      <c r="W29"/>
      <c r="X29"/>
      <c r="Y29"/>
      <c r="Z29"/>
    </row>
    <row r="30" spans="1:26" ht="15" x14ac:dyDescent="0.25">
      <c r="A30" s="12">
        <v>29</v>
      </c>
      <c r="B30" s="12" t="s">
        <v>142</v>
      </c>
      <c r="C30" s="13" t="s">
        <v>78</v>
      </c>
      <c r="D30" s="14" t="s">
        <v>74</v>
      </c>
      <c r="E30" s="15"/>
      <c r="F30" s="16">
        <v>74.696772509864815</v>
      </c>
      <c r="G30" s="16">
        <f t="shared" si="0"/>
        <v>45.901611744444573</v>
      </c>
      <c r="H30" s="15"/>
      <c r="I30" s="17">
        <v>0.57892199999999994</v>
      </c>
      <c r="J30" s="17">
        <v>80.543297039999999</v>
      </c>
      <c r="K30" s="14">
        <v>117.44998448000001</v>
      </c>
      <c r="M30" s="14">
        <f t="shared" si="3"/>
        <v>76.835817167691303</v>
      </c>
      <c r="N30" s="14">
        <f t="shared" si="1"/>
        <v>2.1390446578264886</v>
      </c>
      <c r="O30" s="14">
        <f t="shared" si="2"/>
        <v>4.5755120481760398</v>
      </c>
      <c r="Q30" t="s">
        <v>36</v>
      </c>
      <c r="R30">
        <v>2.5020728011837794</v>
      </c>
      <c r="S30"/>
      <c r="T30"/>
      <c r="U30"/>
      <c r="V30"/>
      <c r="W30"/>
      <c r="X30"/>
      <c r="Y30"/>
      <c r="Z30"/>
    </row>
    <row r="31" spans="1:26" ht="15.75" thickBot="1" x14ac:dyDescent="0.3">
      <c r="A31" s="12">
        <v>30</v>
      </c>
      <c r="B31" s="12" t="s">
        <v>136</v>
      </c>
      <c r="C31" s="13" t="s">
        <v>207</v>
      </c>
      <c r="D31" s="14" t="s">
        <v>74</v>
      </c>
      <c r="E31" s="15"/>
      <c r="F31" s="16">
        <v>72.183692380198295</v>
      </c>
      <c r="G31" s="16">
        <f t="shared" si="0"/>
        <v>86.269785254979354</v>
      </c>
      <c r="H31" s="15"/>
      <c r="I31" s="17">
        <v>-2.8946099999999997</v>
      </c>
      <c r="J31" s="17">
        <v>90.180513440000013</v>
      </c>
      <c r="K31" s="14">
        <v>108.80002472000001</v>
      </c>
      <c r="M31" s="14">
        <f t="shared" si="3"/>
        <v>72.835684795164042</v>
      </c>
      <c r="N31" s="14">
        <f t="shared" si="1"/>
        <v>0.651992414965747</v>
      </c>
      <c r="O31" s="14">
        <f t="shared" si="2"/>
        <v>0.42509410917286683</v>
      </c>
      <c r="Q31" s="39" t="s">
        <v>39</v>
      </c>
      <c r="R31" s="39">
        <v>45</v>
      </c>
      <c r="S31"/>
      <c r="T31"/>
      <c r="U31"/>
      <c r="V31"/>
      <c r="W31"/>
      <c r="X31"/>
      <c r="Y31"/>
      <c r="Z31"/>
    </row>
    <row r="32" spans="1:26" ht="15" x14ac:dyDescent="0.25">
      <c r="A32" s="12">
        <v>31</v>
      </c>
      <c r="B32" s="12" t="s">
        <v>172</v>
      </c>
      <c r="C32" s="13" t="s">
        <v>189</v>
      </c>
      <c r="D32" s="14" t="s">
        <v>74</v>
      </c>
      <c r="E32" s="15"/>
      <c r="F32" s="16">
        <v>91.691752806379981</v>
      </c>
      <c r="G32" s="16">
        <f t="shared" si="0"/>
        <v>104.44650878607986</v>
      </c>
      <c r="H32" s="15"/>
      <c r="I32" s="17">
        <v>-75.259860000000003</v>
      </c>
      <c r="J32" s="17">
        <v>23.277391120000001</v>
      </c>
      <c r="K32" s="14">
        <v>-26.104310719999997</v>
      </c>
      <c r="M32" s="14">
        <f t="shared" si="3"/>
        <v>93.379385380490589</v>
      </c>
      <c r="N32" s="14">
        <f t="shared" si="1"/>
        <v>1.6876325741106086</v>
      </c>
      <c r="O32" s="14">
        <f t="shared" si="2"/>
        <v>2.8481037051991991</v>
      </c>
      <c r="Q32"/>
      <c r="R32"/>
      <c r="S32"/>
      <c r="T32"/>
      <c r="U32"/>
      <c r="V32"/>
      <c r="W32"/>
      <c r="X32"/>
      <c r="Y32"/>
      <c r="Z32"/>
    </row>
    <row r="33" spans="1:26" ht="15.75" thickBot="1" x14ac:dyDescent="0.3">
      <c r="A33" s="12">
        <v>32</v>
      </c>
      <c r="B33" s="12" t="s">
        <v>50</v>
      </c>
      <c r="C33" s="13" t="s">
        <v>51</v>
      </c>
      <c r="D33" s="14" t="s">
        <v>15</v>
      </c>
      <c r="E33" s="15"/>
      <c r="F33" s="16">
        <v>92.411821337062605</v>
      </c>
      <c r="G33" s="16">
        <f t="shared" si="0"/>
        <v>119.68307499262161</v>
      </c>
      <c r="H33" s="15"/>
      <c r="I33" s="17">
        <v>-50.07482326077325</v>
      </c>
      <c r="J33" s="17">
        <v>34.39741712</v>
      </c>
      <c r="K33" s="14">
        <v>-2.0586116800000078</v>
      </c>
      <c r="M33" s="14">
        <f t="shared" si="3"/>
        <v>89.413765937413686</v>
      </c>
      <c r="N33" s="14">
        <f t="shared" si="1"/>
        <v>2.9980553996489192</v>
      </c>
      <c r="O33" s="14">
        <f t="shared" si="2"/>
        <v>8.9883361793640404</v>
      </c>
      <c r="Q33" t="s">
        <v>43</v>
      </c>
      <c r="R33"/>
      <c r="S33"/>
      <c r="T33"/>
      <c r="U33"/>
      <c r="V33"/>
      <c r="W33"/>
      <c r="X33"/>
      <c r="Y33"/>
      <c r="Z33"/>
    </row>
    <row r="34" spans="1:26" ht="15" x14ac:dyDescent="0.25">
      <c r="A34" s="12">
        <v>33</v>
      </c>
      <c r="B34" s="12" t="s">
        <v>175</v>
      </c>
      <c r="C34" s="13" t="s">
        <v>192</v>
      </c>
      <c r="D34" s="14" t="s">
        <v>48</v>
      </c>
      <c r="E34" s="15"/>
      <c r="F34" s="16">
        <v>80.853624445839614</v>
      </c>
      <c r="G34" s="16">
        <f t="shared" ref="G34:G65" si="4">(F34-$R$71)^2</f>
        <v>0.38219706401282305</v>
      </c>
      <c r="H34" s="15"/>
      <c r="I34" s="17">
        <v>-60.962416339523287</v>
      </c>
      <c r="J34" s="17">
        <v>63.997752720000001</v>
      </c>
      <c r="K34" s="14">
        <v>119.66168872</v>
      </c>
      <c r="M34" s="14">
        <f t="shared" si="3"/>
        <v>86.265218845077271</v>
      </c>
      <c r="N34" s="14">
        <f t="shared" ref="N34:N65" si="5">ABS(M34-F34)</f>
        <v>5.4115943992376572</v>
      </c>
      <c r="O34" s="14">
        <f t="shared" ref="O34:O65" si="6">N34^2</f>
        <v>29.285353941860379</v>
      </c>
      <c r="Q34" s="40"/>
      <c r="R34" s="40" t="s">
        <v>45</v>
      </c>
      <c r="S34" s="40" t="s">
        <v>46</v>
      </c>
      <c r="T34" s="40" t="s">
        <v>47</v>
      </c>
      <c r="U34" s="40" t="s">
        <v>48</v>
      </c>
      <c r="V34" s="40" t="s">
        <v>49</v>
      </c>
      <c r="W34"/>
      <c r="X34"/>
      <c r="Y34"/>
      <c r="Z34"/>
    </row>
    <row r="35" spans="1:26" ht="15" x14ac:dyDescent="0.25">
      <c r="A35" s="12">
        <v>34</v>
      </c>
      <c r="B35" s="12" t="s">
        <v>164</v>
      </c>
      <c r="C35" s="13" t="s">
        <v>209</v>
      </c>
      <c r="D35" s="14" t="s">
        <v>74</v>
      </c>
      <c r="E35" s="15"/>
      <c r="F35" s="16">
        <v>87.77365793474435</v>
      </c>
      <c r="G35" s="16">
        <f t="shared" si="4"/>
        <v>39.712842080842563</v>
      </c>
      <c r="H35" s="15"/>
      <c r="I35" s="17">
        <v>-58.857069999999993</v>
      </c>
      <c r="J35" s="17">
        <v>39.321148320000006</v>
      </c>
      <c r="K35" s="14">
        <v>-45.531417680000011</v>
      </c>
      <c r="M35" s="14">
        <f t="shared" si="3"/>
        <v>85.313087094144933</v>
      </c>
      <c r="N35" s="14">
        <f t="shared" si="5"/>
        <v>2.4605708405994164</v>
      </c>
      <c r="O35" s="14">
        <f t="shared" si="6"/>
        <v>6.0544088616081186</v>
      </c>
      <c r="Q35" t="s">
        <v>52</v>
      </c>
      <c r="R35">
        <v>3</v>
      </c>
      <c r="S35">
        <v>2829.7943192488628</v>
      </c>
      <c r="T35">
        <v>943.26477308295432</v>
      </c>
      <c r="U35">
        <v>150.67240895679859</v>
      </c>
      <c r="V35">
        <v>3.6025119197618939E-22</v>
      </c>
      <c r="W35"/>
      <c r="X35"/>
      <c r="Y35"/>
      <c r="Z35"/>
    </row>
    <row r="36" spans="1:26" ht="15" x14ac:dyDescent="0.25">
      <c r="A36" s="12">
        <v>35</v>
      </c>
      <c r="B36" s="12" t="s">
        <v>165</v>
      </c>
      <c r="C36" s="13" t="s">
        <v>210</v>
      </c>
      <c r="D36" s="14" t="s">
        <v>74</v>
      </c>
      <c r="E36" s="15"/>
      <c r="F36" s="16">
        <v>88.559055721005251</v>
      </c>
      <c r="G36" s="16">
        <f t="shared" si="4"/>
        <v>50.228551098850616</v>
      </c>
      <c r="H36" s="15"/>
      <c r="I36" s="17">
        <v>-73.041815000005954</v>
      </c>
      <c r="J36" s="17">
        <v>29.091435680000004</v>
      </c>
      <c r="K36" s="14">
        <v>-30.543199999999995</v>
      </c>
      <c r="M36" s="14">
        <f t="shared" si="3"/>
        <v>90.800712182899218</v>
      </c>
      <c r="N36" s="14">
        <f t="shared" si="5"/>
        <v>2.2416564618939674</v>
      </c>
      <c r="O36" s="14">
        <f t="shared" si="6"/>
        <v>5.0250236931509802</v>
      </c>
      <c r="Q36" t="s">
        <v>54</v>
      </c>
      <c r="R36">
        <v>41</v>
      </c>
      <c r="S36">
        <v>256.6751003993694</v>
      </c>
      <c r="T36">
        <v>6.2603683024236441</v>
      </c>
      <c r="U36"/>
      <c r="V36"/>
      <c r="W36"/>
      <c r="X36"/>
      <c r="Y36"/>
      <c r="Z36"/>
    </row>
    <row r="37" spans="1:26" ht="15.75" thickBot="1" x14ac:dyDescent="0.3">
      <c r="A37" s="12">
        <v>36</v>
      </c>
      <c r="B37" s="12" t="s">
        <v>140</v>
      </c>
      <c r="C37" s="13" t="s">
        <v>79</v>
      </c>
      <c r="D37" s="14" t="s">
        <v>74</v>
      </c>
      <c r="E37" s="15"/>
      <c r="F37" s="16">
        <v>73.949374416686922</v>
      </c>
      <c r="G37" s="16">
        <f t="shared" si="4"/>
        <v>56.587568670853749</v>
      </c>
      <c r="H37" s="15"/>
      <c r="I37" s="17">
        <v>54.515154999999993</v>
      </c>
      <c r="J37" s="17">
        <v>91.913066000000001</v>
      </c>
      <c r="K37" s="14">
        <v>147.57892664000002</v>
      </c>
      <c r="M37" s="14">
        <f t="shared" si="3"/>
        <v>71.727861480742646</v>
      </c>
      <c r="N37" s="14">
        <f t="shared" si="5"/>
        <v>2.2215129359442756</v>
      </c>
      <c r="O37" s="14">
        <f t="shared" si="6"/>
        <v>4.9351197245677554</v>
      </c>
      <c r="Q37" s="39" t="s">
        <v>56</v>
      </c>
      <c r="R37" s="39">
        <v>44</v>
      </c>
      <c r="S37" s="39">
        <v>3086.4694196482324</v>
      </c>
      <c r="T37" s="39"/>
      <c r="U37" s="39"/>
      <c r="V37" s="39"/>
      <c r="W37"/>
      <c r="X37"/>
      <c r="Y37"/>
      <c r="Z37"/>
    </row>
    <row r="38" spans="1:26" ht="15.75" thickBot="1" x14ac:dyDescent="0.3">
      <c r="A38" s="12">
        <v>37</v>
      </c>
      <c r="B38" s="12" t="s">
        <v>168</v>
      </c>
      <c r="C38" s="13" t="s">
        <v>191</v>
      </c>
      <c r="D38" s="14" t="s">
        <v>74</v>
      </c>
      <c r="E38" s="15"/>
      <c r="F38" s="16">
        <v>90.597944702040365</v>
      </c>
      <c r="G38" s="16">
        <f t="shared" si="4"/>
        <v>83.285689712915627</v>
      </c>
      <c r="H38" s="15"/>
      <c r="I38" s="17">
        <v>-40.814965870217122</v>
      </c>
      <c r="J38" s="17">
        <v>30.246721760000003</v>
      </c>
      <c r="K38" s="14">
        <v>-45.793210560000013</v>
      </c>
      <c r="M38" s="14">
        <f t="shared" si="3"/>
        <v>87.831411128469085</v>
      </c>
      <c r="N38" s="14">
        <f t="shared" si="5"/>
        <v>2.7665335735712802</v>
      </c>
      <c r="O38" s="14">
        <f t="shared" si="6"/>
        <v>7.6537080136970781</v>
      </c>
      <c r="Q38"/>
      <c r="R38"/>
      <c r="S38"/>
      <c r="T38"/>
      <c r="U38"/>
      <c r="V38"/>
      <c r="W38"/>
      <c r="X38"/>
      <c r="Y38"/>
      <c r="Z38"/>
    </row>
    <row r="39" spans="1:26" ht="15" x14ac:dyDescent="0.25">
      <c r="A39" s="12">
        <v>38</v>
      </c>
      <c r="B39" s="12" t="s">
        <v>130</v>
      </c>
      <c r="C39" s="13" t="s">
        <v>204</v>
      </c>
      <c r="D39" s="14" t="s">
        <v>74</v>
      </c>
      <c r="E39" s="15"/>
      <c r="F39" s="16">
        <v>67.816941982296328</v>
      </c>
      <c r="G39" s="16">
        <f t="shared" si="4"/>
        <v>186.45638548815586</v>
      </c>
      <c r="H39" s="15"/>
      <c r="I39" s="17">
        <v>-2.2597255397793923</v>
      </c>
      <c r="J39" s="17">
        <v>86.081490479999999</v>
      </c>
      <c r="K39" s="14">
        <v>-0.83680000000000498</v>
      </c>
      <c r="M39" s="14">
        <f t="shared" si="3"/>
        <v>67.604361556249373</v>
      </c>
      <c r="N39" s="14">
        <f t="shared" si="5"/>
        <v>0.21258042604695504</v>
      </c>
      <c r="O39" s="14">
        <f t="shared" si="6"/>
        <v>4.5190437538304921E-2</v>
      </c>
      <c r="Q39" s="40"/>
      <c r="R39" s="40" t="s">
        <v>58</v>
      </c>
      <c r="S39" s="40" t="s">
        <v>36</v>
      </c>
      <c r="T39" s="40" t="s">
        <v>59</v>
      </c>
      <c r="U39" s="40" t="s">
        <v>60</v>
      </c>
      <c r="V39" s="40" t="s">
        <v>61</v>
      </c>
      <c r="W39" s="40" t="s">
        <v>62</v>
      </c>
      <c r="X39" s="40" t="s">
        <v>63</v>
      </c>
      <c r="Y39" s="40" t="s">
        <v>64</v>
      </c>
      <c r="Z39"/>
    </row>
    <row r="40" spans="1:26" ht="15" x14ac:dyDescent="0.25">
      <c r="A40" s="12">
        <v>39</v>
      </c>
      <c r="B40" s="12" t="s">
        <v>144</v>
      </c>
      <c r="C40" s="13" t="s">
        <v>32</v>
      </c>
      <c r="D40" s="14" t="s">
        <v>74</v>
      </c>
      <c r="E40" s="15"/>
      <c r="F40" s="16">
        <v>76.603138556891537</v>
      </c>
      <c r="G40" s="16">
        <f t="shared" si="4"/>
        <v>23.704305661419159</v>
      </c>
      <c r="H40" s="15"/>
      <c r="I40" s="17">
        <v>-21.227139999999999</v>
      </c>
      <c r="J40" s="17">
        <v>64.001267280000008</v>
      </c>
      <c r="K40" s="14">
        <v>54.860775360000005</v>
      </c>
      <c r="M40" s="14">
        <f t="shared" si="3"/>
        <v>80.309656057430161</v>
      </c>
      <c r="N40" s="14">
        <f t="shared" si="5"/>
        <v>3.7065175005386237</v>
      </c>
      <c r="O40" s="14">
        <f t="shared" si="6"/>
        <v>13.738271981799086</v>
      </c>
      <c r="Q40" t="s">
        <v>18</v>
      </c>
      <c r="R40">
        <v>100.05360826711076</v>
      </c>
      <c r="S40">
        <v>1.7511139646690752</v>
      </c>
      <c r="T40">
        <v>57.137119733962521</v>
      </c>
      <c r="U40">
        <v>1.0298777113520015E-40</v>
      </c>
      <c r="V40">
        <v>96.517161871549533</v>
      </c>
      <c r="W40">
        <v>103.59005466267199</v>
      </c>
      <c r="X40">
        <v>96.517161871549533</v>
      </c>
      <c r="Y40">
        <v>103.59005466267199</v>
      </c>
      <c r="Z40"/>
    </row>
    <row r="41" spans="1:26" ht="15" x14ac:dyDescent="0.25">
      <c r="A41" s="12">
        <v>40</v>
      </c>
      <c r="B41" s="12" t="s">
        <v>72</v>
      </c>
      <c r="C41" s="13" t="s">
        <v>73</v>
      </c>
      <c r="D41" s="14" t="s">
        <v>74</v>
      </c>
      <c r="E41" s="15"/>
      <c r="F41" s="16">
        <v>64.029201714539056</v>
      </c>
      <c r="G41" s="16">
        <f t="shared" si="4"/>
        <v>304.24581636371647</v>
      </c>
      <c r="H41" s="15"/>
      <c r="I41" s="17">
        <v>123.213899</v>
      </c>
      <c r="J41" s="17">
        <v>105.29860248</v>
      </c>
      <c r="K41" s="14">
        <v>196.45750248000002</v>
      </c>
      <c r="M41" s="14">
        <f t="shared" si="3"/>
        <v>66.282279749608719</v>
      </c>
      <c r="N41" s="14">
        <f t="shared" si="5"/>
        <v>2.2530780350696631</v>
      </c>
      <c r="O41" s="14">
        <f t="shared" si="6"/>
        <v>5.0763606321133743</v>
      </c>
      <c r="Q41" t="s">
        <v>67</v>
      </c>
      <c r="R41">
        <v>-4.9473803344733197E-2</v>
      </c>
      <c r="S41">
        <v>1.3120203444368164E-2</v>
      </c>
      <c r="T41">
        <v>3.770810685559133</v>
      </c>
      <c r="U41">
        <v>5.1435620787125135E-4</v>
      </c>
      <c r="V41">
        <v>2.2977014948305643E-2</v>
      </c>
      <c r="W41">
        <v>7.597059174116079E-2</v>
      </c>
      <c r="X41">
        <v>2.2977014948305643E-2</v>
      </c>
      <c r="Y41">
        <v>7.597059174116079E-2</v>
      </c>
      <c r="Z41"/>
    </row>
    <row r="42" spans="1:26" ht="15" x14ac:dyDescent="0.25">
      <c r="A42" s="12">
        <v>41</v>
      </c>
      <c r="B42" s="12" t="s">
        <v>169</v>
      </c>
      <c r="C42" s="13" t="s">
        <v>107</v>
      </c>
      <c r="D42" s="14" t="s">
        <v>74</v>
      </c>
      <c r="E42" s="15"/>
      <c r="F42" s="16">
        <v>90.607966682164431</v>
      </c>
      <c r="G42" s="16">
        <f t="shared" si="4"/>
        <v>83.468713325995992</v>
      </c>
      <c r="H42" s="15"/>
      <c r="I42" s="17">
        <v>-62.716549999999998</v>
      </c>
      <c r="J42" s="17">
        <v>29.52970968</v>
      </c>
      <c r="K42" s="14">
        <v>-41.132694799999996</v>
      </c>
      <c r="M42" s="14">
        <f t="shared" si="3"/>
        <v>89.472599019099917</v>
      </c>
      <c r="N42" s="14">
        <f t="shared" si="5"/>
        <v>1.135367663064514</v>
      </c>
      <c r="O42" s="14">
        <f t="shared" si="6"/>
        <v>1.2890597303325757</v>
      </c>
      <c r="Q42" t="s">
        <v>68</v>
      </c>
      <c r="R42">
        <v>-0.37766005449402384</v>
      </c>
      <c r="S42">
        <v>3.0364709758319199E-2</v>
      </c>
      <c r="T42">
        <v>-12.437466305455269</v>
      </c>
      <c r="U42">
        <v>1.6834515206321916E-15</v>
      </c>
      <c r="V42">
        <v>-0.43898282990651055</v>
      </c>
      <c r="W42">
        <v>-0.31633727908153714</v>
      </c>
      <c r="X42">
        <v>-0.43898282990651055</v>
      </c>
      <c r="Y42">
        <v>-0.31633727908153714</v>
      </c>
      <c r="Z42"/>
    </row>
    <row r="43" spans="1:26" ht="15.75" thickBot="1" x14ac:dyDescent="0.3">
      <c r="A43" s="12">
        <v>42</v>
      </c>
      <c r="B43" s="12" t="s">
        <v>170</v>
      </c>
      <c r="C43" s="13" t="s">
        <v>110</v>
      </c>
      <c r="D43" s="14" t="s">
        <v>74</v>
      </c>
      <c r="E43" s="15"/>
      <c r="F43" s="16">
        <v>90.82799664080855</v>
      </c>
      <c r="G43" s="16">
        <f t="shared" si="4"/>
        <v>87.537567314411248</v>
      </c>
      <c r="H43" s="15"/>
      <c r="I43" s="17">
        <v>-68.505769999999998</v>
      </c>
      <c r="J43" s="17">
        <v>34.385994800000006</v>
      </c>
      <c r="K43" s="14">
        <v>-28.534294240000005</v>
      </c>
      <c r="M43" s="14">
        <f t="shared" si="3"/>
        <v>88.700397852646802</v>
      </c>
      <c r="N43" s="14">
        <f t="shared" si="5"/>
        <v>2.1275987881617482</v>
      </c>
      <c r="O43" s="14">
        <f t="shared" si="6"/>
        <v>4.5266766033873393</v>
      </c>
      <c r="Q43" s="39" t="s">
        <v>69</v>
      </c>
      <c r="R43" s="39">
        <v>6.1548210117015494E-2</v>
      </c>
      <c r="S43" s="39">
        <v>7.7224500094126985E-3</v>
      </c>
      <c r="T43" s="39">
        <v>7.9700367165855317</v>
      </c>
      <c r="U43" s="39">
        <v>7.296186521175106E-10</v>
      </c>
      <c r="V43" s="39">
        <v>4.5952405930821158E-2</v>
      </c>
      <c r="W43" s="39">
        <v>7.7144014303209829E-2</v>
      </c>
      <c r="X43" s="39">
        <v>4.5952405930821158E-2</v>
      </c>
      <c r="Y43" s="39">
        <v>7.7144014303209829E-2</v>
      </c>
      <c r="Z43"/>
    </row>
    <row r="44" spans="1:26" ht="15" x14ac:dyDescent="0.25">
      <c r="A44" s="12">
        <v>43</v>
      </c>
      <c r="B44" s="12" t="s">
        <v>152</v>
      </c>
      <c r="C44" s="13" t="s">
        <v>198</v>
      </c>
      <c r="D44" s="14" t="s">
        <v>74</v>
      </c>
      <c r="E44" s="15"/>
      <c r="F44" s="16">
        <v>79.78106568333925</v>
      </c>
      <c r="G44" s="16">
        <f t="shared" si="4"/>
        <v>2.8587358201281554</v>
      </c>
      <c r="H44" s="15"/>
      <c r="I44" s="17">
        <v>-5.6927329999999996</v>
      </c>
      <c r="J44" s="17">
        <v>70.815120480000004</v>
      </c>
      <c r="K44" s="14">
        <v>25.187428960000009</v>
      </c>
      <c r="M44" s="14">
        <f t="shared" si="3"/>
        <v>75.141448330506648</v>
      </c>
      <c r="N44" s="14">
        <f t="shared" si="5"/>
        <v>4.6396173528326017</v>
      </c>
      <c r="O44" s="14">
        <f t="shared" si="6"/>
        <v>21.5260491807054</v>
      </c>
      <c r="Q44"/>
      <c r="R44"/>
      <c r="S44"/>
      <c r="T44"/>
      <c r="U44"/>
      <c r="V44"/>
      <c r="W44"/>
      <c r="X44"/>
      <c r="Y44"/>
      <c r="Z44"/>
    </row>
    <row r="45" spans="1:26" ht="15" x14ac:dyDescent="0.25">
      <c r="A45" s="12">
        <v>44</v>
      </c>
      <c r="B45" s="12" t="s">
        <v>135</v>
      </c>
      <c r="C45" s="13" t="s">
        <v>203</v>
      </c>
      <c r="D45" s="14" t="s">
        <v>74</v>
      </c>
      <c r="E45" s="15"/>
      <c r="F45" s="16">
        <v>71.688211889090312</v>
      </c>
      <c r="G45" s="16">
        <f t="shared" si="4"/>
        <v>95.71948334407972</v>
      </c>
      <c r="H45" s="15"/>
      <c r="I45" s="17">
        <v>-16.78005417012951</v>
      </c>
      <c r="J45" s="17">
        <v>67.664861360000003</v>
      </c>
      <c r="K45" s="14">
        <v>-38.074399999999997</v>
      </c>
      <c r="M45" s="14">
        <f t="shared" si="3"/>
        <v>72.986054967410254</v>
      </c>
      <c r="N45" s="14">
        <f t="shared" si="5"/>
        <v>1.2978430783199428</v>
      </c>
      <c r="O45" s="14">
        <f t="shared" si="6"/>
        <v>1.6843966559429853</v>
      </c>
      <c r="Q45"/>
      <c r="R45"/>
      <c r="S45"/>
      <c r="T45"/>
      <c r="U45"/>
      <c r="V45"/>
      <c r="W45"/>
      <c r="X45"/>
      <c r="Y45"/>
    </row>
    <row r="46" spans="1:26" ht="15" x14ac:dyDescent="0.25">
      <c r="A46" s="12">
        <v>45</v>
      </c>
      <c r="B46" s="12" t="s">
        <v>101</v>
      </c>
      <c r="C46" s="13" t="s">
        <v>183</v>
      </c>
      <c r="D46" s="17" t="s">
        <v>48</v>
      </c>
      <c r="E46" s="54"/>
      <c r="F46" s="17">
        <v>82.160811378928429</v>
      </c>
      <c r="G46" s="16">
        <f t="shared" si="4"/>
        <v>0.4746742139005477</v>
      </c>
      <c r="H46" s="15"/>
      <c r="I46" s="17">
        <v>-32.009562250115131</v>
      </c>
      <c r="J46" s="17">
        <v>78.994589439999999</v>
      </c>
      <c r="K46" s="14">
        <v>175.28378472</v>
      </c>
      <c r="M46" s="14">
        <f t="shared" si="3"/>
        <v>82.592545314432797</v>
      </c>
      <c r="N46" s="14">
        <f t="shared" si="5"/>
        <v>0.43173393550436856</v>
      </c>
      <c r="O46" s="14">
        <f t="shared" si="6"/>
        <v>0.18639419106609026</v>
      </c>
      <c r="Q46"/>
      <c r="R46"/>
      <c r="S46"/>
      <c r="T46"/>
      <c r="U46"/>
      <c r="V46"/>
      <c r="W46"/>
      <c r="X46"/>
      <c r="Y46"/>
    </row>
    <row r="47" spans="1:26" ht="15" x14ac:dyDescent="0.25">
      <c r="A47" s="12">
        <v>46</v>
      </c>
      <c r="B47" s="12" t="s">
        <v>99</v>
      </c>
      <c r="C47" s="13" t="s">
        <v>100</v>
      </c>
      <c r="D47" s="14" t="s">
        <v>48</v>
      </c>
      <c r="E47" s="15"/>
      <c r="F47" s="16">
        <v>74.986092662788053</v>
      </c>
      <c r="G47" s="16">
        <f t="shared" si="4"/>
        <v>42.064987685433387</v>
      </c>
      <c r="H47" s="15"/>
      <c r="I47" s="17">
        <v>-39.711154590020328</v>
      </c>
      <c r="J47" s="17">
        <v>80.246400399999999</v>
      </c>
      <c r="K47" s="14">
        <v>44.118731920000002</v>
      </c>
      <c r="M47" s="14">
        <f t="shared" si="3"/>
        <v>74.427839154184895</v>
      </c>
      <c r="N47" s="14">
        <f t="shared" si="5"/>
        <v>0.55825350860315837</v>
      </c>
      <c r="O47" s="14">
        <f t="shared" si="6"/>
        <v>0.3116469798677366</v>
      </c>
      <c r="Q47"/>
      <c r="R47"/>
      <c r="S47"/>
      <c r="T47"/>
      <c r="U47"/>
      <c r="V47"/>
      <c r="W47"/>
      <c r="X47"/>
      <c r="Y47"/>
    </row>
    <row r="48" spans="1:26" x14ac:dyDescent="0.2">
      <c r="A48" s="12">
        <v>47</v>
      </c>
      <c r="B48" s="12" t="s">
        <v>37</v>
      </c>
      <c r="C48" s="13" t="s">
        <v>38</v>
      </c>
      <c r="D48" s="17" t="s">
        <v>48</v>
      </c>
      <c r="E48" s="54"/>
      <c r="F48" s="17">
        <v>81.206063586394464</v>
      </c>
      <c r="G48" s="16">
        <f t="shared" si="4"/>
        <v>7.0639936266124845E-2</v>
      </c>
      <c r="H48" s="15"/>
      <c r="I48" s="17">
        <v>-25.57387935017298</v>
      </c>
      <c r="J48" s="17">
        <v>81.201147360000007</v>
      </c>
      <c r="K48" s="14">
        <v>177.91397264000003</v>
      </c>
      <c r="M48" s="14">
        <f t="shared" si="3"/>
        <v>81.602702178687949</v>
      </c>
      <c r="N48" s="14">
        <f t="shared" si="5"/>
        <v>0.39663859229348475</v>
      </c>
      <c r="O48" s="14">
        <f t="shared" si="6"/>
        <v>0.15732217289655723</v>
      </c>
    </row>
    <row r="49" spans="1:15" x14ac:dyDescent="0.2">
      <c r="A49" s="12">
        <v>48</v>
      </c>
      <c r="B49" s="12" t="s">
        <v>145</v>
      </c>
      <c r="C49" s="13" t="s">
        <v>199</v>
      </c>
      <c r="D49" s="14" t="s">
        <v>74</v>
      </c>
      <c r="E49" s="15"/>
      <c r="F49" s="16">
        <v>76.623512537199133</v>
      </c>
      <c r="G49" s="16">
        <f t="shared" si="4"/>
        <v>23.506330888576073</v>
      </c>
      <c r="H49" s="15"/>
      <c r="I49" s="17">
        <v>-25.08662</v>
      </c>
      <c r="J49" s="17">
        <v>70.990388240000016</v>
      </c>
      <c r="K49" s="14">
        <v>42.086186560000002</v>
      </c>
      <c r="M49" s="14">
        <f t="shared" si="3"/>
        <v>77.074834333723288</v>
      </c>
      <c r="N49" s="14">
        <f t="shared" si="5"/>
        <v>0.45132179652415516</v>
      </c>
      <c r="O49" s="14">
        <f t="shared" si="6"/>
        <v>0.20369136401779092</v>
      </c>
    </row>
    <row r="50" spans="1:15" x14ac:dyDescent="0.2">
      <c r="A50" s="12">
        <v>49</v>
      </c>
      <c r="B50" s="12" t="s">
        <v>132</v>
      </c>
      <c r="C50" s="13" t="s">
        <v>206</v>
      </c>
      <c r="D50" s="14" t="s">
        <v>74</v>
      </c>
      <c r="E50" s="15"/>
      <c r="F50" s="16">
        <v>69.982793300457459</v>
      </c>
      <c r="G50" s="16">
        <f t="shared" si="4"/>
        <v>131.99831658215169</v>
      </c>
      <c r="H50" s="15"/>
      <c r="I50" s="17">
        <v>74.294989999999999</v>
      </c>
      <c r="J50" s="17">
        <v>74.167717840000009</v>
      </c>
      <c r="K50" s="14">
        <v>59.379746400000002</v>
      </c>
      <c r="M50" s="14">
        <f t="shared" si="3"/>
        <v>72.022485289322347</v>
      </c>
      <c r="N50" s="14">
        <f t="shared" si="5"/>
        <v>2.0396919888648881</v>
      </c>
      <c r="O50" s="14">
        <f t="shared" si="6"/>
        <v>4.1603434094396032</v>
      </c>
    </row>
    <row r="51" spans="1:15" x14ac:dyDescent="0.2">
      <c r="A51" s="12">
        <v>50</v>
      </c>
      <c r="B51" s="12" t="s">
        <v>161</v>
      </c>
      <c r="C51" s="13" t="s">
        <v>188</v>
      </c>
      <c r="D51" s="14" t="s">
        <v>74</v>
      </c>
      <c r="E51" s="15"/>
      <c r="F51" s="16">
        <v>84.775213389647433</v>
      </c>
      <c r="G51" s="16">
        <f t="shared" si="4"/>
        <v>10.912240524670684</v>
      </c>
      <c r="H51" s="15"/>
      <c r="I51" s="17">
        <v>-45.348889999999997</v>
      </c>
      <c r="J51" s="17">
        <v>29.865517520000001</v>
      </c>
      <c r="K51" s="14">
        <v>-32.644195600000003</v>
      </c>
      <c r="M51" s="14">
        <f t="shared" si="3"/>
        <v>89.008985548887523</v>
      </c>
      <c r="N51" s="14">
        <f t="shared" si="5"/>
        <v>4.2337721592400896</v>
      </c>
      <c r="O51" s="14">
        <f t="shared" si="6"/>
        <v>17.92482669635649</v>
      </c>
    </row>
    <row r="52" spans="1:15" x14ac:dyDescent="0.2">
      <c r="A52" s="12">
        <v>51</v>
      </c>
      <c r="B52" s="12" t="s">
        <v>120</v>
      </c>
      <c r="C52" s="13" t="s">
        <v>42</v>
      </c>
      <c r="D52" s="14" t="s">
        <v>15</v>
      </c>
      <c r="E52" s="15"/>
      <c r="F52" s="16">
        <v>76.918256787235165</v>
      </c>
      <c r="G52" s="16">
        <f t="shared" si="4"/>
        <v>20.735168634482388</v>
      </c>
      <c r="H52" s="15"/>
      <c r="I52" s="17">
        <v>6.4839264004785102</v>
      </c>
      <c r="J52" s="17">
        <v>74.414573840000003</v>
      </c>
      <c r="K52" s="14">
        <v>110.56960568</v>
      </c>
      <c r="M52" s="14">
        <f t="shared" si="3"/>
        <v>78.434773078855983</v>
      </c>
      <c r="N52" s="14">
        <f t="shared" si="5"/>
        <v>1.5165162916208175</v>
      </c>
      <c r="O52" s="14">
        <f t="shared" si="6"/>
        <v>2.2998216627513561</v>
      </c>
    </row>
    <row r="53" spans="1:15" x14ac:dyDescent="0.2">
      <c r="A53" s="12">
        <v>52</v>
      </c>
      <c r="B53" s="12" t="s">
        <v>90</v>
      </c>
      <c r="C53" s="13" t="s">
        <v>91</v>
      </c>
      <c r="D53" s="14" t="s">
        <v>48</v>
      </c>
      <c r="E53" s="15"/>
      <c r="F53" s="16">
        <v>72.595375681261316</v>
      </c>
      <c r="G53" s="16">
        <f t="shared" si="4"/>
        <v>78.791713459449568</v>
      </c>
      <c r="H53" s="15"/>
      <c r="I53" s="17">
        <v>-56.876191889901826</v>
      </c>
      <c r="J53" s="17">
        <v>84.423120240000003</v>
      </c>
      <c r="K53" s="14">
        <v>44.08274952</v>
      </c>
      <c r="M53" s="14">
        <f t="shared" si="3"/>
        <v>73.697463939267863</v>
      </c>
      <c r="N53" s="14">
        <f t="shared" si="5"/>
        <v>1.1020882580065461</v>
      </c>
      <c r="O53" s="14">
        <f t="shared" si="6"/>
        <v>1.2145985284359033</v>
      </c>
    </row>
    <row r="54" spans="1:15" x14ac:dyDescent="0.2">
      <c r="A54" s="12">
        <v>53</v>
      </c>
      <c r="B54" s="12" t="s">
        <v>134</v>
      </c>
      <c r="C54" s="13" t="s">
        <v>92</v>
      </c>
      <c r="D54" s="14" t="s">
        <v>74</v>
      </c>
      <c r="E54" s="15"/>
      <c r="F54" s="16">
        <v>71.494238404161578</v>
      </c>
      <c r="G54" s="16">
        <f t="shared" si="4"/>
        <v>99.552640005285468</v>
      </c>
      <c r="H54" s="15"/>
      <c r="I54" s="17">
        <v>24.604184999999998</v>
      </c>
      <c r="J54" s="17">
        <v>74.395201920000005</v>
      </c>
      <c r="K54" s="14">
        <v>96.114178559999999</v>
      </c>
      <c r="M54" s="14">
        <f t="shared" si="3"/>
        <v>76.655905302997439</v>
      </c>
      <c r="N54" s="14">
        <f t="shared" si="5"/>
        <v>5.1616668988358612</v>
      </c>
      <c r="O54" s="14">
        <f t="shared" si="6"/>
        <v>26.642805174537816</v>
      </c>
    </row>
    <row r="55" spans="1:15" x14ac:dyDescent="0.2">
      <c r="A55" s="12">
        <v>54</v>
      </c>
      <c r="B55" s="12" t="s">
        <v>177</v>
      </c>
      <c r="C55" s="13" t="s">
        <v>193</v>
      </c>
      <c r="D55" s="17" t="s">
        <v>48</v>
      </c>
      <c r="E55" s="54"/>
      <c r="F55" s="17">
        <v>91.231201720227631</v>
      </c>
      <c r="G55" s="16">
        <f t="shared" si="4"/>
        <v>95.245037113577808</v>
      </c>
      <c r="H55" s="15"/>
      <c r="I55" s="17">
        <v>-82.897770919997527</v>
      </c>
      <c r="J55" s="17">
        <v>42.115767440000006</v>
      </c>
      <c r="K55" s="14">
        <v>68.862280320000011</v>
      </c>
      <c r="M55" s="14">
        <f t="shared" si="3"/>
        <v>92.487783355147599</v>
      </c>
      <c r="N55" s="14">
        <f t="shared" si="5"/>
        <v>1.2565816349199679</v>
      </c>
      <c r="O55" s="14">
        <f t="shared" si="6"/>
        <v>1.5789974052181395</v>
      </c>
    </row>
    <row r="56" spans="1:15" x14ac:dyDescent="0.2">
      <c r="A56" s="12">
        <v>55</v>
      </c>
      <c r="B56" s="12" t="s">
        <v>163</v>
      </c>
      <c r="C56" s="13" t="s">
        <v>186</v>
      </c>
      <c r="D56" s="14" t="s">
        <v>74</v>
      </c>
      <c r="E56" s="15"/>
      <c r="F56" s="16">
        <v>87.579974960428018</v>
      </c>
      <c r="G56" s="16">
        <f t="shared" si="4"/>
        <v>37.309247558392656</v>
      </c>
      <c r="H56" s="15"/>
      <c r="I56" s="17">
        <v>3.6665059999999996</v>
      </c>
      <c r="J56" s="17">
        <v>21.629731920000001</v>
      </c>
      <c r="K56" s="14">
        <v>-97.336115759999998</v>
      </c>
      <c r="M56" s="14">
        <f t="shared" si="3"/>
        <v>85.712662829935525</v>
      </c>
      <c r="N56" s="14">
        <f t="shared" si="5"/>
        <v>1.8673121304924933</v>
      </c>
      <c r="O56" s="14">
        <f t="shared" si="6"/>
        <v>3.4868545926844146</v>
      </c>
    </row>
    <row r="57" spans="1:15" x14ac:dyDescent="0.2">
      <c r="A57" s="12">
        <v>56</v>
      </c>
      <c r="B57" s="12" t="s">
        <v>81</v>
      </c>
      <c r="C57" s="13" t="s">
        <v>82</v>
      </c>
      <c r="D57" s="14" t="s">
        <v>48</v>
      </c>
      <c r="E57" s="15"/>
      <c r="F57" s="16">
        <v>79.399077995801818</v>
      </c>
      <c r="G57" s="16">
        <f t="shared" si="4"/>
        <v>4.2963644297683379</v>
      </c>
      <c r="H57" s="15"/>
      <c r="I57" s="17">
        <v>-40.242797960279574</v>
      </c>
      <c r="J57" s="17">
        <v>79.834569279999997</v>
      </c>
      <c r="K57" s="14">
        <v>166.12848144</v>
      </c>
      <c r="M57" s="14">
        <f t="shared" si="3"/>
        <v>82.119155436737557</v>
      </c>
      <c r="N57" s="14">
        <f t="shared" si="5"/>
        <v>2.7200774409357393</v>
      </c>
      <c r="O57" s="14">
        <f t="shared" si="6"/>
        <v>7.3988212846875205</v>
      </c>
    </row>
    <row r="58" spans="1:15" x14ac:dyDescent="0.2">
      <c r="A58" s="12">
        <v>57</v>
      </c>
      <c r="B58" s="12" t="s">
        <v>174</v>
      </c>
      <c r="C58" s="13" t="s">
        <v>85</v>
      </c>
      <c r="D58" s="14" t="s">
        <v>48</v>
      </c>
      <c r="E58" s="15"/>
      <c r="F58" s="16">
        <v>79.383597302838695</v>
      </c>
      <c r="G58" s="16">
        <f t="shared" si="4"/>
        <v>4.3607798310525014</v>
      </c>
      <c r="H58" s="15"/>
      <c r="I58" s="17">
        <v>-38.241657579935072</v>
      </c>
      <c r="J58" s="17">
        <v>70.422703120000008</v>
      </c>
      <c r="K58" s="14">
        <v>142.54657880000002</v>
      </c>
      <c r="M58" s="14">
        <f t="shared" si="3"/>
        <v>84.12321339932555</v>
      </c>
      <c r="N58" s="14">
        <f t="shared" si="5"/>
        <v>4.7396160964868557</v>
      </c>
      <c r="O58" s="14">
        <f t="shared" si="6"/>
        <v>22.463960742077298</v>
      </c>
    </row>
    <row r="59" spans="1:15" x14ac:dyDescent="0.2">
      <c r="A59" s="12">
        <v>58</v>
      </c>
      <c r="B59" s="12" t="s">
        <v>124</v>
      </c>
      <c r="C59" s="13" t="s">
        <v>184</v>
      </c>
      <c r="D59" s="14" t="s">
        <v>15</v>
      </c>
      <c r="E59" s="15"/>
      <c r="F59" s="16">
        <v>81.983148185668483</v>
      </c>
      <c r="G59" s="16">
        <f t="shared" si="4"/>
        <v>0.26143060822917313</v>
      </c>
      <c r="H59" s="15"/>
      <c r="I59" s="17">
        <v>-11.356519900242622</v>
      </c>
      <c r="J59" s="17">
        <v>57.09934088</v>
      </c>
      <c r="K59" s="14">
        <v>68.655632560000001</v>
      </c>
      <c r="M59" s="14">
        <f t="shared" si="3"/>
        <v>83.276949609541759</v>
      </c>
      <c r="N59" s="14">
        <f t="shared" si="5"/>
        <v>1.2938014238732762</v>
      </c>
      <c r="O59" s="14">
        <f t="shared" si="6"/>
        <v>1.673922124416517</v>
      </c>
    </row>
    <row r="60" spans="1:15" x14ac:dyDescent="0.2">
      <c r="A60" s="12">
        <v>59</v>
      </c>
      <c r="B60" s="12" t="s">
        <v>127</v>
      </c>
      <c r="C60" s="13" t="s">
        <v>194</v>
      </c>
      <c r="D60" s="14" t="s">
        <v>74</v>
      </c>
      <c r="E60" s="15"/>
      <c r="F60" s="16">
        <v>61.380598680153028</v>
      </c>
      <c r="G60" s="16">
        <f t="shared" si="4"/>
        <v>403.65819202300872</v>
      </c>
      <c r="H60" s="15"/>
      <c r="I60" s="17">
        <v>12.630148300010671</v>
      </c>
      <c r="J60" s="17">
        <v>101.17091912000001</v>
      </c>
      <c r="K60" s="14">
        <v>17.296321280000001</v>
      </c>
      <c r="M60" s="14">
        <f t="shared" si="3"/>
        <v>62.28508958222438</v>
      </c>
      <c r="N60" s="14">
        <f t="shared" si="5"/>
        <v>0.90449090207135185</v>
      </c>
      <c r="O60" s="14">
        <f t="shared" si="6"/>
        <v>0.81810379192984783</v>
      </c>
    </row>
    <row r="61" spans="1:15" x14ac:dyDescent="0.2">
      <c r="A61" s="12">
        <v>60</v>
      </c>
      <c r="B61" s="12" t="s">
        <v>128</v>
      </c>
      <c r="C61" s="13" t="s">
        <v>195</v>
      </c>
      <c r="D61" s="14" t="s">
        <v>74</v>
      </c>
      <c r="E61" s="15"/>
      <c r="F61" s="16">
        <v>62.034006045165185</v>
      </c>
      <c r="G61" s="16">
        <f t="shared" si="4"/>
        <v>377.82959613855172</v>
      </c>
      <c r="H61" s="15"/>
      <c r="I61" s="17">
        <v>4.6178678202317274</v>
      </c>
      <c r="J61" s="17">
        <v>99.148499040000004</v>
      </c>
      <c r="K61" s="14">
        <v>24.339750559999999</v>
      </c>
      <c r="M61" s="14">
        <f t="shared" si="3"/>
        <v>63.878785313916197</v>
      </c>
      <c r="N61" s="14">
        <f t="shared" si="5"/>
        <v>1.8447792687510116</v>
      </c>
      <c r="O61" s="14">
        <f t="shared" si="6"/>
        <v>3.4032105504135171</v>
      </c>
    </row>
    <row r="62" spans="1:15" x14ac:dyDescent="0.2">
      <c r="A62" s="12">
        <v>61</v>
      </c>
      <c r="B62" s="12" t="s">
        <v>150</v>
      </c>
      <c r="C62" s="13" t="s">
        <v>95</v>
      </c>
      <c r="D62" s="14" t="s">
        <v>74</v>
      </c>
      <c r="E62" s="15"/>
      <c r="F62" s="16">
        <v>77.688711717261995</v>
      </c>
      <c r="G62" s="16">
        <f t="shared" si="4"/>
        <v>14.312099946519375</v>
      </c>
      <c r="H62" s="15"/>
      <c r="I62" s="17">
        <v>-5.0173239999999995</v>
      </c>
      <c r="J62" s="17">
        <v>77.183754239999999</v>
      </c>
      <c r="K62" s="14">
        <v>105.18529976000001</v>
      </c>
      <c r="M62" s="14">
        <f t="shared" si="3"/>
        <v>77.626580466521574</v>
      </c>
      <c r="N62" s="14">
        <f t="shared" si="5"/>
        <v>6.2131250740421251E-2</v>
      </c>
      <c r="O62" s="14">
        <f t="shared" si="6"/>
        <v>3.8602923185690964E-3</v>
      </c>
    </row>
    <row r="63" spans="1:15" x14ac:dyDescent="0.2">
      <c r="A63" s="12">
        <v>62</v>
      </c>
      <c r="B63" s="12" t="s">
        <v>122</v>
      </c>
      <c r="C63" s="13" t="s">
        <v>44</v>
      </c>
      <c r="D63" s="14" t="s">
        <v>15</v>
      </c>
      <c r="E63" s="15"/>
      <c r="F63" s="16">
        <v>76.994826583933431</v>
      </c>
      <c r="G63" s="16">
        <f t="shared" si="4"/>
        <v>20.043696870017342</v>
      </c>
      <c r="H63" s="15"/>
      <c r="I63" s="17">
        <v>-16.40279</v>
      </c>
      <c r="J63" s="17">
        <v>68.426307519999995</v>
      </c>
      <c r="K63" s="14">
        <v>48.235202159999993</v>
      </c>
      <c r="M63" s="14">
        <f t="shared" si="3"/>
        <v>77.992024004628092</v>
      </c>
      <c r="N63" s="14">
        <f t="shared" si="5"/>
        <v>0.99719742069466122</v>
      </c>
      <c r="O63" s="14">
        <f t="shared" si="6"/>
        <v>0.99440269584008512</v>
      </c>
    </row>
    <row r="64" spans="1:15" x14ac:dyDescent="0.2">
      <c r="A64" s="12">
        <v>63</v>
      </c>
      <c r="B64" s="12" t="s">
        <v>148</v>
      </c>
      <c r="C64" s="13" t="s">
        <v>86</v>
      </c>
      <c r="D64" s="14" t="s">
        <v>74</v>
      </c>
      <c r="E64" s="15"/>
      <c r="F64" s="16">
        <v>77.179242335918502</v>
      </c>
      <c r="G64" s="16">
        <f t="shared" si="4"/>
        <v>18.426440481467157</v>
      </c>
      <c r="H64" s="15"/>
      <c r="I64" s="17">
        <v>-4.7278630000000001</v>
      </c>
      <c r="J64" s="17">
        <v>66.409745040000004</v>
      </c>
      <c r="K64" s="14">
        <v>76.699581760000001</v>
      </c>
      <c r="M64" s="14">
        <f t="shared" si="3"/>
        <v>79.927927674724657</v>
      </c>
      <c r="N64" s="14">
        <f t="shared" si="5"/>
        <v>2.7486853388061547</v>
      </c>
      <c r="O64" s="14">
        <f t="shared" si="6"/>
        <v>7.5552710917679056</v>
      </c>
    </row>
    <row r="65" spans="1:19" x14ac:dyDescent="0.2">
      <c r="A65" s="12">
        <v>64</v>
      </c>
      <c r="B65" s="12" t="s">
        <v>23</v>
      </c>
      <c r="C65" s="13" t="s">
        <v>24</v>
      </c>
      <c r="D65" s="14" t="s">
        <v>15</v>
      </c>
      <c r="E65" s="15"/>
      <c r="F65" s="16">
        <v>73.007317642780734</v>
      </c>
      <c r="G65" s="16">
        <f t="shared" si="4"/>
        <v>71.648229000572343</v>
      </c>
      <c r="H65" s="15"/>
      <c r="I65" s="17">
        <v>52.488928000864902</v>
      </c>
      <c r="J65" s="17">
        <v>88.828370160000006</v>
      </c>
      <c r="K65" s="14">
        <v>150.75232328000001</v>
      </c>
      <c r="M65" s="14">
        <f t="shared" si="3"/>
        <v>73.18838991904488</v>
      </c>
      <c r="N65" s="14">
        <f t="shared" si="5"/>
        <v>0.18107227626414613</v>
      </c>
      <c r="O65" s="14">
        <f t="shared" si="6"/>
        <v>3.2787169231479257E-2</v>
      </c>
    </row>
    <row r="66" spans="1:19" x14ac:dyDescent="0.2">
      <c r="A66" s="12">
        <v>65</v>
      </c>
      <c r="B66" s="12" t="s">
        <v>139</v>
      </c>
      <c r="C66" s="13" t="s">
        <v>80</v>
      </c>
      <c r="D66" s="14" t="s">
        <v>74</v>
      </c>
      <c r="E66" s="15"/>
      <c r="F66" s="16">
        <v>73.271727225463039</v>
      </c>
      <c r="G66" s="16">
        <f t="shared" ref="G66:G75" si="7">(F66-$R$71)^2</f>
        <v>67.241936960198856</v>
      </c>
      <c r="H66" s="15"/>
      <c r="I66" s="17">
        <v>-31.840710000000001</v>
      </c>
      <c r="J66" s="17">
        <v>68.02037584</v>
      </c>
      <c r="K66" s="14">
        <v>-60.388425120000001</v>
      </c>
      <c r="M66" s="14">
        <f t="shared" si="3"/>
        <v>72.223510967647641</v>
      </c>
      <c r="N66" s="14">
        <f t="shared" ref="N66:N75" si="8">ABS(M66-F66)</f>
        <v>1.0482162578153975</v>
      </c>
      <c r="O66" s="14">
        <f t="shared" ref="O66:O75" si="9">N66^2</f>
        <v>1.0987573231485159</v>
      </c>
    </row>
    <row r="67" spans="1:19" x14ac:dyDescent="0.2">
      <c r="A67" s="12">
        <v>66</v>
      </c>
      <c r="B67" s="12" t="s">
        <v>153</v>
      </c>
      <c r="C67" s="13" t="s">
        <v>196</v>
      </c>
      <c r="D67" s="14" t="s">
        <v>74</v>
      </c>
      <c r="E67" s="15"/>
      <c r="F67" s="16">
        <v>79.881861390392459</v>
      </c>
      <c r="G67" s="16">
        <f t="shared" si="7"/>
        <v>2.5280489343843966</v>
      </c>
      <c r="H67" s="15"/>
      <c r="I67" s="17">
        <v>27.305820999999995</v>
      </c>
      <c r="J67" s="17">
        <v>44.278895439999999</v>
      </c>
      <c r="K67" s="14">
        <v>-33.895002399999996</v>
      </c>
      <c r="M67" s="14">
        <f t="shared" ref="M67:M75" si="10">$R$40+I67*$R$41+J67*$R$42+K67*$R$43</f>
        <v>79.894138654352744</v>
      </c>
      <c r="N67" s="14">
        <f t="shared" si="8"/>
        <v>1.2277263960285723E-2</v>
      </c>
      <c r="O67" s="14">
        <f t="shared" si="9"/>
        <v>1.5073121035053067E-4</v>
      </c>
      <c r="R67" s="20">
        <f>SQRT(AVERAGE(O2:O75))</f>
        <v>2.4078277569733912</v>
      </c>
      <c r="S67" s="10" t="s">
        <v>216</v>
      </c>
    </row>
    <row r="68" spans="1:19" x14ac:dyDescent="0.2">
      <c r="A68" s="12">
        <v>67</v>
      </c>
      <c r="B68" s="12" t="s">
        <v>154</v>
      </c>
      <c r="C68" s="13" t="s">
        <v>106</v>
      </c>
      <c r="D68" s="14" t="s">
        <v>74</v>
      </c>
      <c r="E68" s="15"/>
      <c r="F68" s="16">
        <v>80.505797957907021</v>
      </c>
      <c r="G68" s="16">
        <f t="shared" si="7"/>
        <v>0.9332475288792601</v>
      </c>
      <c r="H68" s="15"/>
      <c r="I68" s="17">
        <v>8.104908</v>
      </c>
      <c r="J68" s="17">
        <v>68.474381680000008</v>
      </c>
      <c r="K68" s="14">
        <v>1.8855614399999967</v>
      </c>
      <c r="M68" s="14">
        <f t="shared" si="10"/>
        <v>73.908641857575887</v>
      </c>
      <c r="N68" s="14">
        <f t="shared" si="8"/>
        <v>6.5971561003311336</v>
      </c>
      <c r="O68" s="14">
        <f t="shared" si="9"/>
        <v>43.522468612136294</v>
      </c>
      <c r="R68" s="20">
        <f>SUM(O47:O75)</f>
        <v>172.34985313724326</v>
      </c>
      <c r="S68" s="10" t="s">
        <v>217</v>
      </c>
    </row>
    <row r="69" spans="1:19" x14ac:dyDescent="0.2">
      <c r="A69" s="12">
        <v>68</v>
      </c>
      <c r="B69" s="12" t="s">
        <v>160</v>
      </c>
      <c r="C69" s="13" t="s">
        <v>89</v>
      </c>
      <c r="D69" s="14" t="s">
        <v>74</v>
      </c>
      <c r="E69" s="15"/>
      <c r="F69" s="16">
        <v>83.041479244514974</v>
      </c>
      <c r="G69" s="16">
        <f t="shared" si="7"/>
        <v>2.4637506195001495</v>
      </c>
      <c r="H69" s="15"/>
      <c r="I69" s="17">
        <v>-22.19201</v>
      </c>
      <c r="J69" s="17">
        <v>60.398006480000006</v>
      </c>
      <c r="K69" s="14">
        <v>65.099734640000008</v>
      </c>
      <c r="M69" s="14">
        <f t="shared" si="10"/>
        <v>82.348389133292585</v>
      </c>
      <c r="N69" s="14">
        <f t="shared" si="8"/>
        <v>0.69309011122238928</v>
      </c>
      <c r="O69" s="14">
        <f t="shared" si="9"/>
        <v>0.48037390227426396</v>
      </c>
      <c r="R69" s="10">
        <f>R68/29</f>
        <v>5.9430983840428713</v>
      </c>
      <c r="S69" s="10" t="s">
        <v>218</v>
      </c>
    </row>
    <row r="70" spans="1:19" x14ac:dyDescent="0.2">
      <c r="A70" s="12">
        <v>69</v>
      </c>
      <c r="B70" s="12" t="s">
        <v>13</v>
      </c>
      <c r="C70" s="13" t="s">
        <v>14</v>
      </c>
      <c r="D70" s="14" t="s">
        <v>15</v>
      </c>
      <c r="E70" s="15"/>
      <c r="F70" s="16">
        <v>64.355522190594968</v>
      </c>
      <c r="G70" s="16">
        <f t="shared" si="7"/>
        <v>292.96851787900096</v>
      </c>
      <c r="H70" s="15"/>
      <c r="I70" s="17">
        <v>127.81922351072799</v>
      </c>
      <c r="J70" s="17">
        <v>98.660100720000003</v>
      </c>
      <c r="K70" s="14">
        <v>200.29841448000002</v>
      </c>
      <c r="M70" s="14">
        <f t="shared" si="10"/>
        <v>68.797935025683529</v>
      </c>
      <c r="N70" s="14">
        <f t="shared" si="8"/>
        <v>4.442412835088561</v>
      </c>
      <c r="O70" s="14">
        <f t="shared" si="9"/>
        <v>19.735031797359586</v>
      </c>
    </row>
    <row r="71" spans="1:19" x14ac:dyDescent="0.2">
      <c r="A71" s="12">
        <v>70</v>
      </c>
      <c r="B71" s="12" t="s">
        <v>20</v>
      </c>
      <c r="C71" s="13" t="s">
        <v>21</v>
      </c>
      <c r="D71" s="14" t="s">
        <v>15</v>
      </c>
      <c r="E71" s="41"/>
      <c r="F71" s="16">
        <v>72.283473608314097</v>
      </c>
      <c r="G71" s="16">
        <f t="shared" si="7"/>
        <v>84.426174931558919</v>
      </c>
      <c r="H71" s="15"/>
      <c r="I71" s="17">
        <v>52.781283610148719</v>
      </c>
      <c r="J71" s="17">
        <v>90.676024560000002</v>
      </c>
      <c r="K71" s="14">
        <v>166.99519704000002</v>
      </c>
      <c r="M71" s="14">
        <f t="shared" si="10"/>
        <v>73.475860520818955</v>
      </c>
      <c r="N71" s="14">
        <f t="shared" si="8"/>
        <v>1.1923869125048583</v>
      </c>
      <c r="O71" s="14">
        <f t="shared" si="9"/>
        <v>1.4217865491128685</v>
      </c>
      <c r="R71" s="20">
        <f>AVERAGE(F2:F46)</f>
        <v>81.47184533194168</v>
      </c>
      <c r="S71" s="10" t="s">
        <v>219</v>
      </c>
    </row>
    <row r="72" spans="1:19" x14ac:dyDescent="0.2">
      <c r="A72" s="12">
        <v>71</v>
      </c>
      <c r="B72" s="12" t="s">
        <v>166</v>
      </c>
      <c r="C72" s="13" t="s">
        <v>98</v>
      </c>
      <c r="D72" s="14" t="s">
        <v>74</v>
      </c>
      <c r="E72" s="20"/>
      <c r="F72" s="16">
        <v>88.8</v>
      </c>
      <c r="G72" s="16">
        <f t="shared" si="7"/>
        <v>53.70185083898491</v>
      </c>
      <c r="H72" s="15"/>
      <c r="I72" s="17">
        <v>-60.786809999999996</v>
      </c>
      <c r="J72" s="17">
        <v>38.816474239999998</v>
      </c>
      <c r="K72" s="14">
        <v>-18.337425999999997</v>
      </c>
      <c r="M72" s="14">
        <f t="shared" si="10"/>
        <v>87.272895425806936</v>
      </c>
      <c r="N72" s="14">
        <f t="shared" si="8"/>
        <v>1.5271045741930607</v>
      </c>
      <c r="O72" s="14">
        <f t="shared" si="9"/>
        <v>2.332048380521369</v>
      </c>
      <c r="R72" s="20">
        <f>SUM(G2:G46)</f>
        <v>3086.4694196482324</v>
      </c>
      <c r="S72" s="10" t="s">
        <v>221</v>
      </c>
    </row>
    <row r="73" spans="1:19" x14ac:dyDescent="0.2">
      <c r="A73" s="12">
        <v>72</v>
      </c>
      <c r="B73" s="12" t="s">
        <v>146</v>
      </c>
      <c r="C73" s="13" t="s">
        <v>200</v>
      </c>
      <c r="D73" s="14" t="s">
        <v>74</v>
      </c>
      <c r="E73" s="20"/>
      <c r="F73" s="16">
        <v>76.762174196483414</v>
      </c>
      <c r="G73" s="16">
        <f t="shared" si="7"/>
        <v>22.181002204168745</v>
      </c>
      <c r="H73" s="15"/>
      <c r="I73" s="17">
        <v>-28.946099999999998</v>
      </c>
      <c r="J73" s="17">
        <v>71.481380639999998</v>
      </c>
      <c r="K73" s="14">
        <v>46.38248512000002</v>
      </c>
      <c r="M73" s="14">
        <f t="shared" si="10"/>
        <v>77.344778758212385</v>
      </c>
      <c r="N73" s="14">
        <f t="shared" si="8"/>
        <v>0.58260456172897079</v>
      </c>
      <c r="O73" s="14">
        <f t="shared" si="9"/>
        <v>0.33942807534740616</v>
      </c>
      <c r="R73" s="10">
        <f>R72/45</f>
        <v>68.588209325516274</v>
      </c>
      <c r="S73" s="10" t="s">
        <v>223</v>
      </c>
    </row>
    <row r="74" spans="1:19" x14ac:dyDescent="0.2">
      <c r="A74" s="12">
        <v>73</v>
      </c>
      <c r="B74" s="12" t="s">
        <v>129</v>
      </c>
      <c r="C74" s="13" t="s">
        <v>205</v>
      </c>
      <c r="D74" s="14" t="s">
        <v>74</v>
      </c>
      <c r="E74" s="20"/>
      <c r="F74" s="16">
        <v>67.730371250080779</v>
      </c>
      <c r="G74" s="16">
        <f t="shared" si="7"/>
        <v>188.82810994245489</v>
      </c>
      <c r="H74" s="15"/>
      <c r="I74" s="17">
        <v>113.85466</v>
      </c>
      <c r="J74" s="17">
        <v>101.82404152000001</v>
      </c>
      <c r="K74" s="14">
        <v>176.89466656000002</v>
      </c>
      <c r="M74" s="14">
        <f t="shared" si="10"/>
        <v>66.853462245158639</v>
      </c>
      <c r="N74" s="14">
        <f t="shared" si="8"/>
        <v>0.87690900492214041</v>
      </c>
      <c r="O74" s="14">
        <f t="shared" si="9"/>
        <v>0.76896940291353844</v>
      </c>
    </row>
    <row r="75" spans="1:19" ht="14.25" x14ac:dyDescent="0.2">
      <c r="A75" s="12">
        <v>74</v>
      </c>
      <c r="B75" s="12" t="s">
        <v>176</v>
      </c>
      <c r="C75" s="13" t="s">
        <v>71</v>
      </c>
      <c r="D75" s="17" t="s">
        <v>48</v>
      </c>
      <c r="F75" s="17">
        <v>90.357905263603826</v>
      </c>
      <c r="G75" s="16">
        <f t="shared" si="7"/>
        <v>78.962061109091465</v>
      </c>
      <c r="H75" s="15"/>
      <c r="I75" s="17">
        <v>-64.189906489777144</v>
      </c>
      <c r="J75" s="17">
        <v>43.979823120000006</v>
      </c>
      <c r="K75" s="14">
        <v>70.003759200000005</v>
      </c>
      <c r="M75" s="14">
        <f t="shared" si="10"/>
        <v>90.928510761588626</v>
      </c>
      <c r="N75" s="14">
        <f t="shared" si="8"/>
        <v>0.57060549798480054</v>
      </c>
      <c r="O75" s="14">
        <f t="shared" si="9"/>
        <v>0.32559063433048219</v>
      </c>
      <c r="R75" s="53">
        <f>1-(R69/R73)</f>
        <v>0.91335101991309875</v>
      </c>
      <c r="S75" s="27" t="s">
        <v>225</v>
      </c>
    </row>
    <row r="76" spans="1:19" ht="14.25" x14ac:dyDescent="0.2">
      <c r="R76" s="53">
        <f>RSQ(F2:F75,M2:M75)</f>
        <v>0.91774005165967276</v>
      </c>
      <c r="S76" s="27" t="s">
        <v>226</v>
      </c>
    </row>
    <row r="77" spans="1:19" ht="14.25" x14ac:dyDescent="0.2">
      <c r="M77" s="27" t="s">
        <v>220</v>
      </c>
      <c r="N77" s="52">
        <f>AVERAGE(N2:N75)</f>
        <v>1.931081421910567</v>
      </c>
      <c r="R77" s="53">
        <f>RSQ(F2:F46,M2:M46)</f>
        <v>0.91683860570093656</v>
      </c>
      <c r="S77" s="27" t="s">
        <v>227</v>
      </c>
    </row>
    <row r="78" spans="1:19" ht="14.25" x14ac:dyDescent="0.2">
      <c r="M78" s="27" t="s">
        <v>222</v>
      </c>
      <c r="N78" s="52">
        <f>AVERAGE(N2:N46)</f>
        <v>2.0284792760801174</v>
      </c>
      <c r="R78" s="53">
        <f>RSQ(F47:F75,M47:M75)</f>
        <v>0.91039563382576527</v>
      </c>
      <c r="S78" s="27" t="s">
        <v>228</v>
      </c>
    </row>
    <row r="79" spans="1:19" x14ac:dyDescent="0.2">
      <c r="M79" s="27" t="s">
        <v>224</v>
      </c>
      <c r="N79" s="52">
        <f>AVERAGE(N47:N75)</f>
        <v>1.7799468206129889</v>
      </c>
    </row>
  </sheetData>
  <sortState xmlns:xlrd2="http://schemas.microsoft.com/office/spreadsheetml/2017/richdata2" ref="A2:O75">
    <sortCondition ref="A2:A7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9"/>
  <sheetViews>
    <sheetView topLeftCell="D34" workbookViewId="0">
      <selection activeCell="Z55" sqref="Z55"/>
    </sheetView>
  </sheetViews>
  <sheetFormatPr defaultColWidth="9.140625" defaultRowHeight="12.75" x14ac:dyDescent="0.2"/>
  <cols>
    <col min="1" max="1" width="9.140625" style="10"/>
    <col min="2" max="2" width="39.5703125" style="10" bestFit="1" customWidth="1"/>
    <col min="3" max="3" width="37.7109375" style="43" bestFit="1" customWidth="1"/>
    <col min="4" max="4" width="7.5703125" style="44" customWidth="1"/>
    <col min="5" max="5" width="5.7109375" style="44" customWidth="1"/>
    <col min="6" max="7" width="12.7109375" style="44" customWidth="1"/>
    <col min="8" max="8" width="5.7109375" style="44" customWidth="1"/>
    <col min="9" max="10" width="10.5703125" style="44" customWidth="1"/>
    <col min="11" max="11" width="10.5703125" style="20" customWidth="1"/>
    <col min="12" max="12" width="9.140625" style="10"/>
    <col min="13" max="13" width="12.5703125" style="10" bestFit="1" customWidth="1"/>
    <col min="14" max="15" width="12.140625" style="10" customWidth="1"/>
    <col min="16" max="16384" width="9.140625" style="10"/>
  </cols>
  <sheetData>
    <row r="1" spans="1:26" ht="51" x14ac:dyDescent="0.2">
      <c r="A1" s="1" t="s">
        <v>211</v>
      </c>
      <c r="B1" s="2" t="s">
        <v>1</v>
      </c>
      <c r="C1" s="3" t="s">
        <v>2</v>
      </c>
      <c r="D1" s="4" t="s">
        <v>3</v>
      </c>
      <c r="E1" s="5"/>
      <c r="F1" s="4" t="s">
        <v>368</v>
      </c>
      <c r="G1" s="4" t="s">
        <v>212</v>
      </c>
      <c r="H1" s="5"/>
      <c r="I1" s="6" t="s">
        <v>516</v>
      </c>
      <c r="J1" s="6" t="s">
        <v>229</v>
      </c>
      <c r="K1" s="7" t="s">
        <v>230</v>
      </c>
      <c r="M1" s="4" t="s">
        <v>370</v>
      </c>
      <c r="N1" s="4" t="s">
        <v>10</v>
      </c>
      <c r="O1" s="4" t="s">
        <v>213</v>
      </c>
    </row>
    <row r="2" spans="1:26" ht="15" x14ac:dyDescent="0.25">
      <c r="A2" s="12">
        <v>1</v>
      </c>
      <c r="B2" s="12" t="s">
        <v>50</v>
      </c>
      <c r="C2" s="13" t="s">
        <v>51</v>
      </c>
      <c r="D2" s="14" t="s">
        <v>15</v>
      </c>
      <c r="E2" s="15"/>
      <c r="F2" s="16">
        <v>92.411821337062605</v>
      </c>
      <c r="G2" s="16">
        <f t="shared" ref="G2:G33" si="0">(F2-$R$71)^2</f>
        <v>126.36635763912165</v>
      </c>
      <c r="H2" s="15"/>
      <c r="I2" s="17">
        <v>-50.07482326077325</v>
      </c>
      <c r="J2" s="17">
        <v>34.39741712</v>
      </c>
      <c r="K2" s="14">
        <v>-2.0586116800000078</v>
      </c>
      <c r="M2" s="14">
        <f t="shared" ref="M2:M33" si="1">$R$40+I2*$R$41+J2*$R$42+K2*$R$43</f>
        <v>89.931808598550191</v>
      </c>
      <c r="N2" s="14">
        <f t="shared" ref="N2:N33" si="2">ABS(M2-F2)</f>
        <v>2.4800127385124142</v>
      </c>
      <c r="O2" s="14">
        <f t="shared" ref="O2:O33" si="3">N2^2</f>
        <v>6.1504631831838443</v>
      </c>
      <c r="Q2" t="s">
        <v>214</v>
      </c>
      <c r="R2"/>
      <c r="S2"/>
      <c r="T2"/>
      <c r="U2"/>
      <c r="V2"/>
      <c r="W2"/>
      <c r="X2"/>
      <c r="Y2"/>
    </row>
    <row r="3" spans="1:26" ht="15.75" thickBot="1" x14ac:dyDescent="0.3">
      <c r="A3" s="12">
        <v>2</v>
      </c>
      <c r="B3" s="12" t="s">
        <v>142</v>
      </c>
      <c r="C3" s="13" t="s">
        <v>78</v>
      </c>
      <c r="D3" s="14" t="s">
        <v>74</v>
      </c>
      <c r="E3" s="15"/>
      <c r="F3" s="16">
        <v>74.696772509864815</v>
      </c>
      <c r="G3" s="16">
        <f t="shared" si="0"/>
        <v>41.909693424005297</v>
      </c>
      <c r="H3" s="15"/>
      <c r="I3" s="17">
        <v>0.57892199999999994</v>
      </c>
      <c r="J3" s="17">
        <v>80.543297039999999</v>
      </c>
      <c r="K3" s="14">
        <v>117.44998448000001</v>
      </c>
      <c r="M3" s="14">
        <f t="shared" si="1"/>
        <v>76.687754154342286</v>
      </c>
      <c r="N3" s="14">
        <f t="shared" si="2"/>
        <v>1.9909816444774719</v>
      </c>
      <c r="O3" s="14">
        <f t="shared" si="3"/>
        <v>3.9640079086462183</v>
      </c>
      <c r="Q3"/>
      <c r="R3"/>
      <c r="S3"/>
      <c r="T3"/>
      <c r="U3"/>
      <c r="V3"/>
      <c r="W3"/>
      <c r="X3"/>
      <c r="Y3"/>
    </row>
    <row r="4" spans="1:26" ht="15" x14ac:dyDescent="0.25">
      <c r="A4" s="12">
        <v>3</v>
      </c>
      <c r="B4" s="12" t="s">
        <v>169</v>
      </c>
      <c r="C4" s="13" t="s">
        <v>107</v>
      </c>
      <c r="D4" s="14" t="s">
        <v>74</v>
      </c>
      <c r="E4" s="15"/>
      <c r="F4" s="16">
        <v>90.607966682164431</v>
      </c>
      <c r="G4" s="16">
        <f t="shared" si="0"/>
        <v>89.064981697569365</v>
      </c>
      <c r="H4" s="15"/>
      <c r="I4" s="17">
        <v>-62.716549999999998</v>
      </c>
      <c r="J4" s="17">
        <v>29.52970968</v>
      </c>
      <c r="K4" s="14">
        <v>-41.132694799999996</v>
      </c>
      <c r="M4" s="14">
        <f t="shared" si="1"/>
        <v>90.140665018843507</v>
      </c>
      <c r="N4" s="14">
        <f t="shared" si="2"/>
        <v>0.46730166332092438</v>
      </c>
      <c r="O4" s="14">
        <f t="shared" si="3"/>
        <v>0.21837084454250255</v>
      </c>
      <c r="Q4" s="32" t="s">
        <v>26</v>
      </c>
      <c r="R4" s="32"/>
      <c r="S4"/>
      <c r="T4"/>
      <c r="U4"/>
      <c r="V4"/>
      <c r="W4"/>
      <c r="X4"/>
      <c r="Y4"/>
      <c r="Z4"/>
    </row>
    <row r="5" spans="1:26" ht="15" x14ac:dyDescent="0.25">
      <c r="A5" s="12">
        <v>4</v>
      </c>
      <c r="B5" s="12" t="s">
        <v>131</v>
      </c>
      <c r="C5" s="13" t="s">
        <v>97</v>
      </c>
      <c r="D5" s="14" t="s">
        <v>74</v>
      </c>
      <c r="E5" s="15"/>
      <c r="F5" s="16">
        <v>69.235395207279566</v>
      </c>
      <c r="G5" s="16">
        <f t="shared" si="0"/>
        <v>142.44773267424716</v>
      </c>
      <c r="H5" s="15"/>
      <c r="I5" s="17">
        <v>69.470639999999989</v>
      </c>
      <c r="J5" s="17">
        <v>75.268319040000009</v>
      </c>
      <c r="K5" s="14">
        <v>69.504273280000007</v>
      </c>
      <c r="M5" s="14">
        <f t="shared" si="1"/>
        <v>72.547510005033786</v>
      </c>
      <c r="N5" s="14">
        <f t="shared" si="2"/>
        <v>3.3121147977542194</v>
      </c>
      <c r="O5" s="14">
        <f t="shared" si="3"/>
        <v>10.970104433502474</v>
      </c>
      <c r="Q5" t="s">
        <v>29</v>
      </c>
      <c r="R5">
        <v>0.95917718230692661</v>
      </c>
      <c r="S5"/>
      <c r="T5"/>
      <c r="U5"/>
      <c r="V5"/>
      <c r="W5"/>
      <c r="X5"/>
      <c r="Y5"/>
      <c r="Z5"/>
    </row>
    <row r="6" spans="1:26" ht="15" x14ac:dyDescent="0.25">
      <c r="A6" s="12">
        <v>5</v>
      </c>
      <c r="B6" s="12" t="s">
        <v>173</v>
      </c>
      <c r="C6" s="13" t="s">
        <v>105</v>
      </c>
      <c r="D6" s="14" t="s">
        <v>74</v>
      </c>
      <c r="E6" s="15"/>
      <c r="F6" s="16">
        <v>94.255198073879512</v>
      </c>
      <c r="G6" s="16">
        <f t="shared" si="0"/>
        <v>171.20822050388415</v>
      </c>
      <c r="H6" s="15"/>
      <c r="I6" s="17">
        <v>-63.357223680102436</v>
      </c>
      <c r="J6" s="17">
        <v>27.597580320000002</v>
      </c>
      <c r="K6" s="14">
        <v>-24.935342960000003</v>
      </c>
      <c r="M6" s="14">
        <f t="shared" si="1"/>
        <v>91.860506165414733</v>
      </c>
      <c r="N6" s="14">
        <f t="shared" si="2"/>
        <v>2.3946919084647789</v>
      </c>
      <c r="O6" s="14">
        <f t="shared" si="3"/>
        <v>5.7345493364666851</v>
      </c>
      <c r="Q6" t="s">
        <v>31</v>
      </c>
      <c r="R6">
        <v>0.92002086705825514</v>
      </c>
      <c r="S6"/>
      <c r="T6"/>
      <c r="U6"/>
      <c r="V6"/>
      <c r="W6"/>
      <c r="X6"/>
      <c r="Y6"/>
      <c r="Z6"/>
    </row>
    <row r="7" spans="1:26" ht="15" x14ac:dyDescent="0.25">
      <c r="A7" s="12">
        <v>6</v>
      </c>
      <c r="B7" s="12" t="s">
        <v>120</v>
      </c>
      <c r="C7" s="13" t="s">
        <v>42</v>
      </c>
      <c r="D7" s="14" t="s">
        <v>15</v>
      </c>
      <c r="E7" s="15"/>
      <c r="F7" s="16">
        <v>76.918256787235165</v>
      </c>
      <c r="G7" s="16">
        <f t="shared" si="0"/>
        <v>18.081930852671675</v>
      </c>
      <c r="H7" s="15"/>
      <c r="I7" s="17">
        <v>6.4839264004785102</v>
      </c>
      <c r="J7" s="17">
        <v>74.414573840000003</v>
      </c>
      <c r="K7" s="14">
        <v>110.56960568</v>
      </c>
      <c r="M7" s="14">
        <f t="shared" si="1"/>
        <v>78.353807367839465</v>
      </c>
      <c r="N7" s="14">
        <f t="shared" si="2"/>
        <v>1.4355505806042999</v>
      </c>
      <c r="O7" s="14">
        <f t="shared" si="3"/>
        <v>2.0608054694733422</v>
      </c>
      <c r="Q7" t="s">
        <v>33</v>
      </c>
      <c r="R7">
        <v>0.91659318993218031</v>
      </c>
      <c r="S7"/>
      <c r="T7"/>
      <c r="U7"/>
      <c r="V7"/>
      <c r="W7"/>
      <c r="X7"/>
      <c r="Y7"/>
      <c r="Z7"/>
    </row>
    <row r="8" spans="1:26" ht="15" x14ac:dyDescent="0.25">
      <c r="A8" s="12">
        <v>7</v>
      </c>
      <c r="B8" s="12" t="s">
        <v>122</v>
      </c>
      <c r="C8" s="13" t="s">
        <v>44</v>
      </c>
      <c r="D8" s="14" t="s">
        <v>15</v>
      </c>
      <c r="E8" s="15"/>
      <c r="F8" s="16">
        <v>76.994826583933431</v>
      </c>
      <c r="G8" s="16">
        <f t="shared" si="0"/>
        <v>17.43660053414477</v>
      </c>
      <c r="H8" s="15"/>
      <c r="I8" s="17">
        <v>-16.40279</v>
      </c>
      <c r="J8" s="17">
        <v>68.426307519999995</v>
      </c>
      <c r="K8" s="14">
        <v>48.235202159999993</v>
      </c>
      <c r="M8" s="14">
        <f t="shared" si="1"/>
        <v>78.136686912705002</v>
      </c>
      <c r="N8" s="14">
        <f t="shared" si="2"/>
        <v>1.1418603287715712</v>
      </c>
      <c r="O8" s="14">
        <f t="shared" si="3"/>
        <v>1.3038450104223207</v>
      </c>
      <c r="Q8" t="s">
        <v>36</v>
      </c>
      <c r="R8">
        <v>2.4162884679798875</v>
      </c>
      <c r="S8"/>
      <c r="T8"/>
      <c r="U8"/>
      <c r="V8"/>
      <c r="W8"/>
      <c r="X8"/>
      <c r="Y8"/>
      <c r="Z8"/>
    </row>
    <row r="9" spans="1:26" ht="15.75" thickBot="1" x14ac:dyDescent="0.3">
      <c r="A9" s="12">
        <v>8</v>
      </c>
      <c r="B9" s="12" t="s">
        <v>125</v>
      </c>
      <c r="C9" s="13" t="s">
        <v>57</v>
      </c>
      <c r="D9" s="14" t="s">
        <v>15</v>
      </c>
      <c r="E9" s="15"/>
      <c r="F9" s="16">
        <v>85.97785670343012</v>
      </c>
      <c r="G9" s="16">
        <f t="shared" si="0"/>
        <v>23.110273163291737</v>
      </c>
      <c r="H9" s="15"/>
      <c r="I9" s="17">
        <v>17.159248080378799</v>
      </c>
      <c r="J9" s="17">
        <v>81.762096239999991</v>
      </c>
      <c r="K9" s="14">
        <v>239.30049096000005</v>
      </c>
      <c r="M9" s="14">
        <f t="shared" si="1"/>
        <v>82.52171558914884</v>
      </c>
      <c r="N9" s="14">
        <f t="shared" si="2"/>
        <v>3.4561411142812801</v>
      </c>
      <c r="O9" s="14">
        <f t="shared" si="3"/>
        <v>11.944911401825449</v>
      </c>
      <c r="Q9" s="39" t="s">
        <v>39</v>
      </c>
      <c r="R9" s="39">
        <v>74</v>
      </c>
      <c r="S9"/>
      <c r="T9"/>
      <c r="U9"/>
      <c r="V9"/>
      <c r="W9"/>
      <c r="X9"/>
      <c r="Y9"/>
      <c r="Z9"/>
    </row>
    <row r="10" spans="1:26" ht="15" x14ac:dyDescent="0.25">
      <c r="A10" s="12">
        <v>9</v>
      </c>
      <c r="B10" s="12" t="s">
        <v>65</v>
      </c>
      <c r="C10" s="13" t="s">
        <v>66</v>
      </c>
      <c r="D10" s="14" t="s">
        <v>15</v>
      </c>
      <c r="E10" s="15"/>
      <c r="F10" s="16">
        <v>94.912993017110949</v>
      </c>
      <c r="G10" s="16">
        <f t="shared" si="0"/>
        <v>188.85495568536709</v>
      </c>
      <c r="H10" s="15"/>
      <c r="I10" s="17">
        <v>-53.899567939628874</v>
      </c>
      <c r="J10" s="17">
        <v>19.057910799999998</v>
      </c>
      <c r="K10" s="14">
        <v>-8.7896216799999962</v>
      </c>
      <c r="M10" s="14">
        <f t="shared" si="1"/>
        <v>95.624071514300425</v>
      </c>
      <c r="N10" s="14">
        <f t="shared" si="2"/>
        <v>0.71107849718947591</v>
      </c>
      <c r="O10" s="14">
        <f t="shared" si="3"/>
        <v>0.50563262916524354</v>
      </c>
      <c r="Q10"/>
      <c r="R10"/>
      <c r="S10"/>
      <c r="T10"/>
      <c r="U10"/>
      <c r="V10"/>
      <c r="W10"/>
      <c r="X10"/>
      <c r="Y10"/>
      <c r="Z10"/>
    </row>
    <row r="11" spans="1:26" ht="15.75" thickBot="1" x14ac:dyDescent="0.3">
      <c r="A11" s="12">
        <v>10</v>
      </c>
      <c r="B11" s="12" t="s">
        <v>133</v>
      </c>
      <c r="C11" s="13" t="s">
        <v>75</v>
      </c>
      <c r="D11" s="14" t="s">
        <v>74</v>
      </c>
      <c r="E11" s="15"/>
      <c r="F11" s="16">
        <v>70.611536091498039</v>
      </c>
      <c r="G11" s="16">
        <f t="shared" si="0"/>
        <v>111.4926090584196</v>
      </c>
      <c r="H11" s="15"/>
      <c r="I11" s="17">
        <v>46.313760000000002</v>
      </c>
      <c r="J11" s="17">
        <v>96.676968400000007</v>
      </c>
      <c r="K11" s="14">
        <v>163.09805208</v>
      </c>
      <c r="M11" s="14">
        <f t="shared" si="1"/>
        <v>70.912264727246992</v>
      </c>
      <c r="N11" s="14">
        <f t="shared" si="2"/>
        <v>0.30072863574895337</v>
      </c>
      <c r="O11" s="14">
        <f t="shared" si="3"/>
        <v>9.0437712359426672E-2</v>
      </c>
      <c r="Q11" t="s">
        <v>43</v>
      </c>
      <c r="R11"/>
      <c r="S11"/>
      <c r="T11"/>
      <c r="U11"/>
      <c r="V11"/>
      <c r="W11"/>
      <c r="X11"/>
      <c r="Y11"/>
      <c r="Z11"/>
    </row>
    <row r="12" spans="1:26" ht="15" x14ac:dyDescent="0.25">
      <c r="A12" s="12">
        <v>11</v>
      </c>
      <c r="B12" s="12" t="s">
        <v>90</v>
      </c>
      <c r="C12" s="13" t="s">
        <v>91</v>
      </c>
      <c r="D12" s="14" t="s">
        <v>48</v>
      </c>
      <c r="E12" s="15"/>
      <c r="F12" s="16">
        <v>72.595375681261316</v>
      </c>
      <c r="G12" s="16">
        <f t="shared" si="0"/>
        <v>73.533480059923946</v>
      </c>
      <c r="H12" s="15"/>
      <c r="I12" s="17">
        <v>-56.876191889901826</v>
      </c>
      <c r="J12" s="17">
        <v>84.423120240000003</v>
      </c>
      <c r="K12" s="14">
        <v>44.08274952</v>
      </c>
      <c r="M12" s="14">
        <f t="shared" si="1"/>
        <v>73.722928197458089</v>
      </c>
      <c r="N12" s="14">
        <f t="shared" si="2"/>
        <v>1.1275525161967721</v>
      </c>
      <c r="O12" s="14">
        <f t="shared" si="3"/>
        <v>1.271374676781672</v>
      </c>
      <c r="Q12" s="40"/>
      <c r="R12" s="40" t="s">
        <v>45</v>
      </c>
      <c r="S12" s="40" t="s">
        <v>46</v>
      </c>
      <c r="T12" s="40" t="s">
        <v>47</v>
      </c>
      <c r="U12" s="40" t="s">
        <v>48</v>
      </c>
      <c r="V12" s="40" t="s">
        <v>49</v>
      </c>
      <c r="W12"/>
      <c r="X12"/>
      <c r="Y12"/>
      <c r="Z12"/>
    </row>
    <row r="13" spans="1:26" ht="15" x14ac:dyDescent="0.25">
      <c r="A13" s="12">
        <v>12</v>
      </c>
      <c r="B13" s="12" t="s">
        <v>93</v>
      </c>
      <c r="C13" s="13" t="s">
        <v>94</v>
      </c>
      <c r="D13" s="14" t="s">
        <v>74</v>
      </c>
      <c r="E13" s="15"/>
      <c r="F13" s="16">
        <v>94.352697756618085</v>
      </c>
      <c r="G13" s="16">
        <f t="shared" si="0"/>
        <v>173.76922629360024</v>
      </c>
      <c r="H13" s="15"/>
      <c r="I13" s="17">
        <v>-71.356960850198249</v>
      </c>
      <c r="J13" s="17">
        <v>25.550390960000001</v>
      </c>
      <c r="K13" s="14">
        <v>-28.55421007999999</v>
      </c>
      <c r="M13" s="14">
        <f t="shared" si="1"/>
        <v>92.827663174004044</v>
      </c>
      <c r="N13" s="14">
        <f t="shared" si="2"/>
        <v>1.5250345826140403</v>
      </c>
      <c r="O13" s="14">
        <f t="shared" si="3"/>
        <v>2.3257304781687802</v>
      </c>
      <c r="Q13" t="s">
        <v>52</v>
      </c>
      <c r="R13">
        <v>3</v>
      </c>
      <c r="S13">
        <v>4701.2850954370515</v>
      </c>
      <c r="T13">
        <v>1567.0950318123505</v>
      </c>
      <c r="U13">
        <v>268.40943099906843</v>
      </c>
      <c r="V13">
        <v>2.6043831004371827E-38</v>
      </c>
      <c r="W13"/>
      <c r="X13"/>
      <c r="Y13"/>
      <c r="Z13"/>
    </row>
    <row r="14" spans="1:26" ht="15" x14ac:dyDescent="0.25">
      <c r="A14" s="12">
        <v>13</v>
      </c>
      <c r="B14" s="12" t="s">
        <v>141</v>
      </c>
      <c r="C14" s="13" t="s">
        <v>102</v>
      </c>
      <c r="D14" s="14" t="s">
        <v>74</v>
      </c>
      <c r="E14" s="15"/>
      <c r="F14" s="16">
        <v>74.370037453082162</v>
      </c>
      <c r="G14" s="16">
        <f t="shared" si="0"/>
        <v>46.246864206827446</v>
      </c>
      <c r="H14" s="15"/>
      <c r="I14" s="17">
        <v>3.0875840000000001</v>
      </c>
      <c r="J14" s="17">
        <v>88.135960000000011</v>
      </c>
      <c r="K14" s="14">
        <v>96.125433520000016</v>
      </c>
      <c r="M14" s="14">
        <f t="shared" si="1"/>
        <v>72.400713782048996</v>
      </c>
      <c r="N14" s="14">
        <f t="shared" si="2"/>
        <v>1.9693236710331661</v>
      </c>
      <c r="O14" s="14">
        <f t="shared" si="3"/>
        <v>3.8782357212915457</v>
      </c>
      <c r="Q14" t="s">
        <v>54</v>
      </c>
      <c r="R14">
        <v>70</v>
      </c>
      <c r="S14">
        <v>408.69149723448152</v>
      </c>
      <c r="T14">
        <v>5.8384499604925928</v>
      </c>
      <c r="U14"/>
      <c r="V14"/>
      <c r="W14"/>
      <c r="X14"/>
      <c r="Y14"/>
      <c r="Z14"/>
    </row>
    <row r="15" spans="1:26" ht="15.75" thickBot="1" x14ac:dyDescent="0.3">
      <c r="A15" s="12">
        <v>14</v>
      </c>
      <c r="B15" s="12" t="s">
        <v>143</v>
      </c>
      <c r="C15" s="13" t="s">
        <v>201</v>
      </c>
      <c r="D15" s="14" t="s">
        <v>74</v>
      </c>
      <c r="E15" s="15"/>
      <c r="F15" s="16">
        <v>75.747472888749357</v>
      </c>
      <c r="G15" s="16">
        <f t="shared" si="0"/>
        <v>29.409680271353601</v>
      </c>
      <c r="H15" s="15"/>
      <c r="I15" s="17">
        <v>14.955484999999999</v>
      </c>
      <c r="J15" s="17">
        <v>76.318503039999996</v>
      </c>
      <c r="K15" s="14">
        <v>102.22888536000001</v>
      </c>
      <c r="M15" s="14">
        <f t="shared" si="1"/>
        <v>76.720466810301232</v>
      </c>
      <c r="N15" s="14">
        <f t="shared" si="2"/>
        <v>0.97299392155187547</v>
      </c>
      <c r="O15" s="14">
        <f t="shared" si="3"/>
        <v>0.94671717137689715</v>
      </c>
      <c r="Q15" s="39" t="s">
        <v>56</v>
      </c>
      <c r="R15" s="39">
        <v>73</v>
      </c>
      <c r="S15" s="39">
        <v>5109.9765926715327</v>
      </c>
      <c r="T15" s="39"/>
      <c r="U15" s="39"/>
      <c r="V15" s="39"/>
      <c r="W15"/>
      <c r="X15"/>
      <c r="Y15"/>
      <c r="Z15"/>
    </row>
    <row r="16" spans="1:26" ht="15.75" thickBot="1" x14ac:dyDescent="0.3">
      <c r="A16" s="12">
        <v>15</v>
      </c>
      <c r="B16" s="12" t="s">
        <v>177</v>
      </c>
      <c r="C16" s="13" t="s">
        <v>193</v>
      </c>
      <c r="D16" s="17" t="s">
        <v>48</v>
      </c>
      <c r="E16" s="54"/>
      <c r="F16" s="17">
        <v>91.231201720227631</v>
      </c>
      <c r="G16" s="16">
        <f t="shared" si="0"/>
        <v>101.21687087849902</v>
      </c>
      <c r="H16" s="15"/>
      <c r="I16" s="17">
        <v>-82.897770919997527</v>
      </c>
      <c r="J16" s="17">
        <v>42.115767440000006</v>
      </c>
      <c r="K16" s="14">
        <v>68.862280320000011</v>
      </c>
      <c r="M16" s="14">
        <f t="shared" si="1"/>
        <v>92.70971784842834</v>
      </c>
      <c r="N16" s="14">
        <f t="shared" si="2"/>
        <v>1.4785161282007095</v>
      </c>
      <c r="O16" s="14">
        <f t="shared" si="3"/>
        <v>2.1860099413496168</v>
      </c>
      <c r="Q16"/>
      <c r="R16"/>
      <c r="S16"/>
      <c r="T16"/>
      <c r="U16"/>
      <c r="V16"/>
      <c r="W16"/>
      <c r="X16"/>
      <c r="Y16"/>
      <c r="Z16"/>
    </row>
    <row r="17" spans="1:26" ht="15" x14ac:dyDescent="0.25">
      <c r="A17" s="12">
        <v>16</v>
      </c>
      <c r="B17" s="12" t="s">
        <v>121</v>
      </c>
      <c r="C17" s="13" t="s">
        <v>27</v>
      </c>
      <c r="D17" s="14" t="s">
        <v>15</v>
      </c>
      <c r="E17" s="15"/>
      <c r="F17" s="16">
        <v>76.972230166125271</v>
      </c>
      <c r="G17" s="16">
        <f t="shared" si="0"/>
        <v>17.625823559646253</v>
      </c>
      <c r="H17" s="15"/>
      <c r="I17" s="17">
        <v>55.113667682937297</v>
      </c>
      <c r="J17" s="17">
        <v>74.389344320000006</v>
      </c>
      <c r="K17" s="14">
        <v>123.51477616000001</v>
      </c>
      <c r="M17" s="14">
        <f t="shared" si="1"/>
        <v>76.740768912093628</v>
      </c>
      <c r="N17" s="14">
        <f t="shared" si="2"/>
        <v>0.23146125403164319</v>
      </c>
      <c r="O17" s="14">
        <f t="shared" si="3"/>
        <v>5.3574312117900862E-2</v>
      </c>
      <c r="Q17" s="40"/>
      <c r="R17" s="40" t="s">
        <v>58</v>
      </c>
      <c r="S17" s="40" t="s">
        <v>36</v>
      </c>
      <c r="T17" s="40" t="s">
        <v>59</v>
      </c>
      <c r="U17" s="40" t="s">
        <v>60</v>
      </c>
      <c r="V17" s="40" t="s">
        <v>61</v>
      </c>
      <c r="W17" s="40" t="s">
        <v>62</v>
      </c>
      <c r="X17" s="40" t="s">
        <v>63</v>
      </c>
      <c r="Y17" s="40" t="s">
        <v>64</v>
      </c>
      <c r="Z17"/>
    </row>
    <row r="18" spans="1:26" ht="15" x14ac:dyDescent="0.25">
      <c r="A18" s="12">
        <v>17</v>
      </c>
      <c r="B18" s="12" t="s">
        <v>160</v>
      </c>
      <c r="C18" s="13" t="s">
        <v>89</v>
      </c>
      <c r="D18" s="14" t="s">
        <v>74</v>
      </c>
      <c r="E18" s="15"/>
      <c r="F18" s="16">
        <v>83.041479244514974</v>
      </c>
      <c r="G18" s="16">
        <f t="shared" si="0"/>
        <v>3.500405591266329</v>
      </c>
      <c r="H18" s="15"/>
      <c r="I18" s="17">
        <v>-22.19201</v>
      </c>
      <c r="J18" s="17">
        <v>60.398006480000006</v>
      </c>
      <c r="K18" s="14">
        <v>65.099734640000008</v>
      </c>
      <c r="M18" s="14">
        <f t="shared" si="1"/>
        <v>82.491312007797319</v>
      </c>
      <c r="N18" s="14">
        <f t="shared" si="2"/>
        <v>0.55016723671765533</v>
      </c>
      <c r="O18" s="14">
        <f t="shared" si="3"/>
        <v>0.30268398835754057</v>
      </c>
      <c r="Q18" t="s">
        <v>18</v>
      </c>
      <c r="R18">
        <v>99.802551589730641</v>
      </c>
      <c r="S18">
        <v>1.2031008254813709</v>
      </c>
      <c r="T18">
        <v>82.954436964831103</v>
      </c>
      <c r="U18">
        <v>1.2184104528234944E-71</v>
      </c>
      <c r="V18">
        <v>97.403042654188042</v>
      </c>
      <c r="W18">
        <v>102.20206052527324</v>
      </c>
      <c r="X18">
        <v>97.403042654188042</v>
      </c>
      <c r="Y18">
        <v>102.20206052527324</v>
      </c>
      <c r="Z18"/>
    </row>
    <row r="19" spans="1:26" ht="15" x14ac:dyDescent="0.25">
      <c r="A19" s="12">
        <v>18</v>
      </c>
      <c r="B19" s="12" t="s">
        <v>148</v>
      </c>
      <c r="C19" s="13" t="s">
        <v>86</v>
      </c>
      <c r="D19" s="14" t="s">
        <v>74</v>
      </c>
      <c r="E19" s="15"/>
      <c r="F19" s="16">
        <v>77.179242335918502</v>
      </c>
      <c r="G19" s="16">
        <f t="shared" si="0"/>
        <v>15.930474249333693</v>
      </c>
      <c r="H19" s="15"/>
      <c r="I19" s="17">
        <v>-4.7278630000000001</v>
      </c>
      <c r="J19" s="17">
        <v>66.409745040000004</v>
      </c>
      <c r="K19" s="14">
        <v>76.699581760000001</v>
      </c>
      <c r="M19" s="14">
        <f t="shared" si="1"/>
        <v>80.002779797856945</v>
      </c>
      <c r="N19" s="14">
        <f t="shared" si="2"/>
        <v>2.823537461938443</v>
      </c>
      <c r="O19" s="14">
        <f t="shared" si="3"/>
        <v>7.9723637989697842</v>
      </c>
      <c r="Q19" t="s">
        <v>67</v>
      </c>
      <c r="R19">
        <v>-4.6516389647397099E-2</v>
      </c>
      <c r="S19">
        <v>8.1536867828922929E-3</v>
      </c>
      <c r="T19">
        <v>5.7049517458771808</v>
      </c>
      <c r="U19">
        <v>2.5769672608164521E-7</v>
      </c>
      <c r="V19">
        <v>3.0254374129838484E-2</v>
      </c>
      <c r="W19">
        <v>6.277840516495567E-2</v>
      </c>
      <c r="X19">
        <v>3.0254374129838484E-2</v>
      </c>
      <c r="Y19">
        <v>6.277840516495567E-2</v>
      </c>
      <c r="Z19"/>
    </row>
    <row r="20" spans="1:26" ht="15" x14ac:dyDescent="0.25">
      <c r="A20" s="12">
        <v>19</v>
      </c>
      <c r="B20" s="12" t="s">
        <v>163</v>
      </c>
      <c r="C20" s="13" t="s">
        <v>186</v>
      </c>
      <c r="D20" s="14" t="s">
        <v>74</v>
      </c>
      <c r="E20" s="15"/>
      <c r="F20" s="16">
        <v>87.579974960428018</v>
      </c>
      <c r="G20" s="16">
        <f t="shared" si="0"/>
        <v>41.080828881622281</v>
      </c>
      <c r="H20" s="15"/>
      <c r="I20" s="17">
        <v>3.6665059999999996</v>
      </c>
      <c r="J20" s="17">
        <v>21.629731920000001</v>
      </c>
      <c r="K20" s="14">
        <v>-97.336115759999998</v>
      </c>
      <c r="M20" s="14">
        <f t="shared" si="1"/>
        <v>86.650370867890743</v>
      </c>
      <c r="N20" s="14">
        <f t="shared" si="2"/>
        <v>0.92960409253727505</v>
      </c>
      <c r="O20" s="14">
        <f t="shared" si="3"/>
        <v>0.8641637688620506</v>
      </c>
      <c r="Q20" t="s">
        <v>68</v>
      </c>
      <c r="R20">
        <v>-0.37330519564289633</v>
      </c>
      <c r="S20">
        <v>2.0200702936561378E-2</v>
      </c>
      <c r="T20">
        <v>-18.479812153826039</v>
      </c>
      <c r="U20">
        <v>1.2372588263844109E-28</v>
      </c>
      <c r="V20">
        <v>-0.41359422726343953</v>
      </c>
      <c r="W20">
        <v>-0.33301616402235312</v>
      </c>
      <c r="X20">
        <v>-0.41359422726343953</v>
      </c>
      <c r="Y20">
        <v>-0.33301616402235312</v>
      </c>
      <c r="Z20"/>
    </row>
    <row r="21" spans="1:26" ht="15.75" thickBot="1" x14ac:dyDescent="0.3">
      <c r="A21" s="12">
        <v>20</v>
      </c>
      <c r="B21" s="12" t="s">
        <v>108</v>
      </c>
      <c r="C21" s="13" t="s">
        <v>109</v>
      </c>
      <c r="D21" s="14" t="s">
        <v>74</v>
      </c>
      <c r="E21" s="15"/>
      <c r="F21" s="16">
        <v>95.614906063749729</v>
      </c>
      <c r="G21" s="16">
        <f t="shared" si="0"/>
        <v>208.63964871560341</v>
      </c>
      <c r="H21" s="15"/>
      <c r="I21" s="17">
        <v>-58.27814799993822</v>
      </c>
      <c r="J21" s="17">
        <v>24.216782800000004</v>
      </c>
      <c r="K21" s="14">
        <v>-15.542053759999998</v>
      </c>
      <c r="M21" s="14">
        <f t="shared" si="1"/>
        <v>93.460402904777979</v>
      </c>
      <c r="N21" s="14">
        <f t="shared" si="2"/>
        <v>2.1545031589717496</v>
      </c>
      <c r="O21" s="14">
        <f t="shared" si="3"/>
        <v>4.641883862019248</v>
      </c>
      <c r="Q21" s="39" t="s">
        <v>69</v>
      </c>
      <c r="R21" s="39">
        <v>5.5164784395121055E-2</v>
      </c>
      <c r="S21" s="39">
        <v>5.3119826372277391E-3</v>
      </c>
      <c r="T21" s="39">
        <v>10.384970765625638</v>
      </c>
      <c r="U21" s="39">
        <v>8.1166212992474905E-16</v>
      </c>
      <c r="V21" s="39">
        <v>4.4570369086349877E-2</v>
      </c>
      <c r="W21" s="39">
        <v>6.5759199703892227E-2</v>
      </c>
      <c r="X21" s="39">
        <v>4.4570369086349877E-2</v>
      </c>
      <c r="Y21" s="39">
        <v>6.5759199703892227E-2</v>
      </c>
      <c r="Z21"/>
    </row>
    <row r="22" spans="1:26" ht="15" x14ac:dyDescent="0.25">
      <c r="A22" s="12">
        <v>21</v>
      </c>
      <c r="B22" s="12" t="s">
        <v>146</v>
      </c>
      <c r="C22" s="13" t="s">
        <v>200</v>
      </c>
      <c r="D22" s="14" t="s">
        <v>74</v>
      </c>
      <c r="E22" s="15"/>
      <c r="F22" s="16">
        <v>76.762174196483414</v>
      </c>
      <c r="G22" s="16">
        <f t="shared" si="0"/>
        <v>19.433708061578638</v>
      </c>
      <c r="H22" s="15"/>
      <c r="I22" s="17">
        <v>-28.946099999999998</v>
      </c>
      <c r="J22" s="17">
        <v>71.481380639999998</v>
      </c>
      <c r="K22" s="14">
        <v>46.38248512000002</v>
      </c>
      <c r="M22" s="14">
        <f t="shared" si="1"/>
        <v>77.4673200182215</v>
      </c>
      <c r="N22" s="14">
        <f t="shared" si="2"/>
        <v>0.70514582173808549</v>
      </c>
      <c r="O22" s="14">
        <f t="shared" si="3"/>
        <v>0.49723062991467981</v>
      </c>
      <c r="Q22"/>
      <c r="R22"/>
      <c r="S22"/>
      <c r="T22"/>
      <c r="U22"/>
      <c r="V22"/>
      <c r="W22"/>
      <c r="X22"/>
      <c r="Y22"/>
    </row>
    <row r="23" spans="1:26" ht="15" x14ac:dyDescent="0.25">
      <c r="A23" s="12">
        <v>22</v>
      </c>
      <c r="B23" s="12" t="s">
        <v>144</v>
      </c>
      <c r="C23" s="13" t="s">
        <v>32</v>
      </c>
      <c r="D23" s="14" t="s">
        <v>74</v>
      </c>
      <c r="E23" s="15"/>
      <c r="F23" s="16">
        <v>76.603138556891537</v>
      </c>
      <c r="G23" s="16">
        <f t="shared" si="0"/>
        <v>20.861175632057886</v>
      </c>
      <c r="H23" s="15"/>
      <c r="I23" s="17">
        <v>-21.227139999999999</v>
      </c>
      <c r="J23" s="17">
        <v>64.001267280000008</v>
      </c>
      <c r="K23" s="14">
        <v>54.860775360000005</v>
      </c>
      <c r="M23" s="14">
        <f t="shared" si="1"/>
        <v>80.460899174156054</v>
      </c>
      <c r="N23" s="14">
        <f t="shared" si="2"/>
        <v>3.8577606172645176</v>
      </c>
      <c r="O23" s="14">
        <f t="shared" si="3"/>
        <v>14.882316980117112</v>
      </c>
      <c r="Q23"/>
      <c r="R23"/>
      <c r="S23"/>
      <c r="T23"/>
      <c r="U23"/>
      <c r="V23"/>
      <c r="W23"/>
      <c r="X23"/>
      <c r="Y23"/>
    </row>
    <row r="24" spans="1:26" ht="15" x14ac:dyDescent="0.25">
      <c r="A24" s="12">
        <v>23</v>
      </c>
      <c r="B24" s="12" t="s">
        <v>37</v>
      </c>
      <c r="C24" s="13" t="s">
        <v>38</v>
      </c>
      <c r="D24" s="17" t="s">
        <v>48</v>
      </c>
      <c r="E24" s="54"/>
      <c r="F24" s="17">
        <v>81.206063586394464</v>
      </c>
      <c r="G24" s="16">
        <f t="shared" si="0"/>
        <v>1.2617720568627176E-3</v>
      </c>
      <c r="H24" s="15"/>
      <c r="I24" s="17">
        <v>-25.57387935017298</v>
      </c>
      <c r="J24" s="17">
        <v>81.201147360000007</v>
      </c>
      <c r="K24" s="14">
        <v>177.91397264000003</v>
      </c>
      <c r="M24" s="14">
        <f t="shared" si="1"/>
        <v>81.243773624177408</v>
      </c>
      <c r="N24" s="14">
        <f t="shared" si="2"/>
        <v>3.7710037782943573E-2</v>
      </c>
      <c r="O24" s="14">
        <f t="shared" si="3"/>
        <v>1.4220469495910318E-3</v>
      </c>
      <c r="Q24" t="s">
        <v>232</v>
      </c>
      <c r="R24"/>
      <c r="S24"/>
      <c r="T24"/>
      <c r="U24"/>
      <c r="V24"/>
      <c r="W24"/>
      <c r="X24"/>
      <c r="Y24"/>
    </row>
    <row r="25" spans="1:26" ht="15.75" thickBot="1" x14ac:dyDescent="0.3">
      <c r="A25" s="12">
        <v>24</v>
      </c>
      <c r="B25" s="12" t="s">
        <v>155</v>
      </c>
      <c r="C25" s="13" t="s">
        <v>202</v>
      </c>
      <c r="D25" s="14" t="s">
        <v>74</v>
      </c>
      <c r="E25" s="15"/>
      <c r="F25" s="16">
        <v>81.091781304261019</v>
      </c>
      <c r="G25" s="16">
        <f t="shared" si="0"/>
        <v>6.2032716788589263E-3</v>
      </c>
      <c r="H25" s="15"/>
      <c r="I25" s="17">
        <v>-23.156879999999997</v>
      </c>
      <c r="J25" s="17">
        <v>59.811242320000005</v>
      </c>
      <c r="K25" s="14">
        <v>45.924588160000006</v>
      </c>
      <c r="M25" s="14">
        <f t="shared" si="1"/>
        <v>81.644688320603606</v>
      </c>
      <c r="N25" s="14">
        <f t="shared" si="2"/>
        <v>0.5529070163425871</v>
      </c>
      <c r="O25" s="14">
        <f t="shared" si="3"/>
        <v>0.30570616872086187</v>
      </c>
      <c r="Q25"/>
      <c r="R25"/>
      <c r="S25"/>
      <c r="T25"/>
      <c r="U25"/>
      <c r="V25"/>
      <c r="W25"/>
      <c r="X25"/>
      <c r="Y25"/>
    </row>
    <row r="26" spans="1:26" ht="15" x14ac:dyDescent="0.25">
      <c r="A26" s="12">
        <v>25</v>
      </c>
      <c r="B26" s="12" t="s">
        <v>137</v>
      </c>
      <c r="C26" s="13" t="s">
        <v>76</v>
      </c>
      <c r="D26" s="14" t="s">
        <v>74</v>
      </c>
      <c r="E26" s="15"/>
      <c r="F26" s="16">
        <v>72.430778443883185</v>
      </c>
      <c r="G26" s="16">
        <f t="shared" si="0"/>
        <v>76.383469733892113</v>
      </c>
      <c r="H26" s="15"/>
      <c r="I26" s="17">
        <v>49.015395999999996</v>
      </c>
      <c r="J26" s="17">
        <v>95.858996400000009</v>
      </c>
      <c r="K26" s="14">
        <v>150.24367439999997</v>
      </c>
      <c r="M26" s="14">
        <f t="shared" si="1"/>
        <v>70.344215742798227</v>
      </c>
      <c r="N26" s="14">
        <f t="shared" si="2"/>
        <v>2.0865627010849579</v>
      </c>
      <c r="O26" s="14">
        <f t="shared" si="3"/>
        <v>4.3537439055589555</v>
      </c>
      <c r="Q26" s="32" t="s">
        <v>26</v>
      </c>
      <c r="R26" s="32"/>
      <c r="S26"/>
      <c r="T26"/>
      <c r="U26"/>
      <c r="V26"/>
      <c r="W26"/>
      <c r="X26"/>
      <c r="Y26"/>
      <c r="Z26"/>
    </row>
    <row r="27" spans="1:26" ht="15" x14ac:dyDescent="0.25">
      <c r="A27" s="12">
        <v>26</v>
      </c>
      <c r="B27" s="12" t="s">
        <v>171</v>
      </c>
      <c r="C27" s="13" t="s">
        <v>103</v>
      </c>
      <c r="D27" s="14" t="s">
        <v>74</v>
      </c>
      <c r="E27" s="15"/>
      <c r="F27" s="16">
        <v>91.255982608268781</v>
      </c>
      <c r="G27" s="16">
        <f t="shared" si="0"/>
        <v>101.71610912750124</v>
      </c>
      <c r="H27" s="15"/>
      <c r="I27" s="17">
        <v>-67.540899999999993</v>
      </c>
      <c r="J27" s="17">
        <v>28.9758736</v>
      </c>
      <c r="K27" s="14">
        <v>-42.597262160000007</v>
      </c>
      <c r="M27" s="14">
        <f t="shared" si="1"/>
        <v>90.504076276085144</v>
      </c>
      <c r="N27" s="14">
        <f t="shared" si="2"/>
        <v>0.75190633218363701</v>
      </c>
      <c r="O27" s="14">
        <f t="shared" si="3"/>
        <v>0.56536313237784985</v>
      </c>
      <c r="Q27" t="s">
        <v>29</v>
      </c>
      <c r="R27">
        <v>0.96917249541838768</v>
      </c>
      <c r="S27"/>
      <c r="T27"/>
      <c r="U27"/>
      <c r="V27"/>
      <c r="W27"/>
      <c r="X27"/>
      <c r="Y27"/>
      <c r="Z27"/>
    </row>
    <row r="28" spans="1:26" ht="15" x14ac:dyDescent="0.25">
      <c r="A28" s="12">
        <v>27</v>
      </c>
      <c r="B28" s="12" t="s">
        <v>23</v>
      </c>
      <c r="C28" s="13" t="s">
        <v>24</v>
      </c>
      <c r="D28" s="14" t="s">
        <v>15</v>
      </c>
      <c r="E28" s="15"/>
      <c r="F28" s="16">
        <v>73.007317642780734</v>
      </c>
      <c r="G28" s="16">
        <f t="shared" si="0"/>
        <v>66.638234444124777</v>
      </c>
      <c r="H28" s="15"/>
      <c r="I28" s="17">
        <v>52.488928000864902</v>
      </c>
      <c r="J28" s="17">
        <v>88.828370160000006</v>
      </c>
      <c r="K28" s="14">
        <v>150.75232328000001</v>
      </c>
      <c r="M28" s="14">
        <f t="shared" si="1"/>
        <v>72.907345328098756</v>
      </c>
      <c r="N28" s="14">
        <f t="shared" si="2"/>
        <v>9.9972314681977537E-2</v>
      </c>
      <c r="O28" s="14">
        <f t="shared" si="3"/>
        <v>9.9944637028723405E-3</v>
      </c>
      <c r="Q28" t="s">
        <v>31</v>
      </c>
      <c r="R28">
        <v>0.93929532587550502</v>
      </c>
      <c r="S28"/>
      <c r="T28"/>
      <c r="U28"/>
      <c r="V28"/>
      <c r="W28"/>
      <c r="X28"/>
      <c r="Y28"/>
      <c r="Z28"/>
    </row>
    <row r="29" spans="1:26" ht="15" x14ac:dyDescent="0.25">
      <c r="A29" s="12">
        <v>28</v>
      </c>
      <c r="B29" s="12" t="s">
        <v>126</v>
      </c>
      <c r="C29" s="13" t="s">
        <v>55</v>
      </c>
      <c r="D29" s="14" t="s">
        <v>15</v>
      </c>
      <c r="E29" s="15"/>
      <c r="F29" s="16">
        <v>90.222000979316505</v>
      </c>
      <c r="G29" s="16">
        <f t="shared" si="0"/>
        <v>81.928906840283418</v>
      </c>
      <c r="H29" s="15"/>
      <c r="I29" s="17">
        <v>-56.927329999999991</v>
      </c>
      <c r="J29" s="17">
        <v>24.367113920000001</v>
      </c>
      <c r="K29" s="14">
        <v>-17.195779759999994</v>
      </c>
      <c r="M29" s="14">
        <f t="shared" si="1"/>
        <v>93.239988140542849</v>
      </c>
      <c r="N29" s="14">
        <f t="shared" si="2"/>
        <v>3.017987161226344</v>
      </c>
      <c r="O29" s="14">
        <f t="shared" si="3"/>
        <v>9.1082465053270472</v>
      </c>
      <c r="Q29" t="s">
        <v>33</v>
      </c>
      <c r="R29">
        <v>0.93485352045176118</v>
      </c>
      <c r="S29"/>
      <c r="T29"/>
      <c r="U29"/>
      <c r="V29"/>
      <c r="W29"/>
      <c r="X29"/>
      <c r="Y29"/>
      <c r="Z29"/>
    </row>
    <row r="30" spans="1:26" ht="15" x14ac:dyDescent="0.25">
      <c r="A30" s="12">
        <v>29</v>
      </c>
      <c r="B30" s="12" t="s">
        <v>135</v>
      </c>
      <c r="C30" s="13" t="s">
        <v>203</v>
      </c>
      <c r="D30" s="14" t="s">
        <v>74</v>
      </c>
      <c r="E30" s="15"/>
      <c r="F30" s="16">
        <v>71.688211889090312</v>
      </c>
      <c r="G30" s="16">
        <f t="shared" si="0"/>
        <v>89.91458728018209</v>
      </c>
      <c r="H30" s="15"/>
      <c r="I30" s="17">
        <v>-16.78005417012951</v>
      </c>
      <c r="J30" s="17">
        <v>67.664861360000003</v>
      </c>
      <c r="K30" s="14">
        <v>-38.074399999999997</v>
      </c>
      <c r="M30" s="14">
        <f t="shared" si="1"/>
        <v>73.409232731165517</v>
      </c>
      <c r="N30" s="14">
        <f t="shared" si="2"/>
        <v>1.7210208420752053</v>
      </c>
      <c r="O30" s="14">
        <f t="shared" si="3"/>
        <v>2.961912738857249</v>
      </c>
      <c r="Q30" t="s">
        <v>36</v>
      </c>
      <c r="R30">
        <v>2.1027303745012293</v>
      </c>
      <c r="S30"/>
      <c r="T30"/>
      <c r="U30"/>
      <c r="V30"/>
      <c r="W30"/>
      <c r="X30"/>
      <c r="Y30"/>
      <c r="Z30"/>
    </row>
    <row r="31" spans="1:26" ht="15.75" thickBot="1" x14ac:dyDescent="0.3">
      <c r="A31" s="12">
        <v>30</v>
      </c>
      <c r="B31" s="12" t="s">
        <v>156</v>
      </c>
      <c r="C31" s="13" t="s">
        <v>84</v>
      </c>
      <c r="D31" s="14" t="s">
        <v>74</v>
      </c>
      <c r="E31" s="15"/>
      <c r="F31" s="16">
        <v>81.12575981400299</v>
      </c>
      <c r="G31" s="16">
        <f t="shared" si="0"/>
        <v>2.0054581048205345E-3</v>
      </c>
      <c r="H31" s="15"/>
      <c r="I31" s="17">
        <v>-27.981229999999996</v>
      </c>
      <c r="J31" s="17">
        <v>60.067679679999998</v>
      </c>
      <c r="K31" s="14">
        <v>49.430236239999999</v>
      </c>
      <c r="M31" s="14">
        <f t="shared" si="1"/>
        <v>81.986701121049975</v>
      </c>
      <c r="N31" s="14">
        <f t="shared" si="2"/>
        <v>0.86094130704698557</v>
      </c>
      <c r="O31" s="14">
        <f t="shared" si="3"/>
        <v>0.74121993417977183</v>
      </c>
      <c r="Q31" s="39" t="s">
        <v>39</v>
      </c>
      <c r="R31" s="39">
        <v>45</v>
      </c>
      <c r="S31"/>
      <c r="T31"/>
      <c r="U31"/>
      <c r="V31"/>
      <c r="W31"/>
      <c r="X31"/>
      <c r="Y31"/>
      <c r="Z31"/>
    </row>
    <row r="32" spans="1:26" ht="15" x14ac:dyDescent="0.25">
      <c r="A32" s="12">
        <v>31</v>
      </c>
      <c r="B32" s="12" t="s">
        <v>127</v>
      </c>
      <c r="C32" s="13" t="s">
        <v>194</v>
      </c>
      <c r="D32" s="14" t="s">
        <v>74</v>
      </c>
      <c r="E32" s="15"/>
      <c r="F32" s="16">
        <v>61.380598680153028</v>
      </c>
      <c r="G32" s="16">
        <f t="shared" si="0"/>
        <v>391.64186275515925</v>
      </c>
      <c r="H32" s="15"/>
      <c r="I32" s="17">
        <v>12.630148300010671</v>
      </c>
      <c r="J32" s="17">
        <v>101.17091912000001</v>
      </c>
      <c r="K32" s="14">
        <v>17.296321280000001</v>
      </c>
      <c r="M32" s="14">
        <f t="shared" si="1"/>
        <v>62.319974800866717</v>
      </c>
      <c r="N32" s="14">
        <f t="shared" si="2"/>
        <v>0.93937612071368903</v>
      </c>
      <c r="O32" s="14">
        <f t="shared" si="3"/>
        <v>0.88242749616709926</v>
      </c>
      <c r="Q32"/>
      <c r="R32"/>
      <c r="S32"/>
      <c r="T32"/>
      <c r="U32"/>
      <c r="V32"/>
      <c r="W32"/>
      <c r="X32"/>
      <c r="Y32"/>
      <c r="Z32"/>
    </row>
    <row r="33" spans="1:26" ht="15.75" thickBot="1" x14ac:dyDescent="0.3">
      <c r="A33" s="12">
        <v>32</v>
      </c>
      <c r="B33" s="12" t="s">
        <v>136</v>
      </c>
      <c r="C33" s="13" t="s">
        <v>207</v>
      </c>
      <c r="D33" s="14" t="s">
        <v>74</v>
      </c>
      <c r="E33" s="15"/>
      <c r="F33" s="16">
        <v>72.183692380198295</v>
      </c>
      <c r="G33" s="16">
        <f t="shared" si="0"/>
        <v>80.76346888280996</v>
      </c>
      <c r="H33" s="15"/>
      <c r="I33" s="17">
        <v>-2.8946099999999997</v>
      </c>
      <c r="J33" s="17">
        <v>90.180513440000013</v>
      </c>
      <c r="K33" s="14">
        <v>108.80002472000001</v>
      </c>
      <c r="M33" s="14">
        <f t="shared" si="1"/>
        <v>72.647089149797807</v>
      </c>
      <c r="N33" s="14">
        <f t="shared" si="2"/>
        <v>0.46339676959951248</v>
      </c>
      <c r="O33" s="14">
        <f t="shared" si="3"/>
        <v>0.21473656607526365</v>
      </c>
      <c r="Q33" t="s">
        <v>43</v>
      </c>
      <c r="R33"/>
      <c r="S33"/>
      <c r="T33"/>
      <c r="U33"/>
      <c r="V33"/>
      <c r="W33"/>
      <c r="X33"/>
      <c r="Y33"/>
      <c r="Z33"/>
    </row>
    <row r="34" spans="1:26" ht="15" x14ac:dyDescent="0.25">
      <c r="A34" s="12">
        <v>33</v>
      </c>
      <c r="B34" s="12" t="s">
        <v>166</v>
      </c>
      <c r="C34" s="13" t="s">
        <v>98</v>
      </c>
      <c r="D34" s="14" t="s">
        <v>74</v>
      </c>
      <c r="E34" s="15"/>
      <c r="F34" s="16">
        <v>88.8</v>
      </c>
      <c r="G34" s="16">
        <f t="shared" ref="G34:G65" si="4">(F34-$R$71)^2</f>
        <v>58.208627001877261</v>
      </c>
      <c r="H34" s="15"/>
      <c r="I34" s="17">
        <v>-60.786809999999996</v>
      </c>
      <c r="J34" s="17">
        <v>38.816474239999998</v>
      </c>
      <c r="K34" s="14">
        <v>-18.337425999999997</v>
      </c>
      <c r="M34" s="14">
        <f t="shared" ref="M34:M65" si="5">$R$40+I34*$R$41+J34*$R$42+K34*$R$43</f>
        <v>87.806226488174261</v>
      </c>
      <c r="N34" s="14">
        <f t="shared" ref="N34:N65" si="6">ABS(M34-F34)</f>
        <v>0.99377351182573648</v>
      </c>
      <c r="O34" s="14">
        <f t="shared" ref="O34:O65" si="7">N34^2</f>
        <v>0.9875857928064572</v>
      </c>
      <c r="Q34" s="40"/>
      <c r="R34" s="40" t="s">
        <v>45</v>
      </c>
      <c r="S34" s="40" t="s">
        <v>46</v>
      </c>
      <c r="T34" s="40" t="s">
        <v>47</v>
      </c>
      <c r="U34" s="40" t="s">
        <v>48</v>
      </c>
      <c r="V34" s="40" t="s">
        <v>49</v>
      </c>
      <c r="W34"/>
      <c r="X34"/>
      <c r="Y34"/>
      <c r="Z34"/>
    </row>
    <row r="35" spans="1:26" ht="15" x14ac:dyDescent="0.25">
      <c r="A35" s="12">
        <v>34</v>
      </c>
      <c r="B35" s="12" t="s">
        <v>164</v>
      </c>
      <c r="C35" s="13" t="s">
        <v>209</v>
      </c>
      <c r="D35" s="14" t="s">
        <v>74</v>
      </c>
      <c r="E35" s="15"/>
      <c r="F35" s="16">
        <v>87.77365793474435</v>
      </c>
      <c r="G35" s="16">
        <f t="shared" si="4"/>
        <v>43.601137994862761</v>
      </c>
      <c r="H35" s="15"/>
      <c r="I35" s="17">
        <v>-58.857069999999993</v>
      </c>
      <c r="J35" s="17">
        <v>39.321148320000006</v>
      </c>
      <c r="K35" s="14">
        <v>-45.531417680000011</v>
      </c>
      <c r="M35" s="14">
        <f t="shared" si="5"/>
        <v>85.930228628263222</v>
      </c>
      <c r="N35" s="14">
        <f t="shared" si="6"/>
        <v>1.8434293064811271</v>
      </c>
      <c r="O35" s="14">
        <f t="shared" si="7"/>
        <v>3.3982316079934893</v>
      </c>
      <c r="Q35" t="s">
        <v>52</v>
      </c>
      <c r="R35">
        <v>3</v>
      </c>
      <c r="S35">
        <v>2804.9883533403226</v>
      </c>
      <c r="T35">
        <v>934.99611778010751</v>
      </c>
      <c r="U35">
        <v>211.46701313266144</v>
      </c>
      <c r="V35">
        <v>5.7445451606002454E-25</v>
      </c>
      <c r="W35"/>
      <c r="X35"/>
      <c r="Y35"/>
      <c r="Z35"/>
    </row>
    <row r="36" spans="1:26" ht="15" x14ac:dyDescent="0.25">
      <c r="A36" s="12">
        <v>35</v>
      </c>
      <c r="B36" s="12" t="s">
        <v>149</v>
      </c>
      <c r="C36" s="13" t="s">
        <v>83</v>
      </c>
      <c r="D36" s="14" t="s">
        <v>74</v>
      </c>
      <c r="E36" s="15"/>
      <c r="F36" s="16">
        <v>77.355812847546446</v>
      </c>
      <c r="G36" s="16">
        <f t="shared" si="4"/>
        <v>14.552159692522444</v>
      </c>
      <c r="H36" s="15"/>
      <c r="I36" s="17">
        <v>-23.156879999999997</v>
      </c>
      <c r="J36" s="17">
        <v>71.977351999999996</v>
      </c>
      <c r="K36" s="14">
        <v>46.525075839999992</v>
      </c>
      <c r="M36" s="14">
        <f t="shared" si="5"/>
        <v>77.001790632269774</v>
      </c>
      <c r="N36" s="14">
        <f t="shared" si="6"/>
        <v>0.35402221527667166</v>
      </c>
      <c r="O36" s="14">
        <f t="shared" si="7"/>
        <v>0.12533172890940206</v>
      </c>
      <c r="Q36" t="s">
        <v>54</v>
      </c>
      <c r="R36">
        <v>41</v>
      </c>
      <c r="S36">
        <v>181.28047614185328</v>
      </c>
      <c r="T36">
        <v>4.4214750278500805</v>
      </c>
      <c r="U36"/>
      <c r="V36"/>
      <c r="W36"/>
      <c r="X36"/>
      <c r="Y36"/>
      <c r="Z36"/>
    </row>
    <row r="37" spans="1:26" ht="15.75" thickBot="1" x14ac:dyDescent="0.3">
      <c r="A37" s="12">
        <v>36</v>
      </c>
      <c r="B37" s="12" t="s">
        <v>154</v>
      </c>
      <c r="C37" s="13" t="s">
        <v>106</v>
      </c>
      <c r="D37" s="14" t="s">
        <v>74</v>
      </c>
      <c r="E37" s="15"/>
      <c r="F37" s="16">
        <v>80.505797957907021</v>
      </c>
      <c r="G37" s="16">
        <f t="shared" si="4"/>
        <v>0.44188484815732093</v>
      </c>
      <c r="H37" s="15"/>
      <c r="I37" s="17">
        <v>8.104908</v>
      </c>
      <c r="J37" s="17">
        <v>68.474381680000008</v>
      </c>
      <c r="K37" s="14">
        <v>1.8855614399999967</v>
      </c>
      <c r="M37" s="14">
        <f t="shared" si="5"/>
        <v>74.213680786355582</v>
      </c>
      <c r="N37" s="14">
        <f t="shared" si="6"/>
        <v>6.292117171551439</v>
      </c>
      <c r="O37" s="14">
        <f t="shared" si="7"/>
        <v>39.590738500532481</v>
      </c>
      <c r="Q37" s="39" t="s">
        <v>56</v>
      </c>
      <c r="R37" s="39">
        <v>44</v>
      </c>
      <c r="S37" s="39">
        <v>2986.268829482176</v>
      </c>
      <c r="T37" s="39"/>
      <c r="U37" s="39"/>
      <c r="V37" s="39"/>
      <c r="W37"/>
      <c r="X37"/>
      <c r="Y37"/>
      <c r="Z37"/>
    </row>
    <row r="38" spans="1:26" ht="15.75" thickBot="1" x14ac:dyDescent="0.3">
      <c r="A38" s="12">
        <v>37</v>
      </c>
      <c r="B38" s="12" t="s">
        <v>40</v>
      </c>
      <c r="C38" s="13" t="s">
        <v>41</v>
      </c>
      <c r="D38" s="14" t="s">
        <v>15</v>
      </c>
      <c r="E38" s="15"/>
      <c r="F38" s="16">
        <v>86.218698490636726</v>
      </c>
      <c r="G38" s="16">
        <f t="shared" si="4"/>
        <v>25.483882384559831</v>
      </c>
      <c r="H38" s="15"/>
      <c r="I38" s="17">
        <v>-54.032720000000005</v>
      </c>
      <c r="J38" s="17">
        <v>35.530193280000006</v>
      </c>
      <c r="K38" s="14">
        <v>-11.394914800000002</v>
      </c>
      <c r="M38" s="14">
        <f t="shared" si="5"/>
        <v>89.144781913706566</v>
      </c>
      <c r="N38" s="14">
        <f t="shared" si="6"/>
        <v>2.9260834230698407</v>
      </c>
      <c r="O38" s="14">
        <f t="shared" si="7"/>
        <v>8.561964198764116</v>
      </c>
      <c r="Q38"/>
      <c r="R38"/>
      <c r="S38"/>
      <c r="T38"/>
      <c r="U38"/>
      <c r="V38"/>
      <c r="W38"/>
      <c r="X38"/>
      <c r="Y38"/>
      <c r="Z38"/>
    </row>
    <row r="39" spans="1:26" ht="15" x14ac:dyDescent="0.25">
      <c r="A39" s="12">
        <v>38</v>
      </c>
      <c r="B39" s="12" t="s">
        <v>153</v>
      </c>
      <c r="C39" s="13" t="s">
        <v>196</v>
      </c>
      <c r="D39" s="14" t="s">
        <v>74</v>
      </c>
      <c r="E39" s="15"/>
      <c r="F39" s="16">
        <v>79.881861390392459</v>
      </c>
      <c r="G39" s="16">
        <f t="shared" si="4"/>
        <v>1.6606981142104109</v>
      </c>
      <c r="H39" s="15"/>
      <c r="I39" s="17">
        <v>27.305820999999995</v>
      </c>
      <c r="J39" s="17">
        <v>44.278895439999999</v>
      </c>
      <c r="K39" s="14">
        <v>-33.895002399999996</v>
      </c>
      <c r="M39" s="14">
        <f t="shared" si="5"/>
        <v>80.489060055674159</v>
      </c>
      <c r="N39" s="14">
        <f t="shared" si="6"/>
        <v>0.6071986652817003</v>
      </c>
      <c r="O39" s="14">
        <f t="shared" si="7"/>
        <v>0.36869021911987832</v>
      </c>
      <c r="Q39" s="40"/>
      <c r="R39" s="40" t="s">
        <v>58</v>
      </c>
      <c r="S39" s="40" t="s">
        <v>36</v>
      </c>
      <c r="T39" s="40" t="s">
        <v>59</v>
      </c>
      <c r="U39" s="40" t="s">
        <v>60</v>
      </c>
      <c r="V39" s="40" t="s">
        <v>61</v>
      </c>
      <c r="W39" s="40" t="s">
        <v>62</v>
      </c>
      <c r="X39" s="40" t="s">
        <v>63</v>
      </c>
      <c r="Y39" s="40" t="s">
        <v>64</v>
      </c>
      <c r="Z39"/>
    </row>
    <row r="40" spans="1:26" ht="15" x14ac:dyDescent="0.25">
      <c r="A40" s="12">
        <v>39</v>
      </c>
      <c r="B40" s="12" t="s">
        <v>138</v>
      </c>
      <c r="C40" s="13" t="s">
        <v>77</v>
      </c>
      <c r="D40" s="14" t="s">
        <v>74</v>
      </c>
      <c r="E40" s="15"/>
      <c r="F40" s="16">
        <v>73.165351270798865</v>
      </c>
      <c r="G40" s="16">
        <f t="shared" si="4"/>
        <v>64.083081099584334</v>
      </c>
      <c r="H40" s="15"/>
      <c r="I40" s="17">
        <v>69.856587999999988</v>
      </c>
      <c r="J40" s="17">
        <v>91.930764319999994</v>
      </c>
      <c r="K40" s="14">
        <v>149.60327136000001</v>
      </c>
      <c r="M40" s="14">
        <f t="shared" si="5"/>
        <v>70.797924600640044</v>
      </c>
      <c r="N40" s="14">
        <f t="shared" si="6"/>
        <v>2.3674266701588209</v>
      </c>
      <c r="O40" s="14">
        <f t="shared" si="7"/>
        <v>5.6047090385792826</v>
      </c>
      <c r="Q40" t="s">
        <v>18</v>
      </c>
      <c r="R40">
        <v>100.82888763777575</v>
      </c>
      <c r="S40">
        <v>1.2813249907871749</v>
      </c>
      <c r="T40">
        <v>78.691111437569077</v>
      </c>
      <c r="U40">
        <v>2.3154143485418239E-46</v>
      </c>
      <c r="V40">
        <v>98.241199322430631</v>
      </c>
      <c r="W40">
        <v>103.41657595312087</v>
      </c>
      <c r="X40">
        <v>98.241199322430631</v>
      </c>
      <c r="Y40">
        <v>103.41657595312087</v>
      </c>
      <c r="Z40"/>
    </row>
    <row r="41" spans="1:26" ht="15" x14ac:dyDescent="0.25">
      <c r="A41" s="12">
        <v>40</v>
      </c>
      <c r="B41" s="12" t="s">
        <v>170</v>
      </c>
      <c r="C41" s="13" t="s">
        <v>110</v>
      </c>
      <c r="D41" s="14" t="s">
        <v>74</v>
      </c>
      <c r="E41" s="15"/>
      <c r="F41" s="16">
        <v>90.82799664080855</v>
      </c>
      <c r="G41" s="16">
        <f t="shared" si="4"/>
        <v>93.266427136913464</v>
      </c>
      <c r="H41" s="15"/>
      <c r="I41" s="17">
        <v>-68.505769999999998</v>
      </c>
      <c r="J41" s="17">
        <v>34.385994800000006</v>
      </c>
      <c r="K41" s="14">
        <v>-28.534294240000005</v>
      </c>
      <c r="M41" s="14">
        <f t="shared" si="5"/>
        <v>89.292023762220026</v>
      </c>
      <c r="N41" s="14">
        <f t="shared" si="6"/>
        <v>1.5359728785885238</v>
      </c>
      <c r="O41" s="14">
        <f t="shared" si="7"/>
        <v>2.359212683759516</v>
      </c>
      <c r="Q41" t="s">
        <v>67</v>
      </c>
      <c r="R41">
        <v>-4.8909747379078598E-2</v>
      </c>
      <c r="S41">
        <v>1.0269257768630064E-2</v>
      </c>
      <c r="T41">
        <v>4.7627344138234893</v>
      </c>
      <c r="U41">
        <v>2.3979669449571968E-5</v>
      </c>
      <c r="V41">
        <v>2.8170560579306812E-2</v>
      </c>
      <c r="W41">
        <v>6.964893417885043E-2</v>
      </c>
      <c r="X41">
        <v>2.8170560579306812E-2</v>
      </c>
      <c r="Y41">
        <v>6.964893417885043E-2</v>
      </c>
      <c r="Z41"/>
    </row>
    <row r="42" spans="1:26" ht="15" x14ac:dyDescent="0.25">
      <c r="A42" s="12">
        <v>41</v>
      </c>
      <c r="B42" s="12" t="s">
        <v>167</v>
      </c>
      <c r="C42" s="13" t="s">
        <v>185</v>
      </c>
      <c r="D42" s="14" t="s">
        <v>74</v>
      </c>
      <c r="E42" s="15"/>
      <c r="F42" s="16">
        <v>89.156081651012244</v>
      </c>
      <c r="G42" s="16">
        <f t="shared" si="4"/>
        <v>63.768841035301485</v>
      </c>
      <c r="H42" s="15"/>
      <c r="I42" s="17">
        <v>-68.505769999999998</v>
      </c>
      <c r="J42" s="17">
        <v>25.203328160000002</v>
      </c>
      <c r="K42" s="14">
        <v>-38.783671680000005</v>
      </c>
      <c r="M42" s="14">
        <f t="shared" si="5"/>
        <v>92.22447219899297</v>
      </c>
      <c r="N42" s="14">
        <f t="shared" si="6"/>
        <v>3.0683905479807265</v>
      </c>
      <c r="O42" s="14">
        <f t="shared" si="7"/>
        <v>9.4150205549374633</v>
      </c>
      <c r="Q42" t="s">
        <v>68</v>
      </c>
      <c r="R42">
        <v>-0.38450694715774214</v>
      </c>
      <c r="S42">
        <v>2.1793933964173364E-2</v>
      </c>
      <c r="T42">
        <v>-17.642842627211124</v>
      </c>
      <c r="U42">
        <v>9.3232925778245211E-21</v>
      </c>
      <c r="V42">
        <v>-0.42852068970548407</v>
      </c>
      <c r="W42">
        <v>-0.34049320461000021</v>
      </c>
      <c r="X42">
        <v>-0.42852068970548407</v>
      </c>
      <c r="Y42">
        <v>-0.34049320461000021</v>
      </c>
      <c r="Z42"/>
    </row>
    <row r="43" spans="1:26" ht="15.75" thickBot="1" x14ac:dyDescent="0.3">
      <c r="A43" s="12">
        <v>42</v>
      </c>
      <c r="B43" s="12" t="s">
        <v>151</v>
      </c>
      <c r="C43" s="13" t="s">
        <v>96</v>
      </c>
      <c r="D43" s="14" t="s">
        <v>74</v>
      </c>
      <c r="E43" s="15"/>
      <c r="F43" s="16">
        <v>78.909384412529192</v>
      </c>
      <c r="G43" s="16">
        <f t="shared" si="4"/>
        <v>5.1128343383375947</v>
      </c>
      <c r="H43" s="15"/>
      <c r="I43" s="17">
        <v>4.7278630000000001</v>
      </c>
      <c r="J43" s="17">
        <v>77.824701199999993</v>
      </c>
      <c r="K43" s="14">
        <v>100.6469568</v>
      </c>
      <c r="M43" s="14">
        <f t="shared" si="5"/>
        <v>76.54920180388514</v>
      </c>
      <c r="N43" s="14">
        <f t="shared" si="6"/>
        <v>2.3601826086440525</v>
      </c>
      <c r="O43" s="14">
        <f t="shared" si="7"/>
        <v>5.5704619461458442</v>
      </c>
      <c r="Q43" s="39" t="s">
        <v>69</v>
      </c>
      <c r="R43" s="39">
        <v>5.8379221883813136E-2</v>
      </c>
      <c r="S43" s="39">
        <v>6.7673112205786567E-3</v>
      </c>
      <c r="T43" s="39">
        <v>8.6266494891336283</v>
      </c>
      <c r="U43" s="39">
        <v>9.2933073553532405E-11</v>
      </c>
      <c r="V43" s="39">
        <v>4.4712359614126895E-2</v>
      </c>
      <c r="W43" s="39">
        <v>7.2046084153499376E-2</v>
      </c>
      <c r="X43" s="39">
        <v>4.4712359614126895E-2</v>
      </c>
      <c r="Y43" s="39">
        <v>7.2046084153499376E-2</v>
      </c>
      <c r="Z43"/>
    </row>
    <row r="44" spans="1:26" ht="15" x14ac:dyDescent="0.25">
      <c r="A44" s="12">
        <v>43</v>
      </c>
      <c r="B44" s="12" t="s">
        <v>123</v>
      </c>
      <c r="C44" s="13" t="s">
        <v>53</v>
      </c>
      <c r="D44" s="14" t="s">
        <v>15</v>
      </c>
      <c r="E44" s="15"/>
      <c r="F44" s="16">
        <v>78.61433947026778</v>
      </c>
      <c r="G44" s="16">
        <f t="shared" si="4"/>
        <v>6.5341721676953455</v>
      </c>
      <c r="H44" s="15"/>
      <c r="I44" s="17">
        <v>101.576689250247</v>
      </c>
      <c r="J44" s="17">
        <v>72.671896000000004</v>
      </c>
      <c r="K44" s="14">
        <v>212.67083719999999</v>
      </c>
      <c r="M44" s="14">
        <f t="shared" si="5"/>
        <v>80.333506544933158</v>
      </c>
      <c r="N44" s="14">
        <f t="shared" si="6"/>
        <v>1.7191670746653784</v>
      </c>
      <c r="O44" s="14">
        <f t="shared" si="7"/>
        <v>2.9555354306135149</v>
      </c>
      <c r="Q44"/>
      <c r="R44"/>
      <c r="S44"/>
      <c r="T44"/>
      <c r="U44"/>
      <c r="V44"/>
      <c r="W44"/>
      <c r="X44"/>
      <c r="Y44"/>
      <c r="Z44"/>
    </row>
    <row r="45" spans="1:26" ht="15" x14ac:dyDescent="0.25">
      <c r="A45" s="12">
        <v>44</v>
      </c>
      <c r="B45" s="12" t="s">
        <v>157</v>
      </c>
      <c r="C45" s="13" t="s">
        <v>208</v>
      </c>
      <c r="D45" s="14" t="s">
        <v>74</v>
      </c>
      <c r="E45" s="15"/>
      <c r="F45" s="16">
        <v>82.214580919631501</v>
      </c>
      <c r="G45" s="16">
        <f t="shared" si="4"/>
        <v>1.090016941128932</v>
      </c>
      <c r="H45" s="15"/>
      <c r="I45" s="17">
        <v>-17.367659999999997</v>
      </c>
      <c r="J45" s="17">
        <v>61.374970480000002</v>
      </c>
      <c r="K45" s="14">
        <v>63.405758560000002</v>
      </c>
      <c r="M45" s="14">
        <f t="shared" si="5"/>
        <v>81.780811817465846</v>
      </c>
      <c r="N45" s="14">
        <f t="shared" si="6"/>
        <v>0.43376910216565534</v>
      </c>
      <c r="O45" s="14">
        <f t="shared" si="7"/>
        <v>0.18815563399359875</v>
      </c>
      <c r="Q45"/>
      <c r="R45"/>
      <c r="S45"/>
      <c r="T45"/>
      <c r="U45"/>
      <c r="V45"/>
      <c r="W45"/>
      <c r="X45"/>
      <c r="Y45"/>
    </row>
    <row r="46" spans="1:26" ht="15" x14ac:dyDescent="0.25">
      <c r="A46" s="12">
        <v>45</v>
      </c>
      <c r="B46" s="12" t="s">
        <v>99</v>
      </c>
      <c r="C46" s="13" t="s">
        <v>100</v>
      </c>
      <c r="D46" s="14" t="s">
        <v>48</v>
      </c>
      <c r="E46" s="15"/>
      <c r="F46" s="16">
        <v>74.986092662788053</v>
      </c>
      <c r="G46" s="16">
        <f t="shared" si="4"/>
        <v>38.247415527196011</v>
      </c>
      <c r="H46" s="15"/>
      <c r="I46" s="17">
        <v>-39.711154590020328</v>
      </c>
      <c r="J46" s="17">
        <v>80.246400399999999</v>
      </c>
      <c r="K46" s="14">
        <v>44.118731920000002</v>
      </c>
      <c r="M46" s="14">
        <f t="shared" si="5"/>
        <v>74.491468978693518</v>
      </c>
      <c r="N46" s="14">
        <f t="shared" si="6"/>
        <v>0.49462368409453461</v>
      </c>
      <c r="O46" s="14">
        <f t="shared" si="7"/>
        <v>0.24465258886724997</v>
      </c>
      <c r="Q46"/>
      <c r="R46"/>
      <c r="S46"/>
      <c r="T46"/>
      <c r="U46"/>
      <c r="V46"/>
      <c r="W46"/>
      <c r="X46"/>
      <c r="Y46"/>
    </row>
    <row r="47" spans="1:26" ht="15" x14ac:dyDescent="0.25">
      <c r="A47" s="12">
        <v>46</v>
      </c>
      <c r="B47" s="12" t="s">
        <v>34</v>
      </c>
      <c r="C47" s="13" t="s">
        <v>35</v>
      </c>
      <c r="D47" s="14" t="s">
        <v>15</v>
      </c>
      <c r="E47" s="15"/>
      <c r="F47" s="16">
        <v>70.842631996239191</v>
      </c>
      <c r="G47" s="16">
        <f t="shared" si="4"/>
        <v>106.66572825657852</v>
      </c>
      <c r="H47" s="15"/>
      <c r="I47" s="17">
        <v>54.41866799999999</v>
      </c>
      <c r="J47" s="17">
        <v>98.136598640000003</v>
      </c>
      <c r="K47" s="14">
        <v>141.96638351999999</v>
      </c>
      <c r="M47" s="14">
        <f t="shared" si="5"/>
        <v>68.720967389235369</v>
      </c>
      <c r="N47" s="14">
        <f t="shared" si="6"/>
        <v>2.1216646070038223</v>
      </c>
      <c r="O47" s="14">
        <f t="shared" si="7"/>
        <v>4.5014607046126835</v>
      </c>
      <c r="Q47"/>
      <c r="R47"/>
      <c r="S47"/>
      <c r="T47"/>
      <c r="U47"/>
      <c r="V47"/>
      <c r="W47"/>
      <c r="X47"/>
      <c r="Y47"/>
    </row>
    <row r="48" spans="1:26" x14ac:dyDescent="0.2">
      <c r="A48" s="12">
        <v>47</v>
      </c>
      <c r="B48" s="12" t="s">
        <v>139</v>
      </c>
      <c r="C48" s="13" t="s">
        <v>80</v>
      </c>
      <c r="D48" s="14" t="s">
        <v>74</v>
      </c>
      <c r="E48" s="15"/>
      <c r="F48" s="16">
        <v>73.271727225463039</v>
      </c>
      <c r="G48" s="16">
        <f t="shared" si="4"/>
        <v>62.391277298069205</v>
      </c>
      <c r="H48" s="15"/>
      <c r="I48" s="17">
        <v>-31.840710000000001</v>
      </c>
      <c r="J48" s="17">
        <v>68.02037584</v>
      </c>
      <c r="K48" s="14">
        <v>-60.388425120000001</v>
      </c>
      <c r="M48" s="14">
        <f t="shared" si="5"/>
        <v>72.706472392191102</v>
      </c>
      <c r="N48" s="14">
        <f t="shared" si="6"/>
        <v>0.56525483327193626</v>
      </c>
      <c r="O48" s="14">
        <f t="shared" si="7"/>
        <v>0.31951302653728447</v>
      </c>
    </row>
    <row r="49" spans="1:15" x14ac:dyDescent="0.2">
      <c r="A49" s="12">
        <v>48</v>
      </c>
      <c r="B49" s="12" t="s">
        <v>145</v>
      </c>
      <c r="C49" s="13" t="s">
        <v>199</v>
      </c>
      <c r="D49" s="14" t="s">
        <v>74</v>
      </c>
      <c r="E49" s="15"/>
      <c r="F49" s="16">
        <v>76.623512537199133</v>
      </c>
      <c r="G49" s="16">
        <f t="shared" si="4"/>
        <v>20.675478349184012</v>
      </c>
      <c r="H49" s="15"/>
      <c r="I49" s="17">
        <v>-25.08662</v>
      </c>
      <c r="J49" s="17">
        <v>70.990388240000016</v>
      </c>
      <c r="K49" s="14">
        <v>42.086186560000002</v>
      </c>
      <c r="M49" s="14">
        <f t="shared" si="5"/>
        <v>77.216529248295203</v>
      </c>
      <c r="N49" s="14">
        <f t="shared" si="6"/>
        <v>0.59301671109606957</v>
      </c>
      <c r="O49" s="14">
        <f t="shared" si="7"/>
        <v>0.35166881963919927</v>
      </c>
    </row>
    <row r="50" spans="1:15" x14ac:dyDescent="0.2">
      <c r="A50" s="12">
        <v>49</v>
      </c>
      <c r="B50" s="12" t="s">
        <v>124</v>
      </c>
      <c r="C50" s="13" t="s">
        <v>184</v>
      </c>
      <c r="D50" s="14" t="s">
        <v>15</v>
      </c>
      <c r="E50" s="15"/>
      <c r="F50" s="16">
        <v>81.983148185668483</v>
      </c>
      <c r="G50" s="16">
        <f t="shared" si="4"/>
        <v>0.66032856035934717</v>
      </c>
      <c r="H50" s="15"/>
      <c r="I50" s="17">
        <v>-11.356519900242622</v>
      </c>
      <c r="J50" s="17">
        <v>57.09934088</v>
      </c>
      <c r="K50" s="14">
        <v>68.655632560000001</v>
      </c>
      <c r="M50" s="14">
        <f t="shared" si="5"/>
        <v>83.437301317507817</v>
      </c>
      <c r="N50" s="14">
        <f t="shared" si="6"/>
        <v>1.4541531318393339</v>
      </c>
      <c r="O50" s="14">
        <f t="shared" si="7"/>
        <v>2.1145613308381432</v>
      </c>
    </row>
    <row r="51" spans="1:15" x14ac:dyDescent="0.2">
      <c r="A51" s="12">
        <v>50</v>
      </c>
      <c r="B51" s="12" t="s">
        <v>168</v>
      </c>
      <c r="C51" s="13" t="s">
        <v>191</v>
      </c>
      <c r="D51" s="14" t="s">
        <v>74</v>
      </c>
      <c r="E51" s="15"/>
      <c r="F51" s="16">
        <v>90.597944702040365</v>
      </c>
      <c r="G51" s="16">
        <f t="shared" si="4"/>
        <v>88.875918775596617</v>
      </c>
      <c r="H51" s="15"/>
      <c r="I51" s="17">
        <v>-40.814965870217122</v>
      </c>
      <c r="J51" s="17">
        <v>30.246721760000003</v>
      </c>
      <c r="K51" s="14">
        <v>-45.793210560000013</v>
      </c>
      <c r="M51" s="14">
        <f t="shared" si="5"/>
        <v>88.521690662252126</v>
      </c>
      <c r="N51" s="14">
        <f t="shared" si="6"/>
        <v>2.076254039788239</v>
      </c>
      <c r="O51" s="14">
        <f t="shared" si="7"/>
        <v>4.3108308377369822</v>
      </c>
    </row>
    <row r="52" spans="1:15" x14ac:dyDescent="0.2">
      <c r="A52" s="12">
        <v>51</v>
      </c>
      <c r="B52" s="12" t="s">
        <v>129</v>
      </c>
      <c r="C52" s="13" t="s">
        <v>205</v>
      </c>
      <c r="D52" s="14" t="s">
        <v>74</v>
      </c>
      <c r="E52" s="15"/>
      <c r="F52" s="16">
        <v>67.730371250080779</v>
      </c>
      <c r="G52" s="16">
        <f t="shared" si="4"/>
        <v>180.6381939653364</v>
      </c>
      <c r="H52" s="15"/>
      <c r="I52" s="17">
        <v>113.85466</v>
      </c>
      <c r="J52" s="17">
        <v>101.82404152000001</v>
      </c>
      <c r="K52" s="14">
        <v>176.89466656000002</v>
      </c>
      <c r="M52" s="14">
        <f t="shared" si="5"/>
        <v>66.435206616295872</v>
      </c>
      <c r="N52" s="14">
        <f t="shared" si="6"/>
        <v>1.295164633784907</v>
      </c>
      <c r="O52" s="14">
        <f t="shared" si="7"/>
        <v>1.6774514286071922</v>
      </c>
    </row>
    <row r="53" spans="1:15" x14ac:dyDescent="0.2">
      <c r="A53" s="12">
        <v>52</v>
      </c>
      <c r="B53" s="12" t="s">
        <v>81</v>
      </c>
      <c r="C53" s="13" t="s">
        <v>82</v>
      </c>
      <c r="D53" s="14" t="s">
        <v>48</v>
      </c>
      <c r="E53" s="15"/>
      <c r="F53" s="16">
        <v>79.399077995801818</v>
      </c>
      <c r="G53" s="16">
        <f t="shared" si="4"/>
        <v>3.1380852688920875</v>
      </c>
      <c r="H53" s="15"/>
      <c r="I53" s="17">
        <v>-40.242797960279574</v>
      </c>
      <c r="J53" s="17">
        <v>79.834569279999997</v>
      </c>
      <c r="K53" s="14">
        <v>166.12848144</v>
      </c>
      <c r="M53" s="14">
        <f t="shared" si="5"/>
        <v>81.798657687540967</v>
      </c>
      <c r="N53" s="14">
        <f t="shared" si="6"/>
        <v>2.3995796917391488</v>
      </c>
      <c r="O53" s="14">
        <f t="shared" si="7"/>
        <v>5.7579826970069483</v>
      </c>
    </row>
    <row r="54" spans="1:15" x14ac:dyDescent="0.2">
      <c r="A54" s="12">
        <v>53</v>
      </c>
      <c r="B54" s="12" t="s">
        <v>132</v>
      </c>
      <c r="C54" s="13" t="s">
        <v>206</v>
      </c>
      <c r="D54" s="14" t="s">
        <v>74</v>
      </c>
      <c r="E54" s="15"/>
      <c r="F54" s="16">
        <v>69.982793300457459</v>
      </c>
      <c r="G54" s="16">
        <f t="shared" si="4"/>
        <v>125.16572444222301</v>
      </c>
      <c r="H54" s="15"/>
      <c r="I54" s="17">
        <v>74.294989999999999</v>
      </c>
      <c r="J54" s="17">
        <v>74.167717840000009</v>
      </c>
      <c r="K54" s="14">
        <v>59.379746400000002</v>
      </c>
      <c r="M54" s="14">
        <f t="shared" si="5"/>
        <v>72.143679071519529</v>
      </c>
      <c r="N54" s="14">
        <f t="shared" si="6"/>
        <v>2.1608857710620697</v>
      </c>
      <c r="O54" s="14">
        <f t="shared" si="7"/>
        <v>4.6694273155785151</v>
      </c>
    </row>
    <row r="55" spans="1:15" x14ac:dyDescent="0.2">
      <c r="A55" s="12">
        <v>54</v>
      </c>
      <c r="B55" s="12" t="s">
        <v>165</v>
      </c>
      <c r="C55" s="13" t="s">
        <v>210</v>
      </c>
      <c r="D55" s="14" t="s">
        <v>74</v>
      </c>
      <c r="E55" s="15"/>
      <c r="F55" s="16">
        <v>88.559055721005251</v>
      </c>
      <c r="G55" s="16">
        <f t="shared" si="4"/>
        <v>54.59013270850221</v>
      </c>
      <c r="H55" s="15"/>
      <c r="I55" s="17">
        <v>-73.041815000005954</v>
      </c>
      <c r="J55" s="17">
        <v>29.091435680000004</v>
      </c>
      <c r="K55" s="14">
        <v>-30.543199999999995</v>
      </c>
      <c r="M55" s="14">
        <f t="shared" si="5"/>
        <v>91.432396985941139</v>
      </c>
      <c r="N55" s="14">
        <f t="shared" si="6"/>
        <v>2.8733412649358883</v>
      </c>
      <c r="O55" s="14">
        <f t="shared" si="7"/>
        <v>8.2560900247833704</v>
      </c>
    </row>
    <row r="56" spans="1:15" x14ac:dyDescent="0.2">
      <c r="A56" s="12">
        <v>55</v>
      </c>
      <c r="B56" s="12" t="s">
        <v>128</v>
      </c>
      <c r="C56" s="13" t="s">
        <v>195</v>
      </c>
      <c r="D56" s="14" t="s">
        <v>74</v>
      </c>
      <c r="E56" s="15"/>
      <c r="F56" s="16">
        <v>62.034006045165185</v>
      </c>
      <c r="G56" s="16">
        <f t="shared" si="4"/>
        <v>366.20701429995432</v>
      </c>
      <c r="H56" s="15"/>
      <c r="I56" s="17">
        <v>4.6178678202317274</v>
      </c>
      <c r="J56" s="17">
        <v>99.148499040000004</v>
      </c>
      <c r="K56" s="14">
        <v>24.339750559999999</v>
      </c>
      <c r="M56" s="14">
        <f t="shared" si="5"/>
        <v>63.900677906654415</v>
      </c>
      <c r="N56" s="14">
        <f t="shared" si="6"/>
        <v>1.8666718614892304</v>
      </c>
      <c r="O56" s="14">
        <f t="shared" si="7"/>
        <v>3.4844638384756683</v>
      </c>
    </row>
    <row r="57" spans="1:15" x14ac:dyDescent="0.2">
      <c r="A57" s="12">
        <v>56</v>
      </c>
      <c r="B57" s="12" t="s">
        <v>101</v>
      </c>
      <c r="C57" s="13" t="s">
        <v>183</v>
      </c>
      <c r="D57" s="17" t="s">
        <v>48</v>
      </c>
      <c r="E57" s="54"/>
      <c r="F57" s="17">
        <v>82.160811378928429</v>
      </c>
      <c r="G57" s="16">
        <f t="shared" si="4"/>
        <v>0.98063313498307814</v>
      </c>
      <c r="H57" s="15"/>
      <c r="I57" s="17">
        <v>-32.009562250115131</v>
      </c>
      <c r="J57" s="17">
        <v>78.994589439999999</v>
      </c>
      <c r="K57" s="14">
        <v>175.28378472</v>
      </c>
      <c r="M57" s="14">
        <f t="shared" si="5"/>
        <v>82.253429774393581</v>
      </c>
      <c r="N57" s="14">
        <f t="shared" si="6"/>
        <v>9.2618395465152048E-2</v>
      </c>
      <c r="O57" s="14">
        <f t="shared" si="7"/>
        <v>8.5781671785392973E-3</v>
      </c>
    </row>
    <row r="58" spans="1:15" x14ac:dyDescent="0.2">
      <c r="A58" s="12">
        <v>57</v>
      </c>
      <c r="B58" s="12" t="s">
        <v>159</v>
      </c>
      <c r="C58" s="13" t="s">
        <v>187</v>
      </c>
      <c r="D58" s="14" t="s">
        <v>74</v>
      </c>
      <c r="E58" s="15"/>
      <c r="F58" s="16">
        <v>82.6292559955602</v>
      </c>
      <c r="G58" s="16">
        <f t="shared" si="4"/>
        <v>2.1278460673504171</v>
      </c>
      <c r="H58" s="15"/>
      <c r="I58" s="17">
        <v>13.797640999999999</v>
      </c>
      <c r="J58" s="17">
        <v>32.946866159999999</v>
      </c>
      <c r="K58" s="14">
        <v>-64.560542560000002</v>
      </c>
      <c r="M58" s="14">
        <f t="shared" si="5"/>
        <v>83.716755337392613</v>
      </c>
      <c r="N58" s="14">
        <f t="shared" si="6"/>
        <v>1.0874993418324124</v>
      </c>
      <c r="O58" s="14">
        <f t="shared" si="7"/>
        <v>1.18265481848593</v>
      </c>
    </row>
    <row r="59" spans="1:15" x14ac:dyDescent="0.2">
      <c r="A59" s="12">
        <v>58</v>
      </c>
      <c r="B59" s="12" t="s">
        <v>158</v>
      </c>
      <c r="C59" s="13" t="s">
        <v>104</v>
      </c>
      <c r="D59" s="14" t="s">
        <v>74</v>
      </c>
      <c r="E59" s="15"/>
      <c r="F59" s="16">
        <v>82.388394284090012</v>
      </c>
      <c r="G59" s="16">
        <f t="shared" si="4"/>
        <v>1.4831638072508497</v>
      </c>
      <c r="H59" s="15"/>
      <c r="I59" s="17">
        <v>-56.927329999999991</v>
      </c>
      <c r="J59" s="17">
        <v>22.65284544</v>
      </c>
      <c r="K59" s="14">
        <v>-161.212658</v>
      </c>
      <c r="M59" s="14">
        <f t="shared" si="5"/>
        <v>85.491542990609332</v>
      </c>
      <c r="N59" s="14">
        <f t="shared" si="6"/>
        <v>3.1031487065193204</v>
      </c>
      <c r="O59" s="14">
        <f t="shared" si="7"/>
        <v>9.6295318947725317</v>
      </c>
    </row>
    <row r="60" spans="1:15" x14ac:dyDescent="0.2">
      <c r="A60" s="12">
        <v>59</v>
      </c>
      <c r="B60" s="12" t="s">
        <v>147</v>
      </c>
      <c r="C60" s="13" t="s">
        <v>197</v>
      </c>
      <c r="D60" s="14" t="s">
        <v>74</v>
      </c>
      <c r="E60" s="15"/>
      <c r="F60" s="16">
        <v>76.897001925636118</v>
      </c>
      <c r="G60" s="16">
        <f t="shared" si="4"/>
        <v>18.263146095775078</v>
      </c>
      <c r="H60" s="15"/>
      <c r="I60" s="17">
        <v>-46.313759999999995</v>
      </c>
      <c r="J60" s="17">
        <v>39.221652800000001</v>
      </c>
      <c r="K60" s="14">
        <v>-98.44521048</v>
      </c>
      <c r="M60" s="14">
        <f t="shared" si="5"/>
        <v>82.265929172931507</v>
      </c>
      <c r="N60" s="14">
        <f t="shared" si="6"/>
        <v>5.3689272472953888</v>
      </c>
      <c r="O60" s="14">
        <f t="shared" si="7"/>
        <v>28.82537978675084</v>
      </c>
    </row>
    <row r="61" spans="1:15" x14ac:dyDescent="0.2">
      <c r="A61" s="12">
        <v>60</v>
      </c>
      <c r="B61" s="12" t="s">
        <v>152</v>
      </c>
      <c r="C61" s="13" t="s">
        <v>198</v>
      </c>
      <c r="D61" s="14" t="s">
        <v>74</v>
      </c>
      <c r="E61" s="15"/>
      <c r="F61" s="16">
        <v>79.78106568333925</v>
      </c>
      <c r="G61" s="16">
        <f t="shared" si="4"/>
        <v>1.9306448665289799</v>
      </c>
      <c r="H61" s="15"/>
      <c r="I61" s="17">
        <v>-5.6927329999999996</v>
      </c>
      <c r="J61" s="17">
        <v>70.815120480000004</v>
      </c>
      <c r="K61" s="14">
        <v>25.187428960000009</v>
      </c>
      <c r="M61" s="14">
        <f t="shared" si="5"/>
        <v>75.348834486268416</v>
      </c>
      <c r="N61" s="14">
        <f t="shared" si="6"/>
        <v>4.4322311970708341</v>
      </c>
      <c r="O61" s="14">
        <f t="shared" si="7"/>
        <v>19.644673384287959</v>
      </c>
    </row>
    <row r="62" spans="1:15" x14ac:dyDescent="0.2">
      <c r="A62" s="12">
        <v>61</v>
      </c>
      <c r="B62" s="12" t="s">
        <v>87</v>
      </c>
      <c r="C62" s="13" t="s">
        <v>88</v>
      </c>
      <c r="D62" s="14" t="s">
        <v>74</v>
      </c>
      <c r="E62" s="15"/>
      <c r="F62" s="16">
        <v>77.202485037335691</v>
      </c>
      <c r="G62" s="16">
        <f t="shared" si="4"/>
        <v>15.745477292559501</v>
      </c>
      <c r="H62" s="15"/>
      <c r="I62" s="17">
        <v>-27.981229999999996</v>
      </c>
      <c r="J62" s="17">
        <v>62.582640240000003</v>
      </c>
      <c r="K62" s="14">
        <v>49.830310320000002</v>
      </c>
      <c r="M62" s="14">
        <f t="shared" si="5"/>
        <v>81.043037327388518</v>
      </c>
      <c r="N62" s="14">
        <f t="shared" si="6"/>
        <v>3.8405522900528268</v>
      </c>
      <c r="O62" s="14">
        <f t="shared" si="7"/>
        <v>14.749841892630013</v>
      </c>
    </row>
    <row r="63" spans="1:15" x14ac:dyDescent="0.2">
      <c r="A63" s="12">
        <v>62</v>
      </c>
      <c r="B63" s="12" t="s">
        <v>130</v>
      </c>
      <c r="C63" s="13" t="s">
        <v>204</v>
      </c>
      <c r="D63" s="14" t="s">
        <v>74</v>
      </c>
      <c r="E63" s="15"/>
      <c r="F63" s="16">
        <v>67.816941982296328</v>
      </c>
      <c r="G63" s="16">
        <f t="shared" si="4"/>
        <v>178.31863758425416</v>
      </c>
      <c r="H63" s="15"/>
      <c r="I63" s="17">
        <v>-2.2597255397793923</v>
      </c>
      <c r="J63" s="17">
        <v>86.081490479999999</v>
      </c>
      <c r="K63" s="14">
        <v>-0.83680000000000498</v>
      </c>
      <c r="M63" s="14">
        <f t="shared" si="5"/>
        <v>67.791627398946986</v>
      </c>
      <c r="N63" s="14">
        <f t="shared" si="6"/>
        <v>2.5314583349342001E-2</v>
      </c>
      <c r="O63" s="14">
        <f t="shared" si="7"/>
        <v>6.4082813015078335E-4</v>
      </c>
    </row>
    <row r="64" spans="1:15" x14ac:dyDescent="0.2">
      <c r="A64" s="12">
        <v>63</v>
      </c>
      <c r="B64" s="12" t="s">
        <v>140</v>
      </c>
      <c r="C64" s="13" t="s">
        <v>79</v>
      </c>
      <c r="D64" s="14" t="s">
        <v>74</v>
      </c>
      <c r="E64" s="15"/>
      <c r="F64" s="16">
        <v>73.949374416686922</v>
      </c>
      <c r="G64" s="16">
        <f t="shared" si="4"/>
        <v>52.145263511246874</v>
      </c>
      <c r="H64" s="15"/>
      <c r="I64" s="17">
        <v>54.515154999999993</v>
      </c>
      <c r="J64" s="17">
        <v>91.913066000000001</v>
      </c>
      <c r="K64" s="14">
        <v>147.57892664000002</v>
      </c>
      <c r="M64" s="14">
        <f t="shared" si="5"/>
        <v>71.436895670517913</v>
      </c>
      <c r="N64" s="14">
        <f t="shared" si="6"/>
        <v>2.512478746169009</v>
      </c>
      <c r="O64" s="14">
        <f t="shared" si="7"/>
        <v>6.3125494499509953</v>
      </c>
    </row>
    <row r="65" spans="1:19" x14ac:dyDescent="0.2">
      <c r="A65" s="12">
        <v>64</v>
      </c>
      <c r="B65" s="12" t="s">
        <v>174</v>
      </c>
      <c r="C65" s="13" t="s">
        <v>85</v>
      </c>
      <c r="D65" s="14" t="s">
        <v>48</v>
      </c>
      <c r="E65" s="15"/>
      <c r="F65" s="16">
        <v>79.383597302838695</v>
      </c>
      <c r="G65" s="16">
        <f t="shared" si="4"/>
        <v>3.1931719062478612</v>
      </c>
      <c r="H65" s="15"/>
      <c r="I65" s="17">
        <v>-38.241657579935072</v>
      </c>
      <c r="J65" s="17">
        <v>70.422703120000008</v>
      </c>
      <c r="K65" s="14">
        <v>142.54657880000002</v>
      </c>
      <c r="M65" s="14">
        <f t="shared" si="5"/>
        <v>83.943017214644044</v>
      </c>
      <c r="N65" s="14">
        <f t="shared" si="6"/>
        <v>4.5594199118053496</v>
      </c>
      <c r="O65" s="14">
        <f t="shared" si="7"/>
        <v>20.788309932167103</v>
      </c>
    </row>
    <row r="66" spans="1:19" x14ac:dyDescent="0.2">
      <c r="A66" s="12">
        <v>65</v>
      </c>
      <c r="B66" s="12" t="s">
        <v>13</v>
      </c>
      <c r="C66" s="13" t="s">
        <v>14</v>
      </c>
      <c r="D66" s="14" t="s">
        <v>15</v>
      </c>
      <c r="E66" s="15"/>
      <c r="F66" s="16">
        <v>64.355522190594968</v>
      </c>
      <c r="G66" s="16">
        <f t="shared" ref="G66:G75" si="8">(F66-$R$71)^2</f>
        <v>282.74489641822697</v>
      </c>
      <c r="H66" s="15"/>
      <c r="I66" s="17">
        <v>127.81922351072799</v>
      </c>
      <c r="J66" s="17">
        <v>98.660100720000003</v>
      </c>
      <c r="K66" s="14">
        <v>200.29841448000002</v>
      </c>
      <c r="M66" s="14">
        <f t="shared" ref="M66:M75" si="9">$R$40+I66*$R$41+J66*$R$42+K66*$R$43</f>
        <v>68.335053153457395</v>
      </c>
      <c r="N66" s="14">
        <f t="shared" ref="N66:N75" si="10">ABS(M66-F66)</f>
        <v>3.9795309628624267</v>
      </c>
      <c r="O66" s="14">
        <f t="shared" ref="O66:O75" si="11">N66^2</f>
        <v>15.836666684380752</v>
      </c>
    </row>
    <row r="67" spans="1:19" x14ac:dyDescent="0.2">
      <c r="A67" s="12">
        <v>66</v>
      </c>
      <c r="B67" s="12" t="s">
        <v>162</v>
      </c>
      <c r="C67" s="13" t="s">
        <v>190</v>
      </c>
      <c r="D67" s="14" t="s">
        <v>74</v>
      </c>
      <c r="E67" s="15"/>
      <c r="F67" s="16">
        <v>86.229364282955771</v>
      </c>
      <c r="G67" s="16">
        <f t="shared" si="8"/>
        <v>25.591681317816128</v>
      </c>
      <c r="H67" s="15"/>
      <c r="I67" s="17">
        <v>-28.22</v>
      </c>
      <c r="J67" s="17">
        <v>42.617010640000004</v>
      </c>
      <c r="K67" s="14">
        <v>-47.418820079999996</v>
      </c>
      <c r="M67" s="14">
        <f t="shared" si="9"/>
        <v>83.054310231719001</v>
      </c>
      <c r="N67" s="14">
        <f t="shared" si="10"/>
        <v>3.1750540512367706</v>
      </c>
      <c r="O67" s="14">
        <f t="shared" si="11"/>
        <v>10.080968228275029</v>
      </c>
      <c r="R67" s="20">
        <f>SQRT(AVERAGE(O2:O75))</f>
        <v>2.4172898898101778</v>
      </c>
      <c r="S67" s="10" t="s">
        <v>216</v>
      </c>
    </row>
    <row r="68" spans="1:19" x14ac:dyDescent="0.2">
      <c r="A68" s="12">
        <v>67</v>
      </c>
      <c r="B68" s="12" t="s">
        <v>176</v>
      </c>
      <c r="C68" s="13" t="s">
        <v>71</v>
      </c>
      <c r="D68" s="17" t="s">
        <v>48</v>
      </c>
      <c r="E68" s="54"/>
      <c r="F68" s="17">
        <v>90.357905263603826</v>
      </c>
      <c r="G68" s="16">
        <f t="shared" si="8"/>
        <v>84.407640881200521</v>
      </c>
      <c r="H68" s="15"/>
      <c r="I68" s="17">
        <v>-64.189906489777144</v>
      </c>
      <c r="J68" s="17">
        <v>43.979823120000006</v>
      </c>
      <c r="K68" s="14">
        <v>70.003759200000005</v>
      </c>
      <c r="M68" s="14">
        <f t="shared" si="9"/>
        <v>91.144617215106564</v>
      </c>
      <c r="N68" s="14">
        <f t="shared" si="10"/>
        <v>0.78671195150273832</v>
      </c>
      <c r="O68" s="14">
        <f t="shared" si="11"/>
        <v>0.61891569463724694</v>
      </c>
      <c r="R68" s="20">
        <f>SUM(O47:O75)</f>
        <v>251.12301430015597</v>
      </c>
      <c r="S68" s="10" t="s">
        <v>217</v>
      </c>
    </row>
    <row r="69" spans="1:19" x14ac:dyDescent="0.2">
      <c r="A69" s="12">
        <v>68</v>
      </c>
      <c r="B69" s="12" t="s">
        <v>20</v>
      </c>
      <c r="C69" s="13" t="s">
        <v>21</v>
      </c>
      <c r="D69" s="14" t="s">
        <v>15</v>
      </c>
      <c r="E69" s="15"/>
      <c r="F69" s="16">
        <v>72.283473608314097</v>
      </c>
      <c r="G69" s="16">
        <f t="shared" si="8"/>
        <v>78.979987361362063</v>
      </c>
      <c r="H69" s="15"/>
      <c r="I69" s="17">
        <v>52.781283610148719</v>
      </c>
      <c r="J69" s="17">
        <v>90.676024560000002</v>
      </c>
      <c r="K69" s="14">
        <v>166.99519704000002</v>
      </c>
      <c r="M69" s="14">
        <f t="shared" si="9"/>
        <v>73.130856667623078</v>
      </c>
      <c r="N69" s="14">
        <f t="shared" si="10"/>
        <v>0.8473830593089815</v>
      </c>
      <c r="O69" s="14">
        <f t="shared" si="11"/>
        <v>0.71805804920384886</v>
      </c>
      <c r="R69" s="10">
        <f>R68/29</f>
        <v>8.6594142862122752</v>
      </c>
      <c r="S69" s="10" t="s">
        <v>218</v>
      </c>
    </row>
    <row r="70" spans="1:19" x14ac:dyDescent="0.2">
      <c r="A70" s="12">
        <v>69</v>
      </c>
      <c r="B70" s="12" t="s">
        <v>161</v>
      </c>
      <c r="C70" s="13" t="s">
        <v>188</v>
      </c>
      <c r="D70" s="14" t="s">
        <v>74</v>
      </c>
      <c r="E70" s="15"/>
      <c r="F70" s="16">
        <v>84.775213389647433</v>
      </c>
      <c r="G70" s="16">
        <f t="shared" si="8"/>
        <v>12.993654706703257</v>
      </c>
      <c r="H70" s="15"/>
      <c r="I70" s="17">
        <v>-45.348889999999997</v>
      </c>
      <c r="J70" s="17">
        <v>29.865517520000001</v>
      </c>
      <c r="K70" s="14">
        <v>-32.644195600000003</v>
      </c>
      <c r="M70" s="14">
        <f t="shared" si="9"/>
        <v>89.657648686545116</v>
      </c>
      <c r="N70" s="14">
        <f t="shared" si="10"/>
        <v>4.8824352968976825</v>
      </c>
      <c r="O70" s="14">
        <f t="shared" si="11"/>
        <v>23.83817442839236</v>
      </c>
    </row>
    <row r="71" spans="1:19" x14ac:dyDescent="0.2">
      <c r="A71" s="12">
        <v>70</v>
      </c>
      <c r="B71" s="12" t="s">
        <v>72</v>
      </c>
      <c r="C71" s="13" t="s">
        <v>73</v>
      </c>
      <c r="D71" s="14" t="s">
        <v>74</v>
      </c>
      <c r="E71" s="41"/>
      <c r="F71" s="16">
        <v>64.029201714539056</v>
      </c>
      <c r="G71" s="16">
        <f t="shared" si="8"/>
        <v>293.82555211095786</v>
      </c>
      <c r="H71" s="15"/>
      <c r="I71" s="17">
        <v>123.213899</v>
      </c>
      <c r="J71" s="17">
        <v>105.29860248</v>
      </c>
      <c r="K71" s="14">
        <v>196.45750248000002</v>
      </c>
      <c r="M71" s="14">
        <f t="shared" si="9"/>
        <v>65.78351891255268</v>
      </c>
      <c r="N71" s="14">
        <f t="shared" si="10"/>
        <v>1.7543171980136236</v>
      </c>
      <c r="O71" s="14">
        <f t="shared" si="11"/>
        <v>3.0776288312463715</v>
      </c>
      <c r="R71" s="20">
        <f>AVERAGE(F2:F46)</f>
        <v>81.170542155442675</v>
      </c>
      <c r="S71" s="10" t="s">
        <v>219</v>
      </c>
    </row>
    <row r="72" spans="1:19" x14ac:dyDescent="0.2">
      <c r="A72" s="12">
        <v>71</v>
      </c>
      <c r="B72" s="12" t="s">
        <v>172</v>
      </c>
      <c r="C72" s="13" t="s">
        <v>189</v>
      </c>
      <c r="D72" s="14" t="s">
        <v>74</v>
      </c>
      <c r="E72" s="20"/>
      <c r="F72" s="16">
        <v>91.691752806379981</v>
      </c>
      <c r="G72" s="16">
        <f t="shared" si="8"/>
        <v>110.69587356139661</v>
      </c>
      <c r="H72" s="15"/>
      <c r="I72" s="17">
        <v>-75.259860000000003</v>
      </c>
      <c r="J72" s="17">
        <v>23.277391120000001</v>
      </c>
      <c r="K72" s="14">
        <v>-26.104310719999997</v>
      </c>
      <c r="M72" s="14">
        <f t="shared" si="9"/>
        <v>94.03556043316577</v>
      </c>
      <c r="N72" s="14">
        <f t="shared" si="10"/>
        <v>2.3438076267857895</v>
      </c>
      <c r="O72" s="14">
        <f t="shared" si="11"/>
        <v>5.4934341913792348</v>
      </c>
      <c r="R72" s="20">
        <f>SUM(G2:G46)</f>
        <v>2986.268829482176</v>
      </c>
      <c r="S72" s="10" t="s">
        <v>221</v>
      </c>
    </row>
    <row r="73" spans="1:19" x14ac:dyDescent="0.2">
      <c r="A73" s="12">
        <v>72</v>
      </c>
      <c r="B73" s="12" t="s">
        <v>175</v>
      </c>
      <c r="C73" s="13" t="s">
        <v>192</v>
      </c>
      <c r="D73" s="14" t="s">
        <v>48</v>
      </c>
      <c r="E73" s="20"/>
      <c r="F73" s="16">
        <v>80.853624445839614</v>
      </c>
      <c r="G73" s="16">
        <f t="shared" si="8"/>
        <v>0.10043683466005002</v>
      </c>
      <c r="H73" s="15"/>
      <c r="I73" s="17">
        <v>-60.962416339523287</v>
      </c>
      <c r="J73" s="17">
        <v>63.997752720000001</v>
      </c>
      <c r="K73" s="14">
        <v>119.66168872</v>
      </c>
      <c r="M73" s="14">
        <f t="shared" si="9"/>
        <v>86.188719774013407</v>
      </c>
      <c r="N73" s="14">
        <f t="shared" si="10"/>
        <v>5.335095328173793</v>
      </c>
      <c r="O73" s="14">
        <f t="shared" si="11"/>
        <v>28.463242160701832</v>
      </c>
      <c r="R73" s="10">
        <f>R72/45</f>
        <v>66.361529544048352</v>
      </c>
      <c r="S73" s="10" t="s">
        <v>223</v>
      </c>
    </row>
    <row r="74" spans="1:19" x14ac:dyDescent="0.2">
      <c r="A74" s="12">
        <v>73</v>
      </c>
      <c r="B74" s="12" t="s">
        <v>150</v>
      </c>
      <c r="C74" s="13" t="s">
        <v>95</v>
      </c>
      <c r="D74" s="14" t="s">
        <v>74</v>
      </c>
      <c r="E74" s="20"/>
      <c r="F74" s="16">
        <v>77.688711717261995</v>
      </c>
      <c r="G74" s="16">
        <f t="shared" si="8"/>
        <v>12.123143200241465</v>
      </c>
      <c r="H74" s="15"/>
      <c r="I74" s="17">
        <v>-5.0173239999999995</v>
      </c>
      <c r="J74" s="17">
        <v>77.183754239999999</v>
      </c>
      <c r="K74" s="14">
        <v>105.18529976000001</v>
      </c>
      <c r="M74" s="14">
        <f t="shared" si="9"/>
        <v>77.53722992774334</v>
      </c>
      <c r="N74" s="14">
        <f t="shared" si="10"/>
        <v>0.15148178951865532</v>
      </c>
      <c r="O74" s="14">
        <f t="shared" si="11"/>
        <v>2.2946732555774191E-2</v>
      </c>
    </row>
    <row r="75" spans="1:19" ht="14.25" x14ac:dyDescent="0.2">
      <c r="A75" s="12">
        <v>74</v>
      </c>
      <c r="B75" s="12" t="s">
        <v>134</v>
      </c>
      <c r="C75" s="13" t="s">
        <v>92</v>
      </c>
      <c r="D75" s="14" t="s">
        <v>74</v>
      </c>
      <c r="E75" s="20"/>
      <c r="F75" s="16">
        <v>71.494238404161578</v>
      </c>
      <c r="G75" s="16">
        <f t="shared" si="8"/>
        <v>93.630854287056621</v>
      </c>
      <c r="H75" s="15"/>
      <c r="I75" s="17">
        <v>24.604184999999998</v>
      </c>
      <c r="J75" s="17">
        <v>74.395201920000005</v>
      </c>
      <c r="K75" s="14">
        <v>96.114178559999999</v>
      </c>
      <c r="M75" s="14">
        <f t="shared" si="9"/>
        <v>76.631102147849305</v>
      </c>
      <c r="N75" s="14">
        <f t="shared" si="10"/>
        <v>5.1368637436877265</v>
      </c>
      <c r="O75" s="14">
        <f t="shared" si="11"/>
        <v>26.387369121213485</v>
      </c>
      <c r="R75" s="53">
        <f>1-(R69/R73)</f>
        <v>0.86951153257453973</v>
      </c>
      <c r="S75" s="27" t="s">
        <v>225</v>
      </c>
    </row>
    <row r="76" spans="1:19" ht="14.25" x14ac:dyDescent="0.2">
      <c r="R76" s="53">
        <f>RSQ(F2:F75,M2:M75)</f>
        <v>0.91987047915628384</v>
      </c>
      <c r="S76" s="27" t="s">
        <v>226</v>
      </c>
    </row>
    <row r="77" spans="1:19" ht="14.25" x14ac:dyDescent="0.2">
      <c r="M77" s="27" t="s">
        <v>220</v>
      </c>
      <c r="N77" s="52">
        <f>AVERAGE(N2:N75)</f>
        <v>1.9238494298378626</v>
      </c>
      <c r="R77" s="53">
        <f>RSQ(F2:F46,M2:M46)</f>
        <v>0.93929532587550513</v>
      </c>
      <c r="S77" s="27" t="s">
        <v>227</v>
      </c>
    </row>
    <row r="78" spans="1:19" ht="14.25" x14ac:dyDescent="0.2">
      <c r="M78" s="27" t="s">
        <v>222</v>
      </c>
      <c r="N78" s="52">
        <f>AVERAGE(N2:N46)</f>
        <v>1.5898666629876304</v>
      </c>
      <c r="R78" s="53">
        <f>RSQ(F47:F75,M47:M75)</f>
        <v>0.90197452082400253</v>
      </c>
      <c r="S78" s="27" t="s">
        <v>228</v>
      </c>
    </row>
    <row r="79" spans="1:19" x14ac:dyDescent="0.2">
      <c r="M79" s="27" t="s">
        <v>224</v>
      </c>
      <c r="N79" s="52">
        <f>AVERAGE(N47:N75)</f>
        <v>2.4420985508123612</v>
      </c>
    </row>
  </sheetData>
  <sortState xmlns:xlrd2="http://schemas.microsoft.com/office/spreadsheetml/2017/richdata2" ref="A2:O75">
    <sortCondition ref="A2:A7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79"/>
  <sheetViews>
    <sheetView topLeftCell="D36" workbookViewId="0">
      <selection activeCell="AA48" sqref="AA48"/>
    </sheetView>
  </sheetViews>
  <sheetFormatPr defaultColWidth="9.140625" defaultRowHeight="12.75" x14ac:dyDescent="0.2"/>
  <cols>
    <col min="1" max="1" width="9.140625" style="10"/>
    <col min="2" max="2" width="39.5703125" style="10" bestFit="1" customWidth="1"/>
    <col min="3" max="3" width="37.7109375" style="43" bestFit="1" customWidth="1"/>
    <col min="4" max="4" width="7.5703125" style="44" customWidth="1"/>
    <col min="5" max="5" width="5.7109375" style="44" customWidth="1"/>
    <col min="6" max="7" width="12.7109375" style="44" customWidth="1"/>
    <col min="8" max="8" width="5.7109375" style="44" customWidth="1"/>
    <col min="9" max="10" width="10.5703125" style="44" customWidth="1"/>
    <col min="11" max="11" width="10.5703125" style="20" customWidth="1"/>
    <col min="12" max="12" width="9.140625" style="10"/>
    <col min="13" max="13" width="12.5703125" style="10" bestFit="1" customWidth="1"/>
    <col min="14" max="15" width="12.140625" style="10" customWidth="1"/>
    <col min="16" max="16384" width="9.140625" style="10"/>
  </cols>
  <sheetData>
    <row r="1" spans="1:26" ht="51" x14ac:dyDescent="0.2">
      <c r="A1" s="1" t="s">
        <v>211</v>
      </c>
      <c r="B1" s="2" t="s">
        <v>1</v>
      </c>
      <c r="C1" s="3" t="s">
        <v>2</v>
      </c>
      <c r="D1" s="4" t="s">
        <v>3</v>
      </c>
      <c r="E1" s="5"/>
      <c r="F1" s="4" t="s">
        <v>368</v>
      </c>
      <c r="G1" s="4" t="s">
        <v>212</v>
      </c>
      <c r="H1" s="5"/>
      <c r="I1" s="6" t="s">
        <v>516</v>
      </c>
      <c r="J1" s="6" t="s">
        <v>229</v>
      </c>
      <c r="K1" s="7" t="s">
        <v>230</v>
      </c>
      <c r="M1" s="4" t="s">
        <v>370</v>
      </c>
      <c r="N1" s="4" t="s">
        <v>10</v>
      </c>
      <c r="O1" s="4" t="s">
        <v>213</v>
      </c>
    </row>
    <row r="2" spans="1:26" ht="15" x14ac:dyDescent="0.25">
      <c r="A2" s="12">
        <v>1</v>
      </c>
      <c r="B2" s="12" t="s">
        <v>175</v>
      </c>
      <c r="C2" s="13" t="s">
        <v>192</v>
      </c>
      <c r="D2" s="14" t="s">
        <v>48</v>
      </c>
      <c r="E2" s="15"/>
      <c r="F2" s="16">
        <v>80.853624445839614</v>
      </c>
      <c r="G2" s="16">
        <f t="shared" ref="G2:G33" si="0">(F2-$R$71)^2</f>
        <v>1.5707611088445803</v>
      </c>
      <c r="H2" s="15"/>
      <c r="I2" s="17">
        <v>-60.962416339523287</v>
      </c>
      <c r="J2" s="17">
        <v>63.997752720000001</v>
      </c>
      <c r="K2" s="14">
        <v>119.66168872</v>
      </c>
      <c r="M2" s="14">
        <f t="shared" ref="M2:M33" si="1">$R$40+I2*$R$41+J2*$R$42+K2*$R$43</f>
        <v>85.019860469038619</v>
      </c>
      <c r="N2" s="14">
        <f t="shared" ref="N2:N33" si="2">ABS(M2-F2)</f>
        <v>4.166236023199005</v>
      </c>
      <c r="O2" s="14">
        <f t="shared" ref="O2:O33" si="3">N2^2</f>
        <v>17.357522601001062</v>
      </c>
      <c r="Q2" t="s">
        <v>214</v>
      </c>
      <c r="R2"/>
      <c r="S2"/>
      <c r="T2"/>
      <c r="U2"/>
      <c r="V2"/>
      <c r="W2"/>
      <c r="X2"/>
      <c r="Y2"/>
    </row>
    <row r="3" spans="1:26" ht="15.75" thickBot="1" x14ac:dyDescent="0.3">
      <c r="A3" s="12">
        <v>2</v>
      </c>
      <c r="B3" s="12" t="s">
        <v>121</v>
      </c>
      <c r="C3" s="13" t="s">
        <v>27</v>
      </c>
      <c r="D3" s="14" t="s">
        <v>15</v>
      </c>
      <c r="E3" s="15"/>
      <c r="F3" s="16">
        <v>76.972230166125271</v>
      </c>
      <c r="G3" s="16">
        <f t="shared" si="0"/>
        <v>6.9068790841634273</v>
      </c>
      <c r="H3" s="15"/>
      <c r="I3" s="17">
        <v>55.113667682937297</v>
      </c>
      <c r="J3" s="17">
        <v>74.389344320000006</v>
      </c>
      <c r="K3" s="14">
        <v>123.51477616000001</v>
      </c>
      <c r="M3" s="14">
        <f t="shared" si="1"/>
        <v>76.479504349303951</v>
      </c>
      <c r="N3" s="14">
        <f t="shared" si="2"/>
        <v>0.49272581682132</v>
      </c>
      <c r="O3" s="14">
        <f t="shared" si="3"/>
        <v>0.24277873056223698</v>
      </c>
      <c r="Q3"/>
      <c r="R3"/>
      <c r="S3"/>
      <c r="T3"/>
      <c r="U3"/>
      <c r="V3"/>
      <c r="W3"/>
      <c r="X3"/>
      <c r="Y3"/>
    </row>
    <row r="4" spans="1:26" ht="15" x14ac:dyDescent="0.25">
      <c r="A4" s="12">
        <v>3</v>
      </c>
      <c r="B4" s="12" t="s">
        <v>145</v>
      </c>
      <c r="C4" s="13" t="s">
        <v>199</v>
      </c>
      <c r="D4" s="14" t="s">
        <v>74</v>
      </c>
      <c r="E4" s="15"/>
      <c r="F4" s="16">
        <v>76.623512537199133</v>
      </c>
      <c r="G4" s="16">
        <f t="shared" si="0"/>
        <v>8.8614086196287456</v>
      </c>
      <c r="H4" s="15"/>
      <c r="I4" s="17">
        <v>-25.08662</v>
      </c>
      <c r="J4" s="17">
        <v>70.990388240000016</v>
      </c>
      <c r="K4" s="14">
        <v>42.086186560000002</v>
      </c>
      <c r="M4" s="14">
        <f t="shared" si="1"/>
        <v>76.348081069428645</v>
      </c>
      <c r="N4" s="14">
        <f t="shared" si="2"/>
        <v>0.27543146777048833</v>
      </c>
      <c r="O4" s="14">
        <f t="shared" si="3"/>
        <v>7.5862493438205544E-2</v>
      </c>
      <c r="Q4" s="32" t="s">
        <v>26</v>
      </c>
      <c r="R4" s="32"/>
      <c r="S4"/>
      <c r="T4"/>
      <c r="U4"/>
      <c r="V4"/>
      <c r="W4"/>
      <c r="X4"/>
      <c r="Y4"/>
      <c r="Z4"/>
    </row>
    <row r="5" spans="1:26" ht="15" x14ac:dyDescent="0.25">
      <c r="A5" s="12">
        <v>4</v>
      </c>
      <c r="B5" s="12" t="s">
        <v>177</v>
      </c>
      <c r="C5" s="13" t="s">
        <v>193</v>
      </c>
      <c r="D5" s="17" t="s">
        <v>48</v>
      </c>
      <c r="E5" s="54"/>
      <c r="F5" s="17">
        <v>91.231201720227631</v>
      </c>
      <c r="G5" s="16">
        <f t="shared" si="0"/>
        <v>135.27730820279749</v>
      </c>
      <c r="H5" s="15"/>
      <c r="I5" s="17">
        <v>-82.897770919997527</v>
      </c>
      <c r="J5" s="17">
        <v>42.115767440000006</v>
      </c>
      <c r="K5" s="14">
        <v>68.862280320000011</v>
      </c>
      <c r="M5" s="14">
        <f t="shared" si="1"/>
        <v>91.352038766580463</v>
      </c>
      <c r="N5" s="14">
        <f t="shared" si="2"/>
        <v>0.12083704635283254</v>
      </c>
      <c r="O5" s="14">
        <f t="shared" si="3"/>
        <v>1.46015917712766E-2</v>
      </c>
      <c r="Q5" t="s">
        <v>29</v>
      </c>
      <c r="R5">
        <v>0.95917718230692661</v>
      </c>
      <c r="S5"/>
      <c r="T5"/>
      <c r="U5"/>
      <c r="V5"/>
      <c r="W5"/>
      <c r="X5"/>
      <c r="Y5"/>
      <c r="Z5"/>
    </row>
    <row r="6" spans="1:26" ht="15" x14ac:dyDescent="0.25">
      <c r="A6" s="12">
        <v>5</v>
      </c>
      <c r="B6" s="12" t="s">
        <v>50</v>
      </c>
      <c r="C6" s="13" t="s">
        <v>51</v>
      </c>
      <c r="D6" s="14" t="s">
        <v>15</v>
      </c>
      <c r="E6" s="15"/>
      <c r="F6" s="16">
        <v>92.411821337062605</v>
      </c>
      <c r="G6" s="16">
        <f t="shared" si="0"/>
        <v>164.13445483089174</v>
      </c>
      <c r="H6" s="15"/>
      <c r="I6" s="17">
        <v>-50.07482326077325</v>
      </c>
      <c r="J6" s="17">
        <v>34.39741712</v>
      </c>
      <c r="K6" s="14">
        <v>-2.0586116800000078</v>
      </c>
      <c r="M6" s="14">
        <f t="shared" si="1"/>
        <v>88.830022095786035</v>
      </c>
      <c r="N6" s="14">
        <f t="shared" si="2"/>
        <v>3.5817992412765705</v>
      </c>
      <c r="O6" s="14">
        <f t="shared" si="3"/>
        <v>12.829285804809416</v>
      </c>
      <c r="Q6" t="s">
        <v>31</v>
      </c>
      <c r="R6">
        <v>0.92002086705825514</v>
      </c>
      <c r="S6"/>
      <c r="T6"/>
      <c r="U6"/>
      <c r="V6"/>
      <c r="W6"/>
      <c r="X6"/>
      <c r="Y6"/>
      <c r="Z6"/>
    </row>
    <row r="7" spans="1:26" ht="15" x14ac:dyDescent="0.25">
      <c r="A7" s="12">
        <v>6</v>
      </c>
      <c r="B7" s="12" t="s">
        <v>146</v>
      </c>
      <c r="C7" s="13" t="s">
        <v>200</v>
      </c>
      <c r="D7" s="14" t="s">
        <v>74</v>
      </c>
      <c r="E7" s="15"/>
      <c r="F7" s="16">
        <v>76.762174196483414</v>
      </c>
      <c r="G7" s="16">
        <f t="shared" si="0"/>
        <v>8.0550963423379827</v>
      </c>
      <c r="H7" s="15"/>
      <c r="I7" s="17">
        <v>-28.946099999999998</v>
      </c>
      <c r="J7" s="17">
        <v>71.481380639999998</v>
      </c>
      <c r="K7" s="14">
        <v>46.38248512000002</v>
      </c>
      <c r="M7" s="14">
        <f t="shared" si="1"/>
        <v>76.568984631064424</v>
      </c>
      <c r="N7" s="14">
        <f t="shared" si="2"/>
        <v>0.19318956541899013</v>
      </c>
      <c r="O7" s="14">
        <f t="shared" si="3"/>
        <v>3.7322208186778269E-2</v>
      </c>
      <c r="Q7" t="s">
        <v>33</v>
      </c>
      <c r="R7">
        <v>0.91659318993218031</v>
      </c>
      <c r="S7"/>
      <c r="T7"/>
      <c r="U7"/>
      <c r="V7"/>
      <c r="W7"/>
      <c r="X7"/>
      <c r="Y7"/>
      <c r="Z7"/>
    </row>
    <row r="8" spans="1:26" ht="15" x14ac:dyDescent="0.25">
      <c r="A8" s="12">
        <v>7</v>
      </c>
      <c r="B8" s="12" t="s">
        <v>125</v>
      </c>
      <c r="C8" s="13" t="s">
        <v>57</v>
      </c>
      <c r="D8" s="14" t="s">
        <v>15</v>
      </c>
      <c r="E8" s="15"/>
      <c r="F8" s="16">
        <v>85.97785670343012</v>
      </c>
      <c r="G8" s="16">
        <f t="shared" si="0"/>
        <v>40.672918810218192</v>
      </c>
      <c r="H8" s="15"/>
      <c r="I8" s="17">
        <v>17.159248080378799</v>
      </c>
      <c r="J8" s="17">
        <v>81.762096239999991</v>
      </c>
      <c r="K8" s="14">
        <v>239.30049096000005</v>
      </c>
      <c r="M8" s="14">
        <f t="shared" si="1"/>
        <v>81.956111963292429</v>
      </c>
      <c r="N8" s="14">
        <f t="shared" si="2"/>
        <v>4.0217447401376916</v>
      </c>
      <c r="O8" s="14">
        <f t="shared" si="3"/>
        <v>16.174430754825188</v>
      </c>
      <c r="Q8" t="s">
        <v>36</v>
      </c>
      <c r="R8">
        <v>2.4162884679798875</v>
      </c>
      <c r="S8"/>
      <c r="T8"/>
      <c r="U8"/>
      <c r="V8"/>
      <c r="W8"/>
      <c r="X8"/>
      <c r="Y8"/>
      <c r="Z8"/>
    </row>
    <row r="9" spans="1:26" ht="15.75" thickBot="1" x14ac:dyDescent="0.3">
      <c r="A9" s="12">
        <v>8</v>
      </c>
      <c r="B9" s="12" t="s">
        <v>99</v>
      </c>
      <c r="C9" s="13" t="s">
        <v>100</v>
      </c>
      <c r="D9" s="14" t="s">
        <v>48</v>
      </c>
      <c r="E9" s="15"/>
      <c r="F9" s="16">
        <v>74.986092662788053</v>
      </c>
      <c r="G9" s="16">
        <f t="shared" si="0"/>
        <v>21.291134142010609</v>
      </c>
      <c r="H9" s="15"/>
      <c r="I9" s="17">
        <v>-39.711154590020328</v>
      </c>
      <c r="J9" s="17">
        <v>80.246400399999999</v>
      </c>
      <c r="K9" s="14">
        <v>44.118731920000002</v>
      </c>
      <c r="M9" s="14">
        <f t="shared" si="1"/>
        <v>73.522377811875472</v>
      </c>
      <c r="N9" s="14">
        <f t="shared" si="2"/>
        <v>1.4637148509125808</v>
      </c>
      <c r="O9" s="14">
        <f t="shared" si="3"/>
        <v>2.1424611647820386</v>
      </c>
      <c r="Q9" s="39" t="s">
        <v>39</v>
      </c>
      <c r="R9" s="39">
        <v>74</v>
      </c>
      <c r="S9"/>
      <c r="T9"/>
      <c r="U9"/>
      <c r="V9"/>
      <c r="W9"/>
      <c r="X9"/>
      <c r="Y9"/>
      <c r="Z9"/>
    </row>
    <row r="10" spans="1:26" ht="15" x14ac:dyDescent="0.25">
      <c r="A10" s="12">
        <v>9</v>
      </c>
      <c r="B10" s="12" t="s">
        <v>136</v>
      </c>
      <c r="C10" s="13" t="s">
        <v>207</v>
      </c>
      <c r="D10" s="14" t="s">
        <v>74</v>
      </c>
      <c r="E10" s="15"/>
      <c r="F10" s="16">
        <v>72.183692380198295</v>
      </c>
      <c r="G10" s="16">
        <f t="shared" si="0"/>
        <v>55.006429902046229</v>
      </c>
      <c r="H10" s="15"/>
      <c r="I10" s="17">
        <v>-2.8946099999999997</v>
      </c>
      <c r="J10" s="17">
        <v>90.180513440000013</v>
      </c>
      <c r="K10" s="14">
        <v>108.80002472000001</v>
      </c>
      <c r="M10" s="14">
        <f t="shared" si="1"/>
        <v>71.962830167233122</v>
      </c>
      <c r="N10" s="14">
        <f t="shared" si="2"/>
        <v>0.22086221296517294</v>
      </c>
      <c r="O10" s="14">
        <f t="shared" si="3"/>
        <v>4.8780117115873406E-2</v>
      </c>
      <c r="Q10"/>
      <c r="R10"/>
      <c r="S10"/>
      <c r="T10"/>
      <c r="U10"/>
      <c r="V10"/>
      <c r="W10"/>
      <c r="X10"/>
      <c r="Y10"/>
      <c r="Z10"/>
    </row>
    <row r="11" spans="1:26" ht="15.75" thickBot="1" x14ac:dyDescent="0.3">
      <c r="A11" s="12">
        <v>10</v>
      </c>
      <c r="B11" s="12" t="s">
        <v>171</v>
      </c>
      <c r="C11" s="13" t="s">
        <v>103</v>
      </c>
      <c r="D11" s="14" t="s">
        <v>74</v>
      </c>
      <c r="E11" s="15"/>
      <c r="F11" s="16">
        <v>91.255982608268781</v>
      </c>
      <c r="G11" s="16">
        <f t="shared" si="0"/>
        <v>135.85436923465062</v>
      </c>
      <c r="H11" s="15"/>
      <c r="I11" s="17">
        <v>-67.540899999999993</v>
      </c>
      <c r="J11" s="17">
        <v>28.9758736</v>
      </c>
      <c r="K11" s="14">
        <v>-42.597262160000007</v>
      </c>
      <c r="M11" s="14">
        <f t="shared" si="1"/>
        <v>89.268066396488692</v>
      </c>
      <c r="N11" s="14">
        <f t="shared" si="2"/>
        <v>1.9879162117800888</v>
      </c>
      <c r="O11" s="14">
        <f t="shared" si="3"/>
        <v>3.951810865058099</v>
      </c>
      <c r="Q11" t="s">
        <v>43</v>
      </c>
      <c r="R11"/>
      <c r="S11"/>
      <c r="T11"/>
      <c r="U11"/>
      <c r="V11"/>
      <c r="W11"/>
      <c r="X11"/>
      <c r="Y11"/>
      <c r="Z11"/>
    </row>
    <row r="12" spans="1:26" ht="15" x14ac:dyDescent="0.25">
      <c r="A12" s="12">
        <v>11</v>
      </c>
      <c r="B12" s="12" t="s">
        <v>128</v>
      </c>
      <c r="C12" s="13" t="s">
        <v>195</v>
      </c>
      <c r="D12" s="14" t="s">
        <v>74</v>
      </c>
      <c r="E12" s="15"/>
      <c r="F12" s="16">
        <v>62.034006045165185</v>
      </c>
      <c r="G12" s="16">
        <f t="shared" si="0"/>
        <v>308.57553908653603</v>
      </c>
      <c r="H12" s="15"/>
      <c r="I12" s="17">
        <v>4.6178678202317274</v>
      </c>
      <c r="J12" s="17">
        <v>99.148499040000004</v>
      </c>
      <c r="K12" s="14">
        <v>24.339750559999999</v>
      </c>
      <c r="M12" s="14">
        <f t="shared" si="1"/>
        <v>63.302235888877902</v>
      </c>
      <c r="N12" s="14">
        <f t="shared" si="2"/>
        <v>1.2682298437127173</v>
      </c>
      <c r="O12" s="14">
        <f t="shared" si="3"/>
        <v>1.6084069364835833</v>
      </c>
      <c r="Q12" s="40"/>
      <c r="R12" s="40" t="s">
        <v>45</v>
      </c>
      <c r="S12" s="40" t="s">
        <v>46</v>
      </c>
      <c r="T12" s="40" t="s">
        <v>47</v>
      </c>
      <c r="U12" s="40" t="s">
        <v>48</v>
      </c>
      <c r="V12" s="40" t="s">
        <v>49</v>
      </c>
      <c r="W12"/>
      <c r="X12"/>
      <c r="Y12"/>
      <c r="Z12"/>
    </row>
    <row r="13" spans="1:26" ht="15" x14ac:dyDescent="0.25">
      <c r="A13" s="12">
        <v>12</v>
      </c>
      <c r="B13" s="12" t="s">
        <v>81</v>
      </c>
      <c r="C13" s="13" t="s">
        <v>82</v>
      </c>
      <c r="D13" s="14" t="s">
        <v>48</v>
      </c>
      <c r="E13" s="15"/>
      <c r="F13" s="16">
        <v>79.399077995801818</v>
      </c>
      <c r="G13" s="16">
        <f t="shared" si="0"/>
        <v>4.0500098512239222E-2</v>
      </c>
      <c r="H13" s="15"/>
      <c r="I13" s="17">
        <v>-40.242797960279574</v>
      </c>
      <c r="J13" s="17">
        <v>79.834569279999997</v>
      </c>
      <c r="K13" s="14">
        <v>166.12848144</v>
      </c>
      <c r="M13" s="14">
        <f t="shared" si="1"/>
        <v>80.80195307774359</v>
      </c>
      <c r="N13" s="14">
        <f t="shared" si="2"/>
        <v>1.4028750819417724</v>
      </c>
      <c r="O13" s="14">
        <f t="shared" si="3"/>
        <v>1.9680584955331344</v>
      </c>
      <c r="Q13" t="s">
        <v>52</v>
      </c>
      <c r="R13">
        <v>3</v>
      </c>
      <c r="S13">
        <v>4701.2850954370515</v>
      </c>
      <c r="T13">
        <v>1567.0950318123505</v>
      </c>
      <c r="U13">
        <v>268.40943099906843</v>
      </c>
      <c r="V13">
        <v>2.6043831004371827E-38</v>
      </c>
      <c r="W13"/>
      <c r="X13"/>
      <c r="Y13"/>
      <c r="Z13"/>
    </row>
    <row r="14" spans="1:26" ht="15" x14ac:dyDescent="0.25">
      <c r="A14" s="12">
        <v>13</v>
      </c>
      <c r="B14" s="12" t="s">
        <v>148</v>
      </c>
      <c r="C14" s="13" t="s">
        <v>86</v>
      </c>
      <c r="D14" s="14" t="s">
        <v>74</v>
      </c>
      <c r="E14" s="15"/>
      <c r="F14" s="16">
        <v>77.179242335918502</v>
      </c>
      <c r="G14" s="16">
        <f t="shared" si="0"/>
        <v>5.8616381602236034</v>
      </c>
      <c r="H14" s="15"/>
      <c r="I14" s="17">
        <v>-4.7278630000000001</v>
      </c>
      <c r="J14" s="17">
        <v>66.409745040000004</v>
      </c>
      <c r="K14" s="14">
        <v>76.699581760000001</v>
      </c>
      <c r="M14" s="14">
        <f t="shared" si="1"/>
        <v>79.278534556806051</v>
      </c>
      <c r="N14" s="14">
        <f t="shared" si="2"/>
        <v>2.0992922208875484</v>
      </c>
      <c r="O14" s="14">
        <f t="shared" si="3"/>
        <v>4.4070278286789755</v>
      </c>
      <c r="Q14" t="s">
        <v>54</v>
      </c>
      <c r="R14">
        <v>70</v>
      </c>
      <c r="S14">
        <v>408.69149723448152</v>
      </c>
      <c r="T14">
        <v>5.8384499604925928</v>
      </c>
      <c r="U14"/>
      <c r="V14"/>
      <c r="W14"/>
      <c r="X14"/>
      <c r="Y14"/>
      <c r="Z14"/>
    </row>
    <row r="15" spans="1:26" ht="15.75" thickBot="1" x14ac:dyDescent="0.3">
      <c r="A15" s="12">
        <v>14</v>
      </c>
      <c r="B15" s="12" t="s">
        <v>138</v>
      </c>
      <c r="C15" s="13" t="s">
        <v>77</v>
      </c>
      <c r="D15" s="14" t="s">
        <v>74</v>
      </c>
      <c r="E15" s="15"/>
      <c r="F15" s="16">
        <v>73.165351270798865</v>
      </c>
      <c r="G15" s="16">
        <f t="shared" si="0"/>
        <v>41.40887863985327</v>
      </c>
      <c r="H15" s="15"/>
      <c r="I15" s="17">
        <v>69.856587999999988</v>
      </c>
      <c r="J15" s="17">
        <v>91.930764319999994</v>
      </c>
      <c r="K15" s="14">
        <v>149.60327136000001</v>
      </c>
      <c r="M15" s="14">
        <f t="shared" si="1"/>
        <v>70.668887211498401</v>
      </c>
      <c r="N15" s="14">
        <f t="shared" si="2"/>
        <v>2.4964640593004646</v>
      </c>
      <c r="O15" s="14">
        <f t="shared" si="3"/>
        <v>6.2323327993789537</v>
      </c>
      <c r="Q15" s="39" t="s">
        <v>56</v>
      </c>
      <c r="R15" s="39">
        <v>73</v>
      </c>
      <c r="S15" s="39">
        <v>5109.9765926715327</v>
      </c>
      <c r="T15" s="39"/>
      <c r="U15" s="39"/>
      <c r="V15" s="39"/>
      <c r="W15"/>
      <c r="X15"/>
      <c r="Y15"/>
      <c r="Z15"/>
    </row>
    <row r="16" spans="1:26" ht="15.75" thickBot="1" x14ac:dyDescent="0.3">
      <c r="A16" s="12">
        <v>15</v>
      </c>
      <c r="B16" s="12" t="s">
        <v>108</v>
      </c>
      <c r="C16" s="13" t="s">
        <v>109</v>
      </c>
      <c r="D16" s="14" t="s">
        <v>74</v>
      </c>
      <c r="E16" s="15"/>
      <c r="F16" s="16">
        <v>95.614906063749729</v>
      </c>
      <c r="G16" s="16">
        <f t="shared" si="0"/>
        <v>256.46682719308552</v>
      </c>
      <c r="H16" s="15"/>
      <c r="I16" s="17">
        <v>-58.27814799993822</v>
      </c>
      <c r="J16" s="17">
        <v>24.216782800000004</v>
      </c>
      <c r="K16" s="14">
        <v>-15.542053759999998</v>
      </c>
      <c r="M16" s="14">
        <f t="shared" si="1"/>
        <v>92.284283649018661</v>
      </c>
      <c r="N16" s="14">
        <f t="shared" si="2"/>
        <v>3.3306224147310672</v>
      </c>
      <c r="O16" s="14">
        <f t="shared" si="3"/>
        <v>11.093045669509005</v>
      </c>
      <c r="Q16"/>
      <c r="R16"/>
      <c r="S16"/>
      <c r="T16"/>
      <c r="U16"/>
      <c r="V16"/>
      <c r="W16"/>
      <c r="X16"/>
      <c r="Y16"/>
      <c r="Z16"/>
    </row>
    <row r="17" spans="1:27" ht="15" x14ac:dyDescent="0.25">
      <c r="A17" s="12">
        <v>16</v>
      </c>
      <c r="B17" s="12" t="s">
        <v>87</v>
      </c>
      <c r="C17" s="13" t="s">
        <v>88</v>
      </c>
      <c r="D17" s="14" t="s">
        <v>74</v>
      </c>
      <c r="E17" s="15"/>
      <c r="F17" s="16">
        <v>77.202485037335691</v>
      </c>
      <c r="G17" s="16">
        <f t="shared" si="0"/>
        <v>5.7496334102765001</v>
      </c>
      <c r="H17" s="15"/>
      <c r="I17" s="17">
        <v>-27.981229999999996</v>
      </c>
      <c r="J17" s="17">
        <v>62.582640240000003</v>
      </c>
      <c r="K17" s="14">
        <v>49.830310320000002</v>
      </c>
      <c r="M17" s="14">
        <f t="shared" si="1"/>
        <v>80.139544363500789</v>
      </c>
      <c r="N17" s="14">
        <f t="shared" si="2"/>
        <v>2.9370593261650981</v>
      </c>
      <c r="O17" s="14">
        <f t="shared" si="3"/>
        <v>8.6263174854133808</v>
      </c>
      <c r="Q17" s="40"/>
      <c r="R17" s="40" t="s">
        <v>58</v>
      </c>
      <c r="S17" s="40" t="s">
        <v>36</v>
      </c>
      <c r="T17" s="40" t="s">
        <v>59</v>
      </c>
      <c r="U17" s="40" t="s">
        <v>60</v>
      </c>
      <c r="V17" s="40" t="s">
        <v>61</v>
      </c>
      <c r="W17" s="40" t="s">
        <v>62</v>
      </c>
      <c r="X17" s="40" t="s">
        <v>63</v>
      </c>
      <c r="Y17" s="40" t="s">
        <v>64</v>
      </c>
      <c r="Z17"/>
    </row>
    <row r="18" spans="1:27" ht="15" x14ac:dyDescent="0.25">
      <c r="A18" s="12">
        <v>17</v>
      </c>
      <c r="B18" s="12" t="s">
        <v>20</v>
      </c>
      <c r="C18" s="13" t="s">
        <v>21</v>
      </c>
      <c r="D18" s="14" t="s">
        <v>15</v>
      </c>
      <c r="E18" s="15"/>
      <c r="F18" s="16">
        <v>72.283473608314097</v>
      </c>
      <c r="G18" s="16">
        <f t="shared" si="0"/>
        <v>53.536304900968339</v>
      </c>
      <c r="H18" s="15"/>
      <c r="I18" s="17">
        <v>52.781283610148719</v>
      </c>
      <c r="J18" s="17">
        <v>90.676024560000002</v>
      </c>
      <c r="K18" s="14">
        <v>166.99519704000002</v>
      </c>
      <c r="M18" s="14">
        <f t="shared" si="1"/>
        <v>72.865295550525033</v>
      </c>
      <c r="N18" s="14">
        <f t="shared" si="2"/>
        <v>0.58182194221093653</v>
      </c>
      <c r="O18" s="14">
        <f t="shared" si="3"/>
        <v>0.33851677243810635</v>
      </c>
      <c r="Q18" t="s">
        <v>18</v>
      </c>
      <c r="R18">
        <v>99.802551589730641</v>
      </c>
      <c r="S18">
        <v>1.2031008254813709</v>
      </c>
      <c r="T18">
        <v>82.954436964831103</v>
      </c>
      <c r="U18">
        <v>1.2184104528234944E-71</v>
      </c>
      <c r="V18">
        <v>97.403042654188042</v>
      </c>
      <c r="W18">
        <v>102.20206052527324</v>
      </c>
      <c r="X18">
        <v>97.403042654188042</v>
      </c>
      <c r="Y18">
        <v>102.20206052527324</v>
      </c>
      <c r="Z18"/>
    </row>
    <row r="19" spans="1:27" ht="15" x14ac:dyDescent="0.25">
      <c r="A19" s="12">
        <v>18</v>
      </c>
      <c r="B19" s="12" t="s">
        <v>144</v>
      </c>
      <c r="C19" s="13" t="s">
        <v>32</v>
      </c>
      <c r="D19" s="14" t="s">
        <v>74</v>
      </c>
      <c r="E19" s="15"/>
      <c r="F19" s="16">
        <v>76.603138556891537</v>
      </c>
      <c r="G19" s="16">
        <f t="shared" si="0"/>
        <v>8.9831227295568432</v>
      </c>
      <c r="H19" s="15"/>
      <c r="I19" s="17">
        <v>-21.227139999999999</v>
      </c>
      <c r="J19" s="17">
        <v>64.001267280000008</v>
      </c>
      <c r="K19" s="14">
        <v>54.860775360000005</v>
      </c>
      <c r="M19" s="14">
        <f t="shared" si="1"/>
        <v>79.610404010571571</v>
      </c>
      <c r="N19" s="14">
        <f t="shared" si="2"/>
        <v>3.0072654536800343</v>
      </c>
      <c r="O19" s="14">
        <f t="shared" si="3"/>
        <v>9.0436455088973826</v>
      </c>
      <c r="Q19" t="s">
        <v>67</v>
      </c>
      <c r="R19">
        <v>-4.6516389647397099E-2</v>
      </c>
      <c r="S19">
        <v>8.1536867828922929E-3</v>
      </c>
      <c r="T19">
        <v>5.7049517458771808</v>
      </c>
      <c r="U19">
        <v>2.5769672608164521E-7</v>
      </c>
      <c r="V19">
        <v>3.0254374129838484E-2</v>
      </c>
      <c r="W19">
        <v>6.277840516495567E-2</v>
      </c>
      <c r="X19">
        <v>3.0254374129838484E-2</v>
      </c>
      <c r="Y19">
        <v>6.277840516495567E-2</v>
      </c>
      <c r="Z19"/>
    </row>
    <row r="20" spans="1:27" ht="15" x14ac:dyDescent="0.25">
      <c r="A20" s="12">
        <v>19</v>
      </c>
      <c r="B20" s="12" t="s">
        <v>122</v>
      </c>
      <c r="C20" s="13" t="s">
        <v>44</v>
      </c>
      <c r="D20" s="14" t="s">
        <v>15</v>
      </c>
      <c r="E20" s="15"/>
      <c r="F20" s="16">
        <v>76.994826583933431</v>
      </c>
      <c r="G20" s="16">
        <f t="shared" si="0"/>
        <v>6.788618653439535</v>
      </c>
      <c r="H20" s="15"/>
      <c r="I20" s="17">
        <v>-16.40279</v>
      </c>
      <c r="J20" s="17">
        <v>68.426307519999995</v>
      </c>
      <c r="K20" s="14">
        <v>48.235202159999993</v>
      </c>
      <c r="M20" s="14">
        <f t="shared" si="1"/>
        <v>77.330549568451744</v>
      </c>
      <c r="N20" s="14">
        <f t="shared" si="2"/>
        <v>0.33572298451831273</v>
      </c>
      <c r="O20" s="14">
        <f t="shared" si="3"/>
        <v>0.11270992233388324</v>
      </c>
      <c r="Q20" t="s">
        <v>68</v>
      </c>
      <c r="R20">
        <v>-0.37330519564289633</v>
      </c>
      <c r="S20">
        <v>2.0200702936561378E-2</v>
      </c>
      <c r="T20">
        <v>-18.479812153826039</v>
      </c>
      <c r="U20">
        <v>1.2372588263844109E-28</v>
      </c>
      <c r="V20">
        <v>-0.41359422726343953</v>
      </c>
      <c r="W20">
        <v>-0.33301616402235312</v>
      </c>
      <c r="X20">
        <v>-0.41359422726343953</v>
      </c>
      <c r="Y20">
        <v>-0.33301616402235312</v>
      </c>
      <c r="Z20"/>
    </row>
    <row r="21" spans="1:27" ht="15.75" thickBot="1" x14ac:dyDescent="0.3">
      <c r="A21" s="12">
        <v>20</v>
      </c>
      <c r="B21" s="12" t="s">
        <v>167</v>
      </c>
      <c r="C21" s="13" t="s">
        <v>185</v>
      </c>
      <c r="D21" s="14" t="s">
        <v>74</v>
      </c>
      <c r="E21" s="15"/>
      <c r="F21" s="16">
        <v>89.156081651012244</v>
      </c>
      <c r="G21" s="16">
        <f t="shared" si="0"/>
        <v>91.31249743278407</v>
      </c>
      <c r="H21" s="15"/>
      <c r="I21" s="17">
        <v>-68.505769999999998</v>
      </c>
      <c r="J21" s="17">
        <v>25.203328160000002</v>
      </c>
      <c r="K21" s="14">
        <v>-38.783671680000005</v>
      </c>
      <c r="M21" s="14">
        <f t="shared" si="1"/>
        <v>90.975247010621061</v>
      </c>
      <c r="N21" s="14">
        <f t="shared" si="2"/>
        <v>1.8191653596088173</v>
      </c>
      <c r="O21" s="14">
        <f t="shared" si="3"/>
        <v>3.3093626056006777</v>
      </c>
      <c r="Q21" s="39" t="s">
        <v>69</v>
      </c>
      <c r="R21" s="39">
        <v>5.5164784395121055E-2</v>
      </c>
      <c r="S21" s="39">
        <v>5.3119826372277391E-3</v>
      </c>
      <c r="T21" s="39">
        <v>10.384970765625638</v>
      </c>
      <c r="U21" s="39">
        <v>8.1166212992474905E-16</v>
      </c>
      <c r="V21" s="39">
        <v>4.4570369086349877E-2</v>
      </c>
      <c r="W21" s="39">
        <v>6.5759199703892227E-2</v>
      </c>
      <c r="X21" s="39">
        <v>4.4570369086349877E-2</v>
      </c>
      <c r="Y21" s="39">
        <v>6.5759199703892227E-2</v>
      </c>
      <c r="Z21"/>
    </row>
    <row r="22" spans="1:27" ht="15" x14ac:dyDescent="0.25">
      <c r="A22" s="12">
        <v>21</v>
      </c>
      <c r="B22" s="12" t="s">
        <v>143</v>
      </c>
      <c r="C22" s="13" t="s">
        <v>201</v>
      </c>
      <c r="D22" s="14" t="s">
        <v>74</v>
      </c>
      <c r="E22" s="15"/>
      <c r="F22" s="16">
        <v>75.747472888749357</v>
      </c>
      <c r="G22" s="16">
        <f t="shared" si="0"/>
        <v>14.844464448208402</v>
      </c>
      <c r="H22" s="15"/>
      <c r="I22" s="17">
        <v>14.955484999999999</v>
      </c>
      <c r="J22" s="17">
        <v>76.318503039999996</v>
      </c>
      <c r="K22" s="14">
        <v>102.22888536000001</v>
      </c>
      <c r="M22" s="14">
        <f t="shared" si="1"/>
        <v>76.156376480683747</v>
      </c>
      <c r="N22" s="14">
        <f t="shared" si="2"/>
        <v>0.40890359193438996</v>
      </c>
      <c r="O22" s="14">
        <f t="shared" si="3"/>
        <v>0.16720214749684612</v>
      </c>
      <c r="Q22"/>
      <c r="R22"/>
      <c r="S22"/>
      <c r="T22"/>
      <c r="U22"/>
      <c r="V22"/>
      <c r="W22"/>
      <c r="X22"/>
      <c r="Y22"/>
    </row>
    <row r="23" spans="1:27" ht="15" x14ac:dyDescent="0.25">
      <c r="A23" s="12">
        <v>22</v>
      </c>
      <c r="B23" s="12" t="s">
        <v>124</v>
      </c>
      <c r="C23" s="13" t="s">
        <v>184</v>
      </c>
      <c r="D23" s="14" t="s">
        <v>15</v>
      </c>
      <c r="E23" s="15"/>
      <c r="F23" s="16">
        <v>81.983148185668483</v>
      </c>
      <c r="G23" s="16">
        <f t="shared" si="0"/>
        <v>5.6778493911680394</v>
      </c>
      <c r="H23" s="15"/>
      <c r="I23" s="17">
        <v>-11.356519900242622</v>
      </c>
      <c r="J23" s="17">
        <v>57.09934088</v>
      </c>
      <c r="K23" s="14">
        <v>68.655632560000001</v>
      </c>
      <c r="M23" s="14">
        <f t="shared" si="1"/>
        <v>82.651000365846485</v>
      </c>
      <c r="N23" s="14">
        <f t="shared" si="2"/>
        <v>0.66785218017800219</v>
      </c>
      <c r="O23" s="14">
        <f t="shared" si="3"/>
        <v>0.44602653456851071</v>
      </c>
      <c r="Q23"/>
      <c r="R23"/>
      <c r="S23"/>
      <c r="T23"/>
      <c r="U23"/>
      <c r="V23"/>
      <c r="W23"/>
      <c r="X23"/>
      <c r="Y23"/>
    </row>
    <row r="24" spans="1:27" ht="15" x14ac:dyDescent="0.25">
      <c r="A24" s="12">
        <v>23</v>
      </c>
      <c r="B24" s="12" t="s">
        <v>139</v>
      </c>
      <c r="C24" s="13" t="s">
        <v>80</v>
      </c>
      <c r="D24" s="14" t="s">
        <v>74</v>
      </c>
      <c r="E24" s="15"/>
      <c r="F24" s="16">
        <v>73.271727225463039</v>
      </c>
      <c r="G24" s="16">
        <f t="shared" si="0"/>
        <v>40.051141672692175</v>
      </c>
      <c r="H24" s="15"/>
      <c r="I24" s="17">
        <v>-31.840710000000001</v>
      </c>
      <c r="J24" s="17">
        <v>68.02037584</v>
      </c>
      <c r="K24" s="14">
        <v>-60.388425120000001</v>
      </c>
      <c r="M24" s="14">
        <f t="shared" si="1"/>
        <v>71.801284995981547</v>
      </c>
      <c r="N24" s="14">
        <f t="shared" si="2"/>
        <v>1.4704422294814918</v>
      </c>
      <c r="O24" s="14">
        <f t="shared" si="3"/>
        <v>2.1622003502425002</v>
      </c>
      <c r="Q24" t="s">
        <v>231</v>
      </c>
      <c r="R24"/>
      <c r="S24"/>
      <c r="T24"/>
      <c r="U24"/>
      <c r="V24"/>
      <c r="W24"/>
      <c r="X24"/>
      <c r="Y24"/>
    </row>
    <row r="25" spans="1:27" ht="15.75" thickBot="1" x14ac:dyDescent="0.3">
      <c r="A25" s="12">
        <v>24</v>
      </c>
      <c r="B25" s="12" t="s">
        <v>159</v>
      </c>
      <c r="C25" s="13" t="s">
        <v>187</v>
      </c>
      <c r="D25" s="14" t="s">
        <v>74</v>
      </c>
      <c r="E25" s="15"/>
      <c r="F25" s="16">
        <v>82.6292559955602</v>
      </c>
      <c r="G25" s="16">
        <f t="shared" si="0"/>
        <v>9.1744268617886586</v>
      </c>
      <c r="H25" s="15"/>
      <c r="I25" s="17">
        <v>13.797640999999999</v>
      </c>
      <c r="J25" s="17">
        <v>32.946866159999999</v>
      </c>
      <c r="K25" s="14">
        <v>-64.560542560000002</v>
      </c>
      <c r="M25" s="14">
        <f t="shared" si="1"/>
        <v>83.116927283795306</v>
      </c>
      <c r="N25" s="14">
        <f t="shared" si="2"/>
        <v>0.48767128823510575</v>
      </c>
      <c r="O25" s="14">
        <f t="shared" si="3"/>
        <v>0.23782328536888758</v>
      </c>
      <c r="Q25"/>
      <c r="R25"/>
      <c r="S25"/>
      <c r="T25"/>
      <c r="U25"/>
      <c r="V25"/>
      <c r="W25"/>
      <c r="X25"/>
      <c r="Y25"/>
    </row>
    <row r="26" spans="1:27" ht="15" x14ac:dyDescent="0.25">
      <c r="A26" s="12">
        <v>25</v>
      </c>
      <c r="B26" s="12" t="s">
        <v>141</v>
      </c>
      <c r="C26" s="13" t="s">
        <v>102</v>
      </c>
      <c r="D26" s="14" t="s">
        <v>74</v>
      </c>
      <c r="E26" s="15"/>
      <c r="F26" s="16">
        <v>74.370037453082162</v>
      </c>
      <c r="G26" s="16">
        <f t="shared" si="0"/>
        <v>27.355901113322933</v>
      </c>
      <c r="H26" s="15"/>
      <c r="I26" s="17">
        <v>3.0875840000000001</v>
      </c>
      <c r="J26" s="17">
        <v>88.135960000000011</v>
      </c>
      <c r="K26" s="14">
        <v>96.125433520000016</v>
      </c>
      <c r="M26" s="14">
        <f t="shared" si="1"/>
        <v>71.762189554349462</v>
      </c>
      <c r="N26" s="14">
        <f t="shared" si="2"/>
        <v>2.6078478987327003</v>
      </c>
      <c r="O26" s="14">
        <f t="shared" si="3"/>
        <v>6.8008706629245603</v>
      </c>
      <c r="Q26" s="32" t="s">
        <v>26</v>
      </c>
      <c r="R26" s="32"/>
      <c r="S26"/>
      <c r="T26"/>
      <c r="U26"/>
      <c r="V26"/>
      <c r="W26"/>
      <c r="X26"/>
      <c r="Y26"/>
      <c r="Z26"/>
      <c r="AA26"/>
    </row>
    <row r="27" spans="1:27" ht="15" x14ac:dyDescent="0.25">
      <c r="A27" s="12">
        <v>26</v>
      </c>
      <c r="B27" s="12" t="s">
        <v>90</v>
      </c>
      <c r="C27" s="13" t="s">
        <v>91</v>
      </c>
      <c r="D27" s="14" t="s">
        <v>48</v>
      </c>
      <c r="E27" s="15"/>
      <c r="F27" s="16">
        <v>72.595375681261316</v>
      </c>
      <c r="G27" s="16">
        <f t="shared" si="0"/>
        <v>49.069305971200173</v>
      </c>
      <c r="H27" s="15"/>
      <c r="I27" s="17">
        <v>-56.876191889901826</v>
      </c>
      <c r="J27" s="17">
        <v>84.423120240000003</v>
      </c>
      <c r="K27" s="14">
        <v>44.08274952</v>
      </c>
      <c r="M27" s="14">
        <f t="shared" si="1"/>
        <v>72.627191716996293</v>
      </c>
      <c r="N27" s="14">
        <f t="shared" si="2"/>
        <v>3.1816035734976822E-2</v>
      </c>
      <c r="O27" s="14">
        <f t="shared" si="3"/>
        <v>1.012260129889322E-3</v>
      </c>
      <c r="Q27" t="s">
        <v>29</v>
      </c>
      <c r="R27">
        <v>0.95742550023478856</v>
      </c>
      <c r="S27"/>
      <c r="T27"/>
      <c r="U27"/>
      <c r="V27"/>
      <c r="W27"/>
      <c r="X27"/>
      <c r="Y27"/>
      <c r="Z27"/>
      <c r="AA27"/>
    </row>
    <row r="28" spans="1:27" ht="15" x14ac:dyDescent="0.25">
      <c r="A28" s="12">
        <v>27</v>
      </c>
      <c r="B28" s="12" t="s">
        <v>160</v>
      </c>
      <c r="C28" s="13" t="s">
        <v>89</v>
      </c>
      <c r="D28" s="14" t="s">
        <v>74</v>
      </c>
      <c r="E28" s="15"/>
      <c r="F28" s="16">
        <v>83.041479244514974</v>
      </c>
      <c r="G28" s="16">
        <f t="shared" si="0"/>
        <v>11.841546949322595</v>
      </c>
      <c r="H28" s="15"/>
      <c r="I28" s="17">
        <v>-22.19201</v>
      </c>
      <c r="J28" s="17">
        <v>60.398006480000006</v>
      </c>
      <c r="K28" s="14">
        <v>65.099734640000008</v>
      </c>
      <c r="M28" s="14">
        <f t="shared" si="1"/>
        <v>81.626619365405901</v>
      </c>
      <c r="N28" s="14">
        <f t="shared" si="2"/>
        <v>1.4148598791090734</v>
      </c>
      <c r="O28" s="14">
        <f t="shared" si="3"/>
        <v>2.0018284775125417</v>
      </c>
      <c r="Q28" t="s">
        <v>31</v>
      </c>
      <c r="R28">
        <v>0.9166635884998352</v>
      </c>
      <c r="S28"/>
      <c r="T28"/>
      <c r="U28"/>
      <c r="V28"/>
      <c r="W28"/>
      <c r="X28"/>
      <c r="Y28"/>
      <c r="Z28"/>
      <c r="AA28"/>
    </row>
    <row r="29" spans="1:27" ht="15" x14ac:dyDescent="0.25">
      <c r="A29" s="12">
        <v>28</v>
      </c>
      <c r="B29" s="12" t="s">
        <v>147</v>
      </c>
      <c r="C29" s="13" t="s">
        <v>197</v>
      </c>
      <c r="D29" s="14" t="s">
        <v>74</v>
      </c>
      <c r="E29" s="15"/>
      <c r="F29" s="16">
        <v>76.897001925636118</v>
      </c>
      <c r="G29" s="16">
        <f t="shared" si="0"/>
        <v>7.3079521761996027</v>
      </c>
      <c r="H29" s="15"/>
      <c r="I29" s="17">
        <v>-46.313759999999995</v>
      </c>
      <c r="J29" s="17">
        <v>39.221652800000001</v>
      </c>
      <c r="K29" s="14">
        <v>-98.44521048</v>
      </c>
      <c r="M29" s="14">
        <f t="shared" si="1"/>
        <v>81.217738162814058</v>
      </c>
      <c r="N29" s="14">
        <f t="shared" si="2"/>
        <v>4.3207362371779396</v>
      </c>
      <c r="O29" s="14">
        <f t="shared" si="3"/>
        <v>18.66876163126258</v>
      </c>
      <c r="Q29" t="s">
        <v>33</v>
      </c>
      <c r="R29">
        <v>0.91056580229250605</v>
      </c>
      <c r="S29"/>
      <c r="T29"/>
      <c r="U29"/>
      <c r="V29"/>
      <c r="W29"/>
      <c r="X29"/>
      <c r="Y29"/>
      <c r="Z29"/>
      <c r="AA29"/>
    </row>
    <row r="30" spans="1:27" ht="15" x14ac:dyDescent="0.25">
      <c r="A30" s="12">
        <v>29</v>
      </c>
      <c r="B30" s="12" t="s">
        <v>158</v>
      </c>
      <c r="C30" s="13" t="s">
        <v>104</v>
      </c>
      <c r="D30" s="14" t="s">
        <v>74</v>
      </c>
      <c r="E30" s="15"/>
      <c r="F30" s="16">
        <v>82.388394284090012</v>
      </c>
      <c r="G30" s="16">
        <f t="shared" si="0"/>
        <v>7.7733339097995167</v>
      </c>
      <c r="H30" s="15"/>
      <c r="I30" s="17">
        <v>-56.927329999999991</v>
      </c>
      <c r="J30" s="17">
        <v>22.65284544</v>
      </c>
      <c r="K30" s="14">
        <v>-161.212658</v>
      </c>
      <c r="M30" s="14">
        <f t="shared" si="1"/>
        <v>84.351150674394631</v>
      </c>
      <c r="N30" s="14">
        <f t="shared" si="2"/>
        <v>1.9627563903046195</v>
      </c>
      <c r="O30" s="14">
        <f t="shared" si="3"/>
        <v>3.8524126476816196</v>
      </c>
      <c r="Q30" t="s">
        <v>36</v>
      </c>
      <c r="R30">
        <v>2.486355670436442</v>
      </c>
      <c r="S30"/>
      <c r="T30"/>
      <c r="U30"/>
      <c r="V30"/>
      <c r="W30"/>
      <c r="X30"/>
      <c r="Y30"/>
      <c r="Z30"/>
      <c r="AA30"/>
    </row>
    <row r="31" spans="1:27" ht="15.75" thickBot="1" x14ac:dyDescent="0.3">
      <c r="A31" s="12">
        <v>30</v>
      </c>
      <c r="B31" s="12" t="s">
        <v>165</v>
      </c>
      <c r="C31" s="13" t="s">
        <v>210</v>
      </c>
      <c r="D31" s="14" t="s">
        <v>74</v>
      </c>
      <c r="E31" s="15"/>
      <c r="F31" s="16">
        <v>88.559055721005251</v>
      </c>
      <c r="G31" s="16">
        <f t="shared" si="0"/>
        <v>80.258867624956878</v>
      </c>
      <c r="H31" s="15"/>
      <c r="I31" s="17">
        <v>-73.041815000005954</v>
      </c>
      <c r="J31" s="17">
        <v>29.091435680000004</v>
      </c>
      <c r="K31" s="14">
        <v>-30.543199999999995</v>
      </c>
      <c r="M31" s="14">
        <f t="shared" si="1"/>
        <v>90.151888526936844</v>
      </c>
      <c r="N31" s="14">
        <f t="shared" si="2"/>
        <v>1.592832805931593</v>
      </c>
      <c r="O31" s="14">
        <f t="shared" si="3"/>
        <v>2.5371163476519119</v>
      </c>
      <c r="Q31" s="39" t="s">
        <v>39</v>
      </c>
      <c r="R31" s="39">
        <v>45</v>
      </c>
      <c r="S31"/>
      <c r="T31"/>
      <c r="U31"/>
      <c r="V31"/>
      <c r="W31"/>
      <c r="X31"/>
      <c r="Y31"/>
      <c r="Z31"/>
      <c r="AA31"/>
    </row>
    <row r="32" spans="1:27" ht="15" x14ac:dyDescent="0.25">
      <c r="A32" s="12">
        <v>31</v>
      </c>
      <c r="B32" s="12" t="s">
        <v>153</v>
      </c>
      <c r="C32" s="13" t="s">
        <v>196</v>
      </c>
      <c r="D32" s="14" t="s">
        <v>74</v>
      </c>
      <c r="E32" s="15"/>
      <c r="F32" s="16">
        <v>79.881861390392459</v>
      </c>
      <c r="G32" s="16">
        <f t="shared" si="0"/>
        <v>7.9263100308641241E-2</v>
      </c>
      <c r="H32" s="15"/>
      <c r="I32" s="17">
        <v>27.305820999999995</v>
      </c>
      <c r="J32" s="17">
        <v>44.278895439999999</v>
      </c>
      <c r="K32" s="14">
        <v>-33.895002399999996</v>
      </c>
      <c r="M32" s="14">
        <f t="shared" si="1"/>
        <v>80.0027503087734</v>
      </c>
      <c r="N32" s="14">
        <f t="shared" si="2"/>
        <v>0.12088891838094185</v>
      </c>
      <c r="O32" s="14">
        <f t="shared" si="3"/>
        <v>1.461413058731402E-2</v>
      </c>
      <c r="Q32"/>
      <c r="R32"/>
      <c r="S32"/>
      <c r="T32"/>
      <c r="U32"/>
      <c r="V32"/>
      <c r="W32"/>
      <c r="X32"/>
      <c r="Y32"/>
      <c r="Z32"/>
      <c r="AA32"/>
    </row>
    <row r="33" spans="1:27" ht="15.75" thickBot="1" x14ac:dyDescent="0.3">
      <c r="A33" s="12">
        <v>32</v>
      </c>
      <c r="B33" s="12" t="s">
        <v>152</v>
      </c>
      <c r="C33" s="13" t="s">
        <v>198</v>
      </c>
      <c r="D33" s="14" t="s">
        <v>74</v>
      </c>
      <c r="E33" s="15"/>
      <c r="F33" s="16">
        <v>79.78106568333925</v>
      </c>
      <c r="G33" s="16">
        <f t="shared" si="0"/>
        <v>3.266742649297992E-2</v>
      </c>
      <c r="H33" s="15"/>
      <c r="I33" s="17">
        <v>-5.6927329999999996</v>
      </c>
      <c r="J33" s="17">
        <v>70.815120480000004</v>
      </c>
      <c r="K33" s="14">
        <v>25.187428960000009</v>
      </c>
      <c r="M33" s="14">
        <f t="shared" si="1"/>
        <v>74.632762818307768</v>
      </c>
      <c r="N33" s="14">
        <f t="shared" si="2"/>
        <v>5.1483028650314822</v>
      </c>
      <c r="O33" s="14">
        <f t="shared" si="3"/>
        <v>26.505022390091369</v>
      </c>
      <c r="Q33" t="s">
        <v>43</v>
      </c>
      <c r="R33"/>
      <c r="S33"/>
      <c r="T33"/>
      <c r="U33"/>
      <c r="V33"/>
      <c r="W33"/>
      <c r="X33"/>
      <c r="Y33"/>
      <c r="Z33"/>
      <c r="AA33"/>
    </row>
    <row r="34" spans="1:27" ht="15" x14ac:dyDescent="0.25">
      <c r="A34" s="12">
        <v>33</v>
      </c>
      <c r="B34" s="12" t="s">
        <v>137</v>
      </c>
      <c r="C34" s="13" t="s">
        <v>76</v>
      </c>
      <c r="D34" s="14" t="s">
        <v>74</v>
      </c>
      <c r="E34" s="15"/>
      <c r="F34" s="16">
        <v>72.430778443883185</v>
      </c>
      <c r="G34" s="16">
        <f t="shared" ref="G34:G65" si="4">(F34-$R$71)^2</f>
        <v>51.402388622261483</v>
      </c>
      <c r="H34" s="15"/>
      <c r="I34" s="17">
        <v>49.015395999999996</v>
      </c>
      <c r="J34" s="17">
        <v>95.858996400000009</v>
      </c>
      <c r="K34" s="14">
        <v>150.24367439999997</v>
      </c>
      <c r="M34" s="14">
        <f t="shared" ref="M34:M65" si="5">$R$40+I34*$R$41+J34*$R$42+K34*$R$43</f>
        <v>70.05974723782839</v>
      </c>
      <c r="N34" s="14">
        <f t="shared" ref="N34:N65" si="6">ABS(M34-F34)</f>
        <v>2.3710312060547949</v>
      </c>
      <c r="O34" s="14">
        <f t="shared" ref="O34:O65" si="7">N34^2</f>
        <v>5.6217889800856549</v>
      </c>
      <c r="Q34" s="40"/>
      <c r="R34" s="40" t="s">
        <v>45</v>
      </c>
      <c r="S34" s="40" t="s">
        <v>46</v>
      </c>
      <c r="T34" s="40" t="s">
        <v>47</v>
      </c>
      <c r="U34" s="40" t="s">
        <v>48</v>
      </c>
      <c r="V34" s="40" t="s">
        <v>49</v>
      </c>
      <c r="W34"/>
      <c r="X34"/>
      <c r="Y34"/>
      <c r="Z34"/>
      <c r="AA34"/>
    </row>
    <row r="35" spans="1:27" ht="15" x14ac:dyDescent="0.25">
      <c r="A35" s="12">
        <v>34</v>
      </c>
      <c r="B35" s="12" t="s">
        <v>132</v>
      </c>
      <c r="C35" s="13" t="s">
        <v>206</v>
      </c>
      <c r="D35" s="14" t="s">
        <v>74</v>
      </c>
      <c r="E35" s="15"/>
      <c r="F35" s="16">
        <v>69.982793300457459</v>
      </c>
      <c r="G35" s="16">
        <f t="shared" si="4"/>
        <v>92.496903653033712</v>
      </c>
      <c r="H35" s="15"/>
      <c r="I35" s="17">
        <v>74.294989999999999</v>
      </c>
      <c r="J35" s="17">
        <v>74.167717840000009</v>
      </c>
      <c r="K35" s="14">
        <v>59.379746400000002</v>
      </c>
      <c r="M35" s="14">
        <f t="shared" si="5"/>
        <v>72.041981673892238</v>
      </c>
      <c r="N35" s="14">
        <f t="shared" si="6"/>
        <v>2.0591883734347789</v>
      </c>
      <c r="O35" s="14">
        <f t="shared" si="7"/>
        <v>4.2402567572889707</v>
      </c>
      <c r="Q35" t="s">
        <v>52</v>
      </c>
      <c r="R35">
        <v>3</v>
      </c>
      <c r="S35">
        <v>2787.9536547163307</v>
      </c>
      <c r="T35">
        <v>929.31788490544352</v>
      </c>
      <c r="U35">
        <v>150.32727572476512</v>
      </c>
      <c r="V35">
        <v>3.7608260542513051E-22</v>
      </c>
      <c r="W35"/>
      <c r="X35"/>
      <c r="Y35"/>
      <c r="Z35"/>
      <c r="AA35"/>
    </row>
    <row r="36" spans="1:27" ht="15" x14ac:dyDescent="0.25">
      <c r="A36" s="12">
        <v>35</v>
      </c>
      <c r="B36" s="12" t="s">
        <v>127</v>
      </c>
      <c r="C36" s="13" t="s">
        <v>194</v>
      </c>
      <c r="D36" s="14" t="s">
        <v>74</v>
      </c>
      <c r="E36" s="15"/>
      <c r="F36" s="16">
        <v>61.380598680153028</v>
      </c>
      <c r="G36" s="16">
        <f t="shared" si="4"/>
        <v>331.95840379539214</v>
      </c>
      <c r="H36" s="15"/>
      <c r="I36" s="17">
        <v>12.630148300010671</v>
      </c>
      <c r="J36" s="17">
        <v>101.17091912000001</v>
      </c>
      <c r="K36" s="14">
        <v>17.296321280000001</v>
      </c>
      <c r="M36" s="14">
        <f t="shared" si="5"/>
        <v>61.787307889580433</v>
      </c>
      <c r="N36" s="14">
        <f t="shared" si="6"/>
        <v>0.40670920942740452</v>
      </c>
      <c r="O36" s="14">
        <f t="shared" si="7"/>
        <v>0.16541238103306438</v>
      </c>
      <c r="Q36" t="s">
        <v>54</v>
      </c>
      <c r="R36">
        <v>41</v>
      </c>
      <c r="S36">
        <v>253.46054531636941</v>
      </c>
      <c r="T36">
        <v>6.1819645199114488</v>
      </c>
      <c r="U36"/>
      <c r="V36"/>
      <c r="W36"/>
      <c r="X36"/>
      <c r="Y36"/>
      <c r="Z36"/>
      <c r="AA36"/>
    </row>
    <row r="37" spans="1:27" ht="15.75" thickBot="1" x14ac:dyDescent="0.3">
      <c r="A37" s="12">
        <v>36</v>
      </c>
      <c r="B37" s="12" t="s">
        <v>173</v>
      </c>
      <c r="C37" s="13" t="s">
        <v>105</v>
      </c>
      <c r="D37" s="14" t="s">
        <v>74</v>
      </c>
      <c r="E37" s="15"/>
      <c r="F37" s="16">
        <v>94.255198073879512</v>
      </c>
      <c r="G37" s="16">
        <f t="shared" si="4"/>
        <v>214.76532361277529</v>
      </c>
      <c r="H37" s="15"/>
      <c r="I37" s="17">
        <v>-63.357223680102436</v>
      </c>
      <c r="J37" s="17">
        <v>27.597580320000002</v>
      </c>
      <c r="K37" s="14">
        <v>-24.935342960000003</v>
      </c>
      <c r="M37" s="14">
        <f t="shared" si="5"/>
        <v>90.651557675959637</v>
      </c>
      <c r="N37" s="14">
        <f t="shared" si="6"/>
        <v>3.6036403979198752</v>
      </c>
      <c r="O37" s="14">
        <f t="shared" si="7"/>
        <v>12.986224117520116</v>
      </c>
      <c r="Q37" s="39" t="s">
        <v>56</v>
      </c>
      <c r="R37" s="39">
        <v>44</v>
      </c>
      <c r="S37" s="39">
        <v>3041.4142000327001</v>
      </c>
      <c r="T37" s="39"/>
      <c r="U37" s="39"/>
      <c r="V37" s="39"/>
      <c r="W37"/>
      <c r="X37"/>
      <c r="Y37"/>
      <c r="Z37"/>
      <c r="AA37"/>
    </row>
    <row r="38" spans="1:27" ht="15.75" thickBot="1" x14ac:dyDescent="0.3">
      <c r="A38" s="12">
        <v>37</v>
      </c>
      <c r="B38" s="12" t="s">
        <v>161</v>
      </c>
      <c r="C38" s="13" t="s">
        <v>188</v>
      </c>
      <c r="D38" s="14" t="s">
        <v>74</v>
      </c>
      <c r="E38" s="15"/>
      <c r="F38" s="16">
        <v>84.775213389647433</v>
      </c>
      <c r="G38" s="16">
        <f t="shared" si="4"/>
        <v>26.779476484355968</v>
      </c>
      <c r="H38" s="15"/>
      <c r="I38" s="17">
        <v>-45.348889999999997</v>
      </c>
      <c r="J38" s="17">
        <v>29.865517520000001</v>
      </c>
      <c r="K38" s="14">
        <v>-32.644195600000003</v>
      </c>
      <c r="M38" s="14">
        <f t="shared" si="5"/>
        <v>88.591950263195272</v>
      </c>
      <c r="N38" s="14">
        <f t="shared" si="6"/>
        <v>3.8167368735478391</v>
      </c>
      <c r="O38" s="14">
        <f t="shared" si="7"/>
        <v>14.567480361899733</v>
      </c>
      <c r="Q38"/>
      <c r="R38"/>
      <c r="S38"/>
      <c r="T38"/>
      <c r="U38"/>
      <c r="V38"/>
      <c r="W38"/>
      <c r="X38"/>
      <c r="Y38"/>
      <c r="Z38"/>
      <c r="AA38"/>
    </row>
    <row r="39" spans="1:27" ht="15" x14ac:dyDescent="0.25">
      <c r="A39" s="12">
        <v>38</v>
      </c>
      <c r="B39" s="12" t="s">
        <v>163</v>
      </c>
      <c r="C39" s="13" t="s">
        <v>186</v>
      </c>
      <c r="D39" s="14" t="s">
        <v>74</v>
      </c>
      <c r="E39" s="15"/>
      <c r="F39" s="16">
        <v>87.579974960428018</v>
      </c>
      <c r="G39" s="16">
        <f t="shared" si="4"/>
        <v>63.67482372833507</v>
      </c>
      <c r="H39" s="15"/>
      <c r="I39" s="17">
        <v>3.6665059999999996</v>
      </c>
      <c r="J39" s="17">
        <v>21.629731920000001</v>
      </c>
      <c r="K39" s="14">
        <v>-97.336115759999998</v>
      </c>
      <c r="M39" s="14">
        <f t="shared" si="5"/>
        <v>85.963461983485885</v>
      </c>
      <c r="N39" s="14">
        <f t="shared" si="6"/>
        <v>1.6165129769421327</v>
      </c>
      <c r="O39" s="14">
        <f t="shared" si="7"/>
        <v>2.6131142046223159</v>
      </c>
      <c r="Q39" s="40"/>
      <c r="R39" s="40" t="s">
        <v>58</v>
      </c>
      <c r="S39" s="40" t="s">
        <v>36</v>
      </c>
      <c r="T39" s="40" t="s">
        <v>59</v>
      </c>
      <c r="U39" s="40" t="s">
        <v>60</v>
      </c>
      <c r="V39" s="40" t="s">
        <v>61</v>
      </c>
      <c r="W39" s="40" t="s">
        <v>62</v>
      </c>
      <c r="X39" s="40" t="s">
        <v>63</v>
      </c>
      <c r="Y39" s="40" t="s">
        <v>64</v>
      </c>
      <c r="Z39"/>
      <c r="AA39"/>
    </row>
    <row r="40" spans="1:27" ht="15" x14ac:dyDescent="0.25">
      <c r="A40" s="12">
        <v>39</v>
      </c>
      <c r="B40" s="12" t="s">
        <v>164</v>
      </c>
      <c r="C40" s="13" t="s">
        <v>209</v>
      </c>
      <c r="D40" s="14" t="s">
        <v>74</v>
      </c>
      <c r="E40" s="15"/>
      <c r="F40" s="16">
        <v>87.77365793474435</v>
      </c>
      <c r="G40" s="16">
        <f t="shared" si="4"/>
        <v>66.803381748035633</v>
      </c>
      <c r="H40" s="15"/>
      <c r="I40" s="17">
        <v>-58.857069999999993</v>
      </c>
      <c r="J40" s="17">
        <v>39.321148320000006</v>
      </c>
      <c r="K40" s="14">
        <v>-45.531417680000011</v>
      </c>
      <c r="M40" s="14">
        <f t="shared" si="5"/>
        <v>84.775564868881943</v>
      </c>
      <c r="N40" s="14">
        <f t="shared" si="6"/>
        <v>2.9980930658624061</v>
      </c>
      <c r="O40" s="14">
        <f t="shared" si="7"/>
        <v>8.9885620315722417</v>
      </c>
      <c r="Q40" t="s">
        <v>18</v>
      </c>
      <c r="R40">
        <v>100.06637842247386</v>
      </c>
      <c r="S40">
        <v>1.5266549074498499</v>
      </c>
      <c r="T40">
        <v>65.546167594369066</v>
      </c>
      <c r="U40">
        <v>3.9258731794729332E-43</v>
      </c>
      <c r="V40">
        <v>96.983236289153496</v>
      </c>
      <c r="W40">
        <v>103.14952055579423</v>
      </c>
      <c r="X40">
        <v>96.983236289153496</v>
      </c>
      <c r="Y40">
        <v>103.14952055579423</v>
      </c>
      <c r="Z40"/>
      <c r="AA40"/>
    </row>
    <row r="41" spans="1:27" ht="15" x14ac:dyDescent="0.25">
      <c r="A41" s="12">
        <v>40</v>
      </c>
      <c r="B41" s="12" t="s">
        <v>34</v>
      </c>
      <c r="C41" s="13" t="s">
        <v>35</v>
      </c>
      <c r="D41" s="14" t="s">
        <v>15</v>
      </c>
      <c r="E41" s="15"/>
      <c r="F41" s="16">
        <v>70.842631996239191</v>
      </c>
      <c r="G41" s="16">
        <f t="shared" si="4"/>
        <v>76.697175512566631</v>
      </c>
      <c r="H41" s="15"/>
      <c r="I41" s="17">
        <v>54.41866799999999</v>
      </c>
      <c r="J41" s="17">
        <v>98.136598640000003</v>
      </c>
      <c r="K41" s="14">
        <v>141.96638351999999</v>
      </c>
      <c r="M41" s="14">
        <f t="shared" si="5"/>
        <v>68.482746134512624</v>
      </c>
      <c r="N41" s="14">
        <f t="shared" si="6"/>
        <v>2.3598858617265677</v>
      </c>
      <c r="O41" s="14">
        <f t="shared" si="7"/>
        <v>5.5690612803769453</v>
      </c>
      <c r="Q41" t="s">
        <v>67</v>
      </c>
      <c r="R41">
        <v>-4.12046857254331E-2</v>
      </c>
      <c r="S41">
        <v>1.060900192126484E-2</v>
      </c>
      <c r="T41">
        <v>3.8839361168218636</v>
      </c>
      <c r="U41">
        <v>3.6692441951912736E-4</v>
      </c>
      <c r="V41">
        <v>1.9779371689947426E-2</v>
      </c>
      <c r="W41">
        <v>6.2629999760918681E-2</v>
      </c>
      <c r="X41">
        <v>1.9779371689947426E-2</v>
      </c>
      <c r="Y41">
        <v>6.2629999760918681E-2</v>
      </c>
      <c r="Z41"/>
      <c r="AA41"/>
    </row>
    <row r="42" spans="1:27" ht="15" x14ac:dyDescent="0.25">
      <c r="A42" s="12">
        <v>41</v>
      </c>
      <c r="B42" s="12" t="s">
        <v>172</v>
      </c>
      <c r="C42" s="13" t="s">
        <v>189</v>
      </c>
      <c r="D42" s="14" t="s">
        <v>74</v>
      </c>
      <c r="E42" s="15"/>
      <c r="F42" s="16">
        <v>91.691752806379981</v>
      </c>
      <c r="G42" s="16">
        <f t="shared" si="4"/>
        <v>146.20264190942075</v>
      </c>
      <c r="H42" s="15"/>
      <c r="I42" s="17">
        <v>-75.259860000000003</v>
      </c>
      <c r="J42" s="17">
        <v>23.277391120000001</v>
      </c>
      <c r="K42" s="14">
        <v>-26.104310719999997</v>
      </c>
      <c r="M42" s="14">
        <f t="shared" si="5"/>
        <v>92.729323282246455</v>
      </c>
      <c r="N42" s="14">
        <f t="shared" si="6"/>
        <v>1.0375704758664739</v>
      </c>
      <c r="O42" s="14">
        <f t="shared" si="7"/>
        <v>1.0765524923897811</v>
      </c>
      <c r="Q42" t="s">
        <v>68</v>
      </c>
      <c r="R42">
        <v>-0.38316484504561077</v>
      </c>
      <c r="S42">
        <v>2.5452553399428923E-2</v>
      </c>
      <c r="T42">
        <v>-15.054082748892604</v>
      </c>
      <c r="U42">
        <v>2.6604728609741569E-18</v>
      </c>
      <c r="V42">
        <v>-0.43456731943810445</v>
      </c>
      <c r="W42">
        <v>-0.33176237065311709</v>
      </c>
      <c r="X42">
        <v>-0.43456731943810445</v>
      </c>
      <c r="Y42">
        <v>-0.33176237065311709</v>
      </c>
      <c r="Z42"/>
      <c r="AA42"/>
    </row>
    <row r="43" spans="1:27" ht="15.75" thickBot="1" x14ac:dyDescent="0.3">
      <c r="A43" s="12">
        <v>42</v>
      </c>
      <c r="B43" s="12" t="s">
        <v>13</v>
      </c>
      <c r="C43" s="13" t="s">
        <v>14</v>
      </c>
      <c r="D43" s="14" t="s">
        <v>15</v>
      </c>
      <c r="E43" s="15"/>
      <c r="F43" s="16">
        <v>64.355522190594968</v>
      </c>
      <c r="G43" s="16">
        <f t="shared" si="4"/>
        <v>232.40399313954606</v>
      </c>
      <c r="H43" s="15"/>
      <c r="I43" s="17">
        <v>127.81922351072799</v>
      </c>
      <c r="J43" s="17">
        <v>98.660100720000003</v>
      </c>
      <c r="K43" s="14">
        <v>200.29841448000002</v>
      </c>
      <c r="M43" s="14">
        <f t="shared" si="5"/>
        <v>68.652111184461091</v>
      </c>
      <c r="N43" s="14">
        <f t="shared" si="6"/>
        <v>4.2965889938661235</v>
      </c>
      <c r="O43" s="14">
        <f t="shared" si="7"/>
        <v>18.460676982211506</v>
      </c>
      <c r="Q43" s="39" t="s">
        <v>69</v>
      </c>
      <c r="R43" s="39">
        <v>5.8191004313429807E-2</v>
      </c>
      <c r="S43" s="39">
        <v>6.7753965018238858E-3</v>
      </c>
      <c r="T43" s="39">
        <v>8.5885754874663398</v>
      </c>
      <c r="U43" s="39">
        <v>1.0459513144513824E-10</v>
      </c>
      <c r="V43" s="39">
        <v>4.4507813487011286E-2</v>
      </c>
      <c r="W43" s="39">
        <v>7.1874195139848329E-2</v>
      </c>
      <c r="X43" s="39">
        <v>4.4507813487011286E-2</v>
      </c>
      <c r="Y43" s="39">
        <v>7.1874195139848329E-2</v>
      </c>
      <c r="Z43"/>
      <c r="AA43"/>
    </row>
    <row r="44" spans="1:27" ht="15" x14ac:dyDescent="0.25">
      <c r="A44" s="12">
        <v>43</v>
      </c>
      <c r="B44" s="12" t="s">
        <v>169</v>
      </c>
      <c r="C44" s="13" t="s">
        <v>107</v>
      </c>
      <c r="D44" s="14" t="s">
        <v>74</v>
      </c>
      <c r="E44" s="15"/>
      <c r="F44" s="16">
        <v>90.607966682164431</v>
      </c>
      <c r="G44" s="16">
        <f t="shared" si="4"/>
        <v>121.16818952501789</v>
      </c>
      <c r="H44" s="15"/>
      <c r="I44" s="17">
        <v>-62.716549999999998</v>
      </c>
      <c r="J44" s="17">
        <v>29.52970968</v>
      </c>
      <c r="K44" s="14">
        <v>-41.132694799999996</v>
      </c>
      <c r="M44" s="14">
        <f t="shared" si="5"/>
        <v>88.942294700698412</v>
      </c>
      <c r="N44" s="14">
        <f t="shared" si="6"/>
        <v>1.6656719814660192</v>
      </c>
      <c r="O44" s="14">
        <f t="shared" si="7"/>
        <v>2.7744631498409347</v>
      </c>
      <c r="Q44"/>
      <c r="R44"/>
      <c r="S44"/>
      <c r="T44"/>
      <c r="U44"/>
      <c r="V44"/>
      <c r="W44"/>
      <c r="X44"/>
      <c r="Y44"/>
      <c r="Z44"/>
    </row>
    <row r="45" spans="1:27" ht="15" x14ac:dyDescent="0.25">
      <c r="A45" s="12">
        <v>44</v>
      </c>
      <c r="B45" s="12" t="s">
        <v>174</v>
      </c>
      <c r="C45" s="13" t="s">
        <v>85</v>
      </c>
      <c r="D45" s="14" t="s">
        <v>48</v>
      </c>
      <c r="E45" s="15"/>
      <c r="F45" s="16">
        <v>79.383597302838695</v>
      </c>
      <c r="G45" s="16">
        <f t="shared" si="4"/>
        <v>4.6970616669608931E-2</v>
      </c>
      <c r="H45" s="15"/>
      <c r="I45" s="17">
        <v>-38.241657579935072</v>
      </c>
      <c r="J45" s="17">
        <v>70.422703120000008</v>
      </c>
      <c r="K45" s="14">
        <v>142.54657880000002</v>
      </c>
      <c r="M45" s="14">
        <f t="shared" si="5"/>
        <v>82.953538357822339</v>
      </c>
      <c r="N45" s="14">
        <f t="shared" si="6"/>
        <v>3.5699410549836443</v>
      </c>
      <c r="O45" s="14">
        <f t="shared" si="7"/>
        <v>12.744479136057736</v>
      </c>
      <c r="Q45"/>
      <c r="R45"/>
      <c r="S45"/>
      <c r="T45"/>
      <c r="U45"/>
      <c r="V45"/>
      <c r="W45"/>
      <c r="X45"/>
      <c r="Y45"/>
    </row>
    <row r="46" spans="1:27" ht="15" x14ac:dyDescent="0.25">
      <c r="A46" s="12">
        <v>45</v>
      </c>
      <c r="B46" s="12" t="s">
        <v>120</v>
      </c>
      <c r="C46" s="13" t="s">
        <v>42</v>
      </c>
      <c r="D46" s="14" t="s">
        <v>15</v>
      </c>
      <c r="E46" s="15"/>
      <c r="F46" s="16">
        <v>76.918256787235165</v>
      </c>
      <c r="G46" s="16">
        <f t="shared" si="4"/>
        <v>7.1934864570035835</v>
      </c>
      <c r="H46" s="15"/>
      <c r="I46" s="17">
        <v>6.4839264004785102</v>
      </c>
      <c r="J46" s="17">
        <v>74.414573840000003</v>
      </c>
      <c r="K46" s="14">
        <v>110.56960568</v>
      </c>
      <c r="M46" s="14">
        <f t="shared" si="5"/>
        <v>77.720318019395648</v>
      </c>
      <c r="N46" s="14">
        <f t="shared" si="6"/>
        <v>0.80206123216048297</v>
      </c>
      <c r="O46" s="14">
        <f t="shared" si="7"/>
        <v>0.64330222013479221</v>
      </c>
      <c r="Q46"/>
      <c r="R46"/>
      <c r="S46"/>
      <c r="T46"/>
      <c r="U46"/>
      <c r="V46"/>
      <c r="W46"/>
      <c r="X46"/>
      <c r="Y46"/>
    </row>
    <row r="47" spans="1:27" ht="15" x14ac:dyDescent="0.25">
      <c r="A47" s="12">
        <v>46</v>
      </c>
      <c r="B47" s="12" t="s">
        <v>37</v>
      </c>
      <c r="C47" s="13" t="s">
        <v>38</v>
      </c>
      <c r="D47" s="17" t="s">
        <v>48</v>
      </c>
      <c r="E47" s="54"/>
      <c r="F47" s="17">
        <v>81.206063586394464</v>
      </c>
      <c r="G47" s="16">
        <f t="shared" si="4"/>
        <v>2.5783984678954543</v>
      </c>
      <c r="H47" s="15"/>
      <c r="I47" s="17">
        <v>-25.57387935017298</v>
      </c>
      <c r="J47" s="17">
        <v>81.201147360000007</v>
      </c>
      <c r="K47" s="14">
        <v>177.91397264000003</v>
      </c>
      <c r="M47" s="14">
        <f t="shared" si="5"/>
        <v>80.359709787471346</v>
      </c>
      <c r="N47" s="14">
        <f t="shared" si="6"/>
        <v>0.84635379892311846</v>
      </c>
      <c r="O47" s="14">
        <f t="shared" si="7"/>
        <v>0.71631475295159441</v>
      </c>
      <c r="Q47"/>
      <c r="R47"/>
      <c r="S47"/>
      <c r="T47"/>
      <c r="U47"/>
      <c r="V47"/>
      <c r="W47"/>
      <c r="X47"/>
      <c r="Y47"/>
    </row>
    <row r="48" spans="1:27" x14ac:dyDescent="0.2">
      <c r="A48" s="12">
        <v>47</v>
      </c>
      <c r="B48" s="12" t="s">
        <v>157</v>
      </c>
      <c r="C48" s="13" t="s">
        <v>208</v>
      </c>
      <c r="D48" s="14" t="s">
        <v>74</v>
      </c>
      <c r="E48" s="15"/>
      <c r="F48" s="16">
        <v>82.214580919631501</v>
      </c>
      <c r="G48" s="16">
        <f t="shared" si="4"/>
        <v>6.8343373672503462</v>
      </c>
      <c r="H48" s="15"/>
      <c r="I48" s="17">
        <v>-17.367659999999997</v>
      </c>
      <c r="J48" s="17">
        <v>61.374970480000002</v>
      </c>
      <c r="K48" s="14">
        <v>63.405758560000002</v>
      </c>
      <c r="M48" s="14">
        <f t="shared" si="5"/>
        <v>80.954921110773142</v>
      </c>
      <c r="N48" s="14">
        <f t="shared" si="6"/>
        <v>1.259659808858359</v>
      </c>
      <c r="O48" s="14">
        <f t="shared" si="7"/>
        <v>1.5867428340530776</v>
      </c>
    </row>
    <row r="49" spans="1:15" x14ac:dyDescent="0.2">
      <c r="A49" s="12">
        <v>48</v>
      </c>
      <c r="B49" s="12" t="s">
        <v>23</v>
      </c>
      <c r="C49" s="13" t="s">
        <v>24</v>
      </c>
      <c r="D49" s="14" t="s">
        <v>15</v>
      </c>
      <c r="E49" s="15"/>
      <c r="F49" s="16">
        <v>73.007317642780734</v>
      </c>
      <c r="G49" s="16">
        <f t="shared" si="4"/>
        <v>43.467737553944943</v>
      </c>
      <c r="H49" s="15"/>
      <c r="I49" s="17">
        <v>52.488928000864902</v>
      </c>
      <c r="J49" s="17">
        <v>88.828370160000006</v>
      </c>
      <c r="K49" s="14">
        <v>150.75232328000001</v>
      </c>
      <c r="M49" s="14">
        <f t="shared" si="5"/>
        <v>72.640109046368821</v>
      </c>
      <c r="N49" s="14">
        <f t="shared" si="6"/>
        <v>0.36720859641191339</v>
      </c>
      <c r="O49" s="14">
        <f t="shared" si="7"/>
        <v>0.1348421532788075</v>
      </c>
    </row>
    <row r="50" spans="1:15" x14ac:dyDescent="0.2">
      <c r="A50" s="12">
        <v>49</v>
      </c>
      <c r="B50" s="12" t="s">
        <v>176</v>
      </c>
      <c r="C50" s="13" t="s">
        <v>71</v>
      </c>
      <c r="D50" s="17" t="s">
        <v>48</v>
      </c>
      <c r="E50" s="54"/>
      <c r="F50" s="17">
        <v>90.357905263603826</v>
      </c>
      <c r="G50" s="16">
        <f t="shared" si="4"/>
        <v>115.72554692916002</v>
      </c>
      <c r="H50" s="15"/>
      <c r="I50" s="17">
        <v>-64.189906489777144</v>
      </c>
      <c r="J50" s="17">
        <v>43.979823120000006</v>
      </c>
      <c r="K50" s="14">
        <v>70.003759200000005</v>
      </c>
      <c r="M50" s="14">
        <f t="shared" si="5"/>
        <v>89.933370288785397</v>
      </c>
      <c r="N50" s="14">
        <f t="shared" si="6"/>
        <v>0.42453497481842817</v>
      </c>
      <c r="O50" s="14">
        <f t="shared" si="7"/>
        <v>0.18022994484408345</v>
      </c>
    </row>
    <row r="51" spans="1:15" x14ac:dyDescent="0.2">
      <c r="A51" s="12">
        <v>50</v>
      </c>
      <c r="B51" s="12" t="s">
        <v>168</v>
      </c>
      <c r="C51" s="13" t="s">
        <v>191</v>
      </c>
      <c r="D51" s="14" t="s">
        <v>74</v>
      </c>
      <c r="E51" s="15"/>
      <c r="F51" s="16">
        <v>90.597944702040365</v>
      </c>
      <c r="G51" s="16">
        <f t="shared" si="4"/>
        <v>120.94765321994298</v>
      </c>
      <c r="H51" s="15"/>
      <c r="I51" s="17">
        <v>-40.814965870217122</v>
      </c>
      <c r="J51" s="17">
        <v>30.246721760000003</v>
      </c>
      <c r="K51" s="14">
        <v>-45.793210560000013</v>
      </c>
      <c r="M51" s="14">
        <f t="shared" si="5"/>
        <v>87.493912894519568</v>
      </c>
      <c r="N51" s="14">
        <f t="shared" si="6"/>
        <v>3.1040318075207978</v>
      </c>
      <c r="O51" s="14">
        <f t="shared" si="7"/>
        <v>9.6350134621008312</v>
      </c>
    </row>
    <row r="52" spans="1:15" x14ac:dyDescent="0.2">
      <c r="A52" s="12">
        <v>51</v>
      </c>
      <c r="B52" s="12" t="s">
        <v>123</v>
      </c>
      <c r="C52" s="13" t="s">
        <v>53</v>
      </c>
      <c r="D52" s="14" t="s">
        <v>15</v>
      </c>
      <c r="E52" s="15"/>
      <c r="F52" s="16">
        <v>78.61433947026778</v>
      </c>
      <c r="G52" s="16">
        <f t="shared" si="4"/>
        <v>0.97216619988595232</v>
      </c>
      <c r="H52" s="15"/>
      <c r="I52" s="17">
        <v>101.576689250247</v>
      </c>
      <c r="J52" s="17">
        <v>72.671896000000004</v>
      </c>
      <c r="K52" s="14">
        <v>212.67083719999999</v>
      </c>
      <c r="M52" s="14">
        <f t="shared" si="5"/>
        <v>80.411156699722639</v>
      </c>
      <c r="N52" s="14">
        <f t="shared" si="6"/>
        <v>1.7968172294548594</v>
      </c>
      <c r="O52" s="14">
        <f t="shared" si="7"/>
        <v>3.2285521560658372</v>
      </c>
    </row>
    <row r="53" spans="1:15" x14ac:dyDescent="0.2">
      <c r="A53" s="12">
        <v>52</v>
      </c>
      <c r="B53" s="12" t="s">
        <v>149</v>
      </c>
      <c r="C53" s="13" t="s">
        <v>83</v>
      </c>
      <c r="D53" s="14" t="s">
        <v>74</v>
      </c>
      <c r="E53" s="15"/>
      <c r="F53" s="16">
        <v>77.355812847546446</v>
      </c>
      <c r="G53" s="16">
        <f t="shared" si="4"/>
        <v>5.0378319229478965</v>
      </c>
      <c r="H53" s="15"/>
      <c r="I53" s="17">
        <v>-23.156879999999997</v>
      </c>
      <c r="J53" s="17">
        <v>71.977351999999996</v>
      </c>
      <c r="K53" s="14">
        <v>46.525075839999992</v>
      </c>
      <c r="M53" s="14">
        <f t="shared" si="5"/>
        <v>76.14870034827014</v>
      </c>
      <c r="N53" s="14">
        <f t="shared" si="6"/>
        <v>1.207112499276306</v>
      </c>
      <c r="O53" s="14">
        <f t="shared" si="7"/>
        <v>1.4571205859090899</v>
      </c>
    </row>
    <row r="54" spans="1:15" x14ac:dyDescent="0.2">
      <c r="A54" s="12">
        <v>53</v>
      </c>
      <c r="B54" s="12" t="s">
        <v>131</v>
      </c>
      <c r="C54" s="13" t="s">
        <v>97</v>
      </c>
      <c r="D54" s="14" t="s">
        <v>74</v>
      </c>
      <c r="E54" s="15"/>
      <c r="F54" s="16">
        <v>69.235395207279566</v>
      </c>
      <c r="G54" s="16">
        <f t="shared" si="4"/>
        <v>107.43175631048823</v>
      </c>
      <c r="H54" s="15"/>
      <c r="I54" s="17">
        <v>69.470639999999989</v>
      </c>
      <c r="J54" s="17">
        <v>75.268319040000009</v>
      </c>
      <c r="K54" s="14">
        <v>69.504273280000007</v>
      </c>
      <c r="M54" s="14">
        <f t="shared" si="5"/>
        <v>72.408212198562254</v>
      </c>
      <c r="N54" s="14">
        <f t="shared" si="6"/>
        <v>3.1728169912826871</v>
      </c>
      <c r="O54" s="14">
        <f t="shared" si="7"/>
        <v>10.066767660172124</v>
      </c>
    </row>
    <row r="55" spans="1:15" x14ac:dyDescent="0.2">
      <c r="A55" s="12">
        <v>54</v>
      </c>
      <c r="B55" s="12" t="s">
        <v>93</v>
      </c>
      <c r="C55" s="13" t="s">
        <v>94</v>
      </c>
      <c r="D55" s="14" t="s">
        <v>74</v>
      </c>
      <c r="E55" s="15"/>
      <c r="F55" s="16">
        <v>94.352697756618085</v>
      </c>
      <c r="G55" s="16">
        <f t="shared" si="4"/>
        <v>217.63252087654982</v>
      </c>
      <c r="H55" s="15"/>
      <c r="I55" s="17">
        <v>-71.356960850198249</v>
      </c>
      <c r="J55" s="17">
        <v>25.550390960000001</v>
      </c>
      <c r="K55" s="14">
        <v>-28.55421007999999</v>
      </c>
      <c r="M55" s="14">
        <f t="shared" si="5"/>
        <v>91.555009813653271</v>
      </c>
      <c r="N55" s="14">
        <f t="shared" si="6"/>
        <v>2.7976879429648136</v>
      </c>
      <c r="O55" s="14">
        <f t="shared" si="7"/>
        <v>7.82705782621069</v>
      </c>
    </row>
    <row r="56" spans="1:15" x14ac:dyDescent="0.2">
      <c r="A56" s="12">
        <v>55</v>
      </c>
      <c r="B56" s="12" t="s">
        <v>154</v>
      </c>
      <c r="C56" s="13" t="s">
        <v>106</v>
      </c>
      <c r="D56" s="14" t="s">
        <v>74</v>
      </c>
      <c r="E56" s="15"/>
      <c r="F56" s="16">
        <v>80.505797957907021</v>
      </c>
      <c r="G56" s="16">
        <f t="shared" si="4"/>
        <v>0.81988243916465486</v>
      </c>
      <c r="H56" s="15"/>
      <c r="I56" s="17">
        <v>8.104908</v>
      </c>
      <c r="J56" s="17">
        <v>68.474381680000008</v>
      </c>
      <c r="K56" s="14">
        <v>1.8855614399999967</v>
      </c>
      <c r="M56" s="14">
        <f t="shared" si="5"/>
        <v>73.605165103377388</v>
      </c>
      <c r="N56" s="14">
        <f t="shared" si="6"/>
        <v>6.9006328545296327</v>
      </c>
      <c r="O56" s="14">
        <f t="shared" si="7"/>
        <v>47.618733793013789</v>
      </c>
    </row>
    <row r="57" spans="1:15" x14ac:dyDescent="0.2">
      <c r="A57" s="12">
        <v>56</v>
      </c>
      <c r="B57" s="12" t="s">
        <v>40</v>
      </c>
      <c r="C57" s="13" t="s">
        <v>41</v>
      </c>
      <c r="D57" s="14" t="s">
        <v>15</v>
      </c>
      <c r="E57" s="15"/>
      <c r="F57" s="16">
        <v>86.218698490636726</v>
      </c>
      <c r="G57" s="16">
        <f t="shared" si="4"/>
        <v>43.80287615250932</v>
      </c>
      <c r="H57" s="15"/>
      <c r="I57" s="17">
        <v>-54.032720000000005</v>
      </c>
      <c r="J57" s="17">
        <v>35.530193280000006</v>
      </c>
      <c r="K57" s="14">
        <v>-11.394914800000002</v>
      </c>
      <c r="M57" s="14">
        <f t="shared" si="5"/>
        <v>88.015777130114415</v>
      </c>
      <c r="N57" s="14">
        <f t="shared" si="6"/>
        <v>1.7970786394776894</v>
      </c>
      <c r="O57" s="14">
        <f t="shared" si="7"/>
        <v>3.2294916364669835</v>
      </c>
    </row>
    <row r="58" spans="1:15" x14ac:dyDescent="0.2">
      <c r="A58" s="12">
        <v>57</v>
      </c>
      <c r="B58" s="12" t="s">
        <v>151</v>
      </c>
      <c r="C58" s="13" t="s">
        <v>96</v>
      </c>
      <c r="D58" s="14" t="s">
        <v>74</v>
      </c>
      <c r="E58" s="15"/>
      <c r="F58" s="16">
        <v>78.909384412529192</v>
      </c>
      <c r="G58" s="16">
        <f t="shared" si="4"/>
        <v>0.4773980089827447</v>
      </c>
      <c r="H58" s="15"/>
      <c r="I58" s="17">
        <v>4.7278630000000001</v>
      </c>
      <c r="J58" s="17">
        <v>77.824701199999993</v>
      </c>
      <c r="K58" s="14">
        <v>100.6469568</v>
      </c>
      <c r="M58" s="14">
        <f t="shared" si="5"/>
        <v>75.908626234669384</v>
      </c>
      <c r="N58" s="14">
        <f t="shared" si="6"/>
        <v>3.000758177859808</v>
      </c>
      <c r="O58" s="14">
        <f t="shared" si="7"/>
        <v>9.0045496419925151</v>
      </c>
    </row>
    <row r="59" spans="1:15" x14ac:dyDescent="0.2">
      <c r="A59" s="12">
        <v>58</v>
      </c>
      <c r="B59" s="12" t="s">
        <v>170</v>
      </c>
      <c r="C59" s="13" t="s">
        <v>110</v>
      </c>
      <c r="D59" s="14" t="s">
        <v>74</v>
      </c>
      <c r="E59" s="15"/>
      <c r="F59" s="16">
        <v>90.82799664080855</v>
      </c>
      <c r="G59" s="16">
        <f t="shared" si="4"/>
        <v>126.0606248781949</v>
      </c>
      <c r="H59" s="15"/>
      <c r="I59" s="17">
        <v>-68.505769999999998</v>
      </c>
      <c r="J59" s="17">
        <v>34.385994800000006</v>
      </c>
      <c r="K59" s="14">
        <v>-28.534294240000005</v>
      </c>
      <c r="M59" s="14">
        <f t="shared" si="5"/>
        <v>88.053193537220963</v>
      </c>
      <c r="N59" s="14">
        <f t="shared" si="6"/>
        <v>2.7748031035875869</v>
      </c>
      <c r="O59" s="14">
        <f t="shared" si="7"/>
        <v>7.6995322636793047</v>
      </c>
    </row>
    <row r="60" spans="1:15" x14ac:dyDescent="0.2">
      <c r="A60" s="12">
        <v>59</v>
      </c>
      <c r="B60" s="12" t="s">
        <v>133</v>
      </c>
      <c r="C60" s="13" t="s">
        <v>75</v>
      </c>
      <c r="D60" s="14" t="s">
        <v>74</v>
      </c>
      <c r="E60" s="15"/>
      <c r="F60" s="16">
        <v>70.611536091498039</v>
      </c>
      <c r="G60" s="16">
        <f t="shared" si="4"/>
        <v>80.798314509572378</v>
      </c>
      <c r="H60" s="15"/>
      <c r="I60" s="17">
        <v>46.313760000000002</v>
      </c>
      <c r="J60" s="17">
        <v>96.676968400000007</v>
      </c>
      <c r="K60" s="14">
        <v>163.09805208</v>
      </c>
      <c r="M60" s="14">
        <f t="shared" si="5"/>
        <v>70.605658332544607</v>
      </c>
      <c r="N60" s="14">
        <f t="shared" si="6"/>
        <v>5.8777589534315666E-3</v>
      </c>
      <c r="O60" s="14">
        <f t="shared" si="7"/>
        <v>3.4548050314644942E-5</v>
      </c>
    </row>
    <row r="61" spans="1:15" x14ac:dyDescent="0.2">
      <c r="A61" s="12">
        <v>60</v>
      </c>
      <c r="B61" s="12" t="s">
        <v>166</v>
      </c>
      <c r="C61" s="13" t="s">
        <v>98</v>
      </c>
      <c r="D61" s="14" t="s">
        <v>74</v>
      </c>
      <c r="E61" s="15"/>
      <c r="F61" s="16">
        <v>88.8</v>
      </c>
      <c r="G61" s="16">
        <f t="shared" si="4"/>
        <v>84.634031908214524</v>
      </c>
      <c r="H61" s="15"/>
      <c r="I61" s="17">
        <v>-60.786809999999996</v>
      </c>
      <c r="J61" s="17">
        <v>38.816474239999998</v>
      </c>
      <c r="K61" s="14">
        <v>-18.337425999999997</v>
      </c>
      <c r="M61" s="14">
        <f t="shared" si="5"/>
        <v>86.630898251925743</v>
      </c>
      <c r="N61" s="14">
        <f t="shared" si="6"/>
        <v>2.1691017480742545</v>
      </c>
      <c r="O61" s="14">
        <f t="shared" si="7"/>
        <v>4.7050023934987868</v>
      </c>
    </row>
    <row r="62" spans="1:15" x14ac:dyDescent="0.2">
      <c r="A62" s="12">
        <v>61</v>
      </c>
      <c r="B62" s="12" t="s">
        <v>140</v>
      </c>
      <c r="C62" s="13" t="s">
        <v>79</v>
      </c>
      <c r="D62" s="14" t="s">
        <v>74</v>
      </c>
      <c r="E62" s="15"/>
      <c r="F62" s="16">
        <v>73.949374416686922</v>
      </c>
      <c r="G62" s="16">
        <f t="shared" si="4"/>
        <v>31.933235245242013</v>
      </c>
      <c r="H62" s="15"/>
      <c r="I62" s="17">
        <v>54.515154999999993</v>
      </c>
      <c r="J62" s="17">
        <v>91.913066000000001</v>
      </c>
      <c r="K62" s="14">
        <v>147.57892664000002</v>
      </c>
      <c r="M62" s="14">
        <f t="shared" si="5"/>
        <v>71.190008858548168</v>
      </c>
      <c r="N62" s="14">
        <f t="shared" si="6"/>
        <v>2.7593655581387537</v>
      </c>
      <c r="O62" s="14">
        <f t="shared" si="7"/>
        <v>7.614098283442396</v>
      </c>
    </row>
    <row r="63" spans="1:15" x14ac:dyDescent="0.2">
      <c r="A63" s="12">
        <v>62</v>
      </c>
      <c r="B63" s="12" t="s">
        <v>134</v>
      </c>
      <c r="C63" s="13" t="s">
        <v>92</v>
      </c>
      <c r="D63" s="14" t="s">
        <v>74</v>
      </c>
      <c r="E63" s="15"/>
      <c r="F63" s="16">
        <v>71.494238404161578</v>
      </c>
      <c r="G63" s="16">
        <f t="shared" si="4"/>
        <v>65.708629499645909</v>
      </c>
      <c r="H63" s="15"/>
      <c r="I63" s="17">
        <v>24.604184999999998</v>
      </c>
      <c r="J63" s="17">
        <v>74.395201920000005</v>
      </c>
      <c r="K63" s="14">
        <v>96.114178559999999</v>
      </c>
      <c r="M63" s="14">
        <f t="shared" si="5"/>
        <v>76.139925275371439</v>
      </c>
      <c r="N63" s="14">
        <f t="shared" si="6"/>
        <v>4.6456868712098611</v>
      </c>
      <c r="O63" s="14">
        <f t="shared" si="7"/>
        <v>21.582406505331669</v>
      </c>
    </row>
    <row r="64" spans="1:15" x14ac:dyDescent="0.2">
      <c r="A64" s="12">
        <v>63</v>
      </c>
      <c r="B64" s="12" t="s">
        <v>142</v>
      </c>
      <c r="C64" s="13" t="s">
        <v>78</v>
      </c>
      <c r="D64" s="14" t="s">
        <v>74</v>
      </c>
      <c r="E64" s="15"/>
      <c r="F64" s="16">
        <v>74.696772509864815</v>
      </c>
      <c r="G64" s="16">
        <f t="shared" si="4"/>
        <v>24.044820732570084</v>
      </c>
      <c r="H64" s="15"/>
      <c r="I64" s="17">
        <v>0.57892199999999994</v>
      </c>
      <c r="J64" s="17">
        <v>80.543297039999999</v>
      </c>
      <c r="K64" s="14">
        <v>117.44998448000001</v>
      </c>
      <c r="M64" s="14">
        <f t="shared" si="5"/>
        <v>76.015696747098062</v>
      </c>
      <c r="N64" s="14">
        <f t="shared" si="6"/>
        <v>1.3189242372332473</v>
      </c>
      <c r="O64" s="14">
        <f t="shared" si="7"/>
        <v>1.739561143561303</v>
      </c>
    </row>
    <row r="65" spans="1:19" x14ac:dyDescent="0.2">
      <c r="A65" s="12">
        <v>64</v>
      </c>
      <c r="B65" s="12" t="s">
        <v>126</v>
      </c>
      <c r="C65" s="13" t="s">
        <v>55</v>
      </c>
      <c r="D65" s="14" t="s">
        <v>15</v>
      </c>
      <c r="E65" s="15"/>
      <c r="F65" s="16">
        <v>90.222000979316505</v>
      </c>
      <c r="G65" s="16">
        <f t="shared" si="4"/>
        <v>112.82001423651427</v>
      </c>
      <c r="H65" s="15"/>
      <c r="I65" s="17">
        <v>-56.927329999999991</v>
      </c>
      <c r="J65" s="17">
        <v>24.367113920000001</v>
      </c>
      <c r="K65" s="14">
        <v>-17.195779759999994</v>
      </c>
      <c r="M65" s="14">
        <f t="shared" si="5"/>
        <v>92.074790040759382</v>
      </c>
      <c r="N65" s="14">
        <f t="shared" si="6"/>
        <v>1.852789061442877</v>
      </c>
      <c r="O65" s="14">
        <f t="shared" si="7"/>
        <v>3.4328273062023773</v>
      </c>
    </row>
    <row r="66" spans="1:19" x14ac:dyDescent="0.2">
      <c r="A66" s="12">
        <v>65</v>
      </c>
      <c r="B66" s="12" t="s">
        <v>155</v>
      </c>
      <c r="C66" s="13" t="s">
        <v>202</v>
      </c>
      <c r="D66" s="14" t="s">
        <v>74</v>
      </c>
      <c r="E66" s="15"/>
      <c r="F66" s="16">
        <v>81.091781304261019</v>
      </c>
      <c r="G66" s="16">
        <f t="shared" ref="G66:G75" si="8">(F66-$R$71)^2</f>
        <v>2.2244438209625099</v>
      </c>
      <c r="H66" s="15"/>
      <c r="I66" s="17">
        <v>-23.156879999999997</v>
      </c>
      <c r="J66" s="17">
        <v>59.811242320000005</v>
      </c>
      <c r="K66" s="14">
        <v>45.924588160000006</v>
      </c>
      <c r="M66" s="14">
        <f t="shared" ref="M66:M75" si="9">$R$40+I66*$R$41+J66*$R$42+K66*$R$43</f>
        <v>80.775382897438206</v>
      </c>
      <c r="N66" s="14">
        <f t="shared" ref="N66:N75" si="10">ABS(M66-F66)</f>
        <v>0.31639840682281317</v>
      </c>
      <c r="O66" s="14">
        <f t="shared" ref="O66:O75" si="11">N66^2</f>
        <v>0.10010795184001439</v>
      </c>
    </row>
    <row r="67" spans="1:19" x14ac:dyDescent="0.2">
      <c r="A67" s="12">
        <v>66</v>
      </c>
      <c r="B67" s="12" t="s">
        <v>101</v>
      </c>
      <c r="C67" s="13" t="s">
        <v>183</v>
      </c>
      <c r="D67" s="17" t="s">
        <v>48</v>
      </c>
      <c r="E67" s="54"/>
      <c r="F67" s="17">
        <v>82.160811378928429</v>
      </c>
      <c r="G67" s="16">
        <f t="shared" si="8"/>
        <v>6.5560937816171672</v>
      </c>
      <c r="H67" s="15"/>
      <c r="I67" s="17">
        <v>-32.009562250115131</v>
      </c>
      <c r="J67" s="17">
        <v>78.994589439999999</v>
      </c>
      <c r="K67" s="14">
        <v>175.28378472</v>
      </c>
      <c r="M67" s="14">
        <f t="shared" si="9"/>
        <v>81.317312225695119</v>
      </c>
      <c r="N67" s="14">
        <f t="shared" si="10"/>
        <v>0.84349915323331004</v>
      </c>
      <c r="O67" s="14">
        <f t="shared" si="11"/>
        <v>0.71149082150531107</v>
      </c>
      <c r="R67" s="20">
        <f>SQRT(AVERAGE(O2:O75))</f>
        <v>2.3825931624711347</v>
      </c>
      <c r="S67" s="10" t="s">
        <v>216</v>
      </c>
    </row>
    <row r="68" spans="1:19" x14ac:dyDescent="0.2">
      <c r="A68" s="12">
        <v>67</v>
      </c>
      <c r="B68" s="12" t="s">
        <v>135</v>
      </c>
      <c r="C68" s="13" t="s">
        <v>203</v>
      </c>
      <c r="D68" s="14" t="s">
        <v>74</v>
      </c>
      <c r="E68" s="15"/>
      <c r="F68" s="16">
        <v>71.688211889090312</v>
      </c>
      <c r="G68" s="16">
        <f t="shared" si="8"/>
        <v>62.601523729099029</v>
      </c>
      <c r="H68" s="15"/>
      <c r="I68" s="17">
        <v>-16.78005417012951</v>
      </c>
      <c r="J68" s="17">
        <v>67.664861360000003</v>
      </c>
      <c r="K68" s="14">
        <v>-38.074399999999997</v>
      </c>
      <c r="M68" s="14">
        <f t="shared" si="9"/>
        <v>72.615411588341402</v>
      </c>
      <c r="N68" s="14">
        <f t="shared" si="10"/>
        <v>0.92719969925109069</v>
      </c>
      <c r="O68" s="14">
        <f t="shared" si="11"/>
        <v>0.85969928229131298</v>
      </c>
      <c r="R68" s="20">
        <f>SUM(O47:O75)</f>
        <v>166.61896784484131</v>
      </c>
      <c r="S68" s="10" t="s">
        <v>217</v>
      </c>
    </row>
    <row r="69" spans="1:19" x14ac:dyDescent="0.2">
      <c r="A69" s="12">
        <v>68</v>
      </c>
      <c r="B69" s="12" t="s">
        <v>72</v>
      </c>
      <c r="C69" s="13" t="s">
        <v>73</v>
      </c>
      <c r="D69" s="14" t="s">
        <v>74</v>
      </c>
      <c r="E69" s="15"/>
      <c r="F69" s="16">
        <v>64.029201714539056</v>
      </c>
      <c r="G69" s="16">
        <f t="shared" si="8"/>
        <v>242.45986039427842</v>
      </c>
      <c r="H69" s="15"/>
      <c r="I69" s="17">
        <v>123.213899</v>
      </c>
      <c r="J69" s="17">
        <v>105.29860248</v>
      </c>
      <c r="K69" s="14">
        <v>196.45750248000002</v>
      </c>
      <c r="M69" s="14">
        <f t="shared" si="9"/>
        <v>66.074725108624364</v>
      </c>
      <c r="N69" s="14">
        <f t="shared" si="10"/>
        <v>2.0455233940853077</v>
      </c>
      <c r="O69" s="14">
        <f t="shared" si="11"/>
        <v>4.1841659557502773</v>
      </c>
      <c r="R69" s="10">
        <f>R68/29</f>
        <v>5.7454816498221142</v>
      </c>
      <c r="S69" s="10" t="s">
        <v>218</v>
      </c>
    </row>
    <row r="70" spans="1:19" x14ac:dyDescent="0.2">
      <c r="A70" s="12">
        <v>69</v>
      </c>
      <c r="B70" s="12" t="s">
        <v>162</v>
      </c>
      <c r="C70" s="13" t="s">
        <v>190</v>
      </c>
      <c r="D70" s="14" t="s">
        <v>74</v>
      </c>
      <c r="E70" s="15"/>
      <c r="F70" s="16">
        <v>86.229364282955771</v>
      </c>
      <c r="G70" s="16">
        <f t="shared" si="8"/>
        <v>43.944170319600651</v>
      </c>
      <c r="H70" s="15"/>
      <c r="I70" s="17">
        <v>-28.22</v>
      </c>
      <c r="J70" s="17">
        <v>42.617010640000004</v>
      </c>
      <c r="K70" s="14">
        <v>-47.418820079999996</v>
      </c>
      <c r="M70" s="14">
        <f t="shared" si="9"/>
        <v>82.140485611649794</v>
      </c>
      <c r="N70" s="14">
        <f t="shared" si="10"/>
        <v>4.0888786713059773</v>
      </c>
      <c r="O70" s="14">
        <f t="shared" si="11"/>
        <v>16.718928788660936</v>
      </c>
    </row>
    <row r="71" spans="1:19" x14ac:dyDescent="0.2">
      <c r="A71" s="12">
        <v>70</v>
      </c>
      <c r="B71" s="12" t="s">
        <v>130</v>
      </c>
      <c r="C71" s="13" t="s">
        <v>204</v>
      </c>
      <c r="D71" s="14" t="s">
        <v>74</v>
      </c>
      <c r="E71" s="41"/>
      <c r="F71" s="16">
        <v>67.816941982296328</v>
      </c>
      <c r="G71" s="16">
        <f t="shared" si="8"/>
        <v>138.84810022458794</v>
      </c>
      <c r="H71" s="15"/>
      <c r="I71" s="17">
        <v>-2.2597255397793923</v>
      </c>
      <c r="J71" s="17">
        <v>86.081490479999999</v>
      </c>
      <c r="K71" s="14">
        <v>-0.83680000000000498</v>
      </c>
      <c r="M71" s="14">
        <f t="shared" si="9"/>
        <v>67.127394509692309</v>
      </c>
      <c r="N71" s="14">
        <f t="shared" si="10"/>
        <v>0.68954747260401916</v>
      </c>
      <c r="O71" s="14">
        <f t="shared" si="11"/>
        <v>0.47547571697459057</v>
      </c>
      <c r="R71" s="20">
        <f>AVERAGE(F2:F46)</f>
        <v>79.600324358532276</v>
      </c>
      <c r="S71" s="10" t="s">
        <v>219</v>
      </c>
    </row>
    <row r="72" spans="1:19" x14ac:dyDescent="0.2">
      <c r="A72" s="12">
        <v>71</v>
      </c>
      <c r="B72" s="12" t="s">
        <v>65</v>
      </c>
      <c r="C72" s="13" t="s">
        <v>66</v>
      </c>
      <c r="D72" s="14" t="s">
        <v>15</v>
      </c>
      <c r="E72" s="20"/>
      <c r="F72" s="16">
        <v>94.912993017110949</v>
      </c>
      <c r="G72" s="16">
        <f t="shared" si="8"/>
        <v>234.47782144741757</v>
      </c>
      <c r="H72" s="15"/>
      <c r="I72" s="17">
        <v>-53.899567939628874</v>
      </c>
      <c r="J72" s="17">
        <v>19.057910799999998</v>
      </c>
      <c r="K72" s="14">
        <v>-8.7896216799999962</v>
      </c>
      <c r="M72" s="14">
        <f t="shared" si="9"/>
        <v>94.473494828493514</v>
      </c>
      <c r="N72" s="14">
        <f t="shared" si="10"/>
        <v>0.43949818861743495</v>
      </c>
      <c r="O72" s="14">
        <f t="shared" si="11"/>
        <v>0.19315865779800642</v>
      </c>
      <c r="R72" s="20">
        <f>SUM(G2:G46)</f>
        <v>3041.4142000327001</v>
      </c>
      <c r="S72" s="10" t="s">
        <v>221</v>
      </c>
    </row>
    <row r="73" spans="1:19" x14ac:dyDescent="0.2">
      <c r="A73" s="12">
        <v>72</v>
      </c>
      <c r="B73" s="12" t="s">
        <v>150</v>
      </c>
      <c r="C73" s="13" t="s">
        <v>95</v>
      </c>
      <c r="D73" s="14" t="s">
        <v>74</v>
      </c>
      <c r="E73" s="20"/>
      <c r="F73" s="16">
        <v>77.688711717261995</v>
      </c>
      <c r="G73" s="16">
        <f t="shared" si="8"/>
        <v>3.6542628902643406</v>
      </c>
      <c r="H73" s="15"/>
      <c r="I73" s="17">
        <v>-5.0173239999999995</v>
      </c>
      <c r="J73" s="17">
        <v>77.183754239999999</v>
      </c>
      <c r="K73" s="14">
        <v>105.18529976000001</v>
      </c>
      <c r="M73" s="14">
        <f t="shared" si="9"/>
        <v>76.819852679712</v>
      </c>
      <c r="N73" s="14">
        <f t="shared" si="10"/>
        <v>0.86885903754999561</v>
      </c>
      <c r="O73" s="14">
        <f t="shared" si="11"/>
        <v>0.75491602713230466</v>
      </c>
      <c r="R73" s="10">
        <f>R72/45</f>
        <v>67.58698222294889</v>
      </c>
      <c r="S73" s="10" t="s">
        <v>223</v>
      </c>
    </row>
    <row r="74" spans="1:19" x14ac:dyDescent="0.2">
      <c r="A74" s="12">
        <v>73</v>
      </c>
      <c r="B74" s="12" t="s">
        <v>156</v>
      </c>
      <c r="C74" s="13" t="s">
        <v>84</v>
      </c>
      <c r="D74" s="14" t="s">
        <v>74</v>
      </c>
      <c r="E74" s="20"/>
      <c r="F74" s="16">
        <v>81.12575981400299</v>
      </c>
      <c r="G74" s="16">
        <f t="shared" si="8"/>
        <v>2.3269533288071429</v>
      </c>
      <c r="H74" s="15"/>
      <c r="I74" s="17">
        <v>-27.981229999999996</v>
      </c>
      <c r="J74" s="17">
        <v>60.067679679999998</v>
      </c>
      <c r="K74" s="14">
        <v>49.430236239999999</v>
      </c>
      <c r="M74" s="14">
        <f t="shared" si="9"/>
        <v>81.079908124254047</v>
      </c>
      <c r="N74" s="14">
        <f t="shared" si="10"/>
        <v>4.5851689748943159E-2</v>
      </c>
      <c r="O74" s="14">
        <f t="shared" si="11"/>
        <v>2.1023774528333393E-3</v>
      </c>
    </row>
    <row r="75" spans="1:19" ht="14.25" x14ac:dyDescent="0.2">
      <c r="A75" s="12">
        <v>74</v>
      </c>
      <c r="B75" s="12" t="s">
        <v>129</v>
      </c>
      <c r="C75" s="13" t="s">
        <v>205</v>
      </c>
      <c r="D75" s="14" t="s">
        <v>74</v>
      </c>
      <c r="E75" s="20"/>
      <c r="F75" s="16">
        <v>67.730371250080779</v>
      </c>
      <c r="G75" s="16">
        <f t="shared" si="8"/>
        <v>140.89578679683737</v>
      </c>
      <c r="H75" s="15"/>
      <c r="I75" s="17">
        <v>113.85466</v>
      </c>
      <c r="J75" s="17">
        <v>101.82404152000001</v>
      </c>
      <c r="K75" s="14">
        <v>176.89466656000002</v>
      </c>
      <c r="M75" s="14">
        <f t="shared" si="9"/>
        <v>66.653318152684861</v>
      </c>
      <c r="N75" s="14">
        <f t="shared" si="10"/>
        <v>1.0770530973959183</v>
      </c>
      <c r="O75" s="14">
        <f t="shared" si="11"/>
        <v>1.1600433746101413</v>
      </c>
      <c r="R75" s="53">
        <f>1-(R69/R73)</f>
        <v>0.91499129771958865</v>
      </c>
      <c r="S75" s="27" t="s">
        <v>225</v>
      </c>
    </row>
    <row r="76" spans="1:19" ht="14.25" x14ac:dyDescent="0.2">
      <c r="R76" s="53">
        <f>RSQ(F2:F75,M2:M75)</f>
        <v>0.91882045889616482</v>
      </c>
      <c r="S76" s="27" t="s">
        <v>226</v>
      </c>
    </row>
    <row r="77" spans="1:19" ht="14.25" x14ac:dyDescent="0.2">
      <c r="M77" s="27" t="s">
        <v>220</v>
      </c>
      <c r="N77" s="52">
        <f>AVERAGE(N2:N75)</f>
        <v>1.894392815642103</v>
      </c>
      <c r="R77" s="53">
        <f>RSQ(F2:F46,M2:M46)</f>
        <v>0.91666358849983531</v>
      </c>
      <c r="S77" s="27" t="s">
        <v>227</v>
      </c>
    </row>
    <row r="78" spans="1:19" ht="14.25" x14ac:dyDescent="0.2">
      <c r="M78" s="27" t="s">
        <v>222</v>
      </c>
      <c r="N78" s="52">
        <f>AVERAGE(N2:N46)</f>
        <v>1.9253670641529415</v>
      </c>
      <c r="R78" s="53">
        <f>RSQ(F47:F75,M47:M75)</f>
        <v>0.92597873046428492</v>
      </c>
      <c r="S78" s="27" t="s">
        <v>228</v>
      </c>
    </row>
    <row r="79" spans="1:19" x14ac:dyDescent="0.2">
      <c r="M79" s="27" t="s">
        <v>224</v>
      </c>
      <c r="N79" s="52">
        <f>AVERAGE(N47:N75)</f>
        <v>1.8463293265735599</v>
      </c>
    </row>
  </sheetData>
  <sortState xmlns:xlrd2="http://schemas.microsoft.com/office/spreadsheetml/2017/richdata2" ref="A2:O75">
    <sortCondition ref="A2:A75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9"/>
  <sheetViews>
    <sheetView topLeftCell="D34" workbookViewId="0">
      <selection activeCell="Z46" sqref="Z46"/>
    </sheetView>
  </sheetViews>
  <sheetFormatPr defaultColWidth="9.140625" defaultRowHeight="12.75" x14ac:dyDescent="0.2"/>
  <cols>
    <col min="1" max="1" width="9.140625" style="10"/>
    <col min="2" max="2" width="39.5703125" style="10" bestFit="1" customWidth="1"/>
    <col min="3" max="3" width="37.7109375" style="43" bestFit="1" customWidth="1"/>
    <col min="4" max="4" width="7.5703125" style="44" customWidth="1"/>
    <col min="5" max="5" width="5.7109375" style="44" customWidth="1"/>
    <col min="6" max="7" width="12.7109375" style="44" customWidth="1"/>
    <col min="8" max="8" width="5.7109375" style="44" customWidth="1"/>
    <col min="9" max="10" width="10.5703125" style="44" customWidth="1"/>
    <col min="11" max="11" width="10.5703125" style="20" customWidth="1"/>
    <col min="12" max="12" width="9.140625" style="10"/>
    <col min="13" max="13" width="12.5703125" style="10" bestFit="1" customWidth="1"/>
    <col min="14" max="15" width="12.140625" style="10" customWidth="1"/>
    <col min="16" max="16384" width="9.140625" style="10"/>
  </cols>
  <sheetData>
    <row r="1" spans="1:26" ht="51" x14ac:dyDescent="0.2">
      <c r="A1" s="1" t="s">
        <v>211</v>
      </c>
      <c r="B1" s="2" t="s">
        <v>1</v>
      </c>
      <c r="C1" s="3" t="s">
        <v>2</v>
      </c>
      <c r="D1" s="4" t="s">
        <v>3</v>
      </c>
      <c r="E1" s="5"/>
      <c r="F1" s="4" t="s">
        <v>368</v>
      </c>
      <c r="G1" s="4" t="s">
        <v>212</v>
      </c>
      <c r="H1" s="5"/>
      <c r="I1" s="6" t="s">
        <v>516</v>
      </c>
      <c r="J1" s="6" t="s">
        <v>229</v>
      </c>
      <c r="K1" s="7" t="s">
        <v>230</v>
      </c>
      <c r="M1" s="4" t="s">
        <v>370</v>
      </c>
      <c r="N1" s="4" t="s">
        <v>10</v>
      </c>
      <c r="O1" s="4" t="s">
        <v>213</v>
      </c>
    </row>
    <row r="2" spans="1:26" ht="15" x14ac:dyDescent="0.25">
      <c r="A2" s="12">
        <v>1</v>
      </c>
      <c r="B2" s="12" t="s">
        <v>40</v>
      </c>
      <c r="C2" s="13" t="s">
        <v>41</v>
      </c>
      <c r="D2" s="14" t="s">
        <v>15</v>
      </c>
      <c r="E2" s="15"/>
      <c r="F2" s="16">
        <v>86.218698490636726</v>
      </c>
      <c r="G2" s="16">
        <f t="shared" ref="G2:G33" si="0">(F2-$R$71)^2</f>
        <v>55.15867343420156</v>
      </c>
      <c r="H2" s="15"/>
      <c r="I2" s="17">
        <v>-54.032720000000005</v>
      </c>
      <c r="J2" s="17">
        <v>35.530193280000006</v>
      </c>
      <c r="K2" s="14">
        <v>-11.394914800000002</v>
      </c>
      <c r="M2" s="14">
        <f t="shared" ref="M2:M33" si="1">$R$40+I2*$R$41+J2*$R$42+K2*$R$43</f>
        <v>88.146237105166875</v>
      </c>
      <c r="N2" s="14">
        <f t="shared" ref="N2:N33" si="2">ABS(M2-F2)</f>
        <v>1.9275386145301496</v>
      </c>
      <c r="O2" s="14">
        <f t="shared" ref="O2:O33" si="3">N2^2</f>
        <v>3.7154051105048089</v>
      </c>
      <c r="Q2" t="s">
        <v>214</v>
      </c>
      <c r="R2"/>
      <c r="S2"/>
      <c r="T2"/>
      <c r="U2"/>
      <c r="V2"/>
      <c r="W2"/>
      <c r="X2"/>
      <c r="Y2"/>
    </row>
    <row r="3" spans="1:26" ht="15.75" thickBot="1" x14ac:dyDescent="0.3">
      <c r="A3" s="12">
        <v>2</v>
      </c>
      <c r="B3" s="12" t="s">
        <v>177</v>
      </c>
      <c r="C3" s="13" t="s">
        <v>193</v>
      </c>
      <c r="D3" s="17" t="s">
        <v>48</v>
      </c>
      <c r="E3" s="54"/>
      <c r="F3" s="17">
        <v>91.231201720227631</v>
      </c>
      <c r="G3" s="16">
        <f t="shared" si="0"/>
        <v>154.73846767879726</v>
      </c>
      <c r="H3" s="15"/>
      <c r="I3" s="17">
        <v>-82.897770919997527</v>
      </c>
      <c r="J3" s="17">
        <v>42.115767440000006</v>
      </c>
      <c r="K3" s="14">
        <v>68.862280320000011</v>
      </c>
      <c r="M3" s="14">
        <f t="shared" si="1"/>
        <v>91.857773293062294</v>
      </c>
      <c r="N3" s="14">
        <f t="shared" si="2"/>
        <v>0.62657157283466347</v>
      </c>
      <c r="O3" s="14">
        <f t="shared" si="3"/>
        <v>0.39259193588450397</v>
      </c>
      <c r="Q3"/>
      <c r="R3"/>
      <c r="S3"/>
      <c r="T3"/>
      <c r="U3"/>
      <c r="V3"/>
      <c r="W3"/>
      <c r="X3"/>
      <c r="Y3"/>
    </row>
    <row r="4" spans="1:26" ht="15" x14ac:dyDescent="0.25">
      <c r="A4" s="12">
        <v>3</v>
      </c>
      <c r="B4" s="12" t="s">
        <v>159</v>
      </c>
      <c r="C4" s="13" t="s">
        <v>187</v>
      </c>
      <c r="D4" s="14" t="s">
        <v>74</v>
      </c>
      <c r="E4" s="15"/>
      <c r="F4" s="16">
        <v>82.6292559955602</v>
      </c>
      <c r="G4" s="16">
        <f t="shared" si="0"/>
        <v>14.725992172819678</v>
      </c>
      <c r="H4" s="15"/>
      <c r="I4" s="17">
        <v>13.797640999999999</v>
      </c>
      <c r="J4" s="17">
        <v>32.946866159999999</v>
      </c>
      <c r="K4" s="14">
        <v>-64.560542560000002</v>
      </c>
      <c r="M4" s="14">
        <f t="shared" si="1"/>
        <v>82.397541728085244</v>
      </c>
      <c r="N4" s="14">
        <f t="shared" si="2"/>
        <v>0.23171426747495616</v>
      </c>
      <c r="O4" s="14">
        <f t="shared" si="3"/>
        <v>5.3691501751455525E-2</v>
      </c>
      <c r="Q4" s="32" t="s">
        <v>26</v>
      </c>
      <c r="R4" s="32"/>
      <c r="S4"/>
      <c r="T4"/>
      <c r="U4"/>
      <c r="V4"/>
      <c r="W4"/>
      <c r="X4"/>
      <c r="Y4"/>
      <c r="Z4"/>
    </row>
    <row r="5" spans="1:26" ht="15" x14ac:dyDescent="0.25">
      <c r="A5" s="12">
        <v>4</v>
      </c>
      <c r="B5" s="12" t="s">
        <v>176</v>
      </c>
      <c r="C5" s="13" t="s">
        <v>71</v>
      </c>
      <c r="D5" s="17" t="s">
        <v>48</v>
      </c>
      <c r="E5" s="54"/>
      <c r="F5" s="17">
        <v>90.357905263603826</v>
      </c>
      <c r="G5" s="16">
        <f t="shared" si="0"/>
        <v>133.77456086435402</v>
      </c>
      <c r="H5" s="15"/>
      <c r="I5" s="17">
        <v>-64.189906489777144</v>
      </c>
      <c r="J5" s="17">
        <v>43.979823120000006</v>
      </c>
      <c r="K5" s="14">
        <v>70.003759200000005</v>
      </c>
      <c r="M5" s="14">
        <f t="shared" si="1"/>
        <v>90.228810785662702</v>
      </c>
      <c r="N5" s="14">
        <f t="shared" si="2"/>
        <v>0.12909447794112339</v>
      </c>
      <c r="O5" s="14">
        <f t="shared" si="3"/>
        <v>1.6665384234891192E-2</v>
      </c>
      <c r="Q5" t="s">
        <v>29</v>
      </c>
      <c r="R5">
        <v>0.95917718230692661</v>
      </c>
      <c r="S5"/>
      <c r="T5"/>
      <c r="U5"/>
      <c r="V5"/>
      <c r="W5"/>
      <c r="X5"/>
      <c r="Y5"/>
      <c r="Z5"/>
    </row>
    <row r="6" spans="1:26" ht="15" x14ac:dyDescent="0.25">
      <c r="A6" s="12">
        <v>5</v>
      </c>
      <c r="B6" s="12" t="s">
        <v>126</v>
      </c>
      <c r="C6" s="13" t="s">
        <v>55</v>
      </c>
      <c r="D6" s="14" t="s">
        <v>15</v>
      </c>
      <c r="E6" s="15"/>
      <c r="F6" s="16">
        <v>90.222000979316505</v>
      </c>
      <c r="G6" s="16">
        <f t="shared" si="0"/>
        <v>130.64926702693654</v>
      </c>
      <c r="H6" s="15"/>
      <c r="I6" s="17">
        <v>-56.927329999999991</v>
      </c>
      <c r="J6" s="17">
        <v>24.367113920000001</v>
      </c>
      <c r="K6" s="14">
        <v>-17.195779759999994</v>
      </c>
      <c r="M6" s="14">
        <f t="shared" si="1"/>
        <v>92.040095457869342</v>
      </c>
      <c r="N6" s="14">
        <f t="shared" si="2"/>
        <v>1.8180944785528368</v>
      </c>
      <c r="O6" s="14">
        <f t="shared" si="3"/>
        <v>3.3054675329443115</v>
      </c>
      <c r="Q6" t="s">
        <v>31</v>
      </c>
      <c r="R6">
        <v>0.92002086705825514</v>
      </c>
      <c r="S6"/>
      <c r="T6"/>
      <c r="U6"/>
      <c r="V6"/>
      <c r="W6"/>
      <c r="X6"/>
      <c r="Y6"/>
      <c r="Z6"/>
    </row>
    <row r="7" spans="1:26" ht="15" x14ac:dyDescent="0.25">
      <c r="A7" s="12">
        <v>6</v>
      </c>
      <c r="B7" s="12" t="s">
        <v>134</v>
      </c>
      <c r="C7" s="13" t="s">
        <v>92</v>
      </c>
      <c r="D7" s="14" t="s">
        <v>74</v>
      </c>
      <c r="E7" s="15"/>
      <c r="F7" s="16">
        <v>71.494238404161578</v>
      </c>
      <c r="G7" s="16">
        <f t="shared" si="0"/>
        <v>53.254550428151987</v>
      </c>
      <c r="H7" s="15"/>
      <c r="I7" s="17">
        <v>24.604184999999998</v>
      </c>
      <c r="J7" s="17">
        <v>74.395201920000005</v>
      </c>
      <c r="K7" s="14">
        <v>96.114178559999999</v>
      </c>
      <c r="M7" s="14">
        <f t="shared" si="1"/>
        <v>75.814335329761093</v>
      </c>
      <c r="N7" s="14">
        <f t="shared" si="2"/>
        <v>4.3200969255995147</v>
      </c>
      <c r="O7" s="14">
        <f t="shared" si="3"/>
        <v>18.663237446574378</v>
      </c>
      <c r="Q7" t="s">
        <v>33</v>
      </c>
      <c r="R7">
        <v>0.91659318993218031</v>
      </c>
      <c r="S7"/>
      <c r="T7"/>
      <c r="U7"/>
      <c r="V7"/>
      <c r="W7"/>
      <c r="X7"/>
      <c r="Y7"/>
      <c r="Z7"/>
    </row>
    <row r="8" spans="1:26" ht="15" x14ac:dyDescent="0.25">
      <c r="A8" s="12">
        <v>7</v>
      </c>
      <c r="B8" s="12" t="s">
        <v>135</v>
      </c>
      <c r="C8" s="13" t="s">
        <v>203</v>
      </c>
      <c r="D8" s="14" t="s">
        <v>74</v>
      </c>
      <c r="E8" s="15"/>
      <c r="F8" s="16">
        <v>71.688211889090312</v>
      </c>
      <c r="G8" s="16">
        <f t="shared" si="0"/>
        <v>50.461105373504083</v>
      </c>
      <c r="H8" s="15"/>
      <c r="I8" s="17">
        <v>-16.78005417012951</v>
      </c>
      <c r="J8" s="17">
        <v>67.664861360000003</v>
      </c>
      <c r="K8" s="14">
        <v>-38.074399999999997</v>
      </c>
      <c r="M8" s="14">
        <f t="shared" si="1"/>
        <v>72.91242041001432</v>
      </c>
      <c r="N8" s="14">
        <f t="shared" si="2"/>
        <v>1.2242085209240088</v>
      </c>
      <c r="O8" s="14">
        <f t="shared" si="3"/>
        <v>1.4986865027029492</v>
      </c>
      <c r="Q8" t="s">
        <v>36</v>
      </c>
      <c r="R8">
        <v>2.4162884679798875</v>
      </c>
      <c r="S8"/>
      <c r="T8"/>
      <c r="U8"/>
      <c r="V8"/>
      <c r="W8"/>
      <c r="X8"/>
      <c r="Y8"/>
      <c r="Z8"/>
    </row>
    <row r="9" spans="1:26" ht="15.75" thickBot="1" x14ac:dyDescent="0.3">
      <c r="A9" s="12">
        <v>8</v>
      </c>
      <c r="B9" s="12" t="s">
        <v>133</v>
      </c>
      <c r="C9" s="13" t="s">
        <v>75</v>
      </c>
      <c r="D9" s="14" t="s">
        <v>74</v>
      </c>
      <c r="E9" s="15"/>
      <c r="F9" s="16">
        <v>70.611536091498039</v>
      </c>
      <c r="G9" s="16">
        <f t="shared" si="0"/>
        <v>66.916880356957677</v>
      </c>
      <c r="H9" s="15"/>
      <c r="I9" s="17">
        <v>46.313760000000002</v>
      </c>
      <c r="J9" s="17">
        <v>96.676968400000007</v>
      </c>
      <c r="K9" s="14">
        <v>163.09805208</v>
      </c>
      <c r="M9" s="14">
        <f t="shared" si="1"/>
        <v>70.314940957454411</v>
      </c>
      <c r="N9" s="14">
        <f t="shared" si="2"/>
        <v>0.2965951340436277</v>
      </c>
      <c r="O9" s="14">
        <f t="shared" si="3"/>
        <v>8.7968673538357481E-2</v>
      </c>
      <c r="Q9" s="39" t="s">
        <v>39</v>
      </c>
      <c r="R9" s="39">
        <v>74</v>
      </c>
      <c r="S9"/>
      <c r="T9"/>
      <c r="U9"/>
      <c r="V9"/>
      <c r="W9"/>
      <c r="X9"/>
      <c r="Y9"/>
      <c r="Z9"/>
    </row>
    <row r="10" spans="1:26" ht="15" x14ac:dyDescent="0.25">
      <c r="A10" s="12">
        <v>9</v>
      </c>
      <c r="B10" s="12" t="s">
        <v>37</v>
      </c>
      <c r="C10" s="13" t="s">
        <v>38</v>
      </c>
      <c r="D10" s="17" t="s">
        <v>48</v>
      </c>
      <c r="E10" s="54"/>
      <c r="F10" s="17">
        <v>81.206063586394464</v>
      </c>
      <c r="G10" s="16">
        <f t="shared" si="0"/>
        <v>5.8286206335737534</v>
      </c>
      <c r="H10" s="15"/>
      <c r="I10" s="17">
        <v>-25.57387935017298</v>
      </c>
      <c r="J10" s="17">
        <v>81.201147360000007</v>
      </c>
      <c r="K10" s="14">
        <v>177.91397264000003</v>
      </c>
      <c r="M10" s="14">
        <f t="shared" si="1"/>
        <v>80.689022187678816</v>
      </c>
      <c r="N10" s="14">
        <f t="shared" si="2"/>
        <v>0.51704139871564792</v>
      </c>
      <c r="O10" s="14">
        <f t="shared" si="3"/>
        <v>0.26733180798583361</v>
      </c>
      <c r="Q10"/>
      <c r="R10"/>
      <c r="S10"/>
      <c r="T10"/>
      <c r="U10"/>
      <c r="V10"/>
      <c r="W10"/>
      <c r="X10"/>
      <c r="Y10"/>
      <c r="Z10"/>
    </row>
    <row r="11" spans="1:26" ht="15.75" thickBot="1" x14ac:dyDescent="0.3">
      <c r="A11" s="12">
        <v>10</v>
      </c>
      <c r="B11" s="12" t="s">
        <v>148</v>
      </c>
      <c r="C11" s="13" t="s">
        <v>86</v>
      </c>
      <c r="D11" s="14" t="s">
        <v>74</v>
      </c>
      <c r="E11" s="15"/>
      <c r="F11" s="16">
        <v>77.179242335918502</v>
      </c>
      <c r="G11" s="16">
        <f t="shared" si="0"/>
        <v>2.6003743014817586</v>
      </c>
      <c r="H11" s="15"/>
      <c r="I11" s="17">
        <v>-4.7278630000000001</v>
      </c>
      <c r="J11" s="17">
        <v>66.409745040000004</v>
      </c>
      <c r="K11" s="14">
        <v>76.699581760000001</v>
      </c>
      <c r="M11" s="14">
        <f t="shared" si="1"/>
        <v>79.214209338425121</v>
      </c>
      <c r="N11" s="14">
        <f t="shared" si="2"/>
        <v>2.0349670025066189</v>
      </c>
      <c r="O11" s="14">
        <f t="shared" si="3"/>
        <v>4.1410907012907732</v>
      </c>
      <c r="Q11" t="s">
        <v>43</v>
      </c>
      <c r="R11"/>
      <c r="S11"/>
      <c r="T11"/>
      <c r="U11"/>
      <c r="V11"/>
      <c r="W11"/>
      <c r="X11"/>
      <c r="Y11"/>
      <c r="Z11"/>
    </row>
    <row r="12" spans="1:26" ht="15" x14ac:dyDescent="0.25">
      <c r="A12" s="12">
        <v>11</v>
      </c>
      <c r="B12" s="12" t="s">
        <v>139</v>
      </c>
      <c r="C12" s="13" t="s">
        <v>80</v>
      </c>
      <c r="D12" s="14" t="s">
        <v>74</v>
      </c>
      <c r="E12" s="15"/>
      <c r="F12" s="16">
        <v>73.271727225463039</v>
      </c>
      <c r="G12" s="16">
        <f t="shared" si="0"/>
        <v>30.471313256625145</v>
      </c>
      <c r="H12" s="15"/>
      <c r="I12" s="17">
        <v>-31.840710000000001</v>
      </c>
      <c r="J12" s="17">
        <v>68.02037584</v>
      </c>
      <c r="K12" s="14">
        <v>-60.388425120000001</v>
      </c>
      <c r="M12" s="14">
        <f t="shared" si="1"/>
        <v>72.336464345724863</v>
      </c>
      <c r="N12" s="14">
        <f t="shared" si="2"/>
        <v>0.93526287973817546</v>
      </c>
      <c r="O12" s="14">
        <f t="shared" si="3"/>
        <v>0.87471665421614486</v>
      </c>
      <c r="Q12" s="40"/>
      <c r="R12" s="40" t="s">
        <v>45</v>
      </c>
      <c r="S12" s="40" t="s">
        <v>46</v>
      </c>
      <c r="T12" s="40" t="s">
        <v>47</v>
      </c>
      <c r="U12" s="40" t="s">
        <v>48</v>
      </c>
      <c r="V12" s="40" t="s">
        <v>49</v>
      </c>
      <c r="W12"/>
      <c r="X12"/>
      <c r="Y12"/>
      <c r="Z12"/>
    </row>
    <row r="13" spans="1:26" ht="15" x14ac:dyDescent="0.25">
      <c r="A13" s="12">
        <v>12</v>
      </c>
      <c r="B13" s="12" t="s">
        <v>130</v>
      </c>
      <c r="C13" s="13" t="s">
        <v>204</v>
      </c>
      <c r="D13" s="14" t="s">
        <v>74</v>
      </c>
      <c r="E13" s="15"/>
      <c r="F13" s="16">
        <v>67.816941982296328</v>
      </c>
      <c r="G13" s="16">
        <f t="shared" si="0"/>
        <v>120.44772685065992</v>
      </c>
      <c r="H13" s="15"/>
      <c r="I13" s="17">
        <v>-2.2597255397793923</v>
      </c>
      <c r="J13" s="17">
        <v>86.081490479999999</v>
      </c>
      <c r="K13" s="14">
        <v>-0.83680000000000498</v>
      </c>
      <c r="M13" s="14">
        <f t="shared" si="1"/>
        <v>67.526344852173779</v>
      </c>
      <c r="N13" s="14">
        <f t="shared" si="2"/>
        <v>0.29059713012254917</v>
      </c>
      <c r="O13" s="14">
        <f t="shared" si="3"/>
        <v>8.4446692035461776E-2</v>
      </c>
      <c r="Q13" t="s">
        <v>52</v>
      </c>
      <c r="R13">
        <v>3</v>
      </c>
      <c r="S13">
        <v>4701.2850954370515</v>
      </c>
      <c r="T13">
        <v>1567.0950318123505</v>
      </c>
      <c r="U13">
        <v>268.40943099906843</v>
      </c>
      <c r="V13">
        <v>2.6043831004371827E-38</v>
      </c>
      <c r="W13"/>
      <c r="X13"/>
      <c r="Y13"/>
      <c r="Z13"/>
    </row>
    <row r="14" spans="1:26" ht="15" x14ac:dyDescent="0.25">
      <c r="A14" s="12">
        <v>13</v>
      </c>
      <c r="B14" s="12" t="s">
        <v>138</v>
      </c>
      <c r="C14" s="13" t="s">
        <v>77</v>
      </c>
      <c r="D14" s="14" t="s">
        <v>74</v>
      </c>
      <c r="E14" s="15"/>
      <c r="F14" s="16">
        <v>73.165351270798865</v>
      </c>
      <c r="G14" s="16">
        <f t="shared" si="0"/>
        <v>31.657037239090624</v>
      </c>
      <c r="H14" s="15"/>
      <c r="I14" s="17">
        <v>69.856587999999988</v>
      </c>
      <c r="J14" s="17">
        <v>91.930764319999994</v>
      </c>
      <c r="K14" s="14">
        <v>149.60327136000001</v>
      </c>
      <c r="M14" s="14">
        <f t="shared" si="1"/>
        <v>70.00229939805034</v>
      </c>
      <c r="N14" s="14">
        <f t="shared" si="2"/>
        <v>3.1630518727485253</v>
      </c>
      <c r="O14" s="14">
        <f t="shared" si="3"/>
        <v>10.004897149697953</v>
      </c>
      <c r="Q14" t="s">
        <v>54</v>
      </c>
      <c r="R14">
        <v>70</v>
      </c>
      <c r="S14">
        <v>408.69149723448152</v>
      </c>
      <c r="T14">
        <v>5.8384499604925928</v>
      </c>
      <c r="U14"/>
      <c r="V14"/>
      <c r="W14"/>
      <c r="X14"/>
      <c r="Y14"/>
      <c r="Z14"/>
    </row>
    <row r="15" spans="1:26" ht="15.75" thickBot="1" x14ac:dyDescent="0.3">
      <c r="A15" s="12">
        <v>14</v>
      </c>
      <c r="B15" s="12" t="s">
        <v>167</v>
      </c>
      <c r="C15" s="13" t="s">
        <v>185</v>
      </c>
      <c r="D15" s="14" t="s">
        <v>74</v>
      </c>
      <c r="E15" s="15"/>
      <c r="F15" s="16">
        <v>89.156081651012244</v>
      </c>
      <c r="G15" s="16">
        <f t="shared" si="0"/>
        <v>107.41812794705189</v>
      </c>
      <c r="H15" s="15"/>
      <c r="I15" s="17">
        <v>-68.505769999999998</v>
      </c>
      <c r="J15" s="17">
        <v>25.203328160000002</v>
      </c>
      <c r="K15" s="14">
        <v>-38.783671680000005</v>
      </c>
      <c r="M15" s="14">
        <f t="shared" si="1"/>
        <v>91.141312162218057</v>
      </c>
      <c r="N15" s="14">
        <f t="shared" si="2"/>
        <v>1.9852305112058133</v>
      </c>
      <c r="O15" s="14">
        <f t="shared" si="3"/>
        <v>3.9411401826224948</v>
      </c>
      <c r="Q15" s="39" t="s">
        <v>56</v>
      </c>
      <c r="R15" s="39">
        <v>73</v>
      </c>
      <c r="S15" s="39">
        <v>5109.9765926715327</v>
      </c>
      <c r="T15" s="39"/>
      <c r="U15" s="39"/>
      <c r="V15" s="39"/>
      <c r="W15"/>
      <c r="X15"/>
      <c r="Y15"/>
      <c r="Z15"/>
    </row>
    <row r="16" spans="1:26" ht="15.75" thickBot="1" x14ac:dyDescent="0.3">
      <c r="A16" s="12">
        <v>15</v>
      </c>
      <c r="B16" s="12" t="s">
        <v>120</v>
      </c>
      <c r="C16" s="13" t="s">
        <v>42</v>
      </c>
      <c r="D16" s="14" t="s">
        <v>15</v>
      </c>
      <c r="E16" s="15"/>
      <c r="F16" s="16">
        <v>76.918256787235165</v>
      </c>
      <c r="G16" s="16">
        <f t="shared" si="0"/>
        <v>3.5102014438272557</v>
      </c>
      <c r="H16" s="15"/>
      <c r="I16" s="17">
        <v>6.4839264004785102</v>
      </c>
      <c r="J16" s="17">
        <v>74.414573840000003</v>
      </c>
      <c r="K16" s="14">
        <v>110.56960568</v>
      </c>
      <c r="M16" s="14">
        <f t="shared" si="1"/>
        <v>77.60862068611543</v>
      </c>
      <c r="N16" s="14">
        <f t="shared" si="2"/>
        <v>0.69036389888026406</v>
      </c>
      <c r="O16" s="14">
        <f t="shared" si="3"/>
        <v>0.47660231287715948</v>
      </c>
      <c r="Q16"/>
      <c r="R16"/>
      <c r="S16"/>
      <c r="T16"/>
      <c r="U16"/>
      <c r="V16"/>
      <c r="W16"/>
      <c r="X16"/>
      <c r="Y16"/>
      <c r="Z16"/>
    </row>
    <row r="17" spans="1:27" ht="15" x14ac:dyDescent="0.25">
      <c r="A17" s="12">
        <v>16</v>
      </c>
      <c r="B17" s="12" t="s">
        <v>174</v>
      </c>
      <c r="C17" s="13" t="s">
        <v>85</v>
      </c>
      <c r="D17" s="14" t="s">
        <v>48</v>
      </c>
      <c r="E17" s="15"/>
      <c r="F17" s="16">
        <v>79.383597302838695</v>
      </c>
      <c r="G17" s="16">
        <f t="shared" si="0"/>
        <v>0.35021227410020195</v>
      </c>
      <c r="H17" s="15"/>
      <c r="I17" s="17">
        <v>-38.241657579935072</v>
      </c>
      <c r="J17" s="17">
        <v>70.422703120000008</v>
      </c>
      <c r="K17" s="14">
        <v>142.54657880000002</v>
      </c>
      <c r="M17" s="14">
        <f t="shared" si="1"/>
        <v>83.298881907587557</v>
      </c>
      <c r="N17" s="14">
        <f t="shared" si="2"/>
        <v>3.9152846047488623</v>
      </c>
      <c r="O17" s="14">
        <f t="shared" si="3"/>
        <v>15.329453536183454</v>
      </c>
      <c r="Q17" s="40"/>
      <c r="R17" s="40" t="s">
        <v>58</v>
      </c>
      <c r="S17" s="40" t="s">
        <v>36</v>
      </c>
      <c r="T17" s="40" t="s">
        <v>59</v>
      </c>
      <c r="U17" s="40" t="s">
        <v>60</v>
      </c>
      <c r="V17" s="40" t="s">
        <v>61</v>
      </c>
      <c r="W17" s="40" t="s">
        <v>62</v>
      </c>
      <c r="X17" s="40" t="s">
        <v>63</v>
      </c>
      <c r="Y17" s="40" t="s">
        <v>64</v>
      </c>
      <c r="Z17"/>
    </row>
    <row r="18" spans="1:27" ht="15" x14ac:dyDescent="0.25">
      <c r="A18" s="12">
        <v>17</v>
      </c>
      <c r="B18" s="12" t="s">
        <v>151</v>
      </c>
      <c r="C18" s="13" t="s">
        <v>96</v>
      </c>
      <c r="D18" s="14" t="s">
        <v>74</v>
      </c>
      <c r="E18" s="15"/>
      <c r="F18" s="16">
        <v>78.909384412529192</v>
      </c>
      <c r="G18" s="16">
        <f t="shared" si="0"/>
        <v>1.3823754858974302E-2</v>
      </c>
      <c r="H18" s="15"/>
      <c r="I18" s="17">
        <v>4.7278630000000001</v>
      </c>
      <c r="J18" s="17">
        <v>77.824701199999993</v>
      </c>
      <c r="K18" s="14">
        <v>100.6469568</v>
      </c>
      <c r="M18" s="14">
        <f t="shared" si="1"/>
        <v>75.900181927137794</v>
      </c>
      <c r="N18" s="14">
        <f t="shared" si="2"/>
        <v>3.0092024853913983</v>
      </c>
      <c r="O18" s="14">
        <f t="shared" si="3"/>
        <v>9.0552995980857691</v>
      </c>
      <c r="Q18" t="s">
        <v>18</v>
      </c>
      <c r="R18">
        <v>99.802551589730641</v>
      </c>
      <c r="S18">
        <v>1.2031008254813709</v>
      </c>
      <c r="T18">
        <v>82.954436964831103</v>
      </c>
      <c r="U18">
        <v>1.2184104528234944E-71</v>
      </c>
      <c r="V18">
        <v>97.403042654188042</v>
      </c>
      <c r="W18">
        <v>102.20206052527324</v>
      </c>
      <c r="X18">
        <v>97.403042654188042</v>
      </c>
      <c r="Y18">
        <v>102.20206052527324</v>
      </c>
      <c r="Z18"/>
    </row>
    <row r="19" spans="1:27" ht="15" x14ac:dyDescent="0.25">
      <c r="A19" s="12">
        <v>18</v>
      </c>
      <c r="B19" s="12" t="s">
        <v>65</v>
      </c>
      <c r="C19" s="13" t="s">
        <v>66</v>
      </c>
      <c r="D19" s="14" t="s">
        <v>15</v>
      </c>
      <c r="E19" s="15"/>
      <c r="F19" s="16">
        <v>94.912993017110949</v>
      </c>
      <c r="G19" s="16">
        <f t="shared" si="0"/>
        <v>259.89254356830844</v>
      </c>
      <c r="H19" s="15"/>
      <c r="I19" s="17">
        <v>-53.899567939628874</v>
      </c>
      <c r="J19" s="17">
        <v>19.057910799999998</v>
      </c>
      <c r="K19" s="14">
        <v>-8.7896216799999962</v>
      </c>
      <c r="M19" s="14">
        <f t="shared" si="1"/>
        <v>94.285283527275865</v>
      </c>
      <c r="N19" s="14">
        <f t="shared" si="2"/>
        <v>0.6277094898350839</v>
      </c>
      <c r="O19" s="14">
        <f t="shared" si="3"/>
        <v>0.39401920362902132</v>
      </c>
      <c r="Q19" t="s">
        <v>67</v>
      </c>
      <c r="R19">
        <v>-4.6516389647397099E-2</v>
      </c>
      <c r="S19">
        <v>8.1536867828922929E-3</v>
      </c>
      <c r="T19">
        <v>5.7049517458771808</v>
      </c>
      <c r="U19">
        <v>2.5769672608164521E-7</v>
      </c>
      <c r="V19">
        <v>3.0254374129838484E-2</v>
      </c>
      <c r="W19">
        <v>6.277840516495567E-2</v>
      </c>
      <c r="X19">
        <v>3.0254374129838484E-2</v>
      </c>
      <c r="Y19">
        <v>6.277840516495567E-2</v>
      </c>
      <c r="Z19"/>
    </row>
    <row r="20" spans="1:27" ht="15" x14ac:dyDescent="0.25">
      <c r="A20" s="12">
        <v>19</v>
      </c>
      <c r="B20" s="12" t="s">
        <v>158</v>
      </c>
      <c r="C20" s="13" t="s">
        <v>104</v>
      </c>
      <c r="D20" s="14" t="s">
        <v>74</v>
      </c>
      <c r="E20" s="15"/>
      <c r="F20" s="16">
        <v>82.388394284090012</v>
      </c>
      <c r="G20" s="16">
        <f t="shared" si="0"/>
        <v>12.935418891185741</v>
      </c>
      <c r="H20" s="15"/>
      <c r="I20" s="17">
        <v>-56.927329999999991</v>
      </c>
      <c r="J20" s="17">
        <v>22.65284544</v>
      </c>
      <c r="K20" s="14">
        <v>-161.212658</v>
      </c>
      <c r="M20" s="14">
        <f t="shared" si="1"/>
        <v>84.510221429378205</v>
      </c>
      <c r="N20" s="14">
        <f t="shared" si="2"/>
        <v>2.1218271452881936</v>
      </c>
      <c r="O20" s="14">
        <f t="shared" si="3"/>
        <v>4.5021504344818455</v>
      </c>
      <c r="Q20" t="s">
        <v>68</v>
      </c>
      <c r="R20">
        <v>-0.37330519564289633</v>
      </c>
      <c r="S20">
        <v>2.0200702936561378E-2</v>
      </c>
      <c r="T20">
        <v>-18.479812153826039</v>
      </c>
      <c r="U20">
        <v>1.2372588263844109E-28</v>
      </c>
      <c r="V20">
        <v>-0.41359422726343953</v>
      </c>
      <c r="W20">
        <v>-0.33301616402235312</v>
      </c>
      <c r="X20">
        <v>-0.41359422726343953</v>
      </c>
      <c r="Y20">
        <v>-0.33301616402235312</v>
      </c>
      <c r="Z20"/>
    </row>
    <row r="21" spans="1:27" ht="15.75" thickBot="1" x14ac:dyDescent="0.3">
      <c r="A21" s="12">
        <v>20</v>
      </c>
      <c r="B21" s="12" t="s">
        <v>172</v>
      </c>
      <c r="C21" s="13" t="s">
        <v>189</v>
      </c>
      <c r="D21" s="14" t="s">
        <v>74</v>
      </c>
      <c r="E21" s="15"/>
      <c r="F21" s="16">
        <v>91.691752806379981</v>
      </c>
      <c r="G21" s="16">
        <f t="shared" si="0"/>
        <v>166.40852576588762</v>
      </c>
      <c r="H21" s="15"/>
      <c r="I21" s="17">
        <v>-75.259860000000003</v>
      </c>
      <c r="J21" s="17">
        <v>23.277391120000001</v>
      </c>
      <c r="K21" s="14">
        <v>-26.104310719999997</v>
      </c>
      <c r="M21" s="14">
        <f t="shared" si="1"/>
        <v>92.926941373685125</v>
      </c>
      <c r="N21" s="14">
        <f t="shared" si="2"/>
        <v>1.2351885673051441</v>
      </c>
      <c r="O21" s="14">
        <f t="shared" si="3"/>
        <v>1.5256907968013347</v>
      </c>
      <c r="Q21" s="39" t="s">
        <v>69</v>
      </c>
      <c r="R21" s="39">
        <v>5.5164784395121055E-2</v>
      </c>
      <c r="S21" s="39">
        <v>5.3119826372277391E-3</v>
      </c>
      <c r="T21" s="39">
        <v>10.384970765625638</v>
      </c>
      <c r="U21" s="39">
        <v>8.1166212992474905E-16</v>
      </c>
      <c r="V21" s="39">
        <v>4.4570369086349877E-2</v>
      </c>
      <c r="W21" s="39">
        <v>6.5759199703892227E-2</v>
      </c>
      <c r="X21" s="39">
        <v>4.4570369086349877E-2</v>
      </c>
      <c r="Y21" s="39">
        <v>6.5759199703892227E-2</v>
      </c>
      <c r="Z21"/>
    </row>
    <row r="22" spans="1:27" ht="15" x14ac:dyDescent="0.25">
      <c r="A22" s="12">
        <v>21</v>
      </c>
      <c r="B22" s="12" t="s">
        <v>131</v>
      </c>
      <c r="C22" s="13" t="s">
        <v>97</v>
      </c>
      <c r="D22" s="14" t="s">
        <v>74</v>
      </c>
      <c r="E22" s="15"/>
      <c r="F22" s="16">
        <v>69.235395207279566</v>
      </c>
      <c r="G22" s="16">
        <f t="shared" si="0"/>
        <v>91.32506268449545</v>
      </c>
      <c r="H22" s="15"/>
      <c r="I22" s="17">
        <v>69.470639999999989</v>
      </c>
      <c r="J22" s="17">
        <v>75.268319040000009</v>
      </c>
      <c r="K22" s="14">
        <v>69.504273280000007</v>
      </c>
      <c r="M22" s="14">
        <f t="shared" si="1"/>
        <v>71.556079147516627</v>
      </c>
      <c r="N22" s="14">
        <f t="shared" si="2"/>
        <v>2.3206839402370605</v>
      </c>
      <c r="O22" s="14">
        <f t="shared" si="3"/>
        <v>5.3855739504742086</v>
      </c>
      <c r="Q22"/>
      <c r="R22"/>
      <c r="S22"/>
      <c r="T22"/>
      <c r="U22"/>
      <c r="V22"/>
      <c r="W22"/>
      <c r="X22"/>
      <c r="Y22"/>
    </row>
    <row r="23" spans="1:27" ht="15" x14ac:dyDescent="0.25">
      <c r="A23" s="12">
        <v>22</v>
      </c>
      <c r="B23" s="12" t="s">
        <v>155</v>
      </c>
      <c r="C23" s="13" t="s">
        <v>202</v>
      </c>
      <c r="D23" s="14" t="s">
        <v>74</v>
      </c>
      <c r="E23" s="15"/>
      <c r="F23" s="16">
        <v>81.091781304261019</v>
      </c>
      <c r="G23" s="16">
        <f t="shared" si="0"/>
        <v>5.2898682425485397</v>
      </c>
      <c r="H23" s="15"/>
      <c r="I23" s="17">
        <v>-23.156879999999997</v>
      </c>
      <c r="J23" s="17">
        <v>59.811242320000005</v>
      </c>
      <c r="K23" s="14">
        <v>45.924588160000006</v>
      </c>
      <c r="M23" s="14">
        <f t="shared" si="1"/>
        <v>80.874368880193799</v>
      </c>
      <c r="N23" s="14">
        <f t="shared" si="2"/>
        <v>0.21741242406721994</v>
      </c>
      <c r="O23" s="14">
        <f t="shared" si="3"/>
        <v>4.7268162138784681E-2</v>
      </c>
      <c r="Q23"/>
      <c r="R23"/>
      <c r="S23"/>
      <c r="T23"/>
      <c r="U23"/>
      <c r="V23"/>
      <c r="W23"/>
      <c r="X23"/>
      <c r="Y23"/>
    </row>
    <row r="24" spans="1:27" ht="15" x14ac:dyDescent="0.25">
      <c r="A24" s="12">
        <v>23</v>
      </c>
      <c r="B24" s="12" t="s">
        <v>173</v>
      </c>
      <c r="C24" s="13" t="s">
        <v>105</v>
      </c>
      <c r="D24" s="14" t="s">
        <v>74</v>
      </c>
      <c r="E24" s="15"/>
      <c r="F24" s="16">
        <v>94.255198073879512</v>
      </c>
      <c r="G24" s="16">
        <f t="shared" si="0"/>
        <v>239.11637235127318</v>
      </c>
      <c r="H24" s="15"/>
      <c r="I24" s="17">
        <v>-63.357223680102436</v>
      </c>
      <c r="J24" s="17">
        <v>27.597580320000002</v>
      </c>
      <c r="K24" s="14">
        <v>-24.935342960000003</v>
      </c>
      <c r="M24" s="14">
        <f t="shared" si="1"/>
        <v>90.774207969742235</v>
      </c>
      <c r="N24" s="14">
        <f t="shared" si="2"/>
        <v>3.4809901041372768</v>
      </c>
      <c r="O24" s="14">
        <f t="shared" si="3"/>
        <v>12.117292105101649</v>
      </c>
      <c r="Q24" t="s">
        <v>233</v>
      </c>
      <c r="R24"/>
      <c r="S24"/>
      <c r="T24"/>
      <c r="U24"/>
      <c r="V24"/>
      <c r="W24"/>
      <c r="X24"/>
      <c r="Y24"/>
    </row>
    <row r="25" spans="1:27" ht="15.75" thickBot="1" x14ac:dyDescent="0.3">
      <c r="A25" s="12">
        <v>24</v>
      </c>
      <c r="B25" s="12" t="s">
        <v>157</v>
      </c>
      <c r="C25" s="13" t="s">
        <v>208</v>
      </c>
      <c r="D25" s="14" t="s">
        <v>74</v>
      </c>
      <c r="E25" s="15"/>
      <c r="F25" s="16">
        <v>82.214580919631501</v>
      </c>
      <c r="G25" s="16">
        <f t="shared" si="0"/>
        <v>11.715361128599731</v>
      </c>
      <c r="H25" s="15"/>
      <c r="I25" s="17">
        <v>-17.367659999999997</v>
      </c>
      <c r="J25" s="17">
        <v>61.374970480000002</v>
      </c>
      <c r="K25" s="14">
        <v>63.405758560000002</v>
      </c>
      <c r="M25" s="14">
        <f t="shared" si="1"/>
        <v>80.980657202493106</v>
      </c>
      <c r="N25" s="14">
        <f t="shared" si="2"/>
        <v>1.2339237171383957</v>
      </c>
      <c r="O25" s="14">
        <f t="shared" si="3"/>
        <v>1.5225677397166355</v>
      </c>
      <c r="Q25"/>
      <c r="R25"/>
      <c r="S25"/>
      <c r="T25"/>
      <c r="U25"/>
      <c r="V25"/>
      <c r="W25"/>
      <c r="X25"/>
      <c r="Y25"/>
    </row>
    <row r="26" spans="1:27" ht="15" x14ac:dyDescent="0.25">
      <c r="A26" s="12">
        <v>25</v>
      </c>
      <c r="B26" s="12" t="s">
        <v>23</v>
      </c>
      <c r="C26" s="13" t="s">
        <v>24</v>
      </c>
      <c r="D26" s="14" t="s">
        <v>15</v>
      </c>
      <c r="E26" s="15"/>
      <c r="F26" s="16">
        <v>73.007317642780734</v>
      </c>
      <c r="G26" s="16">
        <f t="shared" si="0"/>
        <v>33.460351221778431</v>
      </c>
      <c r="H26" s="15"/>
      <c r="I26" s="17">
        <v>52.488928000864902</v>
      </c>
      <c r="J26" s="17">
        <v>88.828370160000006</v>
      </c>
      <c r="K26" s="14">
        <v>150.75232328000001</v>
      </c>
      <c r="M26" s="14">
        <f t="shared" si="1"/>
        <v>72.139224395703835</v>
      </c>
      <c r="N26" s="14">
        <f t="shared" si="2"/>
        <v>0.86809324707689939</v>
      </c>
      <c r="O26" s="14">
        <f t="shared" si="3"/>
        <v>0.75358588562051465</v>
      </c>
      <c r="Q26" s="32" t="s">
        <v>26</v>
      </c>
      <c r="R26" s="32"/>
      <c r="S26"/>
      <c r="T26"/>
      <c r="U26"/>
      <c r="V26"/>
      <c r="W26"/>
      <c r="X26"/>
      <c r="Y26"/>
      <c r="Z26"/>
      <c r="AA26"/>
    </row>
    <row r="27" spans="1:27" ht="15" x14ac:dyDescent="0.25">
      <c r="A27" s="12">
        <v>26</v>
      </c>
      <c r="B27" s="12" t="s">
        <v>150</v>
      </c>
      <c r="C27" s="13" t="s">
        <v>95</v>
      </c>
      <c r="D27" s="14" t="s">
        <v>74</v>
      </c>
      <c r="E27" s="15"/>
      <c r="F27" s="16">
        <v>77.688711717261995</v>
      </c>
      <c r="G27" s="16">
        <f t="shared" si="0"/>
        <v>1.2168257052533005</v>
      </c>
      <c r="H27" s="15"/>
      <c r="I27" s="17">
        <v>-5.0173239999999995</v>
      </c>
      <c r="J27" s="17">
        <v>77.183754239999999</v>
      </c>
      <c r="K27" s="14">
        <v>105.18529976000001</v>
      </c>
      <c r="M27" s="14">
        <f t="shared" si="1"/>
        <v>76.919155610976034</v>
      </c>
      <c r="N27" s="14">
        <f t="shared" si="2"/>
        <v>0.76955610628596105</v>
      </c>
      <c r="O27" s="14">
        <f t="shared" si="3"/>
        <v>0.59221660072200943</v>
      </c>
      <c r="Q27" t="s">
        <v>29</v>
      </c>
      <c r="R27">
        <v>0.96413906022754703</v>
      </c>
      <c r="S27"/>
      <c r="T27"/>
      <c r="U27"/>
      <c r="V27"/>
      <c r="W27"/>
      <c r="X27"/>
      <c r="Y27"/>
      <c r="Z27"/>
      <c r="AA27"/>
    </row>
    <row r="28" spans="1:27" ht="15" x14ac:dyDescent="0.25">
      <c r="A28" s="12">
        <v>27</v>
      </c>
      <c r="B28" s="12" t="s">
        <v>166</v>
      </c>
      <c r="C28" s="13" t="s">
        <v>98</v>
      </c>
      <c r="D28" s="14" t="s">
        <v>74</v>
      </c>
      <c r="E28" s="15"/>
      <c r="F28" s="16">
        <v>88.8</v>
      </c>
      <c r="G28" s="16">
        <f t="shared" si="0"/>
        <v>100.16386812969006</v>
      </c>
      <c r="H28" s="15"/>
      <c r="I28" s="17">
        <v>-60.786809999999996</v>
      </c>
      <c r="J28" s="17">
        <v>38.816474239999998</v>
      </c>
      <c r="K28" s="14">
        <v>-18.337425999999997</v>
      </c>
      <c r="M28" s="14">
        <f t="shared" si="1"/>
        <v>86.922737247613426</v>
      </c>
      <c r="N28" s="14">
        <f t="shared" si="2"/>
        <v>1.8772627523865708</v>
      </c>
      <c r="O28" s="14">
        <f t="shared" si="3"/>
        <v>3.5241154414980036</v>
      </c>
      <c r="Q28" t="s">
        <v>31</v>
      </c>
      <c r="R28">
        <v>0.92956412745645756</v>
      </c>
      <c r="S28"/>
      <c r="T28"/>
      <c r="U28"/>
      <c r="V28"/>
      <c r="W28"/>
      <c r="X28"/>
      <c r="Y28"/>
      <c r="Z28"/>
      <c r="AA28"/>
    </row>
    <row r="29" spans="1:27" ht="15" x14ac:dyDescent="0.25">
      <c r="A29" s="12">
        <v>28</v>
      </c>
      <c r="B29" s="12" t="s">
        <v>87</v>
      </c>
      <c r="C29" s="13" t="s">
        <v>88</v>
      </c>
      <c r="D29" s="14" t="s">
        <v>74</v>
      </c>
      <c r="E29" s="15"/>
      <c r="F29" s="16">
        <v>77.202485037335691</v>
      </c>
      <c r="G29" s="16">
        <f t="shared" si="0"/>
        <v>2.5259536696352307</v>
      </c>
      <c r="H29" s="15"/>
      <c r="I29" s="17">
        <v>-27.981229999999996</v>
      </c>
      <c r="J29" s="17">
        <v>62.582640240000003</v>
      </c>
      <c r="K29" s="14">
        <v>49.830310320000002</v>
      </c>
      <c r="M29" s="14">
        <f t="shared" si="1"/>
        <v>80.347923882933955</v>
      </c>
      <c r="N29" s="14">
        <f t="shared" si="2"/>
        <v>3.1454388455982638</v>
      </c>
      <c r="O29" s="14">
        <f t="shared" si="3"/>
        <v>9.8937855313985388</v>
      </c>
      <c r="Q29" t="s">
        <v>33</v>
      </c>
      <c r="R29">
        <v>0.9244102831240032</v>
      </c>
      <c r="S29"/>
      <c r="T29"/>
      <c r="U29"/>
      <c r="V29"/>
      <c r="W29"/>
      <c r="X29"/>
      <c r="Y29"/>
      <c r="Z29"/>
      <c r="AA29"/>
    </row>
    <row r="30" spans="1:27" ht="15" x14ac:dyDescent="0.25">
      <c r="A30" s="12">
        <v>29</v>
      </c>
      <c r="B30" s="12" t="s">
        <v>90</v>
      </c>
      <c r="C30" s="13" t="s">
        <v>91</v>
      </c>
      <c r="D30" s="14" t="s">
        <v>48</v>
      </c>
      <c r="E30" s="15"/>
      <c r="F30" s="16">
        <v>72.595375681261316</v>
      </c>
      <c r="G30" s="16">
        <f t="shared" si="0"/>
        <v>38.395797614126586</v>
      </c>
      <c r="H30" s="15"/>
      <c r="I30" s="17">
        <v>-56.876191889901826</v>
      </c>
      <c r="J30" s="17">
        <v>84.423120240000003</v>
      </c>
      <c r="K30" s="14">
        <v>44.08274952</v>
      </c>
      <c r="M30" s="14">
        <f t="shared" si="1"/>
        <v>73.63611302826439</v>
      </c>
      <c r="N30" s="14">
        <f t="shared" si="2"/>
        <v>1.0407373470030734</v>
      </c>
      <c r="O30" s="14">
        <f t="shared" si="3"/>
        <v>1.0831342254469956</v>
      </c>
      <c r="Q30" t="s">
        <v>36</v>
      </c>
      <c r="R30">
        <v>2.4427643123455534</v>
      </c>
      <c r="S30"/>
      <c r="T30"/>
      <c r="U30"/>
      <c r="V30"/>
      <c r="W30"/>
      <c r="X30"/>
      <c r="Y30"/>
      <c r="Z30"/>
      <c r="AA30"/>
    </row>
    <row r="31" spans="1:27" ht="15.75" thickBot="1" x14ac:dyDescent="0.3">
      <c r="A31" s="12">
        <v>30</v>
      </c>
      <c r="B31" s="12" t="s">
        <v>132</v>
      </c>
      <c r="C31" s="13" t="s">
        <v>206</v>
      </c>
      <c r="D31" s="14" t="s">
        <v>74</v>
      </c>
      <c r="E31" s="15"/>
      <c r="F31" s="16">
        <v>69.982793300457459</v>
      </c>
      <c r="G31" s="16">
        <f t="shared" si="0"/>
        <v>77.598774285469574</v>
      </c>
      <c r="H31" s="15"/>
      <c r="I31" s="17">
        <v>74.294989999999999</v>
      </c>
      <c r="J31" s="17">
        <v>74.167717840000009</v>
      </c>
      <c r="K31" s="14">
        <v>59.379746400000002</v>
      </c>
      <c r="M31" s="14">
        <f t="shared" si="1"/>
        <v>71.121959665564162</v>
      </c>
      <c r="N31" s="14">
        <f t="shared" si="2"/>
        <v>1.1391663651067034</v>
      </c>
      <c r="O31" s="14">
        <f t="shared" si="3"/>
        <v>1.2977000073904192</v>
      </c>
      <c r="Q31" s="39" t="s">
        <v>39</v>
      </c>
      <c r="R31" s="39">
        <v>45</v>
      </c>
      <c r="S31"/>
      <c r="T31"/>
      <c r="U31"/>
      <c r="V31"/>
      <c r="W31"/>
      <c r="X31"/>
      <c r="Y31"/>
      <c r="Z31"/>
      <c r="AA31"/>
    </row>
    <row r="32" spans="1:27" ht="15" x14ac:dyDescent="0.25">
      <c r="A32" s="12">
        <v>31</v>
      </c>
      <c r="B32" s="12" t="s">
        <v>128</v>
      </c>
      <c r="C32" s="13" t="s">
        <v>195</v>
      </c>
      <c r="D32" s="14" t="s">
        <v>74</v>
      </c>
      <c r="E32" s="15"/>
      <c r="F32" s="16">
        <v>62.034006045165185</v>
      </c>
      <c r="G32" s="16">
        <f t="shared" si="0"/>
        <v>280.82399162453652</v>
      </c>
      <c r="H32" s="15"/>
      <c r="I32" s="17">
        <v>4.6178678202317274</v>
      </c>
      <c r="J32" s="17">
        <v>99.148499040000004</v>
      </c>
      <c r="K32" s="14">
        <v>24.339750559999999</v>
      </c>
      <c r="M32" s="14">
        <f t="shared" si="1"/>
        <v>63.820123419159316</v>
      </c>
      <c r="N32" s="14">
        <f t="shared" si="2"/>
        <v>1.7861173739941307</v>
      </c>
      <c r="O32" s="14">
        <f t="shared" si="3"/>
        <v>3.1902152736836893</v>
      </c>
      <c r="Q32"/>
      <c r="R32"/>
      <c r="S32"/>
      <c r="T32"/>
      <c r="U32"/>
      <c r="V32"/>
      <c r="W32"/>
      <c r="X32"/>
      <c r="Y32"/>
      <c r="Z32"/>
      <c r="AA32"/>
    </row>
    <row r="33" spans="1:27" ht="15.75" thickBot="1" x14ac:dyDescent="0.3">
      <c r="A33" s="12">
        <v>32</v>
      </c>
      <c r="B33" s="12" t="s">
        <v>72</v>
      </c>
      <c r="C33" s="13" t="s">
        <v>73</v>
      </c>
      <c r="D33" s="14" t="s">
        <v>74</v>
      </c>
      <c r="E33" s="15"/>
      <c r="F33" s="16">
        <v>64.029201714539056</v>
      </c>
      <c r="G33" s="16">
        <f t="shared" si="0"/>
        <v>217.9346018358591</v>
      </c>
      <c r="H33" s="15"/>
      <c r="I33" s="17">
        <v>123.213899</v>
      </c>
      <c r="J33" s="17">
        <v>105.29860248</v>
      </c>
      <c r="K33" s="14">
        <v>196.45750248000002</v>
      </c>
      <c r="M33" s="14">
        <f t="shared" si="1"/>
        <v>64.892745736384825</v>
      </c>
      <c r="N33" s="14">
        <f t="shared" si="2"/>
        <v>0.86354402184576884</v>
      </c>
      <c r="O33" s="14">
        <f t="shared" si="3"/>
        <v>0.74570827766556569</v>
      </c>
      <c r="Q33" t="s">
        <v>43</v>
      </c>
      <c r="R33"/>
      <c r="S33"/>
      <c r="T33"/>
      <c r="U33"/>
      <c r="V33"/>
      <c r="W33"/>
      <c r="X33"/>
      <c r="Y33"/>
      <c r="Z33"/>
      <c r="AA33"/>
    </row>
    <row r="34" spans="1:27" ht="15" x14ac:dyDescent="0.25">
      <c r="A34" s="12">
        <v>33</v>
      </c>
      <c r="B34" s="12" t="s">
        <v>127</v>
      </c>
      <c r="C34" s="13" t="s">
        <v>194</v>
      </c>
      <c r="D34" s="14" t="s">
        <v>74</v>
      </c>
      <c r="E34" s="15"/>
      <c r="F34" s="16">
        <v>61.380598680153028</v>
      </c>
      <c r="G34" s="16">
        <f t="shared" ref="G34:G65" si="4">(F34-$R$71)^2</f>
        <v>303.15027779144049</v>
      </c>
      <c r="H34" s="15"/>
      <c r="I34" s="17">
        <v>12.630148300010671</v>
      </c>
      <c r="J34" s="17">
        <v>101.17091912000001</v>
      </c>
      <c r="K34" s="14">
        <v>17.296321280000001</v>
      </c>
      <c r="M34" s="14">
        <f t="shared" ref="M34:M65" si="5">$R$40+I34*$R$41+J34*$R$42+K34*$R$43</f>
        <v>62.250214452944107</v>
      </c>
      <c r="N34" s="14">
        <f t="shared" ref="N34:N65" si="6">ABS(M34-F34)</f>
        <v>0.86961577279107871</v>
      </c>
      <c r="O34" s="14">
        <f t="shared" ref="O34:O65" si="7">N34^2</f>
        <v>0.75623159228702508</v>
      </c>
      <c r="Q34" s="40"/>
      <c r="R34" s="40" t="s">
        <v>45</v>
      </c>
      <c r="S34" s="40" t="s">
        <v>46</v>
      </c>
      <c r="T34" s="40" t="s">
        <v>47</v>
      </c>
      <c r="U34" s="40" t="s">
        <v>48</v>
      </c>
      <c r="V34" s="40" t="s">
        <v>49</v>
      </c>
      <c r="W34"/>
      <c r="X34"/>
      <c r="Y34"/>
      <c r="Z34"/>
      <c r="AA34"/>
    </row>
    <row r="35" spans="1:27" ht="15" x14ac:dyDescent="0.25">
      <c r="A35" s="12">
        <v>34</v>
      </c>
      <c r="B35" s="12" t="s">
        <v>147</v>
      </c>
      <c r="C35" s="13" t="s">
        <v>197</v>
      </c>
      <c r="D35" s="14" t="s">
        <v>74</v>
      </c>
      <c r="E35" s="15"/>
      <c r="F35" s="16">
        <v>76.897001925636118</v>
      </c>
      <c r="G35" s="16">
        <f t="shared" si="4"/>
        <v>3.5902974392028253</v>
      </c>
      <c r="H35" s="15"/>
      <c r="I35" s="17">
        <v>-46.313759999999995</v>
      </c>
      <c r="J35" s="17">
        <v>39.221652800000001</v>
      </c>
      <c r="K35" s="14">
        <v>-98.44521048</v>
      </c>
      <c r="M35" s="14">
        <f t="shared" si="5"/>
        <v>81.454470533877668</v>
      </c>
      <c r="N35" s="14">
        <f t="shared" si="6"/>
        <v>4.5574686082415496</v>
      </c>
      <c r="O35" s="14">
        <f t="shared" si="7"/>
        <v>20.770520115107168</v>
      </c>
      <c r="Q35" t="s">
        <v>52</v>
      </c>
      <c r="R35">
        <v>3</v>
      </c>
      <c r="S35">
        <v>3228.7353341959288</v>
      </c>
      <c r="T35">
        <v>1076.2451113986428</v>
      </c>
      <c r="U35">
        <v>180.36325265062632</v>
      </c>
      <c r="V35">
        <v>1.2045573953638177E-23</v>
      </c>
      <c r="W35"/>
      <c r="X35"/>
      <c r="Y35"/>
      <c r="Z35"/>
      <c r="AA35"/>
    </row>
    <row r="36" spans="1:27" ht="15" x14ac:dyDescent="0.25">
      <c r="A36" s="12">
        <v>35</v>
      </c>
      <c r="B36" s="12" t="s">
        <v>13</v>
      </c>
      <c r="C36" s="13" t="s">
        <v>14</v>
      </c>
      <c r="D36" s="14" t="s">
        <v>15</v>
      </c>
      <c r="E36" s="15"/>
      <c r="F36" s="16">
        <v>64.355522190594968</v>
      </c>
      <c r="G36" s="16">
        <f t="shared" si="4"/>
        <v>208.40640419622801</v>
      </c>
      <c r="H36" s="15"/>
      <c r="I36" s="17">
        <v>127.81922351072799</v>
      </c>
      <c r="J36" s="17">
        <v>98.660100720000003</v>
      </c>
      <c r="K36" s="14">
        <v>200.29841448000002</v>
      </c>
      <c r="M36" s="14">
        <f t="shared" si="5"/>
        <v>67.277976038749514</v>
      </c>
      <c r="N36" s="14">
        <f t="shared" si="6"/>
        <v>2.9224538481545466</v>
      </c>
      <c r="O36" s="14">
        <f t="shared" si="7"/>
        <v>8.5407364945933182</v>
      </c>
      <c r="Q36" t="s">
        <v>54</v>
      </c>
      <c r="R36">
        <v>41</v>
      </c>
      <c r="S36">
        <v>244.6509969124308</v>
      </c>
      <c r="T36">
        <v>5.9670974856690435</v>
      </c>
      <c r="U36"/>
      <c r="V36"/>
      <c r="W36"/>
      <c r="X36"/>
      <c r="Y36"/>
      <c r="Z36"/>
      <c r="AA36"/>
    </row>
    <row r="37" spans="1:27" ht="15.75" thickBot="1" x14ac:dyDescent="0.3">
      <c r="A37" s="12">
        <v>36</v>
      </c>
      <c r="B37" s="12" t="s">
        <v>141</v>
      </c>
      <c r="C37" s="13" t="s">
        <v>102</v>
      </c>
      <c r="D37" s="14" t="s">
        <v>74</v>
      </c>
      <c r="E37" s="15"/>
      <c r="F37" s="16">
        <v>74.370037453082162</v>
      </c>
      <c r="G37" s="16">
        <f t="shared" si="4"/>
        <v>19.552071991183919</v>
      </c>
      <c r="H37" s="15"/>
      <c r="I37" s="17">
        <v>3.0875840000000001</v>
      </c>
      <c r="J37" s="17">
        <v>88.135960000000011</v>
      </c>
      <c r="K37" s="14">
        <v>96.125433520000016</v>
      </c>
      <c r="M37" s="14">
        <f t="shared" si="5"/>
        <v>71.978066950102914</v>
      </c>
      <c r="N37" s="14">
        <f t="shared" si="6"/>
        <v>2.3919705029792482</v>
      </c>
      <c r="O37" s="14">
        <f t="shared" si="7"/>
        <v>5.7215228871227977</v>
      </c>
      <c r="Q37" s="39" t="s">
        <v>56</v>
      </c>
      <c r="R37" s="39">
        <v>44</v>
      </c>
      <c r="S37" s="39">
        <v>3473.3863311083596</v>
      </c>
      <c r="T37" s="39"/>
      <c r="U37" s="39"/>
      <c r="V37" s="39"/>
      <c r="W37"/>
      <c r="X37"/>
      <c r="Y37"/>
      <c r="Z37"/>
      <c r="AA37"/>
    </row>
    <row r="38" spans="1:27" ht="15.75" thickBot="1" x14ac:dyDescent="0.3">
      <c r="A38" s="12">
        <v>37</v>
      </c>
      <c r="B38" s="12" t="s">
        <v>101</v>
      </c>
      <c r="C38" s="13" t="s">
        <v>183</v>
      </c>
      <c r="D38" s="17" t="s">
        <v>48</v>
      </c>
      <c r="E38" s="54"/>
      <c r="F38" s="17">
        <v>82.160811378928429</v>
      </c>
      <c r="G38" s="16">
        <f t="shared" si="4"/>
        <v>11.350170645885845</v>
      </c>
      <c r="H38" s="15"/>
      <c r="I38" s="17">
        <v>-32.009562250115131</v>
      </c>
      <c r="J38" s="17">
        <v>78.994589439999999</v>
      </c>
      <c r="K38" s="14">
        <v>175.28378472</v>
      </c>
      <c r="M38" s="14">
        <f t="shared" si="5"/>
        <v>81.692755787270016</v>
      </c>
      <c r="N38" s="14">
        <f t="shared" si="6"/>
        <v>0.4680555916584126</v>
      </c>
      <c r="O38" s="14">
        <f t="shared" si="7"/>
        <v>0.21907603688270669</v>
      </c>
      <c r="Q38"/>
      <c r="R38"/>
      <c r="S38"/>
      <c r="T38"/>
      <c r="U38"/>
      <c r="V38"/>
      <c r="W38"/>
      <c r="X38"/>
      <c r="Y38"/>
      <c r="Z38"/>
      <c r="AA38"/>
    </row>
    <row r="39" spans="1:27" ht="15" x14ac:dyDescent="0.25">
      <c r="A39" s="12">
        <v>38</v>
      </c>
      <c r="B39" s="12" t="s">
        <v>162</v>
      </c>
      <c r="C39" s="13" t="s">
        <v>190</v>
      </c>
      <c r="D39" s="14" t="s">
        <v>74</v>
      </c>
      <c r="E39" s="15"/>
      <c r="F39" s="16">
        <v>86.229364282955771</v>
      </c>
      <c r="G39" s="16">
        <f t="shared" si="4"/>
        <v>55.317214494885853</v>
      </c>
      <c r="H39" s="15"/>
      <c r="I39" s="17">
        <v>-28.22</v>
      </c>
      <c r="J39" s="17">
        <v>42.617010640000004</v>
      </c>
      <c r="K39" s="14">
        <v>-47.418820079999996</v>
      </c>
      <c r="M39" s="14">
        <f t="shared" si="5"/>
        <v>82.125618545038506</v>
      </c>
      <c r="N39" s="14">
        <f t="shared" si="6"/>
        <v>4.103745737917265</v>
      </c>
      <c r="O39" s="14">
        <f t="shared" si="7"/>
        <v>16.84072908147412</v>
      </c>
      <c r="Q39" s="40"/>
      <c r="R39" s="40" t="s">
        <v>58</v>
      </c>
      <c r="S39" s="40" t="s">
        <v>36</v>
      </c>
      <c r="T39" s="40" t="s">
        <v>59</v>
      </c>
      <c r="U39" s="40" t="s">
        <v>60</v>
      </c>
      <c r="V39" s="40" t="s">
        <v>61</v>
      </c>
      <c r="W39" s="40" t="s">
        <v>62</v>
      </c>
      <c r="X39" s="40" t="s">
        <v>63</v>
      </c>
      <c r="Y39" s="40" t="s">
        <v>64</v>
      </c>
      <c r="Z39"/>
      <c r="AA39"/>
    </row>
    <row r="40" spans="1:27" ht="15" x14ac:dyDescent="0.25">
      <c r="A40" s="12">
        <v>39</v>
      </c>
      <c r="B40" s="12" t="s">
        <v>140</v>
      </c>
      <c r="C40" s="13" t="s">
        <v>79</v>
      </c>
      <c r="D40" s="14" t="s">
        <v>74</v>
      </c>
      <c r="E40" s="15"/>
      <c r="F40" s="16">
        <v>73.949374416686922</v>
      </c>
      <c r="G40" s="16">
        <f t="shared" si="4"/>
        <v>23.44918186875995</v>
      </c>
      <c r="H40" s="15"/>
      <c r="I40" s="17">
        <v>54.515154999999993</v>
      </c>
      <c r="J40" s="17">
        <v>91.913066000000001</v>
      </c>
      <c r="K40" s="14">
        <v>147.57892664000002</v>
      </c>
      <c r="M40" s="14">
        <f t="shared" si="5"/>
        <v>70.726278882905248</v>
      </c>
      <c r="N40" s="14">
        <f t="shared" si="6"/>
        <v>3.2230955337816738</v>
      </c>
      <c r="O40" s="14">
        <f t="shared" si="7"/>
        <v>10.388344819883372</v>
      </c>
      <c r="Q40" t="s">
        <v>18</v>
      </c>
      <c r="R40">
        <v>98.799695650010335</v>
      </c>
      <c r="S40">
        <v>1.5772585723378287</v>
      </c>
      <c r="T40">
        <v>62.640138644844022</v>
      </c>
      <c r="U40">
        <v>2.475221050703229E-42</v>
      </c>
      <c r="V40">
        <v>95.614357342194211</v>
      </c>
      <c r="W40">
        <v>101.98503395782646</v>
      </c>
      <c r="X40">
        <v>95.614357342194211</v>
      </c>
      <c r="Y40">
        <v>101.98503395782646</v>
      </c>
      <c r="Z40"/>
      <c r="AA40"/>
    </row>
    <row r="41" spans="1:27" ht="15" x14ac:dyDescent="0.25">
      <c r="A41" s="12">
        <v>40</v>
      </c>
      <c r="B41" s="12" t="s">
        <v>160</v>
      </c>
      <c r="C41" s="13" t="s">
        <v>89</v>
      </c>
      <c r="D41" s="14" t="s">
        <v>74</v>
      </c>
      <c r="E41" s="15"/>
      <c r="F41" s="16">
        <v>83.041479244514974</v>
      </c>
      <c r="G41" s="16">
        <f t="shared" si="4"/>
        <v>18.059689135151029</v>
      </c>
      <c r="H41" s="15"/>
      <c r="I41" s="17">
        <v>-22.19201</v>
      </c>
      <c r="J41" s="17">
        <v>60.398006480000006</v>
      </c>
      <c r="K41" s="14">
        <v>65.099734640000008</v>
      </c>
      <c r="M41" s="14">
        <f t="shared" si="5"/>
        <v>81.694035977606859</v>
      </c>
      <c r="N41" s="14">
        <f t="shared" si="6"/>
        <v>1.3474432669081153</v>
      </c>
      <c r="O41" s="14">
        <f t="shared" si="7"/>
        <v>1.8156033575360144</v>
      </c>
      <c r="Q41" t="s">
        <v>67</v>
      </c>
      <c r="R41">
        <v>-5.4242105628874798E-2</v>
      </c>
      <c r="S41">
        <v>1.0878065795202653E-2</v>
      </c>
      <c r="T41">
        <v>4.9863741082349549</v>
      </c>
      <c r="U41">
        <v>1.1718666287768917E-5</v>
      </c>
      <c r="V41">
        <v>3.2273406076306077E-2</v>
      </c>
      <c r="W41">
        <v>7.6210805181443506E-2</v>
      </c>
      <c r="X41">
        <v>3.2273406076306077E-2</v>
      </c>
      <c r="Y41">
        <v>7.6210805181443506E-2</v>
      </c>
      <c r="Z41"/>
      <c r="AA41"/>
    </row>
    <row r="42" spans="1:27" ht="15" x14ac:dyDescent="0.25">
      <c r="A42" s="12">
        <v>41</v>
      </c>
      <c r="B42" s="12" t="s">
        <v>154</v>
      </c>
      <c r="C42" s="13" t="s">
        <v>106</v>
      </c>
      <c r="D42" s="14" t="s">
        <v>74</v>
      </c>
      <c r="E42" s="15"/>
      <c r="F42" s="16">
        <v>80.505797957907021</v>
      </c>
      <c r="G42" s="16">
        <f t="shared" si="4"/>
        <v>2.9377549002865817</v>
      </c>
      <c r="H42" s="15"/>
      <c r="I42" s="17">
        <v>8.104908</v>
      </c>
      <c r="J42" s="17">
        <v>68.474381680000008</v>
      </c>
      <c r="K42" s="14">
        <v>1.8855614399999967</v>
      </c>
      <c r="M42" s="14">
        <f t="shared" si="5"/>
        <v>73.530315488798891</v>
      </c>
      <c r="N42" s="14">
        <f t="shared" si="6"/>
        <v>6.9754824691081296</v>
      </c>
      <c r="O42" s="14">
        <f t="shared" si="7"/>
        <v>48.657355676834847</v>
      </c>
      <c r="Q42" t="s">
        <v>68</v>
      </c>
      <c r="R42">
        <v>-0.3641728749596832</v>
      </c>
      <c r="S42">
        <v>2.5208433281076425E-2</v>
      </c>
      <c r="T42">
        <v>-14.446469992764765</v>
      </c>
      <c r="U42">
        <v>1.1088080662782286E-17</v>
      </c>
      <c r="V42">
        <v>-0.41508233877145501</v>
      </c>
      <c r="W42">
        <v>-0.3132634111479114</v>
      </c>
      <c r="X42">
        <v>-0.41508233877145501</v>
      </c>
      <c r="Y42">
        <v>-0.3132634111479114</v>
      </c>
      <c r="Z42"/>
      <c r="AA42"/>
    </row>
    <row r="43" spans="1:27" ht="15.75" thickBot="1" x14ac:dyDescent="0.3">
      <c r="A43" s="12">
        <v>42</v>
      </c>
      <c r="B43" s="12" t="s">
        <v>136</v>
      </c>
      <c r="C43" s="13" t="s">
        <v>207</v>
      </c>
      <c r="D43" s="14" t="s">
        <v>74</v>
      </c>
      <c r="E43" s="15"/>
      <c r="F43" s="16">
        <v>72.183692380198295</v>
      </c>
      <c r="G43" s="16">
        <f t="shared" si="4"/>
        <v>43.667217781478755</v>
      </c>
      <c r="H43" s="15"/>
      <c r="I43" s="17">
        <v>-2.8946099999999997</v>
      </c>
      <c r="J43" s="17">
        <v>90.180513440000013</v>
      </c>
      <c r="K43" s="14">
        <v>108.80002472000001</v>
      </c>
      <c r="M43" s="14">
        <f t="shared" si="5"/>
        <v>72.27561190265989</v>
      </c>
      <c r="N43" s="14">
        <f t="shared" si="6"/>
        <v>9.1919522461594738E-2</v>
      </c>
      <c r="O43" s="14">
        <f t="shared" si="7"/>
        <v>8.4491986095676201E-3</v>
      </c>
      <c r="Q43" s="39" t="s">
        <v>69</v>
      </c>
      <c r="R43" s="39">
        <v>5.6619503275976014E-2</v>
      </c>
      <c r="S43" s="39">
        <v>6.5006368003525418E-3</v>
      </c>
      <c r="T43" s="39">
        <v>8.7098395149388175</v>
      </c>
      <c r="U43" s="39">
        <v>7.181909079649328E-11</v>
      </c>
      <c r="V43" s="39">
        <v>4.349120092370512E-2</v>
      </c>
      <c r="W43" s="39">
        <v>6.9747805628246909E-2</v>
      </c>
      <c r="X43" s="39">
        <v>4.349120092370512E-2</v>
      </c>
      <c r="Y43" s="39">
        <v>6.9747805628246909E-2</v>
      </c>
      <c r="Z43"/>
      <c r="AA43"/>
    </row>
    <row r="44" spans="1:27" ht="15" x14ac:dyDescent="0.25">
      <c r="A44" s="12">
        <v>43</v>
      </c>
      <c r="B44" s="12" t="s">
        <v>168</v>
      </c>
      <c r="C44" s="13" t="s">
        <v>191</v>
      </c>
      <c r="D44" s="14" t="s">
        <v>74</v>
      </c>
      <c r="E44" s="15"/>
      <c r="F44" s="16">
        <v>90.597944702040365</v>
      </c>
      <c r="G44" s="16">
        <f t="shared" si="4"/>
        <v>139.38481784558653</v>
      </c>
      <c r="H44" s="15"/>
      <c r="I44" s="17">
        <v>-40.814965870217122</v>
      </c>
      <c r="J44" s="17">
        <v>30.246721760000003</v>
      </c>
      <c r="K44" s="14">
        <v>-45.793210560000013</v>
      </c>
      <c r="M44" s="14">
        <f t="shared" si="5"/>
        <v>87.405760883217383</v>
      </c>
      <c r="N44" s="14">
        <f t="shared" si="6"/>
        <v>3.1921838188229827</v>
      </c>
      <c r="O44" s="14">
        <f t="shared" si="7"/>
        <v>10.190037533155282</v>
      </c>
      <c r="Q44"/>
      <c r="R44"/>
      <c r="S44"/>
      <c r="T44"/>
      <c r="U44"/>
      <c r="V44"/>
      <c r="W44"/>
      <c r="X44"/>
      <c r="Y44"/>
      <c r="Z44"/>
    </row>
    <row r="45" spans="1:27" ht="15" x14ac:dyDescent="0.25">
      <c r="A45" s="12">
        <v>44</v>
      </c>
      <c r="B45" s="12" t="s">
        <v>169</v>
      </c>
      <c r="C45" s="13" t="s">
        <v>107</v>
      </c>
      <c r="D45" s="14" t="s">
        <v>74</v>
      </c>
      <c r="E45" s="15"/>
      <c r="F45" s="16">
        <v>90.607966682164431</v>
      </c>
      <c r="G45" s="16">
        <f t="shared" si="4"/>
        <v>139.62155998137897</v>
      </c>
      <c r="H45" s="15"/>
      <c r="I45" s="17">
        <v>-62.716549999999998</v>
      </c>
      <c r="J45" s="17">
        <v>29.52970968</v>
      </c>
      <c r="K45" s="14">
        <v>-41.132694799999996</v>
      </c>
      <c r="M45" s="14">
        <f t="shared" si="5"/>
        <v>89.118741360920225</v>
      </c>
      <c r="N45" s="14">
        <f t="shared" si="6"/>
        <v>1.4892253212442057</v>
      </c>
      <c r="O45" s="14">
        <f t="shared" si="7"/>
        <v>2.2177920574349077</v>
      </c>
      <c r="Q45"/>
      <c r="R45"/>
      <c r="S45"/>
      <c r="T45"/>
      <c r="U45"/>
      <c r="V45"/>
      <c r="W45"/>
      <c r="X45"/>
      <c r="Y45"/>
    </row>
    <row r="46" spans="1:27" ht="15" x14ac:dyDescent="0.25">
      <c r="A46" s="12">
        <v>45</v>
      </c>
      <c r="B46" s="12" t="s">
        <v>146</v>
      </c>
      <c r="C46" s="13" t="s">
        <v>200</v>
      </c>
      <c r="D46" s="14" t="s">
        <v>74</v>
      </c>
      <c r="E46" s="15"/>
      <c r="F46" s="16">
        <v>76.762174196483414</v>
      </c>
      <c r="G46" s="16">
        <f t="shared" si="4"/>
        <v>4.1194212812509887</v>
      </c>
      <c r="H46" s="15"/>
      <c r="I46" s="17">
        <v>-28.946099999999998</v>
      </c>
      <c r="J46" s="17">
        <v>71.481380639999998</v>
      </c>
      <c r="K46" s="14">
        <v>46.38248512000002</v>
      </c>
      <c r="M46" s="14">
        <f t="shared" si="5"/>
        <v>76.9643664381978</v>
      </c>
      <c r="N46" s="14">
        <f t="shared" si="6"/>
        <v>0.20219224171438555</v>
      </c>
      <c r="O46" s="14">
        <f t="shared" si="7"/>
        <v>4.0881702609488507E-2</v>
      </c>
      <c r="Q46"/>
      <c r="R46"/>
      <c r="S46"/>
      <c r="T46"/>
      <c r="U46"/>
      <c r="V46"/>
      <c r="W46"/>
      <c r="X46"/>
      <c r="Y46"/>
    </row>
    <row r="47" spans="1:27" ht="15" x14ac:dyDescent="0.25">
      <c r="A47" s="12">
        <v>46</v>
      </c>
      <c r="B47" s="12" t="s">
        <v>142</v>
      </c>
      <c r="C47" s="13" t="s">
        <v>78</v>
      </c>
      <c r="D47" s="14" t="s">
        <v>74</v>
      </c>
      <c r="E47" s="15"/>
      <c r="F47" s="16">
        <v>74.696772509864815</v>
      </c>
      <c r="G47" s="16">
        <f t="shared" si="4"/>
        <v>16.769331614516645</v>
      </c>
      <c r="H47" s="15"/>
      <c r="I47" s="17">
        <v>0.57892199999999994</v>
      </c>
      <c r="J47" s="17">
        <v>80.543297039999999</v>
      </c>
      <c r="K47" s="14">
        <v>117.44998448000001</v>
      </c>
      <c r="M47" s="14">
        <f t="shared" si="5"/>
        <v>76.086569440975623</v>
      </c>
      <c r="N47" s="14">
        <f t="shared" si="6"/>
        <v>1.3897969311108085</v>
      </c>
      <c r="O47" s="14">
        <f t="shared" si="7"/>
        <v>1.9315355097250213</v>
      </c>
      <c r="Q47"/>
      <c r="R47"/>
      <c r="S47"/>
      <c r="T47"/>
      <c r="U47"/>
      <c r="V47"/>
      <c r="W47"/>
      <c r="X47"/>
      <c r="Y47"/>
    </row>
    <row r="48" spans="1:27" x14ac:dyDescent="0.2">
      <c r="A48" s="12">
        <v>47</v>
      </c>
      <c r="B48" s="12" t="s">
        <v>153</v>
      </c>
      <c r="C48" s="13" t="s">
        <v>196</v>
      </c>
      <c r="D48" s="14" t="s">
        <v>74</v>
      </c>
      <c r="E48" s="15"/>
      <c r="F48" s="16">
        <v>79.881861390392459</v>
      </c>
      <c r="G48" s="16">
        <f t="shared" si="4"/>
        <v>1.1882121484492898</v>
      </c>
      <c r="H48" s="15"/>
      <c r="I48" s="17">
        <v>27.305820999999995</v>
      </c>
      <c r="J48" s="17">
        <v>44.278895439999999</v>
      </c>
      <c r="K48" s="14">
        <v>-33.895002399999996</v>
      </c>
      <c r="M48" s="14">
        <f t="shared" si="5"/>
        <v>79.274279571195166</v>
      </c>
      <c r="N48" s="14">
        <f t="shared" si="6"/>
        <v>0.60758181919729282</v>
      </c>
      <c r="O48" s="14">
        <f t="shared" si="7"/>
        <v>0.3691556670190918</v>
      </c>
    </row>
    <row r="49" spans="1:15" x14ac:dyDescent="0.2">
      <c r="A49" s="12">
        <v>48</v>
      </c>
      <c r="B49" s="12" t="s">
        <v>143</v>
      </c>
      <c r="C49" s="13" t="s">
        <v>201</v>
      </c>
      <c r="D49" s="14" t="s">
        <v>74</v>
      </c>
      <c r="E49" s="15"/>
      <c r="F49" s="16">
        <v>75.747472888749357</v>
      </c>
      <c r="G49" s="16">
        <f t="shared" si="4"/>
        <v>9.2679881264520425</v>
      </c>
      <c r="H49" s="15"/>
      <c r="I49" s="17">
        <v>14.955484999999999</v>
      </c>
      <c r="J49" s="17">
        <v>76.318503039999996</v>
      </c>
      <c r="K49" s="14">
        <v>102.22888536000001</v>
      </c>
      <c r="M49" s="14">
        <f t="shared" si="5"/>
        <v>75.983498697753063</v>
      </c>
      <c r="N49" s="14">
        <f t="shared" si="6"/>
        <v>0.2360258090037064</v>
      </c>
      <c r="O49" s="14">
        <f t="shared" si="7"/>
        <v>5.5708182515854091E-2</v>
      </c>
    </row>
    <row r="50" spans="1:15" x14ac:dyDescent="0.2">
      <c r="A50" s="12">
        <v>49</v>
      </c>
      <c r="B50" s="12" t="s">
        <v>81</v>
      </c>
      <c r="C50" s="13" t="s">
        <v>82</v>
      </c>
      <c r="D50" s="14" t="s">
        <v>48</v>
      </c>
      <c r="E50" s="15"/>
      <c r="F50" s="16">
        <v>79.399077995801818</v>
      </c>
      <c r="G50" s="16">
        <f t="shared" si="4"/>
        <v>0.36877448265395785</v>
      </c>
      <c r="H50" s="15"/>
      <c r="I50" s="17">
        <v>-40.242797960279574</v>
      </c>
      <c r="J50" s="17">
        <v>79.834569279999997</v>
      </c>
      <c r="K50" s="14">
        <v>166.12848144</v>
      </c>
      <c r="M50" s="14">
        <f t="shared" si="5"/>
        <v>81.315077231032674</v>
      </c>
      <c r="N50" s="14">
        <f t="shared" si="6"/>
        <v>1.9159992352308564</v>
      </c>
      <c r="O50" s="14">
        <f t="shared" si="7"/>
        <v>3.6710530694052266</v>
      </c>
    </row>
    <row r="51" spans="1:15" x14ac:dyDescent="0.2">
      <c r="A51" s="12">
        <v>50</v>
      </c>
      <c r="B51" s="12" t="s">
        <v>170</v>
      </c>
      <c r="C51" s="13" t="s">
        <v>110</v>
      </c>
      <c r="D51" s="14" t="s">
        <v>74</v>
      </c>
      <c r="E51" s="15"/>
      <c r="F51" s="16">
        <v>90.82799664080855</v>
      </c>
      <c r="G51" s="16">
        <f t="shared" si="4"/>
        <v>144.86979011946119</v>
      </c>
      <c r="H51" s="15"/>
      <c r="I51" s="17">
        <v>-68.505769999999998</v>
      </c>
      <c r="J51" s="17">
        <v>34.385994800000006</v>
      </c>
      <c r="K51" s="14">
        <v>-28.534294240000005</v>
      </c>
      <c r="M51" s="14">
        <f t="shared" si="5"/>
        <v>88.377548711673683</v>
      </c>
      <c r="N51" s="14">
        <f t="shared" si="6"/>
        <v>2.4504479291348673</v>
      </c>
      <c r="O51" s="14">
        <f t="shared" si="7"/>
        <v>6.0046950534013597</v>
      </c>
    </row>
    <row r="52" spans="1:15" x14ac:dyDescent="0.2">
      <c r="A52" s="12">
        <v>51</v>
      </c>
      <c r="B52" s="12" t="s">
        <v>165</v>
      </c>
      <c r="C52" s="13" t="s">
        <v>210</v>
      </c>
      <c r="D52" s="14" t="s">
        <v>74</v>
      </c>
      <c r="E52" s="15"/>
      <c r="F52" s="16">
        <v>88.559055721005251</v>
      </c>
      <c r="G52" s="16">
        <f t="shared" si="4"/>
        <v>95.399090002720627</v>
      </c>
      <c r="H52" s="15"/>
      <c r="I52" s="17">
        <v>-73.041815000005954</v>
      </c>
      <c r="J52" s="17">
        <v>29.091435680000004</v>
      </c>
      <c r="K52" s="14">
        <v>-30.543199999999995</v>
      </c>
      <c r="M52" s="14">
        <f t="shared" si="5"/>
        <v>90.437984913816294</v>
      </c>
      <c r="N52" s="14">
        <f t="shared" si="6"/>
        <v>1.878929192811043</v>
      </c>
      <c r="O52" s="14">
        <f t="shared" si="7"/>
        <v>3.5303749115975576</v>
      </c>
    </row>
    <row r="53" spans="1:15" x14ac:dyDescent="0.2">
      <c r="A53" s="12">
        <v>52</v>
      </c>
      <c r="B53" s="12" t="s">
        <v>34</v>
      </c>
      <c r="C53" s="13" t="s">
        <v>35</v>
      </c>
      <c r="D53" s="14" t="s">
        <v>15</v>
      </c>
      <c r="E53" s="15"/>
      <c r="F53" s="16">
        <v>70.842631996239191</v>
      </c>
      <c r="G53" s="16">
        <f t="shared" si="4"/>
        <v>63.189430098642504</v>
      </c>
      <c r="H53" s="15"/>
      <c r="I53" s="17">
        <v>54.41866799999999</v>
      </c>
      <c r="J53" s="17">
        <v>98.136598640000003</v>
      </c>
      <c r="K53" s="14">
        <v>141.96638351999999</v>
      </c>
      <c r="M53" s="14">
        <f t="shared" si="5"/>
        <v>68.147291363467431</v>
      </c>
      <c r="N53" s="14">
        <f t="shared" si="6"/>
        <v>2.6953406327717602</v>
      </c>
      <c r="O53" s="14">
        <f t="shared" si="7"/>
        <v>7.2648611266704721</v>
      </c>
    </row>
    <row r="54" spans="1:15" x14ac:dyDescent="0.2">
      <c r="A54" s="12">
        <v>53</v>
      </c>
      <c r="B54" s="12" t="s">
        <v>124</v>
      </c>
      <c r="C54" s="13" t="s">
        <v>184</v>
      </c>
      <c r="D54" s="14" t="s">
        <v>15</v>
      </c>
      <c r="E54" s="15"/>
      <c r="F54" s="16">
        <v>81.983148185668483</v>
      </c>
      <c r="G54" s="16">
        <f t="shared" si="4"/>
        <v>10.184639751266895</v>
      </c>
      <c r="H54" s="15"/>
      <c r="I54" s="17">
        <v>-11.356519900242622</v>
      </c>
      <c r="J54" s="17">
        <v>57.09934088</v>
      </c>
      <c r="K54" s="14">
        <v>68.655632560000001</v>
      </c>
      <c r="M54" s="14">
        <f t="shared" si="5"/>
        <v>82.508913888088273</v>
      </c>
      <c r="N54" s="14">
        <f t="shared" si="6"/>
        <v>0.5257657024197897</v>
      </c>
      <c r="O54" s="14">
        <f t="shared" si="7"/>
        <v>0.27642957384097488</v>
      </c>
    </row>
    <row r="55" spans="1:15" x14ac:dyDescent="0.2">
      <c r="A55" s="12">
        <v>54</v>
      </c>
      <c r="B55" s="12" t="s">
        <v>122</v>
      </c>
      <c r="C55" s="13" t="s">
        <v>44</v>
      </c>
      <c r="D55" s="14" t="s">
        <v>15</v>
      </c>
      <c r="E55" s="15"/>
      <c r="F55" s="16">
        <v>76.994826583933431</v>
      </c>
      <c r="G55" s="16">
        <f t="shared" si="4"/>
        <v>3.2291492084448143</v>
      </c>
      <c r="H55" s="15"/>
      <c r="I55" s="17">
        <v>-16.40279</v>
      </c>
      <c r="J55" s="17">
        <v>68.426307519999995</v>
      </c>
      <c r="K55" s="14">
        <v>48.235202159999993</v>
      </c>
      <c r="M55" s="14">
        <f t="shared" si="5"/>
        <v>77.501465572080292</v>
      </c>
      <c r="N55" s="14">
        <f t="shared" si="6"/>
        <v>0.50663898814686092</v>
      </c>
      <c r="O55" s="14">
        <f t="shared" si="7"/>
        <v>0.25668306431047511</v>
      </c>
    </row>
    <row r="56" spans="1:15" x14ac:dyDescent="0.2">
      <c r="A56" s="12">
        <v>55</v>
      </c>
      <c r="B56" s="12" t="s">
        <v>149</v>
      </c>
      <c r="C56" s="13" t="s">
        <v>83</v>
      </c>
      <c r="D56" s="14" t="s">
        <v>74</v>
      </c>
      <c r="E56" s="15"/>
      <c r="F56" s="16">
        <v>77.355812847546446</v>
      </c>
      <c r="G56" s="16">
        <f t="shared" si="4"/>
        <v>2.0620876706832876</v>
      </c>
      <c r="H56" s="15"/>
      <c r="I56" s="17">
        <v>-23.156879999999997</v>
      </c>
      <c r="J56" s="17">
        <v>71.977351999999996</v>
      </c>
      <c r="K56" s="14">
        <v>46.525075839999992</v>
      </c>
      <c r="M56" s="14">
        <f t="shared" si="5"/>
        <v>76.47780105511832</v>
      </c>
      <c r="N56" s="14">
        <f t="shared" si="6"/>
        <v>0.87801179242812566</v>
      </c>
      <c r="O56" s="14">
        <f t="shared" si="7"/>
        <v>0.77090470764285002</v>
      </c>
    </row>
    <row r="57" spans="1:15" x14ac:dyDescent="0.2">
      <c r="A57" s="12">
        <v>56</v>
      </c>
      <c r="B57" s="12" t="s">
        <v>163</v>
      </c>
      <c r="C57" s="13" t="s">
        <v>186</v>
      </c>
      <c r="D57" s="14" t="s">
        <v>74</v>
      </c>
      <c r="E57" s="15"/>
      <c r="F57" s="16">
        <v>87.579974960428018</v>
      </c>
      <c r="G57" s="16">
        <f t="shared" si="4"/>
        <v>77.231844296849459</v>
      </c>
      <c r="H57" s="15"/>
      <c r="I57" s="17">
        <v>3.6665059999999996</v>
      </c>
      <c r="J57" s="17">
        <v>21.629731920000001</v>
      </c>
      <c r="K57" s="14">
        <v>-97.336115759999998</v>
      </c>
      <c r="M57" s="14">
        <f t="shared" si="5"/>
        <v>85.212732461211701</v>
      </c>
      <c r="N57" s="14">
        <f t="shared" si="6"/>
        <v>2.3672424992163172</v>
      </c>
      <c r="O57" s="14">
        <f t="shared" si="7"/>
        <v>5.6038370500959154</v>
      </c>
    </row>
    <row r="58" spans="1:15" x14ac:dyDescent="0.2">
      <c r="A58" s="12">
        <v>57</v>
      </c>
      <c r="B58" s="12" t="s">
        <v>123</v>
      </c>
      <c r="C58" s="13" t="s">
        <v>53</v>
      </c>
      <c r="D58" s="14" t="s">
        <v>15</v>
      </c>
      <c r="E58" s="15"/>
      <c r="F58" s="16">
        <v>78.61433947026778</v>
      </c>
      <c r="G58" s="16">
        <f t="shared" si="4"/>
        <v>3.1495770240619302E-2</v>
      </c>
      <c r="H58" s="15"/>
      <c r="I58" s="17">
        <v>101.576689250247</v>
      </c>
      <c r="J58" s="17">
        <v>72.671896000000004</v>
      </c>
      <c r="K58" s="14">
        <v>212.67083719999999</v>
      </c>
      <c r="M58" s="14">
        <f t="shared" si="5"/>
        <v>78.866146010725899</v>
      </c>
      <c r="N58" s="14">
        <f t="shared" si="6"/>
        <v>0.25180654045811934</v>
      </c>
      <c r="O58" s="14">
        <f t="shared" si="7"/>
        <v>6.3406533817486496E-2</v>
      </c>
    </row>
    <row r="59" spans="1:15" x14ac:dyDescent="0.2">
      <c r="A59" s="12">
        <v>58</v>
      </c>
      <c r="B59" s="12" t="s">
        <v>164</v>
      </c>
      <c r="C59" s="13" t="s">
        <v>209</v>
      </c>
      <c r="D59" s="14" t="s">
        <v>74</v>
      </c>
      <c r="E59" s="15"/>
      <c r="F59" s="16">
        <v>87.77365793474435</v>
      </c>
      <c r="G59" s="16">
        <f t="shared" si="4"/>
        <v>80.673593268415559</v>
      </c>
      <c r="H59" s="15"/>
      <c r="I59" s="17">
        <v>-58.857069999999993</v>
      </c>
      <c r="J59" s="17">
        <v>39.321148320000006</v>
      </c>
      <c r="K59" s="14">
        <v>-45.531417680000011</v>
      </c>
      <c r="M59" s="14">
        <f t="shared" si="5"/>
        <v>85.094565175053305</v>
      </c>
      <c r="N59" s="14">
        <f t="shared" si="6"/>
        <v>2.679092759691045</v>
      </c>
      <c r="O59" s="14">
        <f t="shared" si="7"/>
        <v>7.1775380150289791</v>
      </c>
    </row>
    <row r="60" spans="1:15" x14ac:dyDescent="0.2">
      <c r="A60" s="12">
        <v>59</v>
      </c>
      <c r="B60" s="12" t="s">
        <v>137</v>
      </c>
      <c r="C60" s="13" t="s">
        <v>76</v>
      </c>
      <c r="D60" s="14" t="s">
        <v>74</v>
      </c>
      <c r="E60" s="15"/>
      <c r="F60" s="16">
        <v>72.430778443883185</v>
      </c>
      <c r="G60" s="16">
        <f t="shared" si="4"/>
        <v>40.462721788270358</v>
      </c>
      <c r="H60" s="15"/>
      <c r="I60" s="17">
        <v>49.015395999999996</v>
      </c>
      <c r="J60" s="17">
        <v>95.858996400000009</v>
      </c>
      <c r="K60" s="14">
        <v>150.24367439999997</v>
      </c>
      <c r="M60" s="14">
        <f t="shared" si="5"/>
        <v>69.738473267884757</v>
      </c>
      <c r="N60" s="14">
        <f t="shared" si="6"/>
        <v>2.6923051759984276</v>
      </c>
      <c r="O60" s="14">
        <f t="shared" si="7"/>
        <v>7.2485071607079243</v>
      </c>
    </row>
    <row r="61" spans="1:15" x14ac:dyDescent="0.2">
      <c r="A61" s="12">
        <v>60</v>
      </c>
      <c r="B61" s="12" t="s">
        <v>152</v>
      </c>
      <c r="C61" s="13" t="s">
        <v>198</v>
      </c>
      <c r="D61" s="14" t="s">
        <v>74</v>
      </c>
      <c r="E61" s="15"/>
      <c r="F61" s="16">
        <v>79.78106568333925</v>
      </c>
      <c r="G61" s="16">
        <f t="shared" si="4"/>
        <v>0.97862691116071832</v>
      </c>
      <c r="H61" s="15"/>
      <c r="I61" s="17">
        <v>-5.6927329999999996</v>
      </c>
      <c r="J61" s="17">
        <v>70.815120480000004</v>
      </c>
      <c r="K61" s="14">
        <v>25.187428960000009</v>
      </c>
      <c r="M61" s="14">
        <f t="shared" si="5"/>
        <v>74.745635175409504</v>
      </c>
      <c r="N61" s="14">
        <f t="shared" si="6"/>
        <v>5.0354305079297461</v>
      </c>
      <c r="O61" s="14">
        <f t="shared" si="7"/>
        <v>25.355560400189621</v>
      </c>
    </row>
    <row r="62" spans="1:15" x14ac:dyDescent="0.2">
      <c r="A62" s="12">
        <v>61</v>
      </c>
      <c r="B62" s="12" t="s">
        <v>129</v>
      </c>
      <c r="C62" s="13" t="s">
        <v>205</v>
      </c>
      <c r="D62" s="14" t="s">
        <v>74</v>
      </c>
      <c r="E62" s="15"/>
      <c r="F62" s="16">
        <v>67.730371250080779</v>
      </c>
      <c r="G62" s="16">
        <f t="shared" si="4"/>
        <v>122.35542605374594</v>
      </c>
      <c r="H62" s="15"/>
      <c r="I62" s="17">
        <v>113.85466</v>
      </c>
      <c r="J62" s="17">
        <v>101.82404152000001</v>
      </c>
      <c r="K62" s="14">
        <v>176.89466656000002</v>
      </c>
      <c r="M62" s="14">
        <f t="shared" si="5"/>
        <v>65.558113368394757</v>
      </c>
      <c r="N62" s="14">
        <f t="shared" si="6"/>
        <v>2.1722578816860221</v>
      </c>
      <c r="O62" s="14">
        <f t="shared" si="7"/>
        <v>4.7187043045470443</v>
      </c>
    </row>
    <row r="63" spans="1:15" x14ac:dyDescent="0.2">
      <c r="A63" s="12">
        <v>62</v>
      </c>
      <c r="B63" s="12" t="s">
        <v>20</v>
      </c>
      <c r="C63" s="13" t="s">
        <v>21</v>
      </c>
      <c r="D63" s="14" t="s">
        <v>15</v>
      </c>
      <c r="E63" s="15"/>
      <c r="F63" s="16">
        <v>72.283473608314097</v>
      </c>
      <c r="G63" s="16">
        <f t="shared" si="4"/>
        <v>42.358441902192332</v>
      </c>
      <c r="H63" s="15"/>
      <c r="I63" s="17">
        <v>52.781283610148719</v>
      </c>
      <c r="J63" s="17">
        <v>90.676024560000002</v>
      </c>
      <c r="K63" s="14">
        <v>166.99519704000002</v>
      </c>
      <c r="M63" s="14">
        <f t="shared" si="5"/>
        <v>72.370164241149553</v>
      </c>
      <c r="N63" s="14">
        <f t="shared" si="6"/>
        <v>8.6690632835455972E-2</v>
      </c>
      <c r="O63" s="14">
        <f t="shared" si="7"/>
        <v>7.5152658214118371E-3</v>
      </c>
    </row>
    <row r="64" spans="1:15" x14ac:dyDescent="0.2">
      <c r="A64" s="12">
        <v>63</v>
      </c>
      <c r="B64" s="12" t="s">
        <v>93</v>
      </c>
      <c r="C64" s="13" t="s">
        <v>94</v>
      </c>
      <c r="D64" s="14" t="s">
        <v>74</v>
      </c>
      <c r="E64" s="15"/>
      <c r="F64" s="16">
        <v>94.352697756618085</v>
      </c>
      <c r="G64" s="16">
        <f t="shared" si="4"/>
        <v>242.14122941220472</v>
      </c>
      <c r="H64" s="15"/>
      <c r="I64" s="17">
        <v>-71.356960850198249</v>
      </c>
      <c r="J64" s="17">
        <v>25.550390960000001</v>
      </c>
      <c r="K64" s="14">
        <v>-28.55421007999999</v>
      </c>
      <c r="M64" s="14">
        <f t="shared" si="5"/>
        <v>91.748762934387713</v>
      </c>
      <c r="N64" s="14">
        <f t="shared" si="6"/>
        <v>2.6039348222303715</v>
      </c>
      <c r="O64" s="14">
        <f t="shared" si="7"/>
        <v>6.7804765584239171</v>
      </c>
    </row>
    <row r="65" spans="1:19" x14ac:dyDescent="0.2">
      <c r="A65" s="12">
        <v>64</v>
      </c>
      <c r="B65" s="12" t="s">
        <v>108</v>
      </c>
      <c r="C65" s="13" t="s">
        <v>109</v>
      </c>
      <c r="D65" s="14" t="s">
        <v>74</v>
      </c>
      <c r="E65" s="15"/>
      <c r="F65" s="16">
        <v>95.614906063749729</v>
      </c>
      <c r="G65" s="16">
        <f t="shared" si="4"/>
        <v>283.01656294116594</v>
      </c>
      <c r="H65" s="15"/>
      <c r="I65" s="17">
        <v>-58.27814799993822</v>
      </c>
      <c r="J65" s="17">
        <v>24.216782800000004</v>
      </c>
      <c r="K65" s="14">
        <v>-15.542053759999998</v>
      </c>
      <c r="M65" s="14">
        <f t="shared" si="5"/>
        <v>92.261746331348263</v>
      </c>
      <c r="N65" s="14">
        <f t="shared" si="6"/>
        <v>3.3531597324014655</v>
      </c>
      <c r="O65" s="14">
        <f t="shared" si="7"/>
        <v>11.243680190998667</v>
      </c>
    </row>
    <row r="66" spans="1:19" x14ac:dyDescent="0.2">
      <c r="A66" s="12">
        <v>65</v>
      </c>
      <c r="B66" s="12" t="s">
        <v>156</v>
      </c>
      <c r="C66" s="13" t="s">
        <v>84</v>
      </c>
      <c r="D66" s="14" t="s">
        <v>74</v>
      </c>
      <c r="E66" s="15"/>
      <c r="F66" s="16">
        <v>81.12575981400299</v>
      </c>
      <c r="G66" s="16">
        <f t="shared" ref="G66:G75" si="8">(F66-$R$71)^2</f>
        <v>5.4473219799860102</v>
      </c>
      <c r="H66" s="15"/>
      <c r="I66" s="17">
        <v>-27.981229999999996</v>
      </c>
      <c r="J66" s="17">
        <v>60.067679679999998</v>
      </c>
      <c r="K66" s="14">
        <v>49.430236239999999</v>
      </c>
      <c r="M66" s="14">
        <f t="shared" ref="M66:M75" si="9">$R$40+I66*$R$41+J66*$R$42+K66*$R$43</f>
        <v>81.241152304796174</v>
      </c>
      <c r="N66" s="14">
        <f t="shared" ref="N66:N75" si="10">ABS(M66-F66)</f>
        <v>0.11539249079318381</v>
      </c>
      <c r="O66" s="14">
        <f t="shared" ref="O66:O75" si="11">N66^2</f>
        <v>1.331542693145501E-2</v>
      </c>
    </row>
    <row r="67" spans="1:19" x14ac:dyDescent="0.2">
      <c r="A67" s="12">
        <v>66</v>
      </c>
      <c r="B67" s="12" t="s">
        <v>50</v>
      </c>
      <c r="C67" s="13" t="s">
        <v>51</v>
      </c>
      <c r="D67" s="14" t="s">
        <v>15</v>
      </c>
      <c r="E67" s="15"/>
      <c r="F67" s="16">
        <v>92.411821337062605</v>
      </c>
      <c r="G67" s="16">
        <f t="shared" si="8"/>
        <v>185.50471025553054</v>
      </c>
      <c r="H67" s="15"/>
      <c r="I67" s="17">
        <v>-50.07482326077325</v>
      </c>
      <c r="J67" s="17">
        <v>34.39741712</v>
      </c>
      <c r="K67" s="14">
        <v>-2.0586116800000078</v>
      </c>
      <c r="M67" s="14">
        <f t="shared" si="9"/>
        <v>88.872695648130886</v>
      </c>
      <c r="N67" s="14">
        <f t="shared" si="10"/>
        <v>3.5391256889317191</v>
      </c>
      <c r="O67" s="14">
        <f t="shared" si="11"/>
        <v>12.525410642056416</v>
      </c>
      <c r="R67" s="20">
        <f>SQRT(AVERAGE(O2:O75))</f>
        <v>2.3820812050748237</v>
      </c>
      <c r="S67" s="10" t="s">
        <v>216</v>
      </c>
    </row>
    <row r="68" spans="1:19" x14ac:dyDescent="0.2">
      <c r="A68" s="12">
        <v>67</v>
      </c>
      <c r="B68" s="12" t="s">
        <v>144</v>
      </c>
      <c r="C68" s="13" t="s">
        <v>32</v>
      </c>
      <c r="D68" s="14" t="s">
        <v>74</v>
      </c>
      <c r="E68" s="15"/>
      <c r="F68" s="16">
        <v>76.603138556891537</v>
      </c>
      <c r="G68" s="16">
        <f t="shared" si="8"/>
        <v>4.7902824554709289</v>
      </c>
      <c r="H68" s="15"/>
      <c r="I68" s="17">
        <v>-21.227139999999999</v>
      </c>
      <c r="J68" s="17">
        <v>64.001267280000008</v>
      </c>
      <c r="K68" s="14">
        <v>54.860775360000005</v>
      </c>
      <c r="M68" s="14">
        <f t="shared" si="9"/>
        <v>79.749764763886645</v>
      </c>
      <c r="N68" s="14">
        <f t="shared" si="10"/>
        <v>3.1466262069951085</v>
      </c>
      <c r="O68" s="14">
        <f t="shared" si="11"/>
        <v>9.9012564865484229</v>
      </c>
      <c r="R68" s="20">
        <f>SUM(O47:O75)</f>
        <v>175.24800728780303</v>
      </c>
      <c r="S68" s="10" t="s">
        <v>217</v>
      </c>
    </row>
    <row r="69" spans="1:19" x14ac:dyDescent="0.2">
      <c r="A69" s="12">
        <v>68</v>
      </c>
      <c r="B69" s="12" t="s">
        <v>145</v>
      </c>
      <c r="C69" s="13" t="s">
        <v>199</v>
      </c>
      <c r="D69" s="14" t="s">
        <v>74</v>
      </c>
      <c r="E69" s="15"/>
      <c r="F69" s="16">
        <v>76.623512537199133</v>
      </c>
      <c r="G69" s="16">
        <f t="shared" si="8"/>
        <v>4.7015136589259487</v>
      </c>
      <c r="H69" s="15"/>
      <c r="I69" s="17">
        <v>-25.08662</v>
      </c>
      <c r="J69" s="17">
        <v>70.990388240000016</v>
      </c>
      <c r="K69" s="14">
        <v>42.086186560000002</v>
      </c>
      <c r="M69" s="14">
        <f t="shared" si="9"/>
        <v>76.690571939864142</v>
      </c>
      <c r="N69" s="14">
        <f t="shared" si="10"/>
        <v>6.7059402665009316E-2</v>
      </c>
      <c r="O69" s="14">
        <f t="shared" si="11"/>
        <v>4.4969634857878584E-3</v>
      </c>
      <c r="R69" s="10">
        <f>R68/29</f>
        <v>6.0430347340621733</v>
      </c>
      <c r="S69" s="10" t="s">
        <v>218</v>
      </c>
    </row>
    <row r="70" spans="1:19" x14ac:dyDescent="0.2">
      <c r="A70" s="12">
        <v>69</v>
      </c>
      <c r="B70" s="12" t="s">
        <v>171</v>
      </c>
      <c r="C70" s="13" t="s">
        <v>103</v>
      </c>
      <c r="D70" s="14" t="s">
        <v>74</v>
      </c>
      <c r="E70" s="15"/>
      <c r="F70" s="16">
        <v>91.255982608268781</v>
      </c>
      <c r="G70" s="16">
        <f t="shared" si="8"/>
        <v>155.35560012085605</v>
      </c>
      <c r="H70" s="15"/>
      <c r="I70" s="17">
        <v>-67.540899999999993</v>
      </c>
      <c r="J70" s="17">
        <v>28.9758736</v>
      </c>
      <c r="K70" s="14">
        <v>-42.597262160000007</v>
      </c>
      <c r="M70" s="14">
        <f t="shared" si="9"/>
        <v>89.499193264283477</v>
      </c>
      <c r="N70" s="14">
        <f t="shared" si="10"/>
        <v>1.7567893439853037</v>
      </c>
      <c r="O70" s="14">
        <f t="shared" si="11"/>
        <v>3.0863087991403138</v>
      </c>
    </row>
    <row r="71" spans="1:19" x14ac:dyDescent="0.2">
      <c r="A71" s="12">
        <v>70</v>
      </c>
      <c r="B71" s="12" t="s">
        <v>161</v>
      </c>
      <c r="C71" s="13" t="s">
        <v>188</v>
      </c>
      <c r="D71" s="14" t="s">
        <v>74</v>
      </c>
      <c r="E71" s="41"/>
      <c r="F71" s="16">
        <v>84.775213389647433</v>
      </c>
      <c r="G71" s="16">
        <f t="shared" si="8"/>
        <v>35.801116753133989</v>
      </c>
      <c r="H71" s="15"/>
      <c r="I71" s="17">
        <v>-45.348889999999997</v>
      </c>
      <c r="J71" s="17">
        <v>29.865517520000001</v>
      </c>
      <c r="K71" s="14">
        <v>-32.644195600000003</v>
      </c>
      <c r="M71" s="14">
        <f t="shared" si="9"/>
        <v>88.535005414409554</v>
      </c>
      <c r="N71" s="14">
        <f t="shared" si="10"/>
        <v>3.7597920247621204</v>
      </c>
      <c r="O71" s="14">
        <f t="shared" si="11"/>
        <v>14.136036069464845</v>
      </c>
      <c r="R71" s="20">
        <f>AVERAGE(F2:F46)</f>
        <v>78.791809947363603</v>
      </c>
      <c r="S71" s="10" t="s">
        <v>219</v>
      </c>
    </row>
    <row r="72" spans="1:19" x14ac:dyDescent="0.2">
      <c r="A72" s="12">
        <v>71</v>
      </c>
      <c r="B72" s="12" t="s">
        <v>175</v>
      </c>
      <c r="C72" s="13" t="s">
        <v>192</v>
      </c>
      <c r="D72" s="14" t="s">
        <v>48</v>
      </c>
      <c r="E72" s="20"/>
      <c r="F72" s="16">
        <v>80.853624445839614</v>
      </c>
      <c r="G72" s="16">
        <f t="shared" si="8"/>
        <v>4.2510790261258835</v>
      </c>
      <c r="H72" s="15"/>
      <c r="I72" s="17">
        <v>-60.962416339523287</v>
      </c>
      <c r="J72" s="17">
        <v>63.997752720000001</v>
      </c>
      <c r="K72" s="14">
        <v>119.66168872</v>
      </c>
      <c r="M72" s="14">
        <f t="shared" si="9"/>
        <v>85.575365253979783</v>
      </c>
      <c r="N72" s="14">
        <f t="shared" si="10"/>
        <v>4.7217408081401686</v>
      </c>
      <c r="O72" s="14">
        <f t="shared" si="11"/>
        <v>22.294836259256172</v>
      </c>
      <c r="R72" s="20">
        <f>SUM(G2:G46)</f>
        <v>3473.3863311083596</v>
      </c>
      <c r="S72" s="10" t="s">
        <v>221</v>
      </c>
    </row>
    <row r="73" spans="1:19" x14ac:dyDescent="0.2">
      <c r="A73" s="12">
        <v>72</v>
      </c>
      <c r="B73" s="12" t="s">
        <v>121</v>
      </c>
      <c r="C73" s="13" t="s">
        <v>27</v>
      </c>
      <c r="D73" s="14" t="s">
        <v>15</v>
      </c>
      <c r="E73" s="20"/>
      <c r="F73" s="16">
        <v>76.972230166125271</v>
      </c>
      <c r="G73" s="16">
        <f t="shared" si="8"/>
        <v>3.3108705802913359</v>
      </c>
      <c r="H73" s="15"/>
      <c r="I73" s="17">
        <v>55.113667682937297</v>
      </c>
      <c r="J73" s="17">
        <v>74.389344320000006</v>
      </c>
      <c r="K73" s="14">
        <v>123.51477616000001</v>
      </c>
      <c r="M73" s="14">
        <f t="shared" si="9"/>
        <v>75.712978152000119</v>
      </c>
      <c r="N73" s="14">
        <f t="shared" si="10"/>
        <v>1.2592520141251526</v>
      </c>
      <c r="O73" s="14">
        <f t="shared" si="11"/>
        <v>1.5857156350782535</v>
      </c>
      <c r="R73" s="10">
        <f>R72/45</f>
        <v>77.186362913519105</v>
      </c>
      <c r="S73" s="10" t="s">
        <v>223</v>
      </c>
    </row>
    <row r="74" spans="1:19" x14ac:dyDescent="0.2">
      <c r="A74" s="12">
        <v>73</v>
      </c>
      <c r="B74" s="12" t="s">
        <v>99</v>
      </c>
      <c r="C74" s="13" t="s">
        <v>100</v>
      </c>
      <c r="D74" s="14" t="s">
        <v>48</v>
      </c>
      <c r="E74" s="20"/>
      <c r="F74" s="16">
        <v>74.986092662788053</v>
      </c>
      <c r="G74" s="16">
        <f t="shared" si="8"/>
        <v>14.4834840501171</v>
      </c>
      <c r="H74" s="15"/>
      <c r="I74" s="17">
        <v>-39.711154590020328</v>
      </c>
      <c r="J74" s="17">
        <v>80.246400399999999</v>
      </c>
      <c r="K74" s="14">
        <v>44.118731920000002</v>
      </c>
      <c r="M74" s="14">
        <f t="shared" si="9"/>
        <v>74.228130639569272</v>
      </c>
      <c r="N74" s="14">
        <f t="shared" si="10"/>
        <v>0.7579620232187807</v>
      </c>
      <c r="O74" s="14">
        <f t="shared" si="11"/>
        <v>0.57450642864190749</v>
      </c>
    </row>
    <row r="75" spans="1:19" ht="14.25" x14ac:dyDescent="0.2">
      <c r="A75" s="12">
        <v>74</v>
      </c>
      <c r="B75" s="12" t="s">
        <v>125</v>
      </c>
      <c r="C75" s="13" t="s">
        <v>57</v>
      </c>
      <c r="D75" s="14" t="s">
        <v>15</v>
      </c>
      <c r="E75" s="20"/>
      <c r="F75" s="16">
        <v>85.97785670343012</v>
      </c>
      <c r="G75" s="16">
        <f t="shared" si="8"/>
        <v>51.639267980374115</v>
      </c>
      <c r="H75" s="15"/>
      <c r="I75" s="17">
        <v>17.159248080378799</v>
      </c>
      <c r="J75" s="17">
        <v>81.762096239999991</v>
      </c>
      <c r="K75" s="14">
        <v>239.30049096000005</v>
      </c>
      <c r="M75" s="14">
        <f t="shared" si="9"/>
        <v>81.642479184523651</v>
      </c>
      <c r="N75" s="14">
        <f t="shared" si="10"/>
        <v>4.3353775189064692</v>
      </c>
      <c r="O75" s="14">
        <f t="shared" si="11"/>
        <v>18.795498231439613</v>
      </c>
      <c r="R75" s="53">
        <f>1-(R69/R73)</f>
        <v>0.92170851811176946</v>
      </c>
      <c r="S75" s="27" t="s">
        <v>225</v>
      </c>
    </row>
    <row r="76" spans="1:19" ht="14.25" x14ac:dyDescent="0.2">
      <c r="R76" s="53">
        <f>RSQ(F2:F75,M2:M75)</f>
        <v>0.91896161971050627</v>
      </c>
      <c r="S76" s="27" t="s">
        <v>226</v>
      </c>
    </row>
    <row r="77" spans="1:19" ht="14.25" x14ac:dyDescent="0.2">
      <c r="M77" s="27" t="s">
        <v>220</v>
      </c>
      <c r="N77" s="52">
        <f>AVERAGE(N2:N75)</f>
        <v>1.8846350752199021</v>
      </c>
      <c r="R77" s="53">
        <f>RSQ(F2:F46,M2:M46)</f>
        <v>0.929564127456458</v>
      </c>
      <c r="S77" s="27" t="s">
        <v>227</v>
      </c>
    </row>
    <row r="78" spans="1:19" ht="14.25" x14ac:dyDescent="0.2">
      <c r="M78" s="27" t="s">
        <v>222</v>
      </c>
      <c r="N78" s="52">
        <f>AVERAGE(N2:N46)</f>
        <v>1.8150537657566148</v>
      </c>
      <c r="R78" s="53">
        <f>RSQ(F47:F75,M47:M75)</f>
        <v>0.89614103804676881</v>
      </c>
      <c r="S78" s="27" t="s">
        <v>228</v>
      </c>
    </row>
    <row r="79" spans="1:19" x14ac:dyDescent="0.2">
      <c r="M79" s="27" t="s">
        <v>224</v>
      </c>
      <c r="N79" s="52">
        <f>AVERAGE(N47:N75)</f>
        <v>1.9926060726629344</v>
      </c>
    </row>
  </sheetData>
  <sortState xmlns:xlrd2="http://schemas.microsoft.com/office/spreadsheetml/2017/richdata2" ref="A2:O75">
    <sortCondition ref="A2:A7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79"/>
  <sheetViews>
    <sheetView topLeftCell="D31" workbookViewId="0">
      <selection activeCell="X32" sqref="X32"/>
    </sheetView>
  </sheetViews>
  <sheetFormatPr defaultColWidth="9.140625" defaultRowHeight="12.75" x14ac:dyDescent="0.2"/>
  <cols>
    <col min="1" max="1" width="9.140625" style="10"/>
    <col min="2" max="2" width="39.5703125" style="10" bestFit="1" customWidth="1"/>
    <col min="3" max="3" width="37.7109375" style="43" bestFit="1" customWidth="1"/>
    <col min="4" max="4" width="7.5703125" style="44" customWidth="1"/>
    <col min="5" max="5" width="5.7109375" style="44" customWidth="1"/>
    <col min="6" max="7" width="12.7109375" style="44" customWidth="1"/>
    <col min="8" max="8" width="5.7109375" style="44" customWidth="1"/>
    <col min="9" max="10" width="10.5703125" style="44" customWidth="1"/>
    <col min="11" max="11" width="10.5703125" style="20" customWidth="1"/>
    <col min="12" max="12" width="9.140625" style="10"/>
    <col min="13" max="13" width="12.5703125" style="10" bestFit="1" customWidth="1"/>
    <col min="14" max="15" width="12.140625" style="10" customWidth="1"/>
    <col min="16" max="16384" width="9.140625" style="10"/>
  </cols>
  <sheetData>
    <row r="1" spans="1:26" ht="51" x14ac:dyDescent="0.2">
      <c r="A1" s="1" t="s">
        <v>211</v>
      </c>
      <c r="B1" s="2" t="s">
        <v>1</v>
      </c>
      <c r="C1" s="3" t="s">
        <v>2</v>
      </c>
      <c r="D1" s="4" t="s">
        <v>3</v>
      </c>
      <c r="E1" s="5"/>
      <c r="F1" s="4" t="s">
        <v>368</v>
      </c>
      <c r="G1" s="4" t="s">
        <v>212</v>
      </c>
      <c r="H1" s="5"/>
      <c r="I1" s="6" t="s">
        <v>516</v>
      </c>
      <c r="J1" s="6" t="s">
        <v>229</v>
      </c>
      <c r="K1" s="7" t="s">
        <v>230</v>
      </c>
      <c r="M1" s="4" t="s">
        <v>370</v>
      </c>
      <c r="N1" s="4" t="s">
        <v>10</v>
      </c>
      <c r="O1" s="4" t="s">
        <v>213</v>
      </c>
    </row>
    <row r="2" spans="1:26" ht="15" x14ac:dyDescent="0.25">
      <c r="A2" s="12">
        <v>1</v>
      </c>
      <c r="B2" s="12" t="s">
        <v>132</v>
      </c>
      <c r="C2" s="13" t="s">
        <v>206</v>
      </c>
      <c r="D2" s="14" t="s">
        <v>74</v>
      </c>
      <c r="E2" s="15"/>
      <c r="F2" s="16">
        <v>69.982793300457459</v>
      </c>
      <c r="G2" s="16">
        <f t="shared" ref="G2:G33" si="0">(F2-$R$71)^2</f>
        <v>92.955685508029788</v>
      </c>
      <c r="H2" s="15"/>
      <c r="I2" s="17">
        <v>74.294989999999999</v>
      </c>
      <c r="J2" s="17">
        <v>74.167717840000009</v>
      </c>
      <c r="K2" s="14">
        <v>59.379746400000002</v>
      </c>
      <c r="M2" s="14">
        <f t="shared" ref="M2:M33" si="1">$R$40+I2*$R$41+J2*$R$42+K2*$R$43</f>
        <v>71.680464127335483</v>
      </c>
      <c r="N2" s="14">
        <f t="shared" ref="N2:N33" si="2">ABS(M2-F2)</f>
        <v>1.6976708268780243</v>
      </c>
      <c r="O2" s="14">
        <f t="shared" ref="O2:O33" si="3">N2^2</f>
        <v>2.8820862364327149</v>
      </c>
      <c r="Q2" t="s">
        <v>214</v>
      </c>
      <c r="R2"/>
      <c r="S2"/>
      <c r="T2"/>
      <c r="U2"/>
      <c r="V2"/>
      <c r="W2"/>
      <c r="X2"/>
      <c r="Y2"/>
    </row>
    <row r="3" spans="1:26" ht="15.75" thickBot="1" x14ac:dyDescent="0.3">
      <c r="A3" s="12">
        <v>2</v>
      </c>
      <c r="B3" s="12" t="s">
        <v>154</v>
      </c>
      <c r="C3" s="13" t="s">
        <v>106</v>
      </c>
      <c r="D3" s="14" t="s">
        <v>74</v>
      </c>
      <c r="E3" s="15"/>
      <c r="F3" s="16">
        <v>80.505797957907021</v>
      </c>
      <c r="G3" s="16">
        <f t="shared" si="0"/>
        <v>0.77730984284021065</v>
      </c>
      <c r="H3" s="15"/>
      <c r="I3" s="17">
        <v>8.104908</v>
      </c>
      <c r="J3" s="17">
        <v>68.474381680000008</v>
      </c>
      <c r="K3" s="14">
        <v>1.8855614399999967</v>
      </c>
      <c r="M3" s="14">
        <f t="shared" si="1"/>
        <v>73.975007335906668</v>
      </c>
      <c r="N3" s="14">
        <f t="shared" si="2"/>
        <v>6.5307906220003531</v>
      </c>
      <c r="O3" s="14">
        <f t="shared" si="3"/>
        <v>42.651226148407758</v>
      </c>
      <c r="Q3"/>
      <c r="R3"/>
      <c r="S3"/>
      <c r="T3"/>
      <c r="U3"/>
      <c r="V3"/>
      <c r="W3"/>
      <c r="X3"/>
      <c r="Y3"/>
    </row>
    <row r="4" spans="1:26" ht="15" x14ac:dyDescent="0.25">
      <c r="A4" s="12">
        <v>3</v>
      </c>
      <c r="B4" s="12" t="s">
        <v>34</v>
      </c>
      <c r="C4" s="13" t="s">
        <v>35</v>
      </c>
      <c r="D4" s="14" t="s">
        <v>15</v>
      </c>
      <c r="E4" s="15"/>
      <c r="F4" s="16">
        <v>70.842631996239191</v>
      </c>
      <c r="G4" s="16">
        <f t="shared" si="0"/>
        <v>77.114991505474762</v>
      </c>
      <c r="H4" s="15"/>
      <c r="I4" s="17">
        <v>54.41866799999999</v>
      </c>
      <c r="J4" s="17">
        <v>98.136598640000003</v>
      </c>
      <c r="K4" s="14">
        <v>141.96638351999999</v>
      </c>
      <c r="M4" s="14">
        <f t="shared" si="1"/>
        <v>68.793819943957928</v>
      </c>
      <c r="N4" s="14">
        <f t="shared" si="2"/>
        <v>2.0488120522812636</v>
      </c>
      <c r="O4" s="14">
        <f t="shared" si="3"/>
        <v>4.1976308255729631</v>
      </c>
      <c r="Q4" s="32" t="s">
        <v>26</v>
      </c>
      <c r="R4" s="32"/>
      <c r="S4"/>
      <c r="T4"/>
      <c r="U4"/>
      <c r="V4"/>
      <c r="W4"/>
      <c r="X4"/>
      <c r="Y4"/>
      <c r="Z4"/>
    </row>
    <row r="5" spans="1:26" ht="15" x14ac:dyDescent="0.25">
      <c r="A5" s="12">
        <v>4</v>
      </c>
      <c r="B5" s="12" t="s">
        <v>124</v>
      </c>
      <c r="C5" s="13" t="s">
        <v>184</v>
      </c>
      <c r="D5" s="14" t="s">
        <v>15</v>
      </c>
      <c r="E5" s="15"/>
      <c r="F5" s="16">
        <v>81.983148185668483</v>
      </c>
      <c r="G5" s="16">
        <f t="shared" si="0"/>
        <v>5.5648904235591132</v>
      </c>
      <c r="H5" s="15"/>
      <c r="I5" s="17">
        <v>-11.356519900242622</v>
      </c>
      <c r="J5" s="17">
        <v>57.09934088</v>
      </c>
      <c r="K5" s="14">
        <v>68.655632560000001</v>
      </c>
      <c r="M5" s="14">
        <f t="shared" si="1"/>
        <v>83.132480464371653</v>
      </c>
      <c r="N5" s="14">
        <f t="shared" si="2"/>
        <v>1.1493322787031701</v>
      </c>
      <c r="O5" s="14">
        <f t="shared" si="3"/>
        <v>1.3209646868690215</v>
      </c>
      <c r="Q5" t="s">
        <v>29</v>
      </c>
      <c r="R5">
        <v>0.95917718230692661</v>
      </c>
      <c r="S5"/>
      <c r="T5"/>
      <c r="U5"/>
      <c r="V5"/>
      <c r="W5"/>
      <c r="X5"/>
      <c r="Y5"/>
      <c r="Z5"/>
    </row>
    <row r="6" spans="1:26" ht="15" x14ac:dyDescent="0.25">
      <c r="A6" s="12">
        <v>5</v>
      </c>
      <c r="B6" s="12" t="s">
        <v>150</v>
      </c>
      <c r="C6" s="13" t="s">
        <v>95</v>
      </c>
      <c r="D6" s="14" t="s">
        <v>74</v>
      </c>
      <c r="E6" s="15"/>
      <c r="F6" s="16">
        <v>77.688711717261995</v>
      </c>
      <c r="G6" s="16">
        <f t="shared" si="0"/>
        <v>3.7459065917062659</v>
      </c>
      <c r="H6" s="15"/>
      <c r="I6" s="17">
        <v>-5.0173239999999995</v>
      </c>
      <c r="J6" s="17">
        <v>77.183754239999999</v>
      </c>
      <c r="K6" s="14">
        <v>105.18529976000001</v>
      </c>
      <c r="M6" s="14">
        <f t="shared" si="1"/>
        <v>77.550879022001155</v>
      </c>
      <c r="N6" s="14">
        <f t="shared" si="2"/>
        <v>0.13783269526084041</v>
      </c>
      <c r="O6" s="14">
        <f t="shared" si="3"/>
        <v>1.8997851882867699E-2</v>
      </c>
      <c r="Q6" t="s">
        <v>31</v>
      </c>
      <c r="R6">
        <v>0.92002086705825514</v>
      </c>
      <c r="S6"/>
      <c r="T6"/>
      <c r="U6"/>
      <c r="V6"/>
      <c r="W6"/>
      <c r="X6"/>
      <c r="Y6"/>
      <c r="Z6"/>
    </row>
    <row r="7" spans="1:26" ht="15" x14ac:dyDescent="0.25">
      <c r="A7" s="12">
        <v>6</v>
      </c>
      <c r="B7" s="12" t="s">
        <v>158</v>
      </c>
      <c r="C7" s="13" t="s">
        <v>104</v>
      </c>
      <c r="D7" s="14" t="s">
        <v>74</v>
      </c>
      <c r="E7" s="15"/>
      <c r="F7" s="16">
        <v>82.388394284090012</v>
      </c>
      <c r="G7" s="16">
        <f t="shared" si="0"/>
        <v>7.6410675350442796</v>
      </c>
      <c r="H7" s="15"/>
      <c r="I7" s="17">
        <v>-56.927329999999991</v>
      </c>
      <c r="J7" s="17">
        <v>22.65284544</v>
      </c>
      <c r="K7" s="14">
        <v>-161.212658</v>
      </c>
      <c r="M7" s="14">
        <f t="shared" si="1"/>
        <v>84.757732928633502</v>
      </c>
      <c r="N7" s="14">
        <f t="shared" si="2"/>
        <v>2.3693386445434896</v>
      </c>
      <c r="O7" s="14">
        <f t="shared" si="3"/>
        <v>5.6137656125271809</v>
      </c>
      <c r="Q7" t="s">
        <v>33</v>
      </c>
      <c r="R7">
        <v>0.91659318993218031</v>
      </c>
      <c r="S7"/>
      <c r="T7"/>
      <c r="U7"/>
      <c r="V7"/>
      <c r="W7"/>
      <c r="X7"/>
      <c r="Y7"/>
      <c r="Z7"/>
    </row>
    <row r="8" spans="1:26" ht="15" x14ac:dyDescent="0.25">
      <c r="A8" s="12">
        <v>7</v>
      </c>
      <c r="B8" s="12" t="s">
        <v>121</v>
      </c>
      <c r="C8" s="13" t="s">
        <v>27</v>
      </c>
      <c r="D8" s="14" t="s">
        <v>15</v>
      </c>
      <c r="E8" s="15"/>
      <c r="F8" s="16">
        <v>76.972230166125271</v>
      </c>
      <c r="G8" s="16">
        <f t="shared" si="0"/>
        <v>7.0326585887000634</v>
      </c>
      <c r="H8" s="15"/>
      <c r="I8" s="17">
        <v>55.113667682937297</v>
      </c>
      <c r="J8" s="17">
        <v>74.389344320000006</v>
      </c>
      <c r="K8" s="14">
        <v>123.51477616000001</v>
      </c>
      <c r="M8" s="14">
        <f t="shared" si="1"/>
        <v>76.40395856582866</v>
      </c>
      <c r="N8" s="14">
        <f t="shared" si="2"/>
        <v>0.56827160029661172</v>
      </c>
      <c r="O8" s="14">
        <f t="shared" si="3"/>
        <v>0.32293261170367205</v>
      </c>
      <c r="Q8" t="s">
        <v>36</v>
      </c>
      <c r="R8">
        <v>2.4162884679798875</v>
      </c>
      <c r="S8"/>
      <c r="T8"/>
      <c r="U8"/>
      <c r="V8"/>
      <c r="W8"/>
      <c r="X8"/>
      <c r="Y8"/>
      <c r="Z8"/>
    </row>
    <row r="9" spans="1:26" ht="15.75" thickBot="1" x14ac:dyDescent="0.3">
      <c r="A9" s="12">
        <v>8</v>
      </c>
      <c r="B9" s="12" t="s">
        <v>157</v>
      </c>
      <c r="C9" s="13" t="s">
        <v>208</v>
      </c>
      <c r="D9" s="14" t="s">
        <v>74</v>
      </c>
      <c r="E9" s="15"/>
      <c r="F9" s="16">
        <v>82.214580919631501</v>
      </c>
      <c r="G9" s="16">
        <f t="shared" si="0"/>
        <v>6.710352097256246</v>
      </c>
      <c r="H9" s="15"/>
      <c r="I9" s="17">
        <v>-17.367659999999997</v>
      </c>
      <c r="J9" s="17">
        <v>61.374970480000002</v>
      </c>
      <c r="K9" s="14">
        <v>63.405758560000002</v>
      </c>
      <c r="M9" s="14">
        <f t="shared" si="1"/>
        <v>81.576950362637902</v>
      </c>
      <c r="N9" s="14">
        <f t="shared" si="2"/>
        <v>0.63763055699359938</v>
      </c>
      <c r="O9" s="14">
        <f t="shared" si="3"/>
        <v>0.4065727272119678</v>
      </c>
      <c r="Q9" s="39" t="s">
        <v>39</v>
      </c>
      <c r="R9" s="39">
        <v>74</v>
      </c>
      <c r="S9"/>
      <c r="T9"/>
      <c r="U9"/>
      <c r="V9"/>
      <c r="W9"/>
      <c r="X9"/>
      <c r="Y9"/>
      <c r="Z9"/>
    </row>
    <row r="10" spans="1:26" ht="15" x14ac:dyDescent="0.25">
      <c r="A10" s="12">
        <v>9</v>
      </c>
      <c r="B10" s="12" t="s">
        <v>13</v>
      </c>
      <c r="C10" s="13" t="s">
        <v>14</v>
      </c>
      <c r="D10" s="14" t="s">
        <v>15</v>
      </c>
      <c r="E10" s="15"/>
      <c r="F10" s="16">
        <v>64.355522190594968</v>
      </c>
      <c r="G10" s="16">
        <f t="shared" si="0"/>
        <v>233.13087878348415</v>
      </c>
      <c r="H10" s="15"/>
      <c r="I10" s="17">
        <v>127.81922351072799</v>
      </c>
      <c r="J10" s="17">
        <v>98.660100720000003</v>
      </c>
      <c r="K10" s="14">
        <v>200.29841448000002</v>
      </c>
      <c r="M10" s="14">
        <f t="shared" si="1"/>
        <v>68.059551628870665</v>
      </c>
      <c r="N10" s="14">
        <f t="shared" si="2"/>
        <v>3.7040294382756969</v>
      </c>
      <c r="O10" s="14">
        <f t="shared" si="3"/>
        <v>13.719834079612975</v>
      </c>
      <c r="Q10"/>
      <c r="R10"/>
      <c r="S10"/>
      <c r="T10"/>
      <c r="U10"/>
      <c r="V10"/>
      <c r="W10"/>
      <c r="X10"/>
      <c r="Y10"/>
      <c r="Z10"/>
    </row>
    <row r="11" spans="1:26" ht="15.75" thickBot="1" x14ac:dyDescent="0.3">
      <c r="A11" s="12">
        <v>10</v>
      </c>
      <c r="B11" s="12" t="s">
        <v>147</v>
      </c>
      <c r="C11" s="13" t="s">
        <v>197</v>
      </c>
      <c r="D11" s="14" t="s">
        <v>74</v>
      </c>
      <c r="E11" s="15"/>
      <c r="F11" s="16">
        <v>76.897001925636118</v>
      </c>
      <c r="G11" s="16">
        <f t="shared" si="0"/>
        <v>7.4373158294144917</v>
      </c>
      <c r="H11" s="15"/>
      <c r="I11" s="17">
        <v>-46.313759999999995</v>
      </c>
      <c r="J11" s="17">
        <v>39.221652800000001</v>
      </c>
      <c r="K11" s="14">
        <v>-98.44521048</v>
      </c>
      <c r="M11" s="14">
        <f t="shared" si="1"/>
        <v>81.779127730762184</v>
      </c>
      <c r="N11" s="14">
        <f t="shared" si="2"/>
        <v>4.8821258051260656</v>
      </c>
      <c r="O11" s="14">
        <f t="shared" si="3"/>
        <v>23.835152377077836</v>
      </c>
      <c r="Q11" t="s">
        <v>43</v>
      </c>
      <c r="R11"/>
      <c r="S11"/>
      <c r="T11"/>
      <c r="U11"/>
      <c r="V11"/>
      <c r="W11"/>
      <c r="X11"/>
      <c r="Y11"/>
      <c r="Z11"/>
    </row>
    <row r="12" spans="1:26" ht="15" x14ac:dyDescent="0.25">
      <c r="A12" s="12">
        <v>11</v>
      </c>
      <c r="B12" s="12" t="s">
        <v>153</v>
      </c>
      <c r="C12" s="13" t="s">
        <v>196</v>
      </c>
      <c r="D12" s="14" t="s">
        <v>74</v>
      </c>
      <c r="E12" s="15"/>
      <c r="F12" s="16">
        <v>79.881861390392459</v>
      </c>
      <c r="G12" s="16">
        <f t="shared" si="0"/>
        <v>6.6417125386347114E-2</v>
      </c>
      <c r="H12" s="15"/>
      <c r="I12" s="17">
        <v>27.305820999999995</v>
      </c>
      <c r="J12" s="17">
        <v>44.278895439999999</v>
      </c>
      <c r="K12" s="14">
        <v>-33.895002399999996</v>
      </c>
      <c r="M12" s="14">
        <f t="shared" si="1"/>
        <v>79.731297672362857</v>
      </c>
      <c r="N12" s="14">
        <f t="shared" si="2"/>
        <v>0.150563718029602</v>
      </c>
      <c r="O12" s="14">
        <f t="shared" si="3"/>
        <v>2.26694331868975E-2</v>
      </c>
      <c r="Q12" s="40"/>
      <c r="R12" s="40" t="s">
        <v>45</v>
      </c>
      <c r="S12" s="40" t="s">
        <v>46</v>
      </c>
      <c r="T12" s="40" t="s">
        <v>47</v>
      </c>
      <c r="U12" s="40" t="s">
        <v>48</v>
      </c>
      <c r="V12" s="40" t="s">
        <v>49</v>
      </c>
      <c r="W12"/>
      <c r="X12"/>
      <c r="Y12"/>
      <c r="Z12"/>
    </row>
    <row r="13" spans="1:26" ht="15" x14ac:dyDescent="0.25">
      <c r="A13" s="12">
        <v>12</v>
      </c>
      <c r="B13" s="12" t="s">
        <v>87</v>
      </c>
      <c r="C13" s="13" t="s">
        <v>88</v>
      </c>
      <c r="D13" s="14" t="s">
        <v>74</v>
      </c>
      <c r="E13" s="15"/>
      <c r="F13" s="16">
        <v>77.202485037335691</v>
      </c>
      <c r="G13" s="16">
        <f t="shared" si="0"/>
        <v>5.8644427301199409</v>
      </c>
      <c r="H13" s="15"/>
      <c r="I13" s="17">
        <v>-27.981229999999996</v>
      </c>
      <c r="J13" s="17">
        <v>62.582640240000003</v>
      </c>
      <c r="K13" s="14">
        <v>49.830310320000002</v>
      </c>
      <c r="M13" s="14">
        <f t="shared" si="1"/>
        <v>80.909223569315657</v>
      </c>
      <c r="N13" s="14">
        <f t="shared" si="2"/>
        <v>3.7067385319799655</v>
      </c>
      <c r="O13" s="14">
        <f t="shared" si="3"/>
        <v>13.73991054446499</v>
      </c>
      <c r="Q13" t="s">
        <v>52</v>
      </c>
      <c r="R13">
        <v>3</v>
      </c>
      <c r="S13">
        <v>4701.2850954370515</v>
      </c>
      <c r="T13">
        <v>1567.0950318123505</v>
      </c>
      <c r="U13">
        <v>268.40943099906843</v>
      </c>
      <c r="V13">
        <v>2.6043831004371827E-38</v>
      </c>
      <c r="W13"/>
      <c r="X13"/>
      <c r="Y13"/>
      <c r="Z13"/>
    </row>
    <row r="14" spans="1:26" ht="15" x14ac:dyDescent="0.25">
      <c r="A14" s="12">
        <v>13</v>
      </c>
      <c r="B14" s="12" t="s">
        <v>163</v>
      </c>
      <c r="C14" s="13" t="s">
        <v>186</v>
      </c>
      <c r="D14" s="14" t="s">
        <v>74</v>
      </c>
      <c r="E14" s="15"/>
      <c r="F14" s="16">
        <v>87.579974960428018</v>
      </c>
      <c r="G14" s="16">
        <f t="shared" si="0"/>
        <v>63.295211451320924</v>
      </c>
      <c r="H14" s="15"/>
      <c r="I14" s="17">
        <v>3.6665059999999996</v>
      </c>
      <c r="J14" s="17">
        <v>21.629731920000001</v>
      </c>
      <c r="K14" s="14">
        <v>-97.336115759999998</v>
      </c>
      <c r="M14" s="14">
        <f t="shared" si="1"/>
        <v>85.610331662158146</v>
      </c>
      <c r="N14" s="14">
        <f t="shared" si="2"/>
        <v>1.9696432982698724</v>
      </c>
      <c r="O14" s="14">
        <f t="shared" si="3"/>
        <v>3.8794947224194214</v>
      </c>
      <c r="Q14" t="s">
        <v>54</v>
      </c>
      <c r="R14">
        <v>70</v>
      </c>
      <c r="S14">
        <v>408.69149723448152</v>
      </c>
      <c r="T14">
        <v>5.8384499604925928</v>
      </c>
      <c r="U14"/>
      <c r="V14"/>
      <c r="W14"/>
      <c r="X14"/>
      <c r="Y14"/>
      <c r="Z14"/>
    </row>
    <row r="15" spans="1:26" ht="15.75" thickBot="1" x14ac:dyDescent="0.3">
      <c r="A15" s="12">
        <v>14</v>
      </c>
      <c r="B15" s="12" t="s">
        <v>162</v>
      </c>
      <c r="C15" s="13" t="s">
        <v>190</v>
      </c>
      <c r="D15" s="14" t="s">
        <v>74</v>
      </c>
      <c r="E15" s="15"/>
      <c r="F15" s="16">
        <v>86.229364282955771</v>
      </c>
      <c r="G15" s="16">
        <f t="shared" si="0"/>
        <v>43.628906077885752</v>
      </c>
      <c r="H15" s="15"/>
      <c r="I15" s="17">
        <v>-28.22</v>
      </c>
      <c r="J15" s="17">
        <v>42.617010640000004</v>
      </c>
      <c r="K15" s="14">
        <v>-47.418820079999996</v>
      </c>
      <c r="M15" s="14">
        <f t="shared" si="1"/>
        <v>82.550100490104228</v>
      </c>
      <c r="N15" s="14">
        <f t="shared" si="2"/>
        <v>3.6792637928515433</v>
      </c>
      <c r="O15" s="14">
        <f t="shared" si="3"/>
        <v>13.536982057388323</v>
      </c>
      <c r="Q15" s="39" t="s">
        <v>56</v>
      </c>
      <c r="R15" s="39">
        <v>73</v>
      </c>
      <c r="S15" s="39">
        <v>5109.9765926715327</v>
      </c>
      <c r="T15" s="39"/>
      <c r="U15" s="39"/>
      <c r="V15" s="39"/>
      <c r="W15"/>
      <c r="X15"/>
      <c r="Y15"/>
      <c r="Z15"/>
    </row>
    <row r="16" spans="1:26" ht="15.75" thickBot="1" x14ac:dyDescent="0.3">
      <c r="A16" s="12">
        <v>15</v>
      </c>
      <c r="B16" s="12" t="s">
        <v>131</v>
      </c>
      <c r="C16" s="13" t="s">
        <v>97</v>
      </c>
      <c r="D16" s="14" t="s">
        <v>74</v>
      </c>
      <c r="E16" s="15"/>
      <c r="F16" s="16">
        <v>69.235395207279566</v>
      </c>
      <c r="G16" s="16">
        <f t="shared" si="0"/>
        <v>107.92614694578241</v>
      </c>
      <c r="H16" s="15"/>
      <c r="I16" s="17">
        <v>69.470639999999989</v>
      </c>
      <c r="J16" s="17">
        <v>75.268319040000009</v>
      </c>
      <c r="K16" s="14">
        <v>69.504273280000007</v>
      </c>
      <c r="M16" s="14">
        <f t="shared" si="1"/>
        <v>72.131433931111246</v>
      </c>
      <c r="N16" s="14">
        <f t="shared" si="2"/>
        <v>2.8960387238316798</v>
      </c>
      <c r="O16" s="14">
        <f t="shared" si="3"/>
        <v>8.3870402899326244</v>
      </c>
      <c r="Q16"/>
      <c r="R16"/>
      <c r="S16"/>
      <c r="T16"/>
      <c r="U16"/>
      <c r="V16"/>
      <c r="W16"/>
      <c r="X16"/>
      <c r="Y16"/>
      <c r="Z16"/>
    </row>
    <row r="17" spans="1:27" ht="15" x14ac:dyDescent="0.25">
      <c r="A17" s="12">
        <v>16</v>
      </c>
      <c r="B17" s="12" t="s">
        <v>149</v>
      </c>
      <c r="C17" s="13" t="s">
        <v>83</v>
      </c>
      <c r="D17" s="14" t="s">
        <v>74</v>
      </c>
      <c r="E17" s="15"/>
      <c r="F17" s="16">
        <v>77.355812847546446</v>
      </c>
      <c r="G17" s="16">
        <f t="shared" si="0"/>
        <v>5.1453361448024308</v>
      </c>
      <c r="H17" s="15"/>
      <c r="I17" s="17">
        <v>-23.156879999999997</v>
      </c>
      <c r="J17" s="17">
        <v>71.977351999999996</v>
      </c>
      <c r="K17" s="14">
        <v>46.525075839999992</v>
      </c>
      <c r="M17" s="14">
        <f t="shared" si="1"/>
        <v>76.999813634010181</v>
      </c>
      <c r="N17" s="14">
        <f t="shared" si="2"/>
        <v>0.35599921353626485</v>
      </c>
      <c r="O17" s="14">
        <f t="shared" si="3"/>
        <v>0.12673544003843909</v>
      </c>
      <c r="Q17" s="40"/>
      <c r="R17" s="40" t="s">
        <v>58</v>
      </c>
      <c r="S17" s="40" t="s">
        <v>36</v>
      </c>
      <c r="T17" s="40" t="s">
        <v>59</v>
      </c>
      <c r="U17" s="40" t="s">
        <v>60</v>
      </c>
      <c r="V17" s="40" t="s">
        <v>61</v>
      </c>
      <c r="W17" s="40" t="s">
        <v>62</v>
      </c>
      <c r="X17" s="40" t="s">
        <v>63</v>
      </c>
      <c r="Y17" s="40" t="s">
        <v>64</v>
      </c>
      <c r="Z17"/>
    </row>
    <row r="18" spans="1:27" ht="15" x14ac:dyDescent="0.25">
      <c r="A18" s="12">
        <v>17</v>
      </c>
      <c r="B18" s="12" t="s">
        <v>169</v>
      </c>
      <c r="C18" s="13" t="s">
        <v>107</v>
      </c>
      <c r="D18" s="14" t="s">
        <v>74</v>
      </c>
      <c r="E18" s="15"/>
      <c r="F18" s="16">
        <v>90.607966682164431</v>
      </c>
      <c r="G18" s="16">
        <f t="shared" si="0"/>
        <v>120.64431264129948</v>
      </c>
      <c r="H18" s="15"/>
      <c r="I18" s="17">
        <v>-62.716549999999998</v>
      </c>
      <c r="J18" s="17">
        <v>29.52970968</v>
      </c>
      <c r="K18" s="14">
        <v>-41.132694799999996</v>
      </c>
      <c r="M18" s="14">
        <f t="shared" si="1"/>
        <v>89.596735821031956</v>
      </c>
      <c r="N18" s="14">
        <f t="shared" si="2"/>
        <v>1.011230861132475</v>
      </c>
      <c r="O18" s="14">
        <f t="shared" si="3"/>
        <v>1.0225878545067268</v>
      </c>
      <c r="Q18" t="s">
        <v>18</v>
      </c>
      <c r="R18">
        <v>99.802551589730641</v>
      </c>
      <c r="S18">
        <v>1.2031008254813709</v>
      </c>
      <c r="T18">
        <v>82.954436964831103</v>
      </c>
      <c r="U18">
        <v>1.2184104528234944E-71</v>
      </c>
      <c r="V18">
        <v>97.403042654188042</v>
      </c>
      <c r="W18">
        <v>102.20206052527324</v>
      </c>
      <c r="X18">
        <v>97.403042654188042</v>
      </c>
      <c r="Y18">
        <v>102.20206052527324</v>
      </c>
      <c r="Z18"/>
    </row>
    <row r="19" spans="1:27" ht="15" x14ac:dyDescent="0.25">
      <c r="A19" s="12">
        <v>18</v>
      </c>
      <c r="B19" s="12" t="s">
        <v>145</v>
      </c>
      <c r="C19" s="13" t="s">
        <v>199</v>
      </c>
      <c r="D19" s="14" t="s">
        <v>74</v>
      </c>
      <c r="E19" s="15"/>
      <c r="F19" s="16">
        <v>76.623512537199133</v>
      </c>
      <c r="G19" s="16">
        <f t="shared" si="0"/>
        <v>9.0038023081562901</v>
      </c>
      <c r="H19" s="15"/>
      <c r="I19" s="17">
        <v>-25.08662</v>
      </c>
      <c r="J19" s="17">
        <v>70.990388240000016</v>
      </c>
      <c r="K19" s="14">
        <v>42.086186560000002</v>
      </c>
      <c r="M19" s="14">
        <f t="shared" si="1"/>
        <v>77.206274475827527</v>
      </c>
      <c r="N19" s="14">
        <f t="shared" si="2"/>
        <v>0.5827619386283942</v>
      </c>
      <c r="O19" s="14">
        <f t="shared" si="3"/>
        <v>0.33961147711392431</v>
      </c>
      <c r="Q19" t="s">
        <v>67</v>
      </c>
      <c r="R19">
        <v>-4.6516389647397099E-2</v>
      </c>
      <c r="S19">
        <v>8.1536867828922929E-3</v>
      </c>
      <c r="T19">
        <v>5.7049517458771808</v>
      </c>
      <c r="U19">
        <v>2.5769672608164521E-7</v>
      </c>
      <c r="V19">
        <v>3.0254374129838484E-2</v>
      </c>
      <c r="W19">
        <v>6.277840516495567E-2</v>
      </c>
      <c r="X19">
        <v>3.0254374129838484E-2</v>
      </c>
      <c r="Y19">
        <v>6.277840516495567E-2</v>
      </c>
      <c r="Z19"/>
    </row>
    <row r="20" spans="1:27" ht="15" x14ac:dyDescent="0.25">
      <c r="A20" s="12">
        <v>19</v>
      </c>
      <c r="B20" s="12" t="s">
        <v>165</v>
      </c>
      <c r="C20" s="13" t="s">
        <v>210</v>
      </c>
      <c r="D20" s="14" t="s">
        <v>74</v>
      </c>
      <c r="E20" s="15"/>
      <c r="F20" s="16">
        <v>88.559055721005251</v>
      </c>
      <c r="G20" s="16">
        <f t="shared" si="0"/>
        <v>79.83260835751588</v>
      </c>
      <c r="H20" s="15"/>
      <c r="I20" s="17">
        <v>-73.041815000005954</v>
      </c>
      <c r="J20" s="17">
        <v>29.091435680000004</v>
      </c>
      <c r="K20" s="14">
        <v>-30.543199999999995</v>
      </c>
      <c r="M20" s="14">
        <f t="shared" si="1"/>
        <v>90.938288606942095</v>
      </c>
      <c r="N20" s="14">
        <f t="shared" si="2"/>
        <v>2.3792328859368439</v>
      </c>
      <c r="O20" s="14">
        <f t="shared" si="3"/>
        <v>5.6607491255233633</v>
      </c>
      <c r="Q20" t="s">
        <v>68</v>
      </c>
      <c r="R20">
        <v>-0.37330519564289633</v>
      </c>
      <c r="S20">
        <v>2.0200702936561378E-2</v>
      </c>
      <c r="T20">
        <v>-18.479812153826039</v>
      </c>
      <c r="U20">
        <v>1.2372588263844109E-28</v>
      </c>
      <c r="V20">
        <v>-0.41359422726343953</v>
      </c>
      <c r="W20">
        <v>-0.33301616402235312</v>
      </c>
      <c r="X20">
        <v>-0.41359422726343953</v>
      </c>
      <c r="Y20">
        <v>-0.33301616402235312</v>
      </c>
      <c r="Z20"/>
    </row>
    <row r="21" spans="1:27" ht="15.75" thickBot="1" x14ac:dyDescent="0.3">
      <c r="A21" s="12">
        <v>20</v>
      </c>
      <c r="B21" s="12" t="s">
        <v>133</v>
      </c>
      <c r="C21" s="13" t="s">
        <v>75</v>
      </c>
      <c r="D21" s="14" t="s">
        <v>74</v>
      </c>
      <c r="E21" s="15"/>
      <c r="F21" s="16">
        <v>70.611536091498039</v>
      </c>
      <c r="G21" s="16">
        <f t="shared" si="0"/>
        <v>81.227140757088904</v>
      </c>
      <c r="H21" s="15"/>
      <c r="I21" s="17">
        <v>46.313760000000002</v>
      </c>
      <c r="J21" s="17">
        <v>96.676968400000007</v>
      </c>
      <c r="K21" s="14">
        <v>163.09805208</v>
      </c>
      <c r="M21" s="14">
        <f t="shared" si="1"/>
        <v>71.010207398598837</v>
      </c>
      <c r="N21" s="14">
        <f t="shared" si="2"/>
        <v>0.39867130710079834</v>
      </c>
      <c r="O21" s="14">
        <f t="shared" si="3"/>
        <v>0.15893881110545907</v>
      </c>
      <c r="Q21" s="39" t="s">
        <v>69</v>
      </c>
      <c r="R21" s="39">
        <v>5.5164784395121055E-2</v>
      </c>
      <c r="S21" s="39">
        <v>5.3119826372277391E-3</v>
      </c>
      <c r="T21" s="39">
        <v>10.384970765625638</v>
      </c>
      <c r="U21" s="39">
        <v>8.1166212992474905E-16</v>
      </c>
      <c r="V21" s="39">
        <v>4.4570369086349877E-2</v>
      </c>
      <c r="W21" s="39">
        <v>6.5759199703892227E-2</v>
      </c>
      <c r="X21" s="39">
        <v>4.4570369086349877E-2</v>
      </c>
      <c r="Y21" s="39">
        <v>6.5759199703892227E-2</v>
      </c>
      <c r="Z21"/>
    </row>
    <row r="22" spans="1:27" ht="15" x14ac:dyDescent="0.25">
      <c r="A22" s="12">
        <v>21</v>
      </c>
      <c r="B22" s="12" t="s">
        <v>146</v>
      </c>
      <c r="C22" s="13" t="s">
        <v>200</v>
      </c>
      <c r="D22" s="14" t="s">
        <v>74</v>
      </c>
      <c r="E22" s="15"/>
      <c r="F22" s="16">
        <v>76.762174196483414</v>
      </c>
      <c r="G22" s="16">
        <f t="shared" si="0"/>
        <v>8.1908836819782387</v>
      </c>
      <c r="H22" s="15"/>
      <c r="I22" s="17">
        <v>-28.946099999999998</v>
      </c>
      <c r="J22" s="17">
        <v>71.481380639999998</v>
      </c>
      <c r="K22" s="14">
        <v>46.38248512000002</v>
      </c>
      <c r="M22" s="14">
        <f t="shared" si="1"/>
        <v>77.486821949028723</v>
      </c>
      <c r="N22" s="14">
        <f t="shared" si="2"/>
        <v>0.72464775254530878</v>
      </c>
      <c r="O22" s="14">
        <f t="shared" si="3"/>
        <v>0.52511436526896704</v>
      </c>
      <c r="Q22"/>
      <c r="R22"/>
      <c r="S22"/>
      <c r="T22"/>
      <c r="U22"/>
      <c r="V22"/>
      <c r="W22"/>
      <c r="X22"/>
      <c r="Y22"/>
    </row>
    <row r="23" spans="1:27" ht="15" x14ac:dyDescent="0.25">
      <c r="A23" s="12">
        <v>22</v>
      </c>
      <c r="B23" s="12" t="s">
        <v>93</v>
      </c>
      <c r="C23" s="13" t="s">
        <v>94</v>
      </c>
      <c r="D23" s="14" t="s">
        <v>74</v>
      </c>
      <c r="E23" s="15"/>
      <c r="F23" s="16">
        <v>94.352697756618085</v>
      </c>
      <c r="G23" s="16">
        <f t="shared" si="0"/>
        <v>216.93023130042167</v>
      </c>
      <c r="H23" s="15"/>
      <c r="I23" s="17">
        <v>-71.356960850198249</v>
      </c>
      <c r="J23" s="17">
        <v>25.550390960000001</v>
      </c>
      <c r="K23" s="14">
        <v>-28.55421007999999</v>
      </c>
      <c r="M23" s="14">
        <f t="shared" si="1"/>
        <v>92.266062312636606</v>
      </c>
      <c r="N23" s="14">
        <f t="shared" si="2"/>
        <v>2.0866354439814785</v>
      </c>
      <c r="O23" s="14">
        <f t="shared" si="3"/>
        <v>4.3540474760797823</v>
      </c>
      <c r="Q23"/>
      <c r="R23"/>
      <c r="S23"/>
      <c r="T23"/>
      <c r="U23"/>
      <c r="V23"/>
      <c r="W23"/>
      <c r="X23"/>
      <c r="Y23"/>
    </row>
    <row r="24" spans="1:27" ht="15" x14ac:dyDescent="0.25">
      <c r="A24" s="12">
        <v>23</v>
      </c>
      <c r="B24" s="12" t="s">
        <v>140</v>
      </c>
      <c r="C24" s="13" t="s">
        <v>79</v>
      </c>
      <c r="D24" s="14" t="s">
        <v>74</v>
      </c>
      <c r="E24" s="15"/>
      <c r="F24" s="16">
        <v>73.949374416686922</v>
      </c>
      <c r="G24" s="16">
        <f t="shared" si="0"/>
        <v>32.203034659967308</v>
      </c>
      <c r="H24" s="15"/>
      <c r="I24" s="17">
        <v>54.515154999999993</v>
      </c>
      <c r="J24" s="17">
        <v>91.913066000000001</v>
      </c>
      <c r="K24" s="14">
        <v>147.57892664000002</v>
      </c>
      <c r="M24" s="14">
        <f t="shared" si="1"/>
        <v>71.40669082913611</v>
      </c>
      <c r="N24" s="14">
        <f t="shared" si="2"/>
        <v>2.5426835875508118</v>
      </c>
      <c r="O24" s="14">
        <f t="shared" si="3"/>
        <v>6.4652398264002668</v>
      </c>
      <c r="Q24" t="s">
        <v>234</v>
      </c>
      <c r="R24"/>
      <c r="S24"/>
      <c r="T24"/>
      <c r="U24"/>
      <c r="V24"/>
      <c r="W24"/>
      <c r="X24"/>
      <c r="Y24"/>
    </row>
    <row r="25" spans="1:27" ht="15.75" thickBot="1" x14ac:dyDescent="0.3">
      <c r="A25" s="12">
        <v>24</v>
      </c>
      <c r="B25" s="12" t="s">
        <v>130</v>
      </c>
      <c r="C25" s="13" t="s">
        <v>204</v>
      </c>
      <c r="D25" s="14" t="s">
        <v>74</v>
      </c>
      <c r="E25" s="15"/>
      <c r="F25" s="16">
        <v>67.816941982296328</v>
      </c>
      <c r="G25" s="16">
        <f t="shared" si="0"/>
        <v>139.41007116241786</v>
      </c>
      <c r="H25" s="15"/>
      <c r="I25" s="17">
        <v>-2.2597255397793923</v>
      </c>
      <c r="J25" s="17">
        <v>86.081490479999999</v>
      </c>
      <c r="K25" s="14">
        <v>-0.83680000000000498</v>
      </c>
      <c r="M25" s="14">
        <f t="shared" si="1"/>
        <v>67.901448439609567</v>
      </c>
      <c r="N25" s="14">
        <f t="shared" si="2"/>
        <v>8.4506457313239025E-2</v>
      </c>
      <c r="O25" s="14">
        <f t="shared" si="3"/>
        <v>7.1413413276342893E-3</v>
      </c>
      <c r="Q25"/>
      <c r="R25"/>
      <c r="S25"/>
      <c r="T25"/>
      <c r="U25"/>
      <c r="V25"/>
      <c r="W25"/>
      <c r="X25"/>
      <c r="Y25"/>
    </row>
    <row r="26" spans="1:27" ht="15" x14ac:dyDescent="0.25">
      <c r="A26" s="12">
        <v>25</v>
      </c>
      <c r="B26" s="12" t="s">
        <v>170</v>
      </c>
      <c r="C26" s="13" t="s">
        <v>110</v>
      </c>
      <c r="D26" s="14" t="s">
        <v>74</v>
      </c>
      <c r="E26" s="15"/>
      <c r="F26" s="16">
        <v>90.82799664080855</v>
      </c>
      <c r="G26" s="16">
        <f t="shared" si="0"/>
        <v>125.52626496203651</v>
      </c>
      <c r="H26" s="15"/>
      <c r="I26" s="17">
        <v>-68.505769999999998</v>
      </c>
      <c r="J26" s="17">
        <v>34.385994800000006</v>
      </c>
      <c r="K26" s="14">
        <v>-28.534294240000005</v>
      </c>
      <c r="M26" s="14">
        <f t="shared" si="1"/>
        <v>88.864269585999622</v>
      </c>
      <c r="N26" s="14">
        <f t="shared" si="2"/>
        <v>1.9637270548089276</v>
      </c>
      <c r="O26" s="14">
        <f t="shared" si="3"/>
        <v>3.8562239457885452</v>
      </c>
      <c r="Q26" s="32" t="s">
        <v>26</v>
      </c>
      <c r="R26" s="32"/>
      <c r="S26"/>
      <c r="T26"/>
      <c r="U26"/>
      <c r="V26"/>
      <c r="W26"/>
      <c r="X26"/>
      <c r="Y26"/>
      <c r="Z26"/>
      <c r="AA26"/>
    </row>
    <row r="27" spans="1:27" ht="15" x14ac:dyDescent="0.25">
      <c r="A27" s="12">
        <v>26</v>
      </c>
      <c r="B27" s="12" t="s">
        <v>155</v>
      </c>
      <c r="C27" s="13" t="s">
        <v>202</v>
      </c>
      <c r="D27" s="14" t="s">
        <v>74</v>
      </c>
      <c r="E27" s="15"/>
      <c r="F27" s="16">
        <v>81.091781304261019</v>
      </c>
      <c r="G27" s="16">
        <f t="shared" si="0"/>
        <v>2.1539528335836358</v>
      </c>
      <c r="H27" s="15"/>
      <c r="I27" s="17">
        <v>-23.156879999999997</v>
      </c>
      <c r="J27" s="17">
        <v>59.811242320000005</v>
      </c>
      <c r="K27" s="14">
        <v>45.924588160000006</v>
      </c>
      <c r="M27" s="14">
        <f t="shared" si="1"/>
        <v>81.437944080234089</v>
      </c>
      <c r="N27" s="14">
        <f t="shared" si="2"/>
        <v>0.34616277597307032</v>
      </c>
      <c r="O27" s="14">
        <f t="shared" si="3"/>
        <v>0.11982866746938207</v>
      </c>
      <c r="Q27" t="s">
        <v>29</v>
      </c>
      <c r="R27">
        <v>0.95288656573388819</v>
      </c>
      <c r="S27"/>
      <c r="T27"/>
      <c r="U27"/>
      <c r="V27"/>
      <c r="W27"/>
      <c r="X27"/>
      <c r="Y27"/>
      <c r="Z27"/>
      <c r="AA27"/>
    </row>
    <row r="28" spans="1:27" ht="15" x14ac:dyDescent="0.25">
      <c r="A28" s="12">
        <v>27</v>
      </c>
      <c r="B28" s="12" t="s">
        <v>151</v>
      </c>
      <c r="C28" s="13" t="s">
        <v>96</v>
      </c>
      <c r="D28" s="14" t="s">
        <v>74</v>
      </c>
      <c r="E28" s="15"/>
      <c r="F28" s="16">
        <v>78.909384412529192</v>
      </c>
      <c r="G28" s="16">
        <f t="shared" si="0"/>
        <v>0.51088439611194014</v>
      </c>
      <c r="H28" s="15"/>
      <c r="I28" s="17">
        <v>4.7278630000000001</v>
      </c>
      <c r="J28" s="17">
        <v>77.824701199999993</v>
      </c>
      <c r="K28" s="14">
        <v>100.6469568</v>
      </c>
      <c r="M28" s="14">
        <f t="shared" si="1"/>
        <v>76.521667578130319</v>
      </c>
      <c r="N28" s="14">
        <f t="shared" si="2"/>
        <v>2.3877168343988728</v>
      </c>
      <c r="O28" s="14">
        <f t="shared" si="3"/>
        <v>5.7011916812717747</v>
      </c>
      <c r="Q28" t="s">
        <v>31</v>
      </c>
      <c r="R28">
        <v>0.90799280715612352</v>
      </c>
      <c r="S28"/>
      <c r="T28"/>
      <c r="U28"/>
      <c r="V28"/>
      <c r="W28"/>
      <c r="X28"/>
      <c r="Y28"/>
      <c r="Z28"/>
      <c r="AA28"/>
    </row>
    <row r="29" spans="1:27" ht="15" x14ac:dyDescent="0.25">
      <c r="A29" s="12">
        <v>28</v>
      </c>
      <c r="B29" s="12" t="s">
        <v>108</v>
      </c>
      <c r="C29" s="13" t="s">
        <v>109</v>
      </c>
      <c r="D29" s="14" t="s">
        <v>74</v>
      </c>
      <c r="E29" s="15"/>
      <c r="F29" s="16">
        <v>95.614906063749729</v>
      </c>
      <c r="G29" s="16">
        <f t="shared" si="0"/>
        <v>255.70440139409388</v>
      </c>
      <c r="H29" s="15"/>
      <c r="I29" s="17">
        <v>-58.27814799993822</v>
      </c>
      <c r="J29" s="17">
        <v>24.216782800000004</v>
      </c>
      <c r="K29" s="14">
        <v>-15.542053759999998</v>
      </c>
      <c r="M29" s="14">
        <f t="shared" si="1"/>
        <v>92.813708985610631</v>
      </c>
      <c r="N29" s="14">
        <f t="shared" si="2"/>
        <v>2.8011970781390971</v>
      </c>
      <c r="O29" s="14">
        <f t="shared" si="3"/>
        <v>7.8467050705750152</v>
      </c>
      <c r="Q29" t="s">
        <v>33</v>
      </c>
      <c r="R29">
        <v>0.90126057353340094</v>
      </c>
      <c r="S29"/>
      <c r="T29"/>
      <c r="U29"/>
      <c r="V29"/>
      <c r="W29"/>
      <c r="X29"/>
      <c r="Y29"/>
      <c r="Z29"/>
      <c r="AA29"/>
    </row>
    <row r="30" spans="1:27" ht="15" x14ac:dyDescent="0.25">
      <c r="A30" s="12">
        <v>29</v>
      </c>
      <c r="B30" s="12" t="s">
        <v>101</v>
      </c>
      <c r="C30" s="13" t="s">
        <v>183</v>
      </c>
      <c r="D30" s="17" t="s">
        <v>48</v>
      </c>
      <c r="E30" s="54"/>
      <c r="F30" s="17">
        <v>82.160811378928429</v>
      </c>
      <c r="G30" s="16">
        <f t="shared" si="0"/>
        <v>6.4346702893143712</v>
      </c>
      <c r="H30" s="15"/>
      <c r="I30" s="17">
        <v>-32.009562250115131</v>
      </c>
      <c r="J30" s="17">
        <v>78.994589439999999</v>
      </c>
      <c r="K30" s="14">
        <v>175.28378472</v>
      </c>
      <c r="M30" s="14">
        <f t="shared" si="1"/>
        <v>82.462708453573242</v>
      </c>
      <c r="N30" s="14">
        <f t="shared" si="2"/>
        <v>0.3018970746448133</v>
      </c>
      <c r="O30" s="14">
        <f t="shared" si="3"/>
        <v>9.1141843679095974E-2</v>
      </c>
      <c r="Q30" t="s">
        <v>36</v>
      </c>
      <c r="R30">
        <v>2.462088853304484</v>
      </c>
      <c r="S30"/>
      <c r="T30"/>
      <c r="U30"/>
      <c r="V30"/>
      <c r="W30"/>
      <c r="X30"/>
      <c r="Y30"/>
      <c r="Z30"/>
      <c r="AA30"/>
    </row>
    <row r="31" spans="1:27" ht="15.75" thickBot="1" x14ac:dyDescent="0.3">
      <c r="A31" s="12">
        <v>30</v>
      </c>
      <c r="B31" s="12" t="s">
        <v>144</v>
      </c>
      <c r="C31" s="13" t="s">
        <v>32</v>
      </c>
      <c r="D31" s="14" t="s">
        <v>74</v>
      </c>
      <c r="E31" s="15"/>
      <c r="F31" s="16">
        <v>76.603138556891537</v>
      </c>
      <c r="G31" s="16">
        <f t="shared" si="0"/>
        <v>9.1264871090657973</v>
      </c>
      <c r="H31" s="15"/>
      <c r="I31" s="17">
        <v>-21.227139999999999</v>
      </c>
      <c r="J31" s="17">
        <v>64.001267280000008</v>
      </c>
      <c r="K31" s="14">
        <v>54.860775360000005</v>
      </c>
      <c r="M31" s="14">
        <f t="shared" si="1"/>
        <v>80.317947429186219</v>
      </c>
      <c r="N31" s="14">
        <f t="shared" si="2"/>
        <v>3.7148088722946824</v>
      </c>
      <c r="O31" s="14">
        <f t="shared" si="3"/>
        <v>13.79980495767929</v>
      </c>
      <c r="Q31" s="39" t="s">
        <v>39</v>
      </c>
      <c r="R31" s="39">
        <v>45</v>
      </c>
      <c r="S31"/>
      <c r="T31"/>
      <c r="U31"/>
      <c r="V31"/>
      <c r="W31"/>
      <c r="X31"/>
      <c r="Y31"/>
      <c r="Z31"/>
      <c r="AA31"/>
    </row>
    <row r="32" spans="1:27" ht="15" x14ac:dyDescent="0.25">
      <c r="A32" s="12">
        <v>31</v>
      </c>
      <c r="B32" s="12" t="s">
        <v>166</v>
      </c>
      <c r="C32" s="13" t="s">
        <v>98</v>
      </c>
      <c r="D32" s="14" t="s">
        <v>74</v>
      </c>
      <c r="E32" s="15"/>
      <c r="F32" s="16">
        <v>88.8</v>
      </c>
      <c r="G32" s="16">
        <f t="shared" si="0"/>
        <v>84.196293173575086</v>
      </c>
      <c r="H32" s="15"/>
      <c r="I32" s="17">
        <v>-60.786809999999996</v>
      </c>
      <c r="J32" s="17">
        <v>38.816474239999998</v>
      </c>
      <c r="K32" s="14">
        <v>-18.337425999999997</v>
      </c>
      <c r="M32" s="14">
        <f t="shared" si="1"/>
        <v>87.416903289989222</v>
      </c>
      <c r="N32" s="14">
        <f t="shared" si="2"/>
        <v>1.3830967100107756</v>
      </c>
      <c r="O32" s="14">
        <f t="shared" si="3"/>
        <v>1.9129565092426315</v>
      </c>
      <c r="Q32"/>
      <c r="R32"/>
      <c r="S32"/>
      <c r="T32"/>
      <c r="U32"/>
      <c r="V32"/>
      <c r="W32"/>
      <c r="X32"/>
      <c r="Y32"/>
      <c r="Z32"/>
      <c r="AA32"/>
    </row>
    <row r="33" spans="1:27" ht="15.75" thickBot="1" x14ac:dyDescent="0.3">
      <c r="A33" s="12">
        <v>32</v>
      </c>
      <c r="B33" s="12" t="s">
        <v>125</v>
      </c>
      <c r="C33" s="13" t="s">
        <v>57</v>
      </c>
      <c r="D33" s="14" t="s">
        <v>15</v>
      </c>
      <c r="E33" s="15"/>
      <c r="F33" s="16">
        <v>85.97785670343012</v>
      </c>
      <c r="G33" s="16">
        <f t="shared" si="0"/>
        <v>40.36963730999593</v>
      </c>
      <c r="H33" s="15"/>
      <c r="I33" s="17">
        <v>17.159248080378799</v>
      </c>
      <c r="J33" s="17">
        <v>81.762096239999991</v>
      </c>
      <c r="K33" s="14">
        <v>239.30049096000005</v>
      </c>
      <c r="M33" s="14">
        <f t="shared" si="1"/>
        <v>82.547496501107247</v>
      </c>
      <c r="N33" s="14">
        <f t="shared" si="2"/>
        <v>3.4303602023228734</v>
      </c>
      <c r="O33" s="14">
        <f t="shared" si="3"/>
        <v>11.767371117680625</v>
      </c>
      <c r="Q33" t="s">
        <v>43</v>
      </c>
      <c r="R33"/>
      <c r="S33"/>
      <c r="T33"/>
      <c r="U33"/>
      <c r="V33"/>
      <c r="W33"/>
      <c r="X33"/>
      <c r="Y33"/>
      <c r="Z33"/>
      <c r="AA33"/>
    </row>
    <row r="34" spans="1:27" ht="15" x14ac:dyDescent="0.25">
      <c r="A34" s="12">
        <v>33</v>
      </c>
      <c r="B34" s="12" t="s">
        <v>126</v>
      </c>
      <c r="C34" s="13" t="s">
        <v>55</v>
      </c>
      <c r="D34" s="14" t="s">
        <v>15</v>
      </c>
      <c r="E34" s="15"/>
      <c r="F34" s="16">
        <v>90.222000979316505</v>
      </c>
      <c r="G34" s="16">
        <f t="shared" ref="G34:G65" si="4">(F34-$R$71)^2</f>
        <v>112.31452617133949</v>
      </c>
      <c r="H34" s="15"/>
      <c r="I34" s="17">
        <v>-56.927329999999991</v>
      </c>
      <c r="J34" s="17">
        <v>24.367113920000001</v>
      </c>
      <c r="K34" s="14">
        <v>-17.195779759999994</v>
      </c>
      <c r="M34" s="14">
        <f t="shared" ref="M34:M65" si="5">$R$40+I34*$R$41+J34*$R$42+K34*$R$43</f>
        <v>92.588240606759214</v>
      </c>
      <c r="N34" s="14">
        <f t="shared" ref="N34:N65" si="6">ABS(M34-F34)</f>
        <v>2.3662396274427095</v>
      </c>
      <c r="O34" s="14">
        <f t="shared" ref="O34:O65" si="7">N34^2</f>
        <v>5.5990899744802132</v>
      </c>
      <c r="Q34" s="40"/>
      <c r="R34" s="40" t="s">
        <v>45</v>
      </c>
      <c r="S34" s="40" t="s">
        <v>46</v>
      </c>
      <c r="T34" s="40" t="s">
        <v>47</v>
      </c>
      <c r="U34" s="40" t="s">
        <v>48</v>
      </c>
      <c r="V34" s="40" t="s">
        <v>49</v>
      </c>
      <c r="W34"/>
      <c r="X34"/>
      <c r="Y34"/>
      <c r="Z34"/>
      <c r="AA34"/>
    </row>
    <row r="35" spans="1:27" ht="15" x14ac:dyDescent="0.25">
      <c r="A35" s="12">
        <v>34</v>
      </c>
      <c r="B35" s="12" t="s">
        <v>142</v>
      </c>
      <c r="C35" s="13" t="s">
        <v>78</v>
      </c>
      <c r="D35" s="14" t="s">
        <v>74</v>
      </c>
      <c r="E35" s="15"/>
      <c r="F35" s="16">
        <v>74.696772509864815</v>
      </c>
      <c r="G35" s="16">
        <f t="shared" si="4"/>
        <v>24.279011366997256</v>
      </c>
      <c r="H35" s="15"/>
      <c r="I35" s="17">
        <v>0.57892199999999994</v>
      </c>
      <c r="J35" s="17">
        <v>80.543297039999999</v>
      </c>
      <c r="K35" s="14">
        <v>117.44998448000001</v>
      </c>
      <c r="M35" s="14">
        <f t="shared" si="5"/>
        <v>76.733545754831695</v>
      </c>
      <c r="N35" s="14">
        <f t="shared" si="6"/>
        <v>2.0367732449668807</v>
      </c>
      <c r="O35" s="14">
        <f t="shared" si="7"/>
        <v>4.1484452514129169</v>
      </c>
      <c r="Q35" t="s">
        <v>52</v>
      </c>
      <c r="R35">
        <v>3</v>
      </c>
      <c r="S35">
        <v>2452.7423413399238</v>
      </c>
      <c r="T35">
        <v>817.58078044664126</v>
      </c>
      <c r="U35">
        <v>134.87244472495158</v>
      </c>
      <c r="V35">
        <v>2.8481128152192078E-21</v>
      </c>
      <c r="W35"/>
      <c r="X35"/>
      <c r="Y35"/>
      <c r="Z35"/>
      <c r="AA35"/>
    </row>
    <row r="36" spans="1:27" ht="15" x14ac:dyDescent="0.25">
      <c r="A36" s="12">
        <v>35</v>
      </c>
      <c r="B36" s="12" t="s">
        <v>23</v>
      </c>
      <c r="C36" s="13" t="s">
        <v>24</v>
      </c>
      <c r="D36" s="14" t="s">
        <v>15</v>
      </c>
      <c r="E36" s="15"/>
      <c r="F36" s="16">
        <v>73.007317642780734</v>
      </c>
      <c r="G36" s="16">
        <f t="shared" si="4"/>
        <v>43.782420000881011</v>
      </c>
      <c r="H36" s="15"/>
      <c r="I36" s="17">
        <v>52.488928000864902</v>
      </c>
      <c r="J36" s="17">
        <v>88.828370160000006</v>
      </c>
      <c r="K36" s="14">
        <v>150.75232328000001</v>
      </c>
      <c r="M36" s="14">
        <f t="shared" si="5"/>
        <v>72.836906149225427</v>
      </c>
      <c r="N36" s="14">
        <f t="shared" si="6"/>
        <v>0.17041149355530649</v>
      </c>
      <c r="O36" s="14">
        <f t="shared" si="7"/>
        <v>2.9040077135750266E-2</v>
      </c>
      <c r="Q36" t="s">
        <v>54</v>
      </c>
      <c r="R36">
        <v>41</v>
      </c>
      <c r="S36">
        <v>248.53714238421375</v>
      </c>
      <c r="T36">
        <v>6.061881521566189</v>
      </c>
      <c r="U36"/>
      <c r="V36"/>
      <c r="W36"/>
      <c r="X36"/>
      <c r="Y36"/>
      <c r="Z36"/>
      <c r="AA36"/>
    </row>
    <row r="37" spans="1:27" ht="15.75" thickBot="1" x14ac:dyDescent="0.3">
      <c r="A37" s="12">
        <v>36</v>
      </c>
      <c r="B37" s="12" t="s">
        <v>176</v>
      </c>
      <c r="C37" s="13" t="s">
        <v>71</v>
      </c>
      <c r="D37" s="17" t="s">
        <v>48</v>
      </c>
      <c r="E37" s="54"/>
      <c r="F37" s="17">
        <v>90.357905263603826</v>
      </c>
      <c r="G37" s="16">
        <f t="shared" si="4"/>
        <v>115.21358388653356</v>
      </c>
      <c r="H37" s="15"/>
      <c r="I37" s="17">
        <v>-64.189906489777144</v>
      </c>
      <c r="J37" s="17">
        <v>43.979823120000006</v>
      </c>
      <c r="K37" s="14">
        <v>70.003759200000005</v>
      </c>
      <c r="M37" s="14">
        <f t="shared" si="5"/>
        <v>90.892321136341366</v>
      </c>
      <c r="N37" s="14">
        <f t="shared" si="6"/>
        <v>0.5344158727375401</v>
      </c>
      <c r="O37" s="14">
        <f t="shared" si="7"/>
        <v>0.28560032503382665</v>
      </c>
      <c r="Q37" s="39" t="s">
        <v>56</v>
      </c>
      <c r="R37" s="39">
        <v>44</v>
      </c>
      <c r="S37" s="39">
        <v>2701.2794837241377</v>
      </c>
      <c r="T37" s="39"/>
      <c r="U37" s="39"/>
      <c r="V37" s="39"/>
      <c r="W37"/>
      <c r="X37"/>
      <c r="Y37"/>
      <c r="Z37"/>
      <c r="AA37"/>
    </row>
    <row r="38" spans="1:27" ht="15.75" thickBot="1" x14ac:dyDescent="0.3">
      <c r="A38" s="12">
        <v>37</v>
      </c>
      <c r="B38" s="12" t="s">
        <v>137</v>
      </c>
      <c r="C38" s="13" t="s">
        <v>76</v>
      </c>
      <c r="D38" s="14" t="s">
        <v>74</v>
      </c>
      <c r="E38" s="15"/>
      <c r="F38" s="16">
        <v>72.430778443883185</v>
      </c>
      <c r="G38" s="16">
        <f t="shared" si="4"/>
        <v>51.744539506505852</v>
      </c>
      <c r="H38" s="15"/>
      <c r="I38" s="17">
        <v>49.015395999999996</v>
      </c>
      <c r="J38" s="17">
        <v>95.858996400000009</v>
      </c>
      <c r="K38" s="14">
        <v>150.24367439999997</v>
      </c>
      <c r="M38" s="14">
        <f t="shared" si="5"/>
        <v>70.409714548654378</v>
      </c>
      <c r="N38" s="14">
        <f t="shared" si="6"/>
        <v>2.0210638952288065</v>
      </c>
      <c r="O38" s="14">
        <f t="shared" si="7"/>
        <v>4.0846992685974364</v>
      </c>
      <c r="Q38"/>
      <c r="R38"/>
      <c r="S38"/>
      <c r="T38"/>
      <c r="U38"/>
      <c r="V38"/>
      <c r="W38"/>
      <c r="X38"/>
      <c r="Y38"/>
      <c r="Z38"/>
      <c r="AA38"/>
    </row>
    <row r="39" spans="1:27" ht="15" x14ac:dyDescent="0.25">
      <c r="A39" s="12">
        <v>38</v>
      </c>
      <c r="B39" s="12" t="s">
        <v>159</v>
      </c>
      <c r="C39" s="13" t="s">
        <v>187</v>
      </c>
      <c r="D39" s="14" t="s">
        <v>74</v>
      </c>
      <c r="E39" s="15"/>
      <c r="F39" s="16">
        <v>82.6292559955602</v>
      </c>
      <c r="G39" s="16">
        <f t="shared" si="4"/>
        <v>9.0306849536540117</v>
      </c>
      <c r="H39" s="15"/>
      <c r="I39" s="17">
        <v>13.797640999999999</v>
      </c>
      <c r="J39" s="17">
        <v>32.946866159999999</v>
      </c>
      <c r="K39" s="14">
        <v>-64.560542560000002</v>
      </c>
      <c r="M39" s="14">
        <f t="shared" si="5"/>
        <v>82.826831515287608</v>
      </c>
      <c r="N39" s="14">
        <f t="shared" si="6"/>
        <v>0.19757551972740828</v>
      </c>
      <c r="O39" s="14">
        <f t="shared" si="7"/>
        <v>3.9036085995555497E-2</v>
      </c>
      <c r="Q39" s="40"/>
      <c r="R39" s="40" t="s">
        <v>58</v>
      </c>
      <c r="S39" s="40" t="s">
        <v>36</v>
      </c>
      <c r="T39" s="40" t="s">
        <v>59</v>
      </c>
      <c r="U39" s="40" t="s">
        <v>60</v>
      </c>
      <c r="V39" s="40" t="s">
        <v>61</v>
      </c>
      <c r="W39" s="40" t="s">
        <v>62</v>
      </c>
      <c r="X39" s="40" t="s">
        <v>63</v>
      </c>
      <c r="Y39" s="40" t="s">
        <v>64</v>
      </c>
      <c r="Z39"/>
      <c r="AA39"/>
    </row>
    <row r="40" spans="1:27" ht="15" x14ac:dyDescent="0.25">
      <c r="A40" s="12">
        <v>39</v>
      </c>
      <c r="B40" s="12" t="s">
        <v>37</v>
      </c>
      <c r="C40" s="13" t="s">
        <v>38</v>
      </c>
      <c r="D40" s="17" t="s">
        <v>48</v>
      </c>
      <c r="E40" s="54"/>
      <c r="F40" s="17">
        <v>81.206063586394464</v>
      </c>
      <c r="G40" s="16">
        <f t="shared" si="4"/>
        <v>2.502462654374257</v>
      </c>
      <c r="H40" s="15"/>
      <c r="I40" s="17">
        <v>-25.57387935017298</v>
      </c>
      <c r="J40" s="17">
        <v>81.201147360000007</v>
      </c>
      <c r="K40" s="14">
        <v>177.91397264000003</v>
      </c>
      <c r="M40" s="14">
        <f t="shared" si="5"/>
        <v>81.457917083862952</v>
      </c>
      <c r="N40" s="14">
        <f t="shared" si="6"/>
        <v>0.25185349746848829</v>
      </c>
      <c r="O40" s="14">
        <f t="shared" si="7"/>
        <v>6.3430184187109842E-2</v>
      </c>
      <c r="Q40" t="s">
        <v>18</v>
      </c>
      <c r="R40">
        <v>99.48009570365069</v>
      </c>
      <c r="S40">
        <v>1.9983883421350501</v>
      </c>
      <c r="T40">
        <v>49.780162146746484</v>
      </c>
      <c r="U40">
        <v>2.7099430227128978E-38</v>
      </c>
      <c r="V40">
        <v>95.44426857185654</v>
      </c>
      <c r="W40">
        <v>103.51592283544484</v>
      </c>
      <c r="X40">
        <v>95.44426857185654</v>
      </c>
      <c r="Y40">
        <v>103.51592283544484</v>
      </c>
      <c r="Z40"/>
      <c r="AA40"/>
    </row>
    <row r="41" spans="1:27" ht="15" x14ac:dyDescent="0.25">
      <c r="A41" s="12">
        <v>40</v>
      </c>
      <c r="B41" s="12" t="s">
        <v>138</v>
      </c>
      <c r="C41" s="13" t="s">
        <v>77</v>
      </c>
      <c r="D41" s="14" t="s">
        <v>74</v>
      </c>
      <c r="E41" s="15"/>
      <c r="F41" s="16">
        <v>73.165351270798865</v>
      </c>
      <c r="G41" s="16">
        <f t="shared" si="4"/>
        <v>41.716031786418931</v>
      </c>
      <c r="H41" s="15"/>
      <c r="I41" s="17">
        <v>69.856587999999988</v>
      </c>
      <c r="J41" s="17">
        <v>91.930764319999994</v>
      </c>
      <c r="K41" s="14">
        <v>149.60327136000001</v>
      </c>
      <c r="M41" s="14">
        <f t="shared" si="5"/>
        <v>70.68960948692613</v>
      </c>
      <c r="N41" s="14">
        <f t="shared" si="6"/>
        <v>2.4757417838727349</v>
      </c>
      <c r="O41" s="14">
        <f t="shared" si="7"/>
        <v>6.1292973804133517</v>
      </c>
      <c r="Q41" t="s">
        <v>67</v>
      </c>
      <c r="R41">
        <v>-5.4069382795722501E-2</v>
      </c>
      <c r="S41">
        <v>1.1044188362266102E-2</v>
      </c>
      <c r="T41">
        <v>4.8957316755351181</v>
      </c>
      <c r="U41">
        <v>1.5676617137675056E-5</v>
      </c>
      <c r="V41">
        <v>3.1765191912854235E-2</v>
      </c>
      <c r="W41">
        <v>7.6373573678590712E-2</v>
      </c>
      <c r="X41">
        <v>3.1765191912854235E-2</v>
      </c>
      <c r="Y41">
        <v>7.6373573678590712E-2</v>
      </c>
      <c r="Z41"/>
      <c r="AA41"/>
    </row>
    <row r="42" spans="1:27" ht="15" x14ac:dyDescent="0.25">
      <c r="A42" s="12">
        <v>41</v>
      </c>
      <c r="B42" s="12" t="s">
        <v>141</v>
      </c>
      <c r="C42" s="13" t="s">
        <v>102</v>
      </c>
      <c r="D42" s="14" t="s">
        <v>74</v>
      </c>
      <c r="E42" s="15"/>
      <c r="F42" s="16">
        <v>74.370037453082162</v>
      </c>
      <c r="G42" s="16">
        <f t="shared" si="4"/>
        <v>27.605658601557828</v>
      </c>
      <c r="H42" s="15"/>
      <c r="I42" s="17">
        <v>3.0875840000000001</v>
      </c>
      <c r="J42" s="17">
        <v>88.135960000000011</v>
      </c>
      <c r="K42" s="14">
        <v>96.125433520000016</v>
      </c>
      <c r="M42" s="14">
        <f t="shared" si="5"/>
        <v>72.553331437633275</v>
      </c>
      <c r="N42" s="14">
        <f t="shared" si="6"/>
        <v>1.8167060154488865</v>
      </c>
      <c r="O42" s="14">
        <f t="shared" si="7"/>
        <v>3.3004207465681699</v>
      </c>
      <c r="Q42" t="s">
        <v>68</v>
      </c>
      <c r="R42">
        <v>-0.36769423910531346</v>
      </c>
      <c r="S42">
        <v>3.6030228057807749E-2</v>
      </c>
      <c r="T42">
        <v>-10.205159915040674</v>
      </c>
      <c r="U42">
        <v>8.0574443404585431E-13</v>
      </c>
      <c r="V42">
        <v>-0.44045876084240265</v>
      </c>
      <c r="W42">
        <v>-0.29492971736822426</v>
      </c>
      <c r="X42">
        <v>-0.44045876084240265</v>
      </c>
      <c r="Y42">
        <v>-0.29492971736822426</v>
      </c>
      <c r="Z42"/>
      <c r="AA42"/>
    </row>
    <row r="43" spans="1:27" ht="15.75" thickBot="1" x14ac:dyDescent="0.3">
      <c r="A43" s="12">
        <v>42</v>
      </c>
      <c r="B43" s="12" t="s">
        <v>143</v>
      </c>
      <c r="C43" s="13" t="s">
        <v>201</v>
      </c>
      <c r="D43" s="14" t="s">
        <v>74</v>
      </c>
      <c r="E43" s="15"/>
      <c r="F43" s="16">
        <v>75.747472888749357</v>
      </c>
      <c r="G43" s="16">
        <f t="shared" si="4"/>
        <v>15.028595871497151</v>
      </c>
      <c r="H43" s="15"/>
      <c r="I43" s="17">
        <v>14.955484999999999</v>
      </c>
      <c r="J43" s="17">
        <v>76.318503039999996</v>
      </c>
      <c r="K43" s="14">
        <v>102.22888536000001</v>
      </c>
      <c r="M43" s="14">
        <f t="shared" si="5"/>
        <v>76.615423330855194</v>
      </c>
      <c r="N43" s="14">
        <f t="shared" si="6"/>
        <v>0.86795044210583683</v>
      </c>
      <c r="O43" s="14">
        <f t="shared" si="7"/>
        <v>0.75333796995171765</v>
      </c>
      <c r="Q43" s="39" t="s">
        <v>69</v>
      </c>
      <c r="R43" s="39">
        <v>5.8748907946760111E-2</v>
      </c>
      <c r="S43" s="39">
        <v>8.1849204739377311E-3</v>
      </c>
      <c r="T43" s="39">
        <v>7.1777005205887185</v>
      </c>
      <c r="U43" s="39">
        <v>9.2601386402267157E-9</v>
      </c>
      <c r="V43" s="39">
        <v>4.2219125709838413E-2</v>
      </c>
      <c r="W43" s="39">
        <v>7.5278690183681801E-2</v>
      </c>
      <c r="X43" s="39">
        <v>4.2219125709838413E-2</v>
      </c>
      <c r="Y43" s="39">
        <v>7.5278690183681801E-2</v>
      </c>
      <c r="Z43"/>
      <c r="AA43"/>
    </row>
    <row r="44" spans="1:27" ht="15" x14ac:dyDescent="0.25">
      <c r="A44" s="12">
        <v>43</v>
      </c>
      <c r="B44" s="12" t="s">
        <v>174</v>
      </c>
      <c r="C44" s="13" t="s">
        <v>85</v>
      </c>
      <c r="D44" s="14" t="s">
        <v>48</v>
      </c>
      <c r="E44" s="15"/>
      <c r="F44" s="16">
        <v>79.383597302838695</v>
      </c>
      <c r="G44" s="16">
        <f t="shared" si="4"/>
        <v>5.7863766299672124E-2</v>
      </c>
      <c r="H44" s="15"/>
      <c r="I44" s="17">
        <v>-38.241657579935072</v>
      </c>
      <c r="J44" s="17">
        <v>70.422703120000008</v>
      </c>
      <c r="K44" s="14">
        <v>142.54657880000002</v>
      </c>
      <c r="M44" s="14">
        <f t="shared" si="5"/>
        <v>84.028232122682141</v>
      </c>
      <c r="N44" s="14">
        <f t="shared" si="6"/>
        <v>4.6446348198434464</v>
      </c>
      <c r="O44" s="14">
        <f t="shared" si="7"/>
        <v>21.572632609702165</v>
      </c>
      <c r="Q44"/>
      <c r="R44"/>
      <c r="S44"/>
      <c r="T44"/>
      <c r="U44"/>
      <c r="V44"/>
      <c r="W44"/>
      <c r="X44"/>
      <c r="Y44"/>
      <c r="Z44"/>
    </row>
    <row r="45" spans="1:27" ht="15" x14ac:dyDescent="0.25">
      <c r="A45" s="12">
        <v>44</v>
      </c>
      <c r="B45" s="12" t="s">
        <v>72</v>
      </c>
      <c r="C45" s="13" t="s">
        <v>73</v>
      </c>
      <c r="D45" s="14" t="s">
        <v>74</v>
      </c>
      <c r="E45" s="15"/>
      <c r="F45" s="16">
        <v>64.029201714539056</v>
      </c>
      <c r="G45" s="16">
        <f t="shared" si="4"/>
        <v>243.20229313988122</v>
      </c>
      <c r="H45" s="15"/>
      <c r="I45" s="17">
        <v>123.213899</v>
      </c>
      <c r="J45" s="17">
        <v>105.29860248</v>
      </c>
      <c r="K45" s="14">
        <v>196.45750248000002</v>
      </c>
      <c r="M45" s="14">
        <f t="shared" si="5"/>
        <v>65.641970443777637</v>
      </c>
      <c r="N45" s="14">
        <f t="shared" si="6"/>
        <v>1.6127687292385815</v>
      </c>
      <c r="O45" s="14">
        <f t="shared" si="7"/>
        <v>2.6010229740098292</v>
      </c>
      <c r="Q45"/>
      <c r="R45"/>
      <c r="S45"/>
      <c r="T45"/>
      <c r="U45"/>
      <c r="V45"/>
      <c r="W45"/>
      <c r="X45"/>
      <c r="Y45"/>
    </row>
    <row r="46" spans="1:27" ht="15" x14ac:dyDescent="0.25">
      <c r="A46" s="12">
        <v>45</v>
      </c>
      <c r="B46" s="12" t="s">
        <v>171</v>
      </c>
      <c r="C46" s="13" t="s">
        <v>103</v>
      </c>
      <c r="D46" s="14" t="s">
        <v>74</v>
      </c>
      <c r="E46" s="15"/>
      <c r="F46" s="16">
        <v>91.255982608268781</v>
      </c>
      <c r="G46" s="16">
        <f t="shared" si="4"/>
        <v>135.29961850076728</v>
      </c>
      <c r="H46" s="15"/>
      <c r="I46" s="17">
        <v>-67.540899999999993</v>
      </c>
      <c r="J46" s="17">
        <v>28.9758736</v>
      </c>
      <c r="K46" s="14">
        <v>-42.597262160000007</v>
      </c>
      <c r="M46" s="14">
        <f t="shared" si="5"/>
        <v>89.975186050932706</v>
      </c>
      <c r="N46" s="14">
        <f t="shared" si="6"/>
        <v>1.2807965573360747</v>
      </c>
      <c r="O46" s="14">
        <f t="shared" si="7"/>
        <v>1.6404398212839408</v>
      </c>
      <c r="Q46"/>
      <c r="R46"/>
      <c r="S46"/>
      <c r="T46"/>
      <c r="U46"/>
      <c r="V46"/>
      <c r="W46"/>
      <c r="X46"/>
      <c r="Y46"/>
    </row>
    <row r="47" spans="1:27" ht="15" x14ac:dyDescent="0.25">
      <c r="A47" s="12">
        <v>46</v>
      </c>
      <c r="B47" s="12" t="s">
        <v>173</v>
      </c>
      <c r="C47" s="13" t="s">
        <v>105</v>
      </c>
      <c r="D47" s="14" t="s">
        <v>74</v>
      </c>
      <c r="E47" s="15"/>
      <c r="F47" s="16">
        <v>94.255198073879512</v>
      </c>
      <c r="G47" s="16">
        <f t="shared" si="4"/>
        <v>214.06767927833758</v>
      </c>
      <c r="H47" s="15"/>
      <c r="I47" s="17">
        <v>-63.357223680102436</v>
      </c>
      <c r="J47" s="17">
        <v>27.597580320000002</v>
      </c>
      <c r="K47" s="14">
        <v>-24.935342960000003</v>
      </c>
      <c r="M47" s="14">
        <f t="shared" si="5"/>
        <v>91.293386218596268</v>
      </c>
      <c r="N47" s="14">
        <f t="shared" si="6"/>
        <v>2.9618118552832442</v>
      </c>
      <c r="O47" s="14">
        <f t="shared" si="7"/>
        <v>8.7723294660963731</v>
      </c>
      <c r="Q47"/>
      <c r="R47"/>
      <c r="S47"/>
      <c r="T47"/>
      <c r="U47"/>
      <c r="V47"/>
      <c r="W47"/>
      <c r="X47"/>
      <c r="Y47"/>
    </row>
    <row r="48" spans="1:27" x14ac:dyDescent="0.2">
      <c r="A48" s="12">
        <v>47</v>
      </c>
      <c r="B48" s="12" t="s">
        <v>168</v>
      </c>
      <c r="C48" s="13" t="s">
        <v>191</v>
      </c>
      <c r="D48" s="14" t="s">
        <v>74</v>
      </c>
      <c r="E48" s="15"/>
      <c r="F48" s="16">
        <v>90.597944702040365</v>
      </c>
      <c r="G48" s="16">
        <f t="shared" si="4"/>
        <v>120.42425382003358</v>
      </c>
      <c r="H48" s="15"/>
      <c r="I48" s="17">
        <v>-40.814965870217122</v>
      </c>
      <c r="J48" s="17">
        <v>30.246721760000003</v>
      </c>
      <c r="K48" s="14">
        <v>-45.793210560000013</v>
      </c>
      <c r="M48" s="14">
        <f t="shared" si="5"/>
        <v>87.875089262332438</v>
      </c>
      <c r="N48" s="14">
        <f t="shared" si="6"/>
        <v>2.7228554397079279</v>
      </c>
      <c r="O48" s="14">
        <f t="shared" si="7"/>
        <v>7.4139417455470529</v>
      </c>
    </row>
    <row r="49" spans="1:15" x14ac:dyDescent="0.2">
      <c r="A49" s="12">
        <v>48</v>
      </c>
      <c r="B49" s="12" t="s">
        <v>40</v>
      </c>
      <c r="C49" s="13" t="s">
        <v>41</v>
      </c>
      <c r="D49" s="14" t="s">
        <v>15</v>
      </c>
      <c r="E49" s="15"/>
      <c r="F49" s="16">
        <v>86.218698490636726</v>
      </c>
      <c r="G49" s="16">
        <f t="shared" si="4"/>
        <v>43.488120068172478</v>
      </c>
      <c r="H49" s="15"/>
      <c r="I49" s="17">
        <v>-54.032720000000005</v>
      </c>
      <c r="J49" s="17">
        <v>35.530193280000006</v>
      </c>
      <c r="K49" s="14">
        <v>-11.394914800000002</v>
      </c>
      <c r="M49" s="14">
        <f t="shared" si="5"/>
        <v>88.667925340824084</v>
      </c>
      <c r="N49" s="14">
        <f t="shared" si="6"/>
        <v>2.4492268501873582</v>
      </c>
      <c r="O49" s="14">
        <f t="shared" si="7"/>
        <v>5.9987121636786878</v>
      </c>
    </row>
    <row r="50" spans="1:15" x14ac:dyDescent="0.2">
      <c r="A50" s="12">
        <v>49</v>
      </c>
      <c r="B50" s="12" t="s">
        <v>152</v>
      </c>
      <c r="C50" s="13" t="s">
        <v>198</v>
      </c>
      <c r="D50" s="14" t="s">
        <v>74</v>
      </c>
      <c r="E50" s="15"/>
      <c r="F50" s="16">
        <v>79.78106568333925</v>
      </c>
      <c r="G50" s="16">
        <f t="shared" si="4"/>
        <v>2.4623727921418877E-2</v>
      </c>
      <c r="H50" s="15"/>
      <c r="I50" s="17">
        <v>-5.6927329999999996</v>
      </c>
      <c r="J50" s="17">
        <v>70.815120480000004</v>
      </c>
      <c r="K50" s="14">
        <v>25.187428960000009</v>
      </c>
      <c r="M50" s="14">
        <f t="shared" si="5"/>
        <v>75.229320366723428</v>
      </c>
      <c r="N50" s="14">
        <f t="shared" si="6"/>
        <v>4.5517453166158219</v>
      </c>
      <c r="O50" s="14">
        <f t="shared" si="7"/>
        <v>20.71838542733407</v>
      </c>
    </row>
    <row r="51" spans="1:15" x14ac:dyDescent="0.2">
      <c r="A51" s="12">
        <v>50</v>
      </c>
      <c r="B51" s="12" t="s">
        <v>134</v>
      </c>
      <c r="C51" s="13" t="s">
        <v>92</v>
      </c>
      <c r="D51" s="14" t="s">
        <v>74</v>
      </c>
      <c r="E51" s="15"/>
      <c r="F51" s="16">
        <v>71.494238404161578</v>
      </c>
      <c r="G51" s="16">
        <f t="shared" si="4"/>
        <v>66.095400578695759</v>
      </c>
      <c r="H51" s="15"/>
      <c r="I51" s="17">
        <v>24.604184999999998</v>
      </c>
      <c r="J51" s="17">
        <v>74.395201920000005</v>
      </c>
      <c r="K51" s="14">
        <v>96.114178559999999</v>
      </c>
      <c r="M51" s="14">
        <f t="shared" si="5"/>
        <v>76.441678472048253</v>
      </c>
      <c r="N51" s="14">
        <f t="shared" si="6"/>
        <v>4.9474400678866743</v>
      </c>
      <c r="O51" s="14">
        <f t="shared" si="7"/>
        <v>24.4771632253305</v>
      </c>
    </row>
    <row r="52" spans="1:15" x14ac:dyDescent="0.2">
      <c r="A52" s="12">
        <v>51</v>
      </c>
      <c r="B52" s="12" t="s">
        <v>90</v>
      </c>
      <c r="C52" s="13" t="s">
        <v>91</v>
      </c>
      <c r="D52" s="14" t="s">
        <v>48</v>
      </c>
      <c r="E52" s="15"/>
      <c r="F52" s="16">
        <v>72.595375681261316</v>
      </c>
      <c r="G52" s="16">
        <f t="shared" si="4"/>
        <v>49.403614840704371</v>
      </c>
      <c r="H52" s="15"/>
      <c r="I52" s="17">
        <v>-56.876191889901826</v>
      </c>
      <c r="J52" s="17">
        <v>84.423120240000003</v>
      </c>
      <c r="K52" s="14">
        <v>44.08274952</v>
      </c>
      <c r="M52" s="14">
        <f t="shared" si="5"/>
        <v>74.103274728956137</v>
      </c>
      <c r="N52" s="14">
        <f t="shared" si="6"/>
        <v>1.5078990476948206</v>
      </c>
      <c r="O52" s="14">
        <f t="shared" si="7"/>
        <v>2.2737595380389468</v>
      </c>
    </row>
    <row r="53" spans="1:15" x14ac:dyDescent="0.2">
      <c r="A53" s="12">
        <v>52</v>
      </c>
      <c r="B53" s="12" t="s">
        <v>167</v>
      </c>
      <c r="C53" s="13" t="s">
        <v>185</v>
      </c>
      <c r="D53" s="14" t="s">
        <v>74</v>
      </c>
      <c r="E53" s="15"/>
      <c r="F53" s="16">
        <v>89.156081651012244</v>
      </c>
      <c r="G53" s="16">
        <f t="shared" si="4"/>
        <v>90.85779366519256</v>
      </c>
      <c r="H53" s="15"/>
      <c r="I53" s="17">
        <v>-68.505769999999998</v>
      </c>
      <c r="J53" s="17">
        <v>25.203328160000002</v>
      </c>
      <c r="K53" s="14">
        <v>-38.783671680000005</v>
      </c>
      <c r="M53" s="14">
        <f t="shared" si="5"/>
        <v>91.638543477417997</v>
      </c>
      <c r="N53" s="14">
        <f t="shared" si="6"/>
        <v>2.4824618264057534</v>
      </c>
      <c r="O53" s="14">
        <f t="shared" si="7"/>
        <v>6.1626167195617887</v>
      </c>
    </row>
    <row r="54" spans="1:15" x14ac:dyDescent="0.2">
      <c r="A54" s="12">
        <v>53</v>
      </c>
      <c r="B54" s="12" t="s">
        <v>135</v>
      </c>
      <c r="C54" s="13" t="s">
        <v>203</v>
      </c>
      <c r="D54" s="14" t="s">
        <v>74</v>
      </c>
      <c r="E54" s="15"/>
      <c r="F54" s="16">
        <v>71.688211889090312</v>
      </c>
      <c r="G54" s="16">
        <f t="shared" si="4"/>
        <v>62.979053201471608</v>
      </c>
      <c r="H54" s="15"/>
      <c r="I54" s="17">
        <v>-16.78005417012951</v>
      </c>
      <c r="J54" s="17">
        <v>67.664861360000003</v>
      </c>
      <c r="K54" s="14">
        <v>-38.074399999999997</v>
      </c>
      <c r="M54" s="14">
        <f t="shared" si="5"/>
        <v>73.270573743248534</v>
      </c>
      <c r="N54" s="14">
        <f t="shared" si="6"/>
        <v>1.5823618541582221</v>
      </c>
      <c r="O54" s="14">
        <f t="shared" si="7"/>
        <v>2.5038690374950465</v>
      </c>
    </row>
    <row r="55" spans="1:15" x14ac:dyDescent="0.2">
      <c r="A55" s="12">
        <v>54</v>
      </c>
      <c r="B55" s="12" t="s">
        <v>129</v>
      </c>
      <c r="C55" s="13" t="s">
        <v>205</v>
      </c>
      <c r="D55" s="14" t="s">
        <v>74</v>
      </c>
      <c r="E55" s="15"/>
      <c r="F55" s="16">
        <v>67.730371250080779</v>
      </c>
      <c r="G55" s="16">
        <f t="shared" si="4"/>
        <v>141.46188228115977</v>
      </c>
      <c r="H55" s="15"/>
      <c r="I55" s="17">
        <v>113.85466</v>
      </c>
      <c r="J55" s="17">
        <v>101.82404152000001</v>
      </c>
      <c r="K55" s="14">
        <v>176.89466656000002</v>
      </c>
      <c r="M55" s="14">
        <f t="shared" si="5"/>
        <v>66.27629952171587</v>
      </c>
      <c r="N55" s="14">
        <f t="shared" si="6"/>
        <v>1.4540717283649087</v>
      </c>
      <c r="O55" s="14">
        <f t="shared" si="7"/>
        <v>2.1143245912301127</v>
      </c>
    </row>
    <row r="56" spans="1:15" x14ac:dyDescent="0.2">
      <c r="A56" s="12">
        <v>55</v>
      </c>
      <c r="B56" s="12" t="s">
        <v>175</v>
      </c>
      <c r="C56" s="13" t="s">
        <v>192</v>
      </c>
      <c r="D56" s="14" t="s">
        <v>48</v>
      </c>
      <c r="E56" s="15"/>
      <c r="F56" s="16">
        <v>80.853624445839614</v>
      </c>
      <c r="G56" s="16">
        <f t="shared" si="4"/>
        <v>1.5116167857473333</v>
      </c>
      <c r="H56" s="15"/>
      <c r="I56" s="17">
        <v>-60.962416339523287</v>
      </c>
      <c r="J56" s="17">
        <v>63.997752720000001</v>
      </c>
      <c r="K56" s="14">
        <v>119.66168872</v>
      </c>
      <c r="M56" s="14">
        <f t="shared" si="5"/>
        <v>86.274684473399319</v>
      </c>
      <c r="N56" s="14">
        <f t="shared" si="6"/>
        <v>5.4210600275597045</v>
      </c>
      <c r="O56" s="14">
        <f t="shared" si="7"/>
        <v>29.387891822405624</v>
      </c>
    </row>
    <row r="57" spans="1:15" x14ac:dyDescent="0.2">
      <c r="A57" s="12">
        <v>56</v>
      </c>
      <c r="B57" s="12" t="s">
        <v>136</v>
      </c>
      <c r="C57" s="13" t="s">
        <v>207</v>
      </c>
      <c r="D57" s="14" t="s">
        <v>74</v>
      </c>
      <c r="E57" s="15"/>
      <c r="F57" s="16">
        <v>72.183692380198295</v>
      </c>
      <c r="G57" s="16">
        <f t="shared" si="4"/>
        <v>55.360352870587832</v>
      </c>
      <c r="H57" s="15"/>
      <c r="I57" s="17">
        <v>-2.8946099999999997</v>
      </c>
      <c r="J57" s="17">
        <v>90.180513440000013</v>
      </c>
      <c r="K57" s="14">
        <v>108.80002472000001</v>
      </c>
      <c r="M57" s="14">
        <f t="shared" si="5"/>
        <v>72.86963284521822</v>
      </c>
      <c r="N57" s="14">
        <f t="shared" si="6"/>
        <v>0.68594046501992523</v>
      </c>
      <c r="O57" s="14">
        <f t="shared" si="7"/>
        <v>0.47051432155175127</v>
      </c>
    </row>
    <row r="58" spans="1:15" x14ac:dyDescent="0.2">
      <c r="A58" s="12">
        <v>57</v>
      </c>
      <c r="B58" s="12" t="s">
        <v>128</v>
      </c>
      <c r="C58" s="13" t="s">
        <v>195</v>
      </c>
      <c r="D58" s="14" t="s">
        <v>74</v>
      </c>
      <c r="E58" s="15"/>
      <c r="F58" s="16">
        <v>62.034006045165185</v>
      </c>
      <c r="G58" s="16">
        <f t="shared" si="4"/>
        <v>309.41303025534194</v>
      </c>
      <c r="H58" s="15"/>
      <c r="I58" s="17">
        <v>4.6178678202317274</v>
      </c>
      <c r="J58" s="17">
        <v>99.148499040000004</v>
      </c>
      <c r="K58" s="14">
        <v>24.339750559999999</v>
      </c>
      <c r="M58" s="14">
        <f t="shared" si="5"/>
        <v>64.204012292928368</v>
      </c>
      <c r="N58" s="14">
        <f t="shared" si="6"/>
        <v>2.1700062477631832</v>
      </c>
      <c r="O58" s="14">
        <f t="shared" si="7"/>
        <v>4.7089271153312495</v>
      </c>
    </row>
    <row r="59" spans="1:15" x14ac:dyDescent="0.2">
      <c r="A59" s="12">
        <v>58</v>
      </c>
      <c r="B59" s="12" t="s">
        <v>164</v>
      </c>
      <c r="C59" s="13" t="s">
        <v>209</v>
      </c>
      <c r="D59" s="14" t="s">
        <v>74</v>
      </c>
      <c r="E59" s="15"/>
      <c r="F59" s="16">
        <v>87.77365793474435</v>
      </c>
      <c r="G59" s="16">
        <f t="shared" si="4"/>
        <v>66.414541705332937</v>
      </c>
      <c r="H59" s="15"/>
      <c r="I59" s="17">
        <v>-58.857069999999993</v>
      </c>
      <c r="J59" s="17">
        <v>39.321148320000006</v>
      </c>
      <c r="K59" s="14">
        <v>-45.531417680000011</v>
      </c>
      <c r="M59" s="14">
        <f t="shared" si="5"/>
        <v>85.529380373477935</v>
      </c>
      <c r="N59" s="14">
        <f t="shared" si="6"/>
        <v>2.244277561266415</v>
      </c>
      <c r="O59" s="14">
        <f t="shared" si="7"/>
        <v>5.036781772003927</v>
      </c>
    </row>
    <row r="60" spans="1:15" x14ac:dyDescent="0.2">
      <c r="A60" s="12">
        <v>59</v>
      </c>
      <c r="B60" s="12" t="s">
        <v>148</v>
      </c>
      <c r="C60" s="13" t="s">
        <v>86</v>
      </c>
      <c r="D60" s="14" t="s">
        <v>74</v>
      </c>
      <c r="E60" s="15"/>
      <c r="F60" s="16">
        <v>77.179242335918502</v>
      </c>
      <c r="G60" s="16">
        <f t="shared" si="4"/>
        <v>5.9775548474203379</v>
      </c>
      <c r="H60" s="15"/>
      <c r="I60" s="17">
        <v>-4.7278630000000001</v>
      </c>
      <c r="J60" s="17">
        <v>66.409745040000004</v>
      </c>
      <c r="K60" s="14">
        <v>76.699581760000001</v>
      </c>
      <c r="M60" s="14">
        <f t="shared" si="5"/>
        <v>79.823264334715986</v>
      </c>
      <c r="N60" s="14">
        <f t="shared" si="6"/>
        <v>2.6440219987974842</v>
      </c>
      <c r="O60" s="14">
        <f t="shared" si="7"/>
        <v>6.990852330125044</v>
      </c>
    </row>
    <row r="61" spans="1:15" x14ac:dyDescent="0.2">
      <c r="A61" s="12">
        <v>60</v>
      </c>
      <c r="B61" s="12" t="s">
        <v>156</v>
      </c>
      <c r="C61" s="13" t="s">
        <v>84</v>
      </c>
      <c r="D61" s="14" t="s">
        <v>74</v>
      </c>
      <c r="E61" s="15"/>
      <c r="F61" s="16">
        <v>81.12575981400299</v>
      </c>
      <c r="G61" s="16">
        <f t="shared" si="4"/>
        <v>2.2548434808781774</v>
      </c>
      <c r="H61" s="15"/>
      <c r="I61" s="17">
        <v>-27.981229999999996</v>
      </c>
      <c r="J61" s="17">
        <v>60.067679679999998</v>
      </c>
      <c r="K61" s="14">
        <v>49.430236239999999</v>
      </c>
      <c r="M61" s="14">
        <f t="shared" si="5"/>
        <v>81.810456163506913</v>
      </c>
      <c r="N61" s="14">
        <f t="shared" si="6"/>
        <v>0.68469634950392333</v>
      </c>
      <c r="O61" s="14">
        <f t="shared" si="7"/>
        <v>0.4688090910239987</v>
      </c>
    </row>
    <row r="62" spans="1:15" x14ac:dyDescent="0.2">
      <c r="A62" s="12">
        <v>61</v>
      </c>
      <c r="B62" s="12" t="s">
        <v>160</v>
      </c>
      <c r="C62" s="13" t="s">
        <v>89</v>
      </c>
      <c r="D62" s="14" t="s">
        <v>74</v>
      </c>
      <c r="E62" s="15"/>
      <c r="F62" s="16">
        <v>83.041479244514974</v>
      </c>
      <c r="G62" s="16">
        <f t="shared" si="4"/>
        <v>11.678165217057016</v>
      </c>
      <c r="H62" s="15"/>
      <c r="I62" s="17">
        <v>-22.19201</v>
      </c>
      <c r="J62" s="17">
        <v>60.398006480000006</v>
      </c>
      <c r="K62" s="14">
        <v>65.099734640000008</v>
      </c>
      <c r="M62" s="14">
        <f t="shared" si="5"/>
        <v>82.296543268929668</v>
      </c>
      <c r="N62" s="14">
        <f t="shared" si="6"/>
        <v>0.74493597558530666</v>
      </c>
      <c r="O62" s="14">
        <f t="shared" si="7"/>
        <v>0.55492960772123257</v>
      </c>
    </row>
    <row r="63" spans="1:15" x14ac:dyDescent="0.2">
      <c r="A63" s="12">
        <v>62</v>
      </c>
      <c r="B63" s="12" t="s">
        <v>127</v>
      </c>
      <c r="C63" s="13" t="s">
        <v>194</v>
      </c>
      <c r="D63" s="14" t="s">
        <v>74</v>
      </c>
      <c r="E63" s="15"/>
      <c r="F63" s="16">
        <v>61.380598680153028</v>
      </c>
      <c r="G63" s="16">
        <f t="shared" si="4"/>
        <v>332.82702568224278</v>
      </c>
      <c r="H63" s="15"/>
      <c r="I63" s="17">
        <v>12.630148300010671</v>
      </c>
      <c r="J63" s="17">
        <v>101.17091912000001</v>
      </c>
      <c r="K63" s="14">
        <v>17.296321280000001</v>
      </c>
      <c r="M63" s="14">
        <f t="shared" si="5"/>
        <v>62.613367241733364</v>
      </c>
      <c r="N63" s="14">
        <f t="shared" si="6"/>
        <v>1.2327685615803361</v>
      </c>
      <c r="O63" s="14">
        <f t="shared" si="7"/>
        <v>1.5197183264208509</v>
      </c>
    </row>
    <row r="64" spans="1:15" x14ac:dyDescent="0.2">
      <c r="A64" s="12">
        <v>63</v>
      </c>
      <c r="B64" s="12" t="s">
        <v>81</v>
      </c>
      <c r="C64" s="13" t="s">
        <v>82</v>
      </c>
      <c r="D64" s="14" t="s">
        <v>48</v>
      </c>
      <c r="E64" s="15"/>
      <c r="F64" s="16">
        <v>79.399077995801818</v>
      </c>
      <c r="G64" s="16">
        <f t="shared" si="4"/>
        <v>5.0655691277201764E-2</v>
      </c>
      <c r="H64" s="15"/>
      <c r="I64" s="17">
        <v>-40.242797960279574</v>
      </c>
      <c r="J64" s="17">
        <v>79.834569279999997</v>
      </c>
      <c r="K64" s="14">
        <v>166.12848144</v>
      </c>
      <c r="M64" s="14">
        <f t="shared" si="5"/>
        <v>82.061154609079551</v>
      </c>
      <c r="N64" s="14">
        <f t="shared" si="6"/>
        <v>2.6620766132777334</v>
      </c>
      <c r="O64" s="14">
        <f t="shared" si="7"/>
        <v>7.0866518949602471</v>
      </c>
    </row>
    <row r="65" spans="1:19" x14ac:dyDescent="0.2">
      <c r="A65" s="12">
        <v>64</v>
      </c>
      <c r="B65" s="12" t="s">
        <v>161</v>
      </c>
      <c r="C65" s="13" t="s">
        <v>188</v>
      </c>
      <c r="D65" s="14" t="s">
        <v>74</v>
      </c>
      <c r="E65" s="15"/>
      <c r="F65" s="16">
        <v>84.775213389647433</v>
      </c>
      <c r="G65" s="16">
        <f t="shared" si="4"/>
        <v>26.533493312733128</v>
      </c>
      <c r="H65" s="15"/>
      <c r="I65" s="17">
        <v>-45.348889999999997</v>
      </c>
      <c r="J65" s="17">
        <v>29.865517520000001</v>
      </c>
      <c r="K65" s="14">
        <v>-32.644195600000003</v>
      </c>
      <c r="M65" s="14">
        <f t="shared" si="5"/>
        <v>89.032892614118566</v>
      </c>
      <c r="N65" s="14">
        <f t="shared" si="6"/>
        <v>4.2576792244711328</v>
      </c>
      <c r="O65" s="14">
        <f t="shared" si="7"/>
        <v>18.127832378493107</v>
      </c>
    </row>
    <row r="66" spans="1:19" x14ac:dyDescent="0.2">
      <c r="A66" s="12">
        <v>65</v>
      </c>
      <c r="B66" s="12" t="s">
        <v>50</v>
      </c>
      <c r="C66" s="13" t="s">
        <v>51</v>
      </c>
      <c r="D66" s="14" t="s">
        <v>15</v>
      </c>
      <c r="E66" s="15"/>
      <c r="F66" s="16">
        <v>92.411821337062605</v>
      </c>
      <c r="G66" s="16">
        <f t="shared" ref="G66:G75" si="8">(F66-$R$71)^2</f>
        <v>163.52463571012146</v>
      </c>
      <c r="H66" s="15"/>
      <c r="I66" s="17">
        <v>-50.07482326077325</v>
      </c>
      <c r="J66" s="17">
        <v>34.39741712</v>
      </c>
      <c r="K66" s="14">
        <v>-2.0586116800000078</v>
      </c>
      <c r="M66" s="14">
        <f t="shared" ref="M66:M75" si="9">$R$40+I66*$R$41+J66*$R$42+K66*$R$43</f>
        <v>89.418937187752647</v>
      </c>
      <c r="N66" s="14">
        <f t="shared" ref="N66:N75" si="10">ABS(M66-F66)</f>
        <v>2.9928841493099583</v>
      </c>
      <c r="O66" s="14">
        <f t="shared" ref="O66:O75" si="11">N66^2</f>
        <v>8.9573555311907924</v>
      </c>
    </row>
    <row r="67" spans="1:19" x14ac:dyDescent="0.2">
      <c r="A67" s="12">
        <v>66</v>
      </c>
      <c r="B67" s="12" t="s">
        <v>123</v>
      </c>
      <c r="C67" s="13" t="s">
        <v>53</v>
      </c>
      <c r="D67" s="14" t="s">
        <v>15</v>
      </c>
      <c r="E67" s="15"/>
      <c r="F67" s="16">
        <v>78.61433947026778</v>
      </c>
      <c r="G67" s="16">
        <f t="shared" si="8"/>
        <v>1.0197096077955807</v>
      </c>
      <c r="H67" s="15"/>
      <c r="I67" s="17">
        <v>101.576689250247</v>
      </c>
      <c r="J67" s="17">
        <v>72.671896000000004</v>
      </c>
      <c r="K67" s="14">
        <v>212.67083719999999</v>
      </c>
      <c r="M67" s="14">
        <f t="shared" si="9"/>
        <v>79.761048743019657</v>
      </c>
      <c r="N67" s="14">
        <f t="shared" si="10"/>
        <v>1.1467092727518775</v>
      </c>
      <c r="O67" s="14">
        <f t="shared" si="11"/>
        <v>1.3149421562151398</v>
      </c>
      <c r="R67" s="20">
        <f>SQRT(AVERAGE(O2:O75))</f>
        <v>2.3892065638062014</v>
      </c>
      <c r="S67" s="10" t="s">
        <v>216</v>
      </c>
    </row>
    <row r="68" spans="1:19" x14ac:dyDescent="0.2">
      <c r="A68" s="12">
        <v>67</v>
      </c>
      <c r="B68" s="12" t="s">
        <v>172</v>
      </c>
      <c r="C68" s="13" t="s">
        <v>189</v>
      </c>
      <c r="D68" s="14" t="s">
        <v>74</v>
      </c>
      <c r="E68" s="15"/>
      <c r="F68" s="16">
        <v>91.691752806379981</v>
      </c>
      <c r="G68" s="16">
        <f t="shared" si="8"/>
        <v>145.62712948857745</v>
      </c>
      <c r="H68" s="15"/>
      <c r="I68" s="17">
        <v>-75.259860000000003</v>
      </c>
      <c r="J68" s="17">
        <v>23.277391120000001</v>
      </c>
      <c r="K68" s="14">
        <v>-26.104310719999997</v>
      </c>
      <c r="M68" s="14">
        <f t="shared" si="9"/>
        <v>93.456787519415087</v>
      </c>
      <c r="N68" s="14">
        <f t="shared" si="10"/>
        <v>1.7650347130351065</v>
      </c>
      <c r="O68" s="14">
        <f t="shared" si="11"/>
        <v>3.1153475382189209</v>
      </c>
      <c r="R68" s="20">
        <f>SUM(O47:O75)</f>
        <v>173.87764995134901</v>
      </c>
      <c r="S68" s="10" t="s">
        <v>217</v>
      </c>
    </row>
    <row r="69" spans="1:19" x14ac:dyDescent="0.2">
      <c r="A69" s="12">
        <v>68</v>
      </c>
      <c r="B69" s="12" t="s">
        <v>99</v>
      </c>
      <c r="C69" s="13" t="s">
        <v>100</v>
      </c>
      <c r="D69" s="14" t="s">
        <v>48</v>
      </c>
      <c r="E69" s="15"/>
      <c r="F69" s="16">
        <v>74.986092662788053</v>
      </c>
      <c r="G69" s="16">
        <f t="shared" si="8"/>
        <v>21.511540505571563</v>
      </c>
      <c r="H69" s="15"/>
      <c r="I69" s="17">
        <v>-39.711154590020328</v>
      </c>
      <c r="J69" s="17">
        <v>80.246400399999999</v>
      </c>
      <c r="K69" s="14">
        <v>44.118731920000002</v>
      </c>
      <c r="M69" s="14">
        <f t="shared" si="9"/>
        <v>74.713041506716152</v>
      </c>
      <c r="N69" s="14">
        <f t="shared" si="10"/>
        <v>0.27305115607190089</v>
      </c>
      <c r="O69" s="14">
        <f t="shared" si="11"/>
        <v>7.4556933832201577E-2</v>
      </c>
      <c r="R69" s="10">
        <f>R68/29</f>
        <v>5.9957810328051382</v>
      </c>
      <c r="S69" s="10" t="s">
        <v>218</v>
      </c>
    </row>
    <row r="70" spans="1:19" x14ac:dyDescent="0.2">
      <c r="A70" s="12">
        <v>69</v>
      </c>
      <c r="B70" s="12" t="s">
        <v>177</v>
      </c>
      <c r="C70" s="13" t="s">
        <v>193</v>
      </c>
      <c r="D70" s="17" t="s">
        <v>48</v>
      </c>
      <c r="E70" s="54"/>
      <c r="F70" s="17">
        <v>91.231201720227631</v>
      </c>
      <c r="G70" s="16">
        <f t="shared" si="8"/>
        <v>134.72373812110726</v>
      </c>
      <c r="H70" s="15"/>
      <c r="I70" s="17">
        <v>-82.897770919997527</v>
      </c>
      <c r="J70" s="17">
        <v>42.115767440000006</v>
      </c>
      <c r="K70" s="14">
        <v>68.862280320000011</v>
      </c>
      <c r="M70" s="14">
        <f t="shared" si="9"/>
        <v>92.522185716772682</v>
      </c>
      <c r="N70" s="14">
        <f t="shared" si="10"/>
        <v>1.2909839965450516</v>
      </c>
      <c r="O70" s="14">
        <f t="shared" si="11"/>
        <v>1.6666396793354337</v>
      </c>
    </row>
    <row r="71" spans="1:19" x14ac:dyDescent="0.2">
      <c r="A71" s="12">
        <v>70</v>
      </c>
      <c r="B71" s="12" t="s">
        <v>139</v>
      </c>
      <c r="C71" s="13" t="s">
        <v>80</v>
      </c>
      <c r="D71" s="14" t="s">
        <v>74</v>
      </c>
      <c r="E71" s="41"/>
      <c r="F71" s="16">
        <v>73.271727225463039</v>
      </c>
      <c r="G71" s="16">
        <f t="shared" si="8"/>
        <v>40.35322667948973</v>
      </c>
      <c r="H71" s="15"/>
      <c r="I71" s="17">
        <v>-31.840710000000001</v>
      </c>
      <c r="J71" s="17">
        <v>68.02037584</v>
      </c>
      <c r="K71" s="14">
        <v>-60.388425120000001</v>
      </c>
      <c r="M71" s="14">
        <f t="shared" si="9"/>
        <v>72.643248874557344</v>
      </c>
      <c r="N71" s="14">
        <f t="shared" si="10"/>
        <v>0.62847835090569504</v>
      </c>
      <c r="O71" s="14">
        <f t="shared" si="11"/>
        <v>0.39498503755714193</v>
      </c>
      <c r="R71" s="20">
        <f>AVERAGE(F2:F46)</f>
        <v>79.624146188306227</v>
      </c>
      <c r="S71" s="10" t="s">
        <v>219</v>
      </c>
    </row>
    <row r="72" spans="1:19" x14ac:dyDescent="0.2">
      <c r="A72" s="12">
        <v>71</v>
      </c>
      <c r="B72" s="12" t="s">
        <v>120</v>
      </c>
      <c r="C72" s="13" t="s">
        <v>42</v>
      </c>
      <c r="D72" s="14" t="s">
        <v>15</v>
      </c>
      <c r="E72" s="20"/>
      <c r="F72" s="16">
        <v>76.918256787235165</v>
      </c>
      <c r="G72" s="16">
        <f t="shared" si="8"/>
        <v>7.321837450828709</v>
      </c>
      <c r="H72" s="15"/>
      <c r="I72" s="17">
        <v>6.4839264004785102</v>
      </c>
      <c r="J72" s="17">
        <v>74.414573840000003</v>
      </c>
      <c r="K72" s="14">
        <v>110.56960568</v>
      </c>
      <c r="M72" s="14">
        <f t="shared" si="9"/>
        <v>78.263547284442851</v>
      </c>
      <c r="N72" s="14">
        <f t="shared" si="10"/>
        <v>1.3452904972076851</v>
      </c>
      <c r="O72" s="14">
        <f t="shared" si="11"/>
        <v>1.8098065218773007</v>
      </c>
      <c r="R72" s="20">
        <f>SUM(G2:G46)</f>
        <v>2701.2794837241377</v>
      </c>
      <c r="S72" s="10" t="s">
        <v>221</v>
      </c>
    </row>
    <row r="73" spans="1:19" x14ac:dyDescent="0.2">
      <c r="A73" s="12">
        <v>72</v>
      </c>
      <c r="B73" s="12" t="s">
        <v>65</v>
      </c>
      <c r="C73" s="13" t="s">
        <v>66</v>
      </c>
      <c r="D73" s="14" t="s">
        <v>15</v>
      </c>
      <c r="E73" s="20"/>
      <c r="F73" s="16">
        <v>94.912993017110949</v>
      </c>
      <c r="G73" s="16">
        <f t="shared" si="8"/>
        <v>233.74883735465221</v>
      </c>
      <c r="H73" s="15"/>
      <c r="I73" s="17">
        <v>-53.899567939628874</v>
      </c>
      <c r="J73" s="17">
        <v>19.057910799999998</v>
      </c>
      <c r="K73" s="14">
        <v>-8.7896216799999962</v>
      </c>
      <c r="M73" s="14">
        <f t="shared" si="9"/>
        <v>94.870547389594435</v>
      </c>
      <c r="N73" s="14">
        <f t="shared" si="10"/>
        <v>4.2445627516514151E-2</v>
      </c>
      <c r="O73" s="14">
        <f t="shared" si="11"/>
        <v>1.8016312952706633E-3</v>
      </c>
      <c r="R73" s="10">
        <f>R72/45</f>
        <v>60.028432971647504</v>
      </c>
      <c r="S73" s="10" t="s">
        <v>223</v>
      </c>
    </row>
    <row r="74" spans="1:19" x14ac:dyDescent="0.2">
      <c r="A74" s="12">
        <v>73</v>
      </c>
      <c r="B74" s="12" t="s">
        <v>20</v>
      </c>
      <c r="C74" s="13" t="s">
        <v>21</v>
      </c>
      <c r="D74" s="14" t="s">
        <v>15</v>
      </c>
      <c r="E74" s="20"/>
      <c r="F74" s="16">
        <v>72.283473608314097</v>
      </c>
      <c r="G74" s="16">
        <f t="shared" si="8"/>
        <v>53.885473926648324</v>
      </c>
      <c r="H74" s="15"/>
      <c r="I74" s="17">
        <v>52.781283610148719</v>
      </c>
      <c r="J74" s="17">
        <v>90.676024560000002</v>
      </c>
      <c r="K74" s="14">
        <v>166.99519704000002</v>
      </c>
      <c r="M74" s="14">
        <f t="shared" si="9"/>
        <v>73.095977878454079</v>
      </c>
      <c r="N74" s="14">
        <f t="shared" si="10"/>
        <v>0.81250427013998205</v>
      </c>
      <c r="O74" s="14">
        <f t="shared" si="11"/>
        <v>0.66016318899570492</v>
      </c>
    </row>
    <row r="75" spans="1:19" ht="14.25" x14ac:dyDescent="0.2">
      <c r="A75" s="12">
        <v>74</v>
      </c>
      <c r="B75" s="12" t="s">
        <v>122</v>
      </c>
      <c r="C75" s="13" t="s">
        <v>44</v>
      </c>
      <c r="D75" s="14" t="s">
        <v>15</v>
      </c>
      <c r="E75" s="20"/>
      <c r="F75" s="16">
        <v>76.994826583933431</v>
      </c>
      <c r="G75" s="16">
        <f t="shared" si="8"/>
        <v>6.9133215819391163</v>
      </c>
      <c r="H75" s="15"/>
      <c r="I75" s="17">
        <v>-16.40279</v>
      </c>
      <c r="J75" s="17">
        <v>68.426307519999995</v>
      </c>
      <c r="K75" s="14">
        <v>48.235202159999993</v>
      </c>
      <c r="M75" s="14">
        <f t="shared" si="9"/>
        <v>78.040790808217153</v>
      </c>
      <c r="N75" s="14">
        <f t="shared" si="10"/>
        <v>1.0459642242837219</v>
      </c>
      <c r="O75" s="14">
        <f t="shared" si="11"/>
        <v>1.0940411584814482</v>
      </c>
      <c r="R75" s="53">
        <f>1-(R69/R73)</f>
        <v>0.90011764865431265</v>
      </c>
      <c r="S75" s="27" t="s">
        <v>225</v>
      </c>
    </row>
    <row r="76" spans="1:19" ht="14.25" x14ac:dyDescent="0.2">
      <c r="R76" s="53">
        <f>RSQ(F2:F75,M2:M75)</f>
        <v>0.91856413274438664</v>
      </c>
      <c r="S76" s="27" t="s">
        <v>226</v>
      </c>
    </row>
    <row r="77" spans="1:19" ht="14.25" x14ac:dyDescent="0.2">
      <c r="M77" s="27" t="s">
        <v>220</v>
      </c>
      <c r="N77" s="52">
        <f>AVERAGE(N2:N75)</f>
        <v>1.9142031541014943</v>
      </c>
      <c r="R77" s="53">
        <f>RSQ(F2:F46,M2:M46)</f>
        <v>0.90799280715612252</v>
      </c>
      <c r="S77" s="27" t="s">
        <v>227</v>
      </c>
    </row>
    <row r="78" spans="1:19" ht="14.25" x14ac:dyDescent="0.2">
      <c r="M78" s="27" t="s">
        <v>222</v>
      </c>
      <c r="N78" s="52">
        <f>AVERAGE(N2:N46)</f>
        <v>1.8422300029914045</v>
      </c>
      <c r="R78" s="53">
        <f>RSQ(F47:F75,M47:M75)</f>
        <v>0.93441040301063372</v>
      </c>
      <c r="S78" s="27" t="s">
        <v>228</v>
      </c>
    </row>
    <row r="79" spans="1:19" x14ac:dyDescent="0.2">
      <c r="M79" s="27" t="s">
        <v>224</v>
      </c>
      <c r="N79" s="52">
        <f>AVERAGE(N47:N75)</f>
        <v>2.0258856299619783</v>
      </c>
    </row>
  </sheetData>
  <sortState xmlns:xlrd2="http://schemas.microsoft.com/office/spreadsheetml/2017/richdata2" ref="A2:O75">
    <sortCondition ref="A2:A7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6"/>
  <sheetViews>
    <sheetView workbookViewId="0">
      <selection activeCell="H1" sqref="H1:H75"/>
    </sheetView>
  </sheetViews>
  <sheetFormatPr defaultColWidth="9.140625" defaultRowHeight="12.75" x14ac:dyDescent="0.2"/>
  <cols>
    <col min="1" max="1" width="15.28515625" style="10" customWidth="1"/>
    <col min="2" max="2" width="39.5703125" style="10" bestFit="1" customWidth="1"/>
    <col min="3" max="3" width="37.7109375" style="43" customWidth="1"/>
    <col min="4" max="4" width="9.5703125" style="44" customWidth="1"/>
    <col min="5" max="5" width="7.28515625" style="44" customWidth="1"/>
    <col min="6" max="6" width="12.7109375" style="44" customWidth="1"/>
    <col min="7" max="7" width="5.7109375" style="44" customWidth="1"/>
    <col min="8" max="10" width="10.5703125" style="44" customWidth="1"/>
    <col min="11" max="11" width="10.5703125" style="20" customWidth="1"/>
    <col min="12" max="12" width="5.7109375" style="28" customWidth="1"/>
    <col min="13" max="14" width="10.5703125" style="44" customWidth="1"/>
    <col min="15" max="15" width="10.5703125" style="20" customWidth="1"/>
    <col min="16" max="16" width="5.7109375" style="28" customWidth="1"/>
    <col min="17" max="17" width="12.85546875" style="44" customWidth="1"/>
    <col min="18" max="19" width="10.5703125" style="44" customWidth="1"/>
    <col min="20" max="20" width="5.7109375" style="44" customWidth="1"/>
    <col min="21" max="16384" width="9.140625" style="10"/>
  </cols>
  <sheetData>
    <row r="1" spans="1:41" ht="55.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4" t="s">
        <v>365</v>
      </c>
      <c r="G1" s="5"/>
      <c r="H1" s="135" t="s">
        <v>516</v>
      </c>
      <c r="I1" s="6" t="s">
        <v>517</v>
      </c>
      <c r="J1" s="6" t="s">
        <v>4</v>
      </c>
      <c r="K1" s="6" t="s">
        <v>5</v>
      </c>
      <c r="L1" s="8"/>
      <c r="M1" s="6" t="s">
        <v>119</v>
      </c>
      <c r="N1" s="6" t="s">
        <v>6</v>
      </c>
      <c r="O1" s="6" t="s">
        <v>7</v>
      </c>
      <c r="P1" s="8"/>
      <c r="Q1" s="4" t="s">
        <v>366</v>
      </c>
      <c r="R1" s="4" t="s">
        <v>8</v>
      </c>
      <c r="S1" s="4" t="s">
        <v>9</v>
      </c>
      <c r="T1" s="9"/>
      <c r="U1" s="144" t="s">
        <v>12</v>
      </c>
      <c r="V1" s="145"/>
      <c r="W1" s="145"/>
      <c r="X1" s="146"/>
      <c r="Y1" s="48"/>
    </row>
    <row r="2" spans="1:41" ht="15.75" thickBot="1" x14ac:dyDescent="0.3">
      <c r="A2" s="11">
        <v>1</v>
      </c>
      <c r="B2" s="12" t="s">
        <v>13</v>
      </c>
      <c r="C2" s="13" t="s">
        <v>14</v>
      </c>
      <c r="D2" s="14" t="s">
        <v>15</v>
      </c>
      <c r="E2" s="15"/>
      <c r="F2" s="16">
        <v>64.355522190594968</v>
      </c>
      <c r="G2" s="15"/>
      <c r="H2" s="17">
        <v>127.81922351072799</v>
      </c>
      <c r="I2" s="51">
        <v>-311.81708399999997</v>
      </c>
      <c r="J2" s="17">
        <v>98.660100720000003</v>
      </c>
      <c r="K2" s="14">
        <v>200.29841448000002</v>
      </c>
      <c r="L2" s="19"/>
      <c r="M2" s="18">
        <f>(I2-$I$78)/($I$77-$I$78)</f>
        <v>0</v>
      </c>
      <c r="N2" s="18">
        <f>(J2-$J$78)/($J$77-$J$78)</f>
        <v>0.9230235561580088</v>
      </c>
      <c r="O2" s="18">
        <f>(K2-$K$78)/($K$77-$K$78)</f>
        <v>0.90261973525394734</v>
      </c>
      <c r="P2" s="19"/>
      <c r="Q2" s="14">
        <f t="shared" ref="Q2:Q33" si="0">I2*$U$3+J2*$V$3+K2*$W$3+$X$3</f>
        <v>67.757753023717896</v>
      </c>
      <c r="R2" s="14">
        <f t="shared" ref="R2:R33" si="1">ABS(Q2-F2)</f>
        <v>3.4022308331229283</v>
      </c>
      <c r="S2" s="14">
        <f t="shared" ref="S2:S33" si="2">F2-Q2</f>
        <v>-3.4022308331229283</v>
      </c>
      <c r="T2" s="20"/>
      <c r="U2" s="21" t="s">
        <v>180</v>
      </c>
      <c r="V2" s="21" t="s">
        <v>16</v>
      </c>
      <c r="W2" s="22" t="s">
        <v>17</v>
      </c>
      <c r="X2" s="23" t="s">
        <v>18</v>
      </c>
      <c r="AD2" t="s">
        <v>510</v>
      </c>
      <c r="AE2"/>
      <c r="AF2"/>
      <c r="AG2"/>
      <c r="AH2"/>
      <c r="AI2"/>
      <c r="AJ2"/>
      <c r="AK2"/>
      <c r="AL2"/>
      <c r="AM2"/>
      <c r="AN2"/>
    </row>
    <row r="3" spans="1:41" ht="15.75" thickBot="1" x14ac:dyDescent="0.3">
      <c r="A3" s="11">
        <v>2</v>
      </c>
      <c r="B3" s="12" t="s">
        <v>34</v>
      </c>
      <c r="C3" s="13" t="s">
        <v>35</v>
      </c>
      <c r="D3" s="14" t="s">
        <v>15</v>
      </c>
      <c r="E3" s="15"/>
      <c r="F3" s="16">
        <v>70.842631996239191</v>
      </c>
      <c r="G3" s="15"/>
      <c r="H3" s="17">
        <v>54.41866799999999</v>
      </c>
      <c r="I3" s="17">
        <v>-230.47601399999996</v>
      </c>
      <c r="J3" s="17">
        <v>98.136598640000003</v>
      </c>
      <c r="K3" s="14">
        <v>141.96638351999999</v>
      </c>
      <c r="L3" s="19"/>
      <c r="M3" s="18">
        <f t="shared" ref="M3:M66" si="3">(I3-$I$78)/($I$77-$I$78)</f>
        <v>0.37520028484956386</v>
      </c>
      <c r="N3" s="18">
        <f t="shared" ref="N3:N66" si="4">(J3-$J$78)/($J$77-$J$78)</f>
        <v>0.91695331170841099</v>
      </c>
      <c r="O3" s="18">
        <f t="shared" ref="O3:O66" si="5">(K3-$K$78)/($K$77-$K$78)</f>
        <v>0.75697649954128976</v>
      </c>
      <c r="P3" s="19"/>
      <c r="Q3" s="14">
        <f t="shared" si="0"/>
        <v>68.696652611278893</v>
      </c>
      <c r="R3" s="14">
        <f t="shared" si="1"/>
        <v>2.1459793849602988</v>
      </c>
      <c r="S3" s="14">
        <f t="shared" si="2"/>
        <v>2.1459793849602988</v>
      </c>
      <c r="T3" s="20"/>
      <c r="U3" s="24">
        <f>AE19</f>
        <v>5.0352244788551694E-2</v>
      </c>
      <c r="V3" s="25">
        <f>AE20</f>
        <v>-0.36591840501280848</v>
      </c>
      <c r="W3" s="25">
        <f>AE21</f>
        <v>5.7401823174514331E-2</v>
      </c>
      <c r="X3" s="26">
        <f>AE18</f>
        <v>108.06249569028718</v>
      </c>
      <c r="Y3" s="27" t="s">
        <v>22</v>
      </c>
      <c r="AA3" s="28"/>
      <c r="AD3"/>
      <c r="AE3"/>
      <c r="AF3"/>
      <c r="AG3"/>
      <c r="AH3"/>
      <c r="AI3"/>
      <c r="AJ3"/>
      <c r="AK3"/>
      <c r="AL3"/>
      <c r="AM3"/>
      <c r="AN3"/>
    </row>
    <row r="4" spans="1:41" ht="15" x14ac:dyDescent="0.25">
      <c r="A4" s="11">
        <v>3</v>
      </c>
      <c r="B4" s="12" t="s">
        <v>20</v>
      </c>
      <c r="C4" s="13" t="s">
        <v>21</v>
      </c>
      <c r="D4" s="14" t="s">
        <v>15</v>
      </c>
      <c r="E4" s="15"/>
      <c r="F4" s="16">
        <v>72.283473608314097</v>
      </c>
      <c r="G4" s="15"/>
      <c r="H4" s="17">
        <v>52.781283610148719</v>
      </c>
      <c r="I4" s="17">
        <v>-226.09536799999998</v>
      </c>
      <c r="J4" s="17">
        <v>90.676024560000002</v>
      </c>
      <c r="K4" s="14">
        <v>166.99519704000002</v>
      </c>
      <c r="L4" s="19"/>
      <c r="M4" s="18">
        <f t="shared" si="3"/>
        <v>0.39540680078333629</v>
      </c>
      <c r="N4" s="18">
        <f t="shared" si="4"/>
        <v>0.83044456584070847</v>
      </c>
      <c r="O4" s="18">
        <f t="shared" si="5"/>
        <v>0.81946836425282676</v>
      </c>
      <c r="P4" s="19"/>
      <c r="Q4" s="14">
        <f t="shared" si="0"/>
        <v>73.083888866779319</v>
      </c>
      <c r="R4" s="14">
        <f t="shared" si="1"/>
        <v>0.80041525846522177</v>
      </c>
      <c r="S4" s="14">
        <f t="shared" si="2"/>
        <v>-0.80041525846522177</v>
      </c>
      <c r="T4" s="20"/>
      <c r="U4" s="33">
        <v>10.916051062287684</v>
      </c>
      <c r="V4" s="34">
        <v>-31.557056346746986</v>
      </c>
      <c r="W4" s="34">
        <v>22.990184955669861</v>
      </c>
      <c r="X4" s="35">
        <v>76.134264736644965</v>
      </c>
      <c r="Y4" s="27" t="s">
        <v>28</v>
      </c>
      <c r="AD4" s="32" t="s">
        <v>26</v>
      </c>
      <c r="AE4" s="32"/>
      <c r="AF4"/>
      <c r="AG4"/>
      <c r="AH4"/>
      <c r="AI4"/>
      <c r="AJ4"/>
      <c r="AK4"/>
      <c r="AL4"/>
      <c r="AM4"/>
      <c r="AN4"/>
    </row>
    <row r="5" spans="1:41" ht="15.75" thickBot="1" x14ac:dyDescent="0.3">
      <c r="A5" s="11">
        <v>4</v>
      </c>
      <c r="B5" s="12" t="s">
        <v>23</v>
      </c>
      <c r="C5" s="13" t="s">
        <v>24</v>
      </c>
      <c r="D5" s="14" t="s">
        <v>15</v>
      </c>
      <c r="E5" s="15"/>
      <c r="F5" s="16">
        <v>73.007317642780734</v>
      </c>
      <c r="G5" s="15"/>
      <c r="H5" s="17">
        <v>52.488928000864902</v>
      </c>
      <c r="I5" s="17">
        <v>-229.964617</v>
      </c>
      <c r="J5" s="17">
        <v>88.828370160000006</v>
      </c>
      <c r="K5" s="14">
        <v>150.75232328000001</v>
      </c>
      <c r="L5" s="19"/>
      <c r="M5" s="18">
        <f t="shared" si="3"/>
        <v>0.37755919529998205</v>
      </c>
      <c r="N5" s="18">
        <f t="shared" si="4"/>
        <v>0.80902017366565726</v>
      </c>
      <c r="O5" s="18">
        <f t="shared" si="5"/>
        <v>0.77891320694481492</v>
      </c>
      <c r="P5" s="19"/>
      <c r="Q5" s="14">
        <f t="shared" si="0"/>
        <v>72.632783677628865</v>
      </c>
      <c r="R5" s="14">
        <f t="shared" si="1"/>
        <v>0.3745339651518691</v>
      </c>
      <c r="S5" s="14">
        <f t="shared" si="2"/>
        <v>0.3745339651518691</v>
      </c>
      <c r="T5" s="20"/>
      <c r="U5" s="36">
        <f>U4/U7</f>
        <v>0.16675071888338494</v>
      </c>
      <c r="V5" s="37">
        <f>-V4/U7</f>
        <v>0.48205727525799519</v>
      </c>
      <c r="W5" s="37">
        <f>W4/U7</f>
        <v>0.35119200585861993</v>
      </c>
      <c r="X5" s="49"/>
      <c r="Y5" s="27" t="s">
        <v>30</v>
      </c>
      <c r="AD5" t="s">
        <v>29</v>
      </c>
      <c r="AE5">
        <v>0.95762346455072289</v>
      </c>
      <c r="AF5"/>
      <c r="AG5"/>
      <c r="AH5"/>
      <c r="AI5"/>
      <c r="AJ5"/>
      <c r="AK5"/>
      <c r="AL5"/>
      <c r="AM5"/>
      <c r="AN5"/>
    </row>
    <row r="6" spans="1:41" ht="15" x14ac:dyDescent="0.25">
      <c r="A6" s="11">
        <v>5</v>
      </c>
      <c r="B6" s="12" t="s">
        <v>120</v>
      </c>
      <c r="C6" s="13" t="s">
        <v>42</v>
      </c>
      <c r="D6" s="14" t="s">
        <v>15</v>
      </c>
      <c r="E6" s="15"/>
      <c r="F6" s="16">
        <v>76.918256787235165</v>
      </c>
      <c r="G6" s="15"/>
      <c r="H6" s="17">
        <v>6.4839264004785102</v>
      </c>
      <c r="I6" s="17">
        <v>-187.70199700000001</v>
      </c>
      <c r="J6" s="17">
        <v>74.414573840000003</v>
      </c>
      <c r="K6" s="14">
        <v>110.56960568</v>
      </c>
      <c r="L6" s="19"/>
      <c r="M6" s="18">
        <f t="shared" si="3"/>
        <v>0.5725031155421042</v>
      </c>
      <c r="N6" s="18">
        <f t="shared" si="4"/>
        <v>0.6418856570098419</v>
      </c>
      <c r="O6" s="18">
        <f t="shared" si="5"/>
        <v>0.67858512107711944</v>
      </c>
      <c r="P6" s="19"/>
      <c r="Q6" s="14">
        <f t="shared" si="0"/>
        <v>77.728513574521656</v>
      </c>
      <c r="R6" s="14">
        <f t="shared" si="1"/>
        <v>0.81025678728649098</v>
      </c>
      <c r="S6" s="14">
        <f t="shared" si="2"/>
        <v>-0.81025678728649098</v>
      </c>
      <c r="T6" s="20"/>
      <c r="AD6" t="s">
        <v>31</v>
      </c>
      <c r="AE6">
        <v>0.9170426998581297</v>
      </c>
      <c r="AF6"/>
      <c r="AG6"/>
      <c r="AH6"/>
      <c r="AI6"/>
      <c r="AJ6"/>
      <c r="AK6"/>
      <c r="AL6"/>
      <c r="AM6"/>
      <c r="AN6"/>
    </row>
    <row r="7" spans="1:41" ht="15" x14ac:dyDescent="0.25">
      <c r="A7" s="11">
        <v>6</v>
      </c>
      <c r="B7" s="12" t="s">
        <v>121</v>
      </c>
      <c r="C7" s="13" t="s">
        <v>27</v>
      </c>
      <c r="D7" s="14" t="s">
        <v>15</v>
      </c>
      <c r="E7" s="15"/>
      <c r="F7" s="16">
        <v>76.972230166125271</v>
      </c>
      <c r="G7" s="15"/>
      <c r="H7" s="17">
        <v>55.113667682937297</v>
      </c>
      <c r="I7" s="17">
        <v>-179.14333399999998</v>
      </c>
      <c r="J7" s="17">
        <v>74.389344320000006</v>
      </c>
      <c r="K7" s="14">
        <v>123.51477616000001</v>
      </c>
      <c r="L7" s="19"/>
      <c r="M7" s="18">
        <f t="shared" si="3"/>
        <v>0.61198148477835146</v>
      </c>
      <c r="N7" s="18">
        <f t="shared" si="4"/>
        <v>0.64159310926342983</v>
      </c>
      <c r="O7" s="18">
        <f t="shared" si="5"/>
        <v>0.71090658296573483</v>
      </c>
      <c r="P7" s="19"/>
      <c r="Q7" s="14">
        <f t="shared" si="0"/>
        <v>78.911769801534916</v>
      </c>
      <c r="R7" s="14">
        <f t="shared" si="1"/>
        <v>1.9395396354096448</v>
      </c>
      <c r="S7" s="14">
        <f t="shared" si="2"/>
        <v>-1.9395396354096448</v>
      </c>
      <c r="T7" s="20"/>
      <c r="U7" s="38">
        <f>ABS(U4)+ABS(V4)+ABS(W4)</f>
        <v>65.463292364704529</v>
      </c>
      <c r="AD7" t="s">
        <v>33</v>
      </c>
      <c r="AE7">
        <v>0.91348738699490672</v>
      </c>
      <c r="AF7"/>
      <c r="AG7"/>
      <c r="AH7"/>
      <c r="AI7"/>
      <c r="AJ7"/>
      <c r="AK7"/>
      <c r="AL7"/>
      <c r="AM7"/>
      <c r="AN7"/>
      <c r="AO7"/>
    </row>
    <row r="8" spans="1:41" ht="15" x14ac:dyDescent="0.25">
      <c r="A8" s="11">
        <v>7</v>
      </c>
      <c r="B8" s="12" t="s">
        <v>122</v>
      </c>
      <c r="C8" s="13" t="s">
        <v>44</v>
      </c>
      <c r="D8" s="14" t="s">
        <v>15</v>
      </c>
      <c r="E8" s="15"/>
      <c r="F8" s="16">
        <v>76.994826583933431</v>
      </c>
      <c r="G8" s="15"/>
      <c r="H8" s="17">
        <v>-16.40279</v>
      </c>
      <c r="I8" s="17">
        <v>-157.790097</v>
      </c>
      <c r="J8" s="17">
        <v>68.426307519999995</v>
      </c>
      <c r="K8" s="14">
        <v>48.235202159999993</v>
      </c>
      <c r="L8" s="19"/>
      <c r="M8" s="18">
        <f t="shared" si="3"/>
        <v>0.71047712301940524</v>
      </c>
      <c r="N8" s="18">
        <f t="shared" si="4"/>
        <v>0.572448988502825</v>
      </c>
      <c r="O8" s="18">
        <f t="shared" si="5"/>
        <v>0.52294877385141214</v>
      </c>
      <c r="P8" s="19"/>
      <c r="Q8" s="14">
        <f t="shared" si="0"/>
        <v>77.847753337474799</v>
      </c>
      <c r="R8" s="14">
        <f t="shared" si="1"/>
        <v>0.85292675354136804</v>
      </c>
      <c r="S8" s="14">
        <f t="shared" si="2"/>
        <v>-0.85292675354136804</v>
      </c>
      <c r="T8" s="20"/>
      <c r="AD8" t="s">
        <v>36</v>
      </c>
      <c r="AE8">
        <v>2.4608647200183915</v>
      </c>
      <c r="AF8"/>
      <c r="AG8"/>
      <c r="AH8"/>
      <c r="AI8"/>
      <c r="AJ8"/>
      <c r="AK8"/>
      <c r="AL8"/>
      <c r="AM8"/>
      <c r="AN8"/>
      <c r="AO8"/>
    </row>
    <row r="9" spans="1:41" ht="15.75" thickBot="1" x14ac:dyDescent="0.3">
      <c r="A9" s="11">
        <v>8</v>
      </c>
      <c r="B9" s="12" t="s">
        <v>123</v>
      </c>
      <c r="C9" s="13" t="s">
        <v>53</v>
      </c>
      <c r="D9" s="14" t="s">
        <v>15</v>
      </c>
      <c r="E9" s="15"/>
      <c r="F9" s="16">
        <v>78.61433947026778</v>
      </c>
      <c r="G9" s="15"/>
      <c r="H9" s="17">
        <v>101.576689250247</v>
      </c>
      <c r="I9" s="17">
        <v>-283.94112299999995</v>
      </c>
      <c r="J9" s="17">
        <v>72.671896000000004</v>
      </c>
      <c r="K9" s="14">
        <v>212.67083719999999</v>
      </c>
      <c r="L9" s="19"/>
      <c r="M9" s="18">
        <f t="shared" si="3"/>
        <v>0.12858287341997518</v>
      </c>
      <c r="N9" s="18">
        <f t="shared" si="4"/>
        <v>0.62167851573984501</v>
      </c>
      <c r="O9" s="18">
        <f t="shared" si="5"/>
        <v>0.9335111622947998</v>
      </c>
      <c r="P9" s="19"/>
      <c r="Q9" s="14">
        <f t="shared" si="0"/>
        <v>79.381132277208536</v>
      </c>
      <c r="R9" s="14">
        <f t="shared" si="1"/>
        <v>0.76679280694075658</v>
      </c>
      <c r="S9" s="14">
        <f t="shared" si="2"/>
        <v>-0.76679280694075658</v>
      </c>
      <c r="T9" s="20"/>
      <c r="AD9" s="39" t="s">
        <v>39</v>
      </c>
      <c r="AE9" s="39">
        <v>74</v>
      </c>
      <c r="AF9"/>
      <c r="AG9"/>
      <c r="AH9"/>
      <c r="AI9"/>
      <c r="AJ9"/>
      <c r="AK9"/>
      <c r="AL9"/>
      <c r="AM9"/>
      <c r="AN9"/>
      <c r="AO9"/>
    </row>
    <row r="10" spans="1:41" ht="15" x14ac:dyDescent="0.25">
      <c r="A10" s="11">
        <v>9</v>
      </c>
      <c r="B10" s="12" t="s">
        <v>124</v>
      </c>
      <c r="C10" s="13" t="s">
        <v>184</v>
      </c>
      <c r="D10" s="14" t="s">
        <v>15</v>
      </c>
      <c r="E10" s="15"/>
      <c r="F10" s="16">
        <v>81.983148185668483</v>
      </c>
      <c r="G10" s="15"/>
      <c r="H10" s="17">
        <v>-11.356519900242622</v>
      </c>
      <c r="I10" s="17">
        <v>-164.65053599999999</v>
      </c>
      <c r="J10" s="17">
        <v>57.09934088</v>
      </c>
      <c r="K10" s="14">
        <v>68.655632560000001</v>
      </c>
      <c r="L10" s="19"/>
      <c r="M10" s="18">
        <f t="shared" si="3"/>
        <v>0.67883211678832112</v>
      </c>
      <c r="N10" s="18">
        <f t="shared" si="4"/>
        <v>0.44110766436283294</v>
      </c>
      <c r="O10" s="18">
        <f t="shared" si="5"/>
        <v>0.57393444174527541</v>
      </c>
      <c r="P10" s="19"/>
      <c r="Q10" s="14">
        <f t="shared" si="0"/>
        <v>82.819230335100229</v>
      </c>
      <c r="R10" s="14">
        <f t="shared" si="1"/>
        <v>0.8360821494317463</v>
      </c>
      <c r="S10" s="14">
        <f t="shared" si="2"/>
        <v>-0.8360821494317463</v>
      </c>
      <c r="T10" s="2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ht="15.75" thickBot="1" x14ac:dyDescent="0.3">
      <c r="A11" s="11">
        <v>10</v>
      </c>
      <c r="B11" s="12" t="s">
        <v>125</v>
      </c>
      <c r="C11" s="13" t="s">
        <v>57</v>
      </c>
      <c r="D11" s="14" t="s">
        <v>15</v>
      </c>
      <c r="E11" s="15"/>
      <c r="F11" s="16">
        <v>85.97785670343012</v>
      </c>
      <c r="G11" s="15"/>
      <c r="H11" s="17">
        <v>17.159248080378799</v>
      </c>
      <c r="I11" s="17">
        <v>-189.08180399999998</v>
      </c>
      <c r="J11" s="17">
        <v>81.762096239999991</v>
      </c>
      <c r="K11" s="14">
        <v>239.30049096000005</v>
      </c>
      <c r="L11" s="19"/>
      <c r="M11" s="18">
        <f t="shared" si="3"/>
        <v>0.56613850810040944</v>
      </c>
      <c r="N11" s="18">
        <f t="shared" si="4"/>
        <v>0.72708351728748555</v>
      </c>
      <c r="O11" s="18">
        <f t="shared" si="5"/>
        <v>1</v>
      </c>
      <c r="P11" s="19"/>
      <c r="Q11" s="14">
        <f t="shared" si="0"/>
        <v>82.35983103123408</v>
      </c>
      <c r="R11" s="14">
        <f t="shared" si="1"/>
        <v>3.6180256721960404</v>
      </c>
      <c r="S11" s="14">
        <f t="shared" si="2"/>
        <v>3.6180256721960404</v>
      </c>
      <c r="T11" s="20"/>
      <c r="AD11" t="s">
        <v>43</v>
      </c>
      <c r="AE11"/>
      <c r="AF11"/>
      <c r="AG11"/>
      <c r="AH11"/>
      <c r="AI11"/>
      <c r="AJ11"/>
      <c r="AK11"/>
      <c r="AL11"/>
      <c r="AM11"/>
      <c r="AN11"/>
      <c r="AO11"/>
    </row>
    <row r="12" spans="1:41" ht="15" x14ac:dyDescent="0.25">
      <c r="A12" s="11">
        <v>11</v>
      </c>
      <c r="B12" s="12" t="s">
        <v>40</v>
      </c>
      <c r="C12" s="13" t="s">
        <v>41</v>
      </c>
      <c r="D12" s="14" t="s">
        <v>15</v>
      </c>
      <c r="E12" s="15"/>
      <c r="F12" s="16">
        <v>86.218698490636726</v>
      </c>
      <c r="G12" s="15"/>
      <c r="H12" s="17">
        <v>-54.032720000000005</v>
      </c>
      <c r="I12" s="17">
        <v>-132.210598</v>
      </c>
      <c r="J12" s="17">
        <v>35.530193280000006</v>
      </c>
      <c r="K12" s="14">
        <v>-11.394914800000002</v>
      </c>
      <c r="L12" s="19"/>
      <c r="M12" s="18">
        <f t="shared" si="3"/>
        <v>0.82846715328467146</v>
      </c>
      <c r="N12" s="18">
        <f t="shared" si="4"/>
        <v>0.19100359887095014</v>
      </c>
      <c r="O12" s="18">
        <f t="shared" si="5"/>
        <v>0.37406448100150275</v>
      </c>
      <c r="P12" s="19"/>
      <c r="Q12" s="14">
        <f t="shared" si="0"/>
        <v>87.750154756897714</v>
      </c>
      <c r="R12" s="14">
        <f t="shared" si="1"/>
        <v>1.5314562662609887</v>
      </c>
      <c r="S12" s="14">
        <f t="shared" si="2"/>
        <v>-1.5314562662609887</v>
      </c>
      <c r="T12" s="20"/>
      <c r="AD12" s="40"/>
      <c r="AE12" s="40" t="s">
        <v>45</v>
      </c>
      <c r="AF12" s="40" t="s">
        <v>46</v>
      </c>
      <c r="AG12" s="40" t="s">
        <v>47</v>
      </c>
      <c r="AH12" s="40" t="s">
        <v>48</v>
      </c>
      <c r="AI12" s="40" t="s">
        <v>49</v>
      </c>
      <c r="AJ12"/>
      <c r="AK12"/>
      <c r="AL12"/>
      <c r="AM12"/>
      <c r="AN12"/>
      <c r="AO12"/>
    </row>
    <row r="13" spans="1:41" ht="15" x14ac:dyDescent="0.25">
      <c r="A13" s="11">
        <v>12</v>
      </c>
      <c r="B13" s="12" t="s">
        <v>126</v>
      </c>
      <c r="C13" s="13" t="s">
        <v>55</v>
      </c>
      <c r="D13" s="14" t="s">
        <v>15</v>
      </c>
      <c r="E13" s="15"/>
      <c r="F13" s="16">
        <v>90.222000979316505</v>
      </c>
      <c r="G13" s="15"/>
      <c r="H13" s="17">
        <v>-56.927329999999991</v>
      </c>
      <c r="I13" s="17">
        <v>-122.73527999999999</v>
      </c>
      <c r="J13" s="17">
        <v>24.367113920000001</v>
      </c>
      <c r="K13" s="14">
        <v>-17.195779759999994</v>
      </c>
      <c r="L13" s="19"/>
      <c r="M13" s="18">
        <f t="shared" si="3"/>
        <v>0.87217375823393273</v>
      </c>
      <c r="N13" s="18">
        <f t="shared" si="4"/>
        <v>6.1562622198115508E-2</v>
      </c>
      <c r="O13" s="18">
        <f t="shared" si="5"/>
        <v>0.35958089918886338</v>
      </c>
      <c r="P13" s="19"/>
      <c r="Q13" s="14">
        <f t="shared" si="0"/>
        <v>91.979054258032534</v>
      </c>
      <c r="R13" s="14">
        <f t="shared" si="1"/>
        <v>1.7570532787160289</v>
      </c>
      <c r="S13" s="14">
        <f t="shared" si="2"/>
        <v>-1.7570532787160289</v>
      </c>
      <c r="T13" s="20"/>
      <c r="AD13" t="s">
        <v>52</v>
      </c>
      <c r="AE13">
        <v>3</v>
      </c>
      <c r="AF13">
        <v>4686.0667307553485</v>
      </c>
      <c r="AG13">
        <v>1562.0222435851163</v>
      </c>
      <c r="AH13">
        <v>257.93586531982447</v>
      </c>
      <c r="AI13">
        <v>9.3486553087314112E-38</v>
      </c>
      <c r="AJ13"/>
      <c r="AK13"/>
      <c r="AL13"/>
      <c r="AM13"/>
      <c r="AN13"/>
      <c r="AO13"/>
    </row>
    <row r="14" spans="1:41" ht="15" x14ac:dyDescent="0.25">
      <c r="A14" s="11">
        <v>13</v>
      </c>
      <c r="B14" s="12" t="s">
        <v>50</v>
      </c>
      <c r="C14" s="13" t="s">
        <v>51</v>
      </c>
      <c r="D14" s="14" t="s">
        <v>15</v>
      </c>
      <c r="E14" s="15"/>
      <c r="F14" s="16">
        <v>92.411821337062605</v>
      </c>
      <c r="G14" s="15"/>
      <c r="H14" s="17">
        <v>-50.07482326077325</v>
      </c>
      <c r="I14" s="17">
        <v>-111.80296300000001</v>
      </c>
      <c r="J14" s="17">
        <v>34.39741712</v>
      </c>
      <c r="K14" s="14">
        <v>-2.0586116800000078</v>
      </c>
      <c r="L14" s="19"/>
      <c r="M14" s="18">
        <f t="shared" si="3"/>
        <v>0.92260103257966875</v>
      </c>
      <c r="N14" s="18">
        <f t="shared" si="4"/>
        <v>0.17786854466471508</v>
      </c>
      <c r="O14" s="18">
        <f t="shared" si="5"/>
        <v>0.39737533395163255</v>
      </c>
      <c r="P14" s="19"/>
      <c r="Q14" s="14">
        <f t="shared" si="0"/>
        <v>89.728149456474767</v>
      </c>
      <c r="R14" s="14">
        <f t="shared" si="1"/>
        <v>2.6836718805878377</v>
      </c>
      <c r="S14" s="14">
        <f t="shared" si="2"/>
        <v>2.6836718805878377</v>
      </c>
      <c r="T14" s="20"/>
      <c r="AD14" t="s">
        <v>54</v>
      </c>
      <c r="AE14">
        <v>70</v>
      </c>
      <c r="AF14">
        <v>423.90986191618367</v>
      </c>
      <c r="AG14">
        <v>6.0558551702311956</v>
      </c>
      <c r="AH14"/>
      <c r="AI14"/>
      <c r="AJ14"/>
      <c r="AK14"/>
      <c r="AL14"/>
      <c r="AM14"/>
      <c r="AN14"/>
      <c r="AO14"/>
    </row>
    <row r="15" spans="1:41" ht="15.75" thickBot="1" x14ac:dyDescent="0.3">
      <c r="A15" s="11">
        <v>14</v>
      </c>
      <c r="B15" s="12" t="s">
        <v>65</v>
      </c>
      <c r="C15" s="13" t="s">
        <v>66</v>
      </c>
      <c r="D15" s="14" t="s">
        <v>15</v>
      </c>
      <c r="E15" s="15"/>
      <c r="F15" s="16">
        <v>94.912993017110949</v>
      </c>
      <c r="G15" s="15"/>
      <c r="H15" s="17">
        <v>-53.899567939628874</v>
      </c>
      <c r="I15" s="17">
        <v>-125.012444</v>
      </c>
      <c r="J15" s="17">
        <v>19.057910799999998</v>
      </c>
      <c r="K15" s="14">
        <v>-8.7896216799999962</v>
      </c>
      <c r="L15" s="19"/>
      <c r="M15" s="18">
        <f t="shared" si="3"/>
        <v>0.86166993056791863</v>
      </c>
      <c r="N15" s="18">
        <f t="shared" si="4"/>
        <v>0</v>
      </c>
      <c r="O15" s="18">
        <f t="shared" si="5"/>
        <v>0.38056936886040349</v>
      </c>
      <c r="P15" s="19"/>
      <c r="Q15" s="14">
        <f t="shared" si="0"/>
        <v>94.28965787612546</v>
      </c>
      <c r="R15" s="14">
        <f t="shared" si="1"/>
        <v>0.62333514098548903</v>
      </c>
      <c r="S15" s="14">
        <f t="shared" si="2"/>
        <v>0.62333514098548903</v>
      </c>
      <c r="T15" s="20"/>
      <c r="AD15" s="39" t="s">
        <v>56</v>
      </c>
      <c r="AE15" s="39">
        <v>73</v>
      </c>
      <c r="AF15" s="39">
        <v>5109.9765926715318</v>
      </c>
      <c r="AG15" s="39"/>
      <c r="AH15" s="39"/>
      <c r="AI15" s="39"/>
      <c r="AJ15"/>
      <c r="AK15"/>
      <c r="AL15"/>
      <c r="AM15"/>
      <c r="AN15"/>
      <c r="AO15"/>
    </row>
    <row r="16" spans="1:41" ht="15.75" thickBot="1" x14ac:dyDescent="0.3">
      <c r="A16" s="11">
        <v>15</v>
      </c>
      <c r="B16" s="12" t="s">
        <v>127</v>
      </c>
      <c r="C16" s="13" t="s">
        <v>194</v>
      </c>
      <c r="D16" s="14" t="s">
        <v>74</v>
      </c>
      <c r="E16" s="15"/>
      <c r="F16" s="16">
        <v>61.380598680153028</v>
      </c>
      <c r="G16" s="15"/>
      <c r="H16" s="17">
        <v>12.630148300010671</v>
      </c>
      <c r="I16" s="17">
        <v>-198.44133399999998</v>
      </c>
      <c r="J16" s="17">
        <v>101.17091912000001</v>
      </c>
      <c r="K16" s="14">
        <v>17.296321280000001</v>
      </c>
      <c r="L16" s="19"/>
      <c r="M16" s="18">
        <f t="shared" si="3"/>
        <v>0.52296599608331851</v>
      </c>
      <c r="N16" s="18">
        <f t="shared" si="4"/>
        <v>0.95213763619480296</v>
      </c>
      <c r="O16" s="18">
        <f t="shared" si="5"/>
        <v>0.44570067111037093</v>
      </c>
      <c r="P16" s="19"/>
      <c r="Q16" s="14">
        <f t="shared" si="0"/>
        <v>62.043068082166329</v>
      </c>
      <c r="R16" s="14">
        <f t="shared" si="1"/>
        <v>0.66246940201330062</v>
      </c>
      <c r="S16" s="14">
        <f t="shared" si="2"/>
        <v>-0.66246940201330062</v>
      </c>
      <c r="T16" s="20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ht="15" x14ac:dyDescent="0.25">
      <c r="A17" s="11">
        <v>16</v>
      </c>
      <c r="B17" s="12" t="s">
        <v>128</v>
      </c>
      <c r="C17" s="13" t="s">
        <v>195</v>
      </c>
      <c r="D17" s="14" t="s">
        <v>74</v>
      </c>
      <c r="E17" s="15"/>
      <c r="F17" s="16">
        <v>62.034006045165185</v>
      </c>
      <c r="G17" s="15"/>
      <c r="H17" s="17">
        <v>4.6178678202317274</v>
      </c>
      <c r="I17" s="17">
        <v>-188.29058599999999</v>
      </c>
      <c r="J17" s="17">
        <v>99.148499040000004</v>
      </c>
      <c r="K17" s="14">
        <v>24.339750559999999</v>
      </c>
      <c r="L17" s="19"/>
      <c r="M17" s="18">
        <f t="shared" si="3"/>
        <v>0.56978814313690573</v>
      </c>
      <c r="N17" s="18">
        <f t="shared" si="4"/>
        <v>0.92868675656243305</v>
      </c>
      <c r="O17" s="18">
        <f t="shared" si="5"/>
        <v>0.46328668370019338</v>
      </c>
      <c r="P17" s="19"/>
      <c r="Q17" s="14">
        <f t="shared" si="0"/>
        <v>63.698527442261465</v>
      </c>
      <c r="R17" s="14">
        <f t="shared" si="1"/>
        <v>1.66452139709628</v>
      </c>
      <c r="S17" s="14">
        <f t="shared" si="2"/>
        <v>-1.66452139709628</v>
      </c>
      <c r="T17" s="20"/>
      <c r="AD17" s="40"/>
      <c r="AE17" s="40" t="s">
        <v>58</v>
      </c>
      <c r="AF17" s="40" t="s">
        <v>36</v>
      </c>
      <c r="AG17" s="40" t="s">
        <v>59</v>
      </c>
      <c r="AH17" s="40" t="s">
        <v>60</v>
      </c>
      <c r="AI17" s="40" t="s">
        <v>61</v>
      </c>
      <c r="AJ17" s="40" t="s">
        <v>62</v>
      </c>
      <c r="AK17" s="40" t="s">
        <v>63</v>
      </c>
      <c r="AL17" s="40" t="s">
        <v>64</v>
      </c>
      <c r="AM17"/>
      <c r="AN17"/>
      <c r="AO17"/>
    </row>
    <row r="18" spans="1:41" ht="15" x14ac:dyDescent="0.25">
      <c r="A18" s="11">
        <v>17</v>
      </c>
      <c r="B18" s="12" t="s">
        <v>72</v>
      </c>
      <c r="C18" s="13" t="s">
        <v>73</v>
      </c>
      <c r="D18" s="14" t="s">
        <v>74</v>
      </c>
      <c r="E18" s="15"/>
      <c r="F18" s="16">
        <v>64.029201714539056</v>
      </c>
      <c r="G18" s="15"/>
      <c r="H18" s="17">
        <v>123.213899</v>
      </c>
      <c r="I18" s="17">
        <v>-310.31184000000002</v>
      </c>
      <c r="J18" s="17">
        <v>105.29860248</v>
      </c>
      <c r="K18" s="14">
        <v>196.45750248000002</v>
      </c>
      <c r="L18" s="19"/>
      <c r="M18" s="18">
        <f t="shared" si="3"/>
        <v>6.943208118212329E-3</v>
      </c>
      <c r="N18" s="18">
        <f t="shared" si="4"/>
        <v>1</v>
      </c>
      <c r="O18" s="18">
        <f t="shared" si="5"/>
        <v>0.89302975797112016</v>
      </c>
      <c r="P18" s="19"/>
      <c r="Q18" s="14">
        <f t="shared" si="0"/>
        <v>65.183920110925598</v>
      </c>
      <c r="R18" s="14">
        <f t="shared" si="1"/>
        <v>1.1547183963865422</v>
      </c>
      <c r="S18" s="14">
        <f t="shared" si="2"/>
        <v>-1.1547183963865422</v>
      </c>
      <c r="T18" s="20"/>
      <c r="AD18" t="s">
        <v>18</v>
      </c>
      <c r="AE18">
        <v>108.06249569028718</v>
      </c>
      <c r="AF18">
        <v>1.2552888729226133</v>
      </c>
      <c r="AG18">
        <v>86.085759239378746</v>
      </c>
      <c r="AH18">
        <v>9.3359794649202676E-73</v>
      </c>
      <c r="AI18">
        <v>105.5589009761369</v>
      </c>
      <c r="AJ18">
        <v>110.56609040443746</v>
      </c>
      <c r="AK18">
        <v>105.5589009761369</v>
      </c>
      <c r="AL18">
        <v>110.56609040443746</v>
      </c>
      <c r="AM18"/>
      <c r="AN18"/>
      <c r="AO18"/>
    </row>
    <row r="19" spans="1:41" ht="15" x14ac:dyDescent="0.25">
      <c r="A19" s="11">
        <v>18</v>
      </c>
      <c r="B19" s="12" t="s">
        <v>129</v>
      </c>
      <c r="C19" s="13" t="s">
        <v>205</v>
      </c>
      <c r="D19" s="14" t="s">
        <v>74</v>
      </c>
      <c r="E19" s="15"/>
      <c r="F19" s="16">
        <v>67.730371250080779</v>
      </c>
      <c r="G19" s="15"/>
      <c r="H19" s="17">
        <v>113.85466</v>
      </c>
      <c r="I19" s="17">
        <v>-301.42511099999996</v>
      </c>
      <c r="J19" s="17">
        <v>101.82404152000001</v>
      </c>
      <c r="K19" s="14">
        <v>176.89466656000002</v>
      </c>
      <c r="L19" s="19"/>
      <c r="M19" s="18">
        <f t="shared" si="3"/>
        <v>4.7934840662275276E-2</v>
      </c>
      <c r="N19" s="18">
        <f t="shared" si="4"/>
        <v>0.95971088714255093</v>
      </c>
      <c r="O19" s="18">
        <f t="shared" si="5"/>
        <v>0.84418532934050416</v>
      </c>
      <c r="P19" s="19"/>
      <c r="Q19" s="14">
        <f t="shared" si="0"/>
        <v>65.779850221234213</v>
      </c>
      <c r="R19" s="14">
        <f t="shared" si="1"/>
        <v>1.9505210288465662</v>
      </c>
      <c r="S19" s="14">
        <f t="shared" si="2"/>
        <v>1.9505210288465662</v>
      </c>
      <c r="T19" s="20"/>
      <c r="AD19" t="s">
        <v>67</v>
      </c>
      <c r="AE19">
        <v>5.0352244788551694E-2</v>
      </c>
      <c r="AF19">
        <v>9.3720076827468884E-3</v>
      </c>
      <c r="AG19">
        <v>5.3726209466565127</v>
      </c>
      <c r="AH19">
        <v>9.6276024399316181E-7</v>
      </c>
      <c r="AI19">
        <v>3.1660364854276632E-2</v>
      </c>
      <c r="AJ19">
        <v>6.9044124722826755E-2</v>
      </c>
      <c r="AK19">
        <v>3.1660364854276632E-2</v>
      </c>
      <c r="AL19">
        <v>6.9044124722826755E-2</v>
      </c>
      <c r="AM19"/>
      <c r="AN19"/>
      <c r="AO19"/>
    </row>
    <row r="20" spans="1:41" ht="15" x14ac:dyDescent="0.25">
      <c r="A20" s="11">
        <v>19</v>
      </c>
      <c r="B20" s="12" t="s">
        <v>130</v>
      </c>
      <c r="C20" s="13" t="s">
        <v>204</v>
      </c>
      <c r="D20" s="14" t="s">
        <v>74</v>
      </c>
      <c r="E20" s="15"/>
      <c r="F20" s="16">
        <v>67.816941982296328</v>
      </c>
      <c r="G20" s="15"/>
      <c r="H20" s="17">
        <v>-2.2597255397793923</v>
      </c>
      <c r="I20" s="17">
        <v>-174.212695</v>
      </c>
      <c r="J20" s="17">
        <v>86.081490479999999</v>
      </c>
      <c r="K20" s="14">
        <v>-0.83680000000000498</v>
      </c>
      <c r="L20" s="19"/>
      <c r="M20" s="18">
        <f t="shared" si="3"/>
        <v>0.63472494213993225</v>
      </c>
      <c r="N20" s="18">
        <f t="shared" si="4"/>
        <v>0.77716885584236772</v>
      </c>
      <c r="O20" s="18">
        <f t="shared" si="5"/>
        <v>0.40042594960101296</v>
      </c>
      <c r="P20" s="19"/>
      <c r="Q20" s="14">
        <f t="shared" si="0"/>
        <v>67.743659883174587</v>
      </c>
      <c r="R20" s="14">
        <f t="shared" si="1"/>
        <v>7.3282099121740885E-2</v>
      </c>
      <c r="S20" s="14">
        <f t="shared" si="2"/>
        <v>7.3282099121740885E-2</v>
      </c>
      <c r="T20" s="20"/>
      <c r="AD20" t="s">
        <v>68</v>
      </c>
      <c r="AE20">
        <v>-0.36591840501280848</v>
      </c>
      <c r="AF20">
        <v>2.1459819641120422E-2</v>
      </c>
      <c r="AG20">
        <v>-17.05132713751474</v>
      </c>
      <c r="AH20">
        <v>1.2576130404798999E-26</v>
      </c>
      <c r="AI20">
        <v>-0.40871866571697524</v>
      </c>
      <c r="AJ20">
        <v>-0.32311814430864172</v>
      </c>
      <c r="AK20">
        <v>-0.40871866571697524</v>
      </c>
      <c r="AL20">
        <v>-0.32311814430864172</v>
      </c>
      <c r="AM20"/>
      <c r="AN20"/>
      <c r="AO20"/>
    </row>
    <row r="21" spans="1:41" ht="15.75" thickBot="1" x14ac:dyDescent="0.3">
      <c r="A21" s="11">
        <v>20</v>
      </c>
      <c r="B21" s="12" t="s">
        <v>131</v>
      </c>
      <c r="C21" s="13" t="s">
        <v>97</v>
      </c>
      <c r="D21" s="14" t="s">
        <v>74</v>
      </c>
      <c r="E21" s="15"/>
      <c r="F21" s="16">
        <v>69.235395207279566</v>
      </c>
      <c r="G21" s="15"/>
      <c r="H21" s="17">
        <v>69.470639999999989</v>
      </c>
      <c r="I21" s="17">
        <v>-229.07690899999997</v>
      </c>
      <c r="J21" s="17">
        <v>75.268319040000009</v>
      </c>
      <c r="K21" s="14">
        <v>69.504273280000007</v>
      </c>
      <c r="L21" s="19"/>
      <c r="M21" s="18">
        <f t="shared" si="3"/>
        <v>0.38165390777995373</v>
      </c>
      <c r="N21" s="18">
        <f t="shared" si="4"/>
        <v>0.65178522046844523</v>
      </c>
      <c r="O21" s="18">
        <f t="shared" si="5"/>
        <v>0.57605332528805964</v>
      </c>
      <c r="P21" s="19"/>
      <c r="Q21" s="14">
        <f t="shared" si="0"/>
        <v>72.975567846494073</v>
      </c>
      <c r="R21" s="14">
        <f t="shared" si="1"/>
        <v>3.7401726392145065</v>
      </c>
      <c r="S21" s="14">
        <f t="shared" si="2"/>
        <v>-3.7401726392145065</v>
      </c>
      <c r="T21" s="20"/>
      <c r="AD21" s="39" t="s">
        <v>69</v>
      </c>
      <c r="AE21" s="39">
        <v>5.7401823174514331E-2</v>
      </c>
      <c r="AF21" s="39">
        <v>5.5040952386685178E-3</v>
      </c>
      <c r="AG21" s="39">
        <v>10.428929857761739</v>
      </c>
      <c r="AH21" s="39">
        <v>6.7715360637914896E-16</v>
      </c>
      <c r="AI21" s="39">
        <v>4.6424251363790761E-2</v>
      </c>
      <c r="AJ21" s="39">
        <v>6.8379394985237901E-2</v>
      </c>
      <c r="AK21" s="39">
        <v>4.6424251363790761E-2</v>
      </c>
      <c r="AL21" s="39">
        <v>6.8379394985237901E-2</v>
      </c>
      <c r="AM21"/>
      <c r="AN21"/>
      <c r="AO21"/>
    </row>
    <row r="22" spans="1:41" ht="15" x14ac:dyDescent="0.25">
      <c r="A22" s="11">
        <v>21</v>
      </c>
      <c r="B22" s="12" t="s">
        <v>132</v>
      </c>
      <c r="C22" s="13" t="s">
        <v>206</v>
      </c>
      <c r="D22" s="14" t="s">
        <v>74</v>
      </c>
      <c r="E22" s="15"/>
      <c r="F22" s="16">
        <v>69.982793300457459</v>
      </c>
      <c r="G22" s="15"/>
      <c r="H22" s="17">
        <v>74.294989999999999</v>
      </c>
      <c r="I22" s="17">
        <v>-234.53824299999997</v>
      </c>
      <c r="J22" s="17">
        <v>74.167717840000009</v>
      </c>
      <c r="K22" s="14">
        <v>59.379746400000002</v>
      </c>
      <c r="L22" s="19"/>
      <c r="M22" s="18">
        <f t="shared" si="3"/>
        <v>0.35646252447925941</v>
      </c>
      <c r="N22" s="18">
        <f t="shared" si="4"/>
        <v>0.63902324954080203</v>
      </c>
      <c r="O22" s="18">
        <f t="shared" si="5"/>
        <v>0.55077443767528078</v>
      </c>
      <c r="P22" s="19"/>
      <c r="Q22" s="14">
        <f t="shared" si="0"/>
        <v>72.522141354021841</v>
      </c>
      <c r="R22" s="14">
        <f t="shared" si="1"/>
        <v>2.5393480535643818</v>
      </c>
      <c r="S22" s="14">
        <f t="shared" si="2"/>
        <v>-2.5393480535643818</v>
      </c>
      <c r="T22" s="20"/>
      <c r="AE22"/>
      <c r="AF22"/>
      <c r="AG22"/>
      <c r="AH22"/>
      <c r="AI22"/>
      <c r="AJ22"/>
      <c r="AK22"/>
      <c r="AL22"/>
      <c r="AM22"/>
      <c r="AN22"/>
      <c r="AO22"/>
    </row>
    <row r="23" spans="1:41" ht="15" x14ac:dyDescent="0.25">
      <c r="A23" s="11">
        <v>22</v>
      </c>
      <c r="B23" s="12" t="s">
        <v>133</v>
      </c>
      <c r="C23" s="13" t="s">
        <v>75</v>
      </c>
      <c r="D23" s="14" t="s">
        <v>74</v>
      </c>
      <c r="E23" s="15"/>
      <c r="F23" s="16">
        <v>70.611536091498039</v>
      </c>
      <c r="G23" s="15"/>
      <c r="H23" s="17">
        <v>46.313760000000002</v>
      </c>
      <c r="I23" s="17">
        <v>-223.94364099999999</v>
      </c>
      <c r="J23" s="17">
        <v>96.676968400000007</v>
      </c>
      <c r="K23" s="14">
        <v>163.09805208</v>
      </c>
      <c r="L23" s="19"/>
      <c r="M23" s="18">
        <f t="shared" si="3"/>
        <v>0.40533202777283245</v>
      </c>
      <c r="N23" s="18">
        <f t="shared" si="4"/>
        <v>0.90002823595164383</v>
      </c>
      <c r="O23" s="18">
        <f t="shared" si="5"/>
        <v>0.80973798468821179</v>
      </c>
      <c r="P23" s="19"/>
      <c r="Q23" s="14">
        <f t="shared" si="0"/>
        <v>70.772674127017837</v>
      </c>
      <c r="R23" s="14">
        <f t="shared" si="1"/>
        <v>0.161138035519798</v>
      </c>
      <c r="S23" s="14">
        <f t="shared" si="2"/>
        <v>-0.161138035519798</v>
      </c>
      <c r="T23" s="20"/>
      <c r="AE23" t="s">
        <v>70</v>
      </c>
      <c r="AF23"/>
      <c r="AG23"/>
      <c r="AH23"/>
      <c r="AI23"/>
      <c r="AJ23"/>
      <c r="AK23"/>
      <c r="AL23"/>
      <c r="AM23"/>
      <c r="AN23"/>
      <c r="AO23"/>
    </row>
    <row r="24" spans="1:41" ht="15.75" thickBot="1" x14ac:dyDescent="0.3">
      <c r="A24" s="11">
        <v>23</v>
      </c>
      <c r="B24" s="12" t="s">
        <v>134</v>
      </c>
      <c r="C24" s="13" t="s">
        <v>92</v>
      </c>
      <c r="D24" s="14" t="s">
        <v>74</v>
      </c>
      <c r="E24" s="15"/>
      <c r="F24" s="16">
        <v>71.494238404161578</v>
      </c>
      <c r="G24" s="15"/>
      <c r="H24" s="17">
        <v>24.604184999999998</v>
      </c>
      <c r="I24" s="17">
        <v>-191.030902</v>
      </c>
      <c r="J24" s="17">
        <v>74.395201920000005</v>
      </c>
      <c r="K24" s="14">
        <v>96.114178559999999</v>
      </c>
      <c r="L24" s="19"/>
      <c r="M24" s="18">
        <f t="shared" si="3"/>
        <v>0.5571479437422111</v>
      </c>
      <c r="N24" s="18">
        <f t="shared" si="4"/>
        <v>0.64166103079659353</v>
      </c>
      <c r="O24" s="18">
        <f t="shared" si="5"/>
        <v>0.64249285504906029</v>
      </c>
      <c r="P24" s="19"/>
      <c r="Q24" s="14">
        <f t="shared" si="0"/>
        <v>76.738216405697941</v>
      </c>
      <c r="R24" s="14">
        <f t="shared" si="1"/>
        <v>5.2439780015363624</v>
      </c>
      <c r="S24" s="14">
        <f t="shared" si="2"/>
        <v>-5.2439780015363624</v>
      </c>
      <c r="T24" s="20"/>
      <c r="AE24"/>
      <c r="AF24"/>
      <c r="AG24"/>
      <c r="AH24"/>
      <c r="AI24"/>
      <c r="AJ24"/>
      <c r="AK24"/>
      <c r="AL24"/>
      <c r="AM24"/>
      <c r="AN24"/>
    </row>
    <row r="25" spans="1:41" ht="15" x14ac:dyDescent="0.25">
      <c r="A25" s="11">
        <v>24</v>
      </c>
      <c r="B25" s="12" t="s">
        <v>135</v>
      </c>
      <c r="C25" s="13" t="s">
        <v>203</v>
      </c>
      <c r="D25" s="14" t="s">
        <v>74</v>
      </c>
      <c r="E25" s="15"/>
      <c r="F25" s="16">
        <v>71.688211889090312</v>
      </c>
      <c r="G25" s="15"/>
      <c r="H25" s="17">
        <v>-16.78005417012951</v>
      </c>
      <c r="I25" s="17">
        <v>-159.68130099999999</v>
      </c>
      <c r="J25" s="17">
        <v>67.664861360000003</v>
      </c>
      <c r="K25" s="14">
        <v>-38.074399999999997</v>
      </c>
      <c r="L25" s="19"/>
      <c r="M25" s="18">
        <f t="shared" si="3"/>
        <v>0.70175360512729212</v>
      </c>
      <c r="N25" s="18">
        <f t="shared" si="4"/>
        <v>0.56361967434535776</v>
      </c>
      <c r="O25" s="18">
        <f t="shared" si="5"/>
        <v>0.30745122430998645</v>
      </c>
      <c r="P25" s="19"/>
      <c r="Q25" s="14">
        <f t="shared" si="0"/>
        <v>73.076825613641034</v>
      </c>
      <c r="R25" s="14">
        <f t="shared" si="1"/>
        <v>1.3886137245507228</v>
      </c>
      <c r="S25" s="14">
        <f t="shared" si="2"/>
        <v>-1.3886137245507228</v>
      </c>
      <c r="T25" s="20"/>
      <c r="AE25" s="32" t="s">
        <v>26</v>
      </c>
      <c r="AF25" s="32"/>
      <c r="AG25"/>
      <c r="AH25"/>
      <c r="AI25"/>
      <c r="AJ25"/>
      <c r="AK25"/>
      <c r="AL25"/>
      <c r="AM25"/>
      <c r="AN25"/>
    </row>
    <row r="26" spans="1:41" ht="15" x14ac:dyDescent="0.25">
      <c r="A26" s="11">
        <v>25</v>
      </c>
      <c r="B26" s="12" t="s">
        <v>136</v>
      </c>
      <c r="C26" s="13" t="s">
        <v>207</v>
      </c>
      <c r="D26" s="14" t="s">
        <v>74</v>
      </c>
      <c r="E26" s="15"/>
      <c r="F26" s="16">
        <v>72.183692380198295</v>
      </c>
      <c r="G26" s="15"/>
      <c r="H26" s="17">
        <v>-2.8946099999999997</v>
      </c>
      <c r="I26" s="17">
        <v>-172.88113300000001</v>
      </c>
      <c r="J26" s="17">
        <v>90.180513440000013</v>
      </c>
      <c r="K26" s="14">
        <v>108.80002472000001</v>
      </c>
      <c r="L26" s="19"/>
      <c r="M26" s="18">
        <f t="shared" si="3"/>
        <v>0.64086701085988951</v>
      </c>
      <c r="N26" s="18">
        <f t="shared" si="4"/>
        <v>0.82469888928887136</v>
      </c>
      <c r="O26" s="18">
        <f t="shared" si="5"/>
        <v>0.67416683677210976</v>
      </c>
      <c r="P26" s="19"/>
      <c r="Q26" s="14">
        <f t="shared" si="0"/>
        <v>72.604152701308294</v>
      </c>
      <c r="R26" s="14">
        <f t="shared" si="1"/>
        <v>0.42046032110999931</v>
      </c>
      <c r="S26" s="14">
        <f t="shared" si="2"/>
        <v>-0.42046032110999931</v>
      </c>
      <c r="T26" s="20"/>
      <c r="AE26" t="s">
        <v>29</v>
      </c>
      <c r="AF26">
        <v>0.95762346455072289</v>
      </c>
      <c r="AG26"/>
      <c r="AH26"/>
      <c r="AI26"/>
      <c r="AJ26"/>
      <c r="AK26"/>
      <c r="AL26"/>
      <c r="AM26"/>
      <c r="AN26"/>
    </row>
    <row r="27" spans="1:41" ht="15" x14ac:dyDescent="0.25">
      <c r="A27" s="11">
        <v>26</v>
      </c>
      <c r="B27" s="12" t="s">
        <v>137</v>
      </c>
      <c r="C27" s="13" t="s">
        <v>76</v>
      </c>
      <c r="D27" s="14" t="s">
        <v>74</v>
      </c>
      <c r="E27" s="15"/>
      <c r="F27" s="16">
        <v>72.430778443883185</v>
      </c>
      <c r="G27" s="15"/>
      <c r="H27" s="17">
        <v>49.015395999999996</v>
      </c>
      <c r="I27" s="17">
        <v>-229.559359</v>
      </c>
      <c r="J27" s="17">
        <v>95.858996400000009</v>
      </c>
      <c r="K27" s="14">
        <v>150.24367439999997</v>
      </c>
      <c r="L27" s="19"/>
      <c r="M27" s="18">
        <f t="shared" si="3"/>
        <v>0.37942852056257775</v>
      </c>
      <c r="N27" s="18">
        <f t="shared" si="4"/>
        <v>0.89054347899914721</v>
      </c>
      <c r="O27" s="18">
        <f t="shared" si="5"/>
        <v>0.77764321398373271</v>
      </c>
      <c r="P27" s="19"/>
      <c r="Q27" s="14">
        <f t="shared" si="0"/>
        <v>70.051356414597706</v>
      </c>
      <c r="R27" s="14">
        <f t="shared" si="1"/>
        <v>2.3794220292854789</v>
      </c>
      <c r="S27" s="14">
        <f t="shared" si="2"/>
        <v>2.3794220292854789</v>
      </c>
      <c r="T27" s="20"/>
      <c r="AE27" t="s">
        <v>31</v>
      </c>
      <c r="AF27">
        <v>0.9170426998581297</v>
      </c>
      <c r="AG27"/>
      <c r="AH27"/>
      <c r="AI27"/>
      <c r="AJ27"/>
      <c r="AK27"/>
      <c r="AL27"/>
      <c r="AM27"/>
      <c r="AN27"/>
    </row>
    <row r="28" spans="1:41" ht="15" x14ac:dyDescent="0.25">
      <c r="A28" s="11">
        <v>27</v>
      </c>
      <c r="B28" s="12" t="s">
        <v>138</v>
      </c>
      <c r="C28" s="13" t="s">
        <v>77</v>
      </c>
      <c r="D28" s="14" t="s">
        <v>74</v>
      </c>
      <c r="E28" s="15"/>
      <c r="F28" s="16">
        <v>73.165351270798865</v>
      </c>
      <c r="G28" s="15"/>
      <c r="H28" s="17">
        <v>69.856587999999988</v>
      </c>
      <c r="I28" s="17">
        <v>-251.44329099999999</v>
      </c>
      <c r="J28" s="17">
        <v>91.930764319999994</v>
      </c>
      <c r="K28" s="14">
        <v>149.60327136000001</v>
      </c>
      <c r="L28" s="19"/>
      <c r="M28" s="18">
        <f t="shared" si="3"/>
        <v>0.27848495638241044</v>
      </c>
      <c r="N28" s="18">
        <f t="shared" si="4"/>
        <v>0.84499384339817241</v>
      </c>
      <c r="O28" s="18">
        <f t="shared" si="5"/>
        <v>0.77604425764069418</v>
      </c>
      <c r="P28" s="19"/>
      <c r="Q28" s="14">
        <f t="shared" si="0"/>
        <v>70.350103428768946</v>
      </c>
      <c r="R28" s="14">
        <f t="shared" si="1"/>
        <v>2.815247842029919</v>
      </c>
      <c r="S28" s="14">
        <f t="shared" si="2"/>
        <v>2.815247842029919</v>
      </c>
      <c r="T28" s="20"/>
      <c r="AE28" t="s">
        <v>33</v>
      </c>
      <c r="AF28">
        <v>0.91348738699490672</v>
      </c>
      <c r="AG28"/>
      <c r="AH28"/>
      <c r="AI28"/>
      <c r="AJ28"/>
      <c r="AK28"/>
      <c r="AL28"/>
      <c r="AM28"/>
      <c r="AN28"/>
    </row>
    <row r="29" spans="1:41" ht="15" x14ac:dyDescent="0.25">
      <c r="A29" s="11">
        <v>28</v>
      </c>
      <c r="B29" s="12" t="s">
        <v>139</v>
      </c>
      <c r="C29" s="13" t="s">
        <v>80</v>
      </c>
      <c r="D29" s="14" t="s">
        <v>74</v>
      </c>
      <c r="E29" s="15"/>
      <c r="F29" s="16">
        <v>73.271727225463039</v>
      </c>
      <c r="G29" s="15"/>
      <c r="H29" s="17">
        <v>-31.840710000000001</v>
      </c>
      <c r="I29" s="17">
        <v>-154.33575499999998</v>
      </c>
      <c r="J29" s="17">
        <v>68.02037584</v>
      </c>
      <c r="K29" s="14">
        <v>-60.388425120000001</v>
      </c>
      <c r="L29" s="19"/>
      <c r="M29" s="18">
        <f t="shared" si="3"/>
        <v>0.72641089549581628</v>
      </c>
      <c r="N29" s="18">
        <f t="shared" si="4"/>
        <v>0.56774202625458348</v>
      </c>
      <c r="O29" s="18">
        <f t="shared" si="5"/>
        <v>0.25173763493609919</v>
      </c>
      <c r="P29" s="19"/>
      <c r="Q29" s="14">
        <f t="shared" si="0"/>
        <v>71.935030838631036</v>
      </c>
      <c r="R29" s="14">
        <f t="shared" si="1"/>
        <v>1.3366963868320028</v>
      </c>
      <c r="S29" s="14">
        <f t="shared" si="2"/>
        <v>1.3366963868320028</v>
      </c>
      <c r="T29" s="20"/>
      <c r="AE29" t="s">
        <v>36</v>
      </c>
      <c r="AF29">
        <v>2.460864720018392</v>
      </c>
      <c r="AG29"/>
      <c r="AH29"/>
      <c r="AI29"/>
      <c r="AJ29"/>
      <c r="AK29"/>
      <c r="AL29"/>
      <c r="AM29"/>
      <c r="AN29"/>
    </row>
    <row r="30" spans="1:41" ht="15.75" thickBot="1" x14ac:dyDescent="0.3">
      <c r="A30" s="11">
        <v>29</v>
      </c>
      <c r="B30" s="12" t="s">
        <v>140</v>
      </c>
      <c r="C30" s="13" t="s">
        <v>79</v>
      </c>
      <c r="D30" s="14" t="s">
        <v>74</v>
      </c>
      <c r="E30" s="15"/>
      <c r="F30" s="16">
        <v>73.949374416686922</v>
      </c>
      <c r="G30" s="15"/>
      <c r="H30" s="17">
        <v>54.515154999999993</v>
      </c>
      <c r="I30" s="17">
        <v>-235.05928900000001</v>
      </c>
      <c r="J30" s="17">
        <v>91.913066000000001</v>
      </c>
      <c r="K30" s="14">
        <v>147.57892664000002</v>
      </c>
      <c r="L30" s="19"/>
      <c r="M30" s="18">
        <f t="shared" si="3"/>
        <v>0.35405910628449333</v>
      </c>
      <c r="N30" s="18">
        <f t="shared" si="4"/>
        <v>0.84478862333725657</v>
      </c>
      <c r="O30" s="18">
        <f t="shared" si="5"/>
        <v>0.77098987996231683</v>
      </c>
      <c r="P30" s="19"/>
      <c r="Q30" s="14">
        <f t="shared" si="0"/>
        <v>71.065349771453171</v>
      </c>
      <c r="R30" s="14">
        <f t="shared" si="1"/>
        <v>2.884024645233751</v>
      </c>
      <c r="S30" s="14">
        <f t="shared" si="2"/>
        <v>2.884024645233751</v>
      </c>
      <c r="T30" s="20"/>
      <c r="AE30" s="39" t="s">
        <v>39</v>
      </c>
      <c r="AF30" s="39">
        <v>74</v>
      </c>
      <c r="AG30"/>
      <c r="AH30"/>
      <c r="AI30"/>
      <c r="AJ30"/>
      <c r="AK30"/>
      <c r="AL30"/>
      <c r="AM30"/>
      <c r="AN30"/>
    </row>
    <row r="31" spans="1:41" ht="15" x14ac:dyDescent="0.25">
      <c r="A31" s="11">
        <v>30</v>
      </c>
      <c r="B31" s="12" t="s">
        <v>141</v>
      </c>
      <c r="C31" s="13" t="s">
        <v>102</v>
      </c>
      <c r="D31" s="14" t="s">
        <v>74</v>
      </c>
      <c r="E31" s="15"/>
      <c r="F31" s="16">
        <v>74.370037453082162</v>
      </c>
      <c r="G31" s="15"/>
      <c r="H31" s="17">
        <v>3.0875840000000001</v>
      </c>
      <c r="I31" s="17">
        <v>-184.88448899999997</v>
      </c>
      <c r="J31" s="17">
        <v>88.135960000000011</v>
      </c>
      <c r="K31" s="14">
        <v>96.125433520000016</v>
      </c>
      <c r="L31" s="19"/>
      <c r="M31" s="18">
        <f t="shared" si="3"/>
        <v>0.58549937689157916</v>
      </c>
      <c r="N31" s="18">
        <f t="shared" si="4"/>
        <v>0.80099136329190457</v>
      </c>
      <c r="O31" s="18">
        <f t="shared" si="5"/>
        <v>0.64252095639861462</v>
      </c>
      <c r="P31" s="19"/>
      <c r="Q31" s="14">
        <f t="shared" si="0"/>
        <v>72.020351872568767</v>
      </c>
      <c r="R31" s="14">
        <f t="shared" si="1"/>
        <v>2.3496855805133947</v>
      </c>
      <c r="S31" s="14">
        <f t="shared" si="2"/>
        <v>2.3496855805133947</v>
      </c>
      <c r="T31" s="20"/>
      <c r="AE31"/>
      <c r="AF31"/>
      <c r="AG31"/>
      <c r="AH31"/>
      <c r="AI31"/>
      <c r="AJ31"/>
      <c r="AK31"/>
      <c r="AL31"/>
      <c r="AM31"/>
      <c r="AN31"/>
    </row>
    <row r="32" spans="1:41" ht="15.75" thickBot="1" x14ac:dyDescent="0.3">
      <c r="A32" s="11">
        <v>31</v>
      </c>
      <c r="B32" s="12" t="s">
        <v>142</v>
      </c>
      <c r="C32" s="13" t="s">
        <v>78</v>
      </c>
      <c r="D32" s="14" t="s">
        <v>74</v>
      </c>
      <c r="E32" s="15"/>
      <c r="F32" s="16">
        <v>74.696772509864815</v>
      </c>
      <c r="G32" s="15"/>
      <c r="H32" s="17">
        <v>0.57892199999999994</v>
      </c>
      <c r="I32" s="17">
        <v>-184.49852899999999</v>
      </c>
      <c r="J32" s="17">
        <v>80.543297039999999</v>
      </c>
      <c r="K32" s="14">
        <v>117.44998448000001</v>
      </c>
      <c r="L32" s="19"/>
      <c r="M32" s="18">
        <f t="shared" si="3"/>
        <v>0.58727968666547969</v>
      </c>
      <c r="N32" s="18">
        <f t="shared" si="4"/>
        <v>0.71295098685136149</v>
      </c>
      <c r="O32" s="18">
        <f t="shared" si="5"/>
        <v>0.69576402972934737</v>
      </c>
      <c r="P32" s="19"/>
      <c r="Q32" s="14">
        <f t="shared" si="0"/>
        <v>76.042149048572227</v>
      </c>
      <c r="R32" s="14">
        <f t="shared" si="1"/>
        <v>1.3453765387074128</v>
      </c>
      <c r="S32" s="14">
        <f t="shared" si="2"/>
        <v>-1.3453765387074128</v>
      </c>
      <c r="T32" s="20"/>
      <c r="AE32" t="s">
        <v>43</v>
      </c>
      <c r="AF32"/>
      <c r="AG32"/>
      <c r="AH32"/>
      <c r="AI32"/>
      <c r="AJ32"/>
      <c r="AK32"/>
      <c r="AL32"/>
      <c r="AM32"/>
      <c r="AN32"/>
    </row>
    <row r="33" spans="1:40" ht="15" x14ac:dyDescent="0.25">
      <c r="A33" s="11">
        <v>32</v>
      </c>
      <c r="B33" s="12" t="s">
        <v>143</v>
      </c>
      <c r="C33" s="13" t="s">
        <v>201</v>
      </c>
      <c r="D33" s="14" t="s">
        <v>74</v>
      </c>
      <c r="E33" s="15"/>
      <c r="F33" s="16">
        <v>75.747472888749357</v>
      </c>
      <c r="G33" s="15"/>
      <c r="H33" s="17">
        <v>14.955484999999999</v>
      </c>
      <c r="I33" s="17">
        <v>-199.88868400000001</v>
      </c>
      <c r="J33" s="17">
        <v>76.318503039999996</v>
      </c>
      <c r="K33" s="14">
        <v>102.22888536000001</v>
      </c>
      <c r="L33" s="19"/>
      <c r="M33" s="18">
        <f t="shared" si="3"/>
        <v>0.51628983443119092</v>
      </c>
      <c r="N33" s="18">
        <f t="shared" si="4"/>
        <v>0.66396258105707251</v>
      </c>
      <c r="O33" s="18">
        <f t="shared" si="5"/>
        <v>0.65776003620373114</v>
      </c>
      <c r="P33" s="19"/>
      <c r="Q33" s="14">
        <f t="shared" si="0"/>
        <v>75.93943123845817</v>
      </c>
      <c r="R33" s="14">
        <f t="shared" si="1"/>
        <v>0.19195834970881265</v>
      </c>
      <c r="S33" s="14">
        <f t="shared" si="2"/>
        <v>-0.19195834970881265</v>
      </c>
      <c r="T33" s="20"/>
      <c r="AE33" s="40"/>
      <c r="AF33" s="40" t="s">
        <v>45</v>
      </c>
      <c r="AG33" s="40" t="s">
        <v>46</v>
      </c>
      <c r="AH33" s="40" t="s">
        <v>47</v>
      </c>
      <c r="AI33" s="40" t="s">
        <v>48</v>
      </c>
      <c r="AJ33" s="40" t="s">
        <v>49</v>
      </c>
      <c r="AK33"/>
      <c r="AL33"/>
      <c r="AM33"/>
      <c r="AN33"/>
    </row>
    <row r="34" spans="1:40" ht="15" x14ac:dyDescent="0.25">
      <c r="A34" s="11">
        <v>33</v>
      </c>
      <c r="B34" s="12" t="s">
        <v>144</v>
      </c>
      <c r="C34" s="13" t="s">
        <v>32</v>
      </c>
      <c r="D34" s="14" t="s">
        <v>74</v>
      </c>
      <c r="E34" s="15"/>
      <c r="F34" s="16">
        <v>76.603138556891537</v>
      </c>
      <c r="G34" s="15"/>
      <c r="H34" s="17">
        <v>-21.227139999999999</v>
      </c>
      <c r="I34" s="17">
        <v>-156.78660099999999</v>
      </c>
      <c r="J34" s="17">
        <v>64.001267280000008</v>
      </c>
      <c r="K34" s="14">
        <v>54.860775360000005</v>
      </c>
      <c r="L34" s="19"/>
      <c r="M34" s="18">
        <f t="shared" si="3"/>
        <v>0.71510592843154708</v>
      </c>
      <c r="N34" s="18">
        <f t="shared" si="4"/>
        <v>0.52113863658195569</v>
      </c>
      <c r="O34" s="18">
        <f t="shared" si="5"/>
        <v>0.53949148466428909</v>
      </c>
      <c r="P34" s="19"/>
      <c r="Q34" s="14">
        <f t="shared" ref="Q34:Q67" si="6">I34*$U$3+J34*$V$3+K34*$W$3+$X$3</f>
        <v>79.897805261705614</v>
      </c>
      <c r="R34" s="14">
        <f t="shared" ref="R34:R65" si="7">ABS(Q34-F34)</f>
        <v>3.2946667048140768</v>
      </c>
      <c r="S34" s="14">
        <f t="shared" ref="S34:S65" si="8">F34-Q34</f>
        <v>-3.2946667048140768</v>
      </c>
      <c r="T34" s="20"/>
      <c r="AE34" t="s">
        <v>52</v>
      </c>
      <c r="AF34">
        <v>3</v>
      </c>
      <c r="AG34">
        <v>4686.0667307553485</v>
      </c>
      <c r="AH34">
        <v>1562.0222435851163</v>
      </c>
      <c r="AI34">
        <v>257.9358653198243</v>
      </c>
      <c r="AJ34">
        <v>9.348655308731809E-38</v>
      </c>
      <c r="AK34"/>
      <c r="AL34"/>
      <c r="AM34"/>
      <c r="AN34"/>
    </row>
    <row r="35" spans="1:40" ht="15" x14ac:dyDescent="0.25">
      <c r="A35" s="11">
        <v>34</v>
      </c>
      <c r="B35" s="12" t="s">
        <v>145</v>
      </c>
      <c r="C35" s="13" t="s">
        <v>199</v>
      </c>
      <c r="D35" s="14" t="s">
        <v>74</v>
      </c>
      <c r="E35" s="15"/>
      <c r="F35" s="16">
        <v>76.623512537199133</v>
      </c>
      <c r="G35" s="15"/>
      <c r="H35" s="17">
        <v>-25.08662</v>
      </c>
      <c r="I35" s="17">
        <v>-152.43490199999999</v>
      </c>
      <c r="J35" s="17">
        <v>70.990388240000016</v>
      </c>
      <c r="K35" s="14">
        <v>42.086186560000002</v>
      </c>
      <c r="L35" s="19"/>
      <c r="M35" s="18">
        <f t="shared" si="3"/>
        <v>0.73517892113227701</v>
      </c>
      <c r="N35" s="18">
        <f t="shared" si="4"/>
        <v>0.60218066933760028</v>
      </c>
      <c r="O35" s="18">
        <f t="shared" si="5"/>
        <v>0.5075959305902934</v>
      </c>
      <c r="P35" s="19"/>
      <c r="Q35" s="14">
        <f t="shared" si="6"/>
        <v>76.82619039345019</v>
      </c>
      <c r="R35" s="14">
        <f t="shared" si="7"/>
        <v>0.20267785625105716</v>
      </c>
      <c r="S35" s="14">
        <f t="shared" si="8"/>
        <v>-0.20267785625105716</v>
      </c>
      <c r="T35" s="20"/>
      <c r="AE35" t="s">
        <v>54</v>
      </c>
      <c r="AF35">
        <v>70</v>
      </c>
      <c r="AG35">
        <v>423.90986191618396</v>
      </c>
      <c r="AH35">
        <v>6.0558551702311991</v>
      </c>
      <c r="AI35"/>
      <c r="AJ35"/>
      <c r="AK35"/>
      <c r="AL35"/>
      <c r="AM35"/>
      <c r="AN35"/>
    </row>
    <row r="36" spans="1:40" ht="15.75" thickBot="1" x14ac:dyDescent="0.3">
      <c r="A36" s="11">
        <v>35</v>
      </c>
      <c r="B36" s="12" t="s">
        <v>146</v>
      </c>
      <c r="C36" s="13" t="s">
        <v>200</v>
      </c>
      <c r="D36" s="14" t="s">
        <v>74</v>
      </c>
      <c r="E36" s="15"/>
      <c r="F36" s="16">
        <v>76.762174196483414</v>
      </c>
      <c r="G36" s="15"/>
      <c r="H36" s="17">
        <v>-28.946099999999998</v>
      </c>
      <c r="I36" s="17">
        <v>-151.518247</v>
      </c>
      <c r="J36" s="17">
        <v>71.481380639999998</v>
      </c>
      <c r="K36" s="14">
        <v>46.38248512000002</v>
      </c>
      <c r="L36" s="19"/>
      <c r="M36" s="18">
        <f t="shared" si="3"/>
        <v>0.73940715684529101</v>
      </c>
      <c r="N36" s="18">
        <f t="shared" si="4"/>
        <v>0.60787394927813965</v>
      </c>
      <c r="O36" s="18">
        <f t="shared" si="5"/>
        <v>0.51832291563724142</v>
      </c>
      <c r="P36" s="19"/>
      <c r="Q36" s="14">
        <f t="shared" si="6"/>
        <v>76.939298244761474</v>
      </c>
      <c r="R36" s="14">
        <f t="shared" si="7"/>
        <v>0.17712404827805983</v>
      </c>
      <c r="S36" s="14">
        <f t="shared" si="8"/>
        <v>-0.17712404827805983</v>
      </c>
      <c r="T36" s="20"/>
      <c r="AE36" s="39" t="s">
        <v>56</v>
      </c>
      <c r="AF36" s="39">
        <v>73</v>
      </c>
      <c r="AG36" s="39">
        <v>5109.9765926715327</v>
      </c>
      <c r="AH36" s="39"/>
      <c r="AI36" s="39"/>
      <c r="AJ36" s="39"/>
      <c r="AK36"/>
      <c r="AL36"/>
      <c r="AM36"/>
      <c r="AN36"/>
    </row>
    <row r="37" spans="1:40" ht="15.75" thickBot="1" x14ac:dyDescent="0.3">
      <c r="A37" s="11">
        <v>36</v>
      </c>
      <c r="B37" s="12" t="s">
        <v>147</v>
      </c>
      <c r="C37" s="13" t="s">
        <v>197</v>
      </c>
      <c r="D37" s="14" t="s">
        <v>74</v>
      </c>
      <c r="E37" s="15"/>
      <c r="F37" s="16">
        <v>76.897001925636118</v>
      </c>
      <c r="G37" s="15"/>
      <c r="H37" s="17">
        <v>-46.313759999999995</v>
      </c>
      <c r="I37" s="17">
        <v>-115.469583</v>
      </c>
      <c r="J37" s="17">
        <v>39.221652800000001</v>
      </c>
      <c r="K37" s="14">
        <v>-98.44521048</v>
      </c>
      <c r="L37" s="19"/>
      <c r="M37" s="18">
        <f t="shared" si="3"/>
        <v>0.9056880897276125</v>
      </c>
      <c r="N37" s="18">
        <f t="shared" si="4"/>
        <v>0.23380774907068791</v>
      </c>
      <c r="O37" s="18">
        <f t="shared" si="5"/>
        <v>0.15671757015465351</v>
      </c>
      <c r="P37" s="19"/>
      <c r="Q37" s="14">
        <f t="shared" si="6"/>
        <v>82.245483782546231</v>
      </c>
      <c r="R37" s="14">
        <f t="shared" si="7"/>
        <v>5.3484818569101122</v>
      </c>
      <c r="S37" s="14">
        <f t="shared" si="8"/>
        <v>-5.3484818569101122</v>
      </c>
      <c r="T37" s="20"/>
      <c r="AE37"/>
      <c r="AF37"/>
      <c r="AG37"/>
      <c r="AH37"/>
      <c r="AI37"/>
      <c r="AJ37"/>
      <c r="AK37"/>
      <c r="AL37"/>
      <c r="AM37"/>
      <c r="AN37"/>
    </row>
    <row r="38" spans="1:40" ht="15" x14ac:dyDescent="0.25">
      <c r="A38" s="11">
        <v>37</v>
      </c>
      <c r="B38" s="12" t="s">
        <v>148</v>
      </c>
      <c r="C38" s="13" t="s">
        <v>86</v>
      </c>
      <c r="D38" s="14" t="s">
        <v>74</v>
      </c>
      <c r="E38" s="15"/>
      <c r="F38" s="16">
        <v>77.179242335918502</v>
      </c>
      <c r="G38" s="15"/>
      <c r="H38" s="17">
        <v>-4.7278630000000001</v>
      </c>
      <c r="I38" s="17">
        <v>-187.711646</v>
      </c>
      <c r="J38" s="17">
        <v>66.409745040000004</v>
      </c>
      <c r="K38" s="14">
        <v>76.699581760000001</v>
      </c>
      <c r="L38" s="19"/>
      <c r="M38" s="18">
        <f t="shared" si="3"/>
        <v>0.5724586077977567</v>
      </c>
      <c r="N38" s="18">
        <f t="shared" si="4"/>
        <v>0.5490660304036189</v>
      </c>
      <c r="O38" s="18">
        <f t="shared" si="5"/>
        <v>0.59401854939788934</v>
      </c>
      <c r="P38" s="19"/>
      <c r="Q38" s="14">
        <f t="shared" si="6"/>
        <v>78.712940788635876</v>
      </c>
      <c r="R38" s="14">
        <f t="shared" si="7"/>
        <v>1.533698452717374</v>
      </c>
      <c r="S38" s="14">
        <f t="shared" si="8"/>
        <v>-1.533698452717374</v>
      </c>
      <c r="T38" s="20"/>
      <c r="AE38" s="40"/>
      <c r="AF38" s="40" t="s">
        <v>58</v>
      </c>
      <c r="AG38" s="40" t="s">
        <v>36</v>
      </c>
      <c r="AH38" s="40" t="s">
        <v>59</v>
      </c>
      <c r="AI38" s="40" t="s">
        <v>60</v>
      </c>
      <c r="AJ38" s="40" t="s">
        <v>61</v>
      </c>
      <c r="AK38" s="40" t="s">
        <v>62</v>
      </c>
      <c r="AL38" s="40" t="s">
        <v>63</v>
      </c>
      <c r="AM38" s="40" t="s">
        <v>64</v>
      </c>
      <c r="AN38"/>
    </row>
    <row r="39" spans="1:40" ht="15" x14ac:dyDescent="0.25">
      <c r="A39" s="11">
        <v>38</v>
      </c>
      <c r="B39" s="12" t="s">
        <v>87</v>
      </c>
      <c r="C39" s="13" t="s">
        <v>88</v>
      </c>
      <c r="D39" s="14" t="s">
        <v>74</v>
      </c>
      <c r="E39" s="15"/>
      <c r="F39" s="16">
        <v>77.202485037335691</v>
      </c>
      <c r="G39" s="15"/>
      <c r="H39" s="17">
        <v>-27.981229999999996</v>
      </c>
      <c r="I39" s="17">
        <v>-154.48049</v>
      </c>
      <c r="J39" s="17">
        <v>62.582640240000003</v>
      </c>
      <c r="K39" s="14">
        <v>49.830310320000002</v>
      </c>
      <c r="L39" s="19"/>
      <c r="M39" s="18">
        <f t="shared" si="3"/>
        <v>0.72574327933060345</v>
      </c>
      <c r="N39" s="18">
        <f t="shared" si="4"/>
        <v>0.50468901155733403</v>
      </c>
      <c r="O39" s="18">
        <f t="shared" si="5"/>
        <v>0.52693143500533912</v>
      </c>
      <c r="P39" s="19"/>
      <c r="Q39" s="14">
        <f t="shared" si="6"/>
        <v>80.244267006360374</v>
      </c>
      <c r="R39" s="14">
        <f t="shared" si="7"/>
        <v>3.041781969024683</v>
      </c>
      <c r="S39" s="14">
        <f t="shared" si="8"/>
        <v>-3.041781969024683</v>
      </c>
      <c r="T39" s="20"/>
      <c r="AE39" t="s">
        <v>18</v>
      </c>
      <c r="AF39">
        <v>76.134264736644965</v>
      </c>
      <c r="AG39">
        <v>2.2831552056652655</v>
      </c>
      <c r="AH39">
        <v>33.346075005207965</v>
      </c>
      <c r="AI39">
        <v>1.0667012645773865E-44</v>
      </c>
      <c r="AJ39">
        <v>71.580655262532588</v>
      </c>
      <c r="AK39">
        <v>80.687874210757343</v>
      </c>
      <c r="AL39">
        <v>71.580655262532588</v>
      </c>
      <c r="AM39">
        <v>80.687874210757343</v>
      </c>
      <c r="AN39"/>
    </row>
    <row r="40" spans="1:40" ht="15" x14ac:dyDescent="0.25">
      <c r="A40" s="11">
        <v>39</v>
      </c>
      <c r="B40" s="12" t="s">
        <v>149</v>
      </c>
      <c r="C40" s="13" t="s">
        <v>83</v>
      </c>
      <c r="D40" s="14" t="s">
        <v>74</v>
      </c>
      <c r="E40" s="15"/>
      <c r="F40" s="16">
        <v>77.355812847546446</v>
      </c>
      <c r="G40" s="15"/>
      <c r="H40" s="17">
        <v>-23.156879999999997</v>
      </c>
      <c r="I40" s="17">
        <v>-155.54187999999999</v>
      </c>
      <c r="J40" s="17">
        <v>71.977351999999996</v>
      </c>
      <c r="K40" s="14">
        <v>46.525075839999992</v>
      </c>
      <c r="L40" s="19"/>
      <c r="M40" s="18">
        <f t="shared" si="3"/>
        <v>0.72084742745237662</v>
      </c>
      <c r="N40" s="18">
        <f t="shared" si="4"/>
        <v>0.61362496252186827</v>
      </c>
      <c r="O40" s="18">
        <f t="shared" si="5"/>
        <v>0.51867893570891754</v>
      </c>
      <c r="P40" s="19"/>
      <c r="Q40" s="14">
        <f t="shared" si="6"/>
        <v>76.563399209318717</v>
      </c>
      <c r="R40" s="14">
        <f t="shared" si="7"/>
        <v>0.79241363822772826</v>
      </c>
      <c r="S40" s="14">
        <f t="shared" si="8"/>
        <v>0.79241363822772826</v>
      </c>
      <c r="T40" s="20"/>
      <c r="AE40" t="s">
        <v>67</v>
      </c>
      <c r="AF40">
        <v>10.916051062287684</v>
      </c>
      <c r="AG40">
        <v>2.0317925218753712</v>
      </c>
      <c r="AH40">
        <v>5.3726209466565145</v>
      </c>
      <c r="AI40">
        <v>9.6276024399315059E-7</v>
      </c>
      <c r="AJ40">
        <v>6.8637686532402755</v>
      </c>
      <c r="AK40">
        <v>14.968333471335093</v>
      </c>
      <c r="AL40">
        <v>6.8637686532402755</v>
      </c>
      <c r="AM40">
        <v>14.968333471335093</v>
      </c>
      <c r="AN40"/>
    </row>
    <row r="41" spans="1:40" ht="15" x14ac:dyDescent="0.25">
      <c r="A41" s="11">
        <v>40</v>
      </c>
      <c r="B41" s="12" t="s">
        <v>150</v>
      </c>
      <c r="C41" s="13" t="s">
        <v>95</v>
      </c>
      <c r="D41" s="14" t="s">
        <v>74</v>
      </c>
      <c r="E41" s="15"/>
      <c r="F41" s="16">
        <v>77.688711717261995</v>
      </c>
      <c r="G41" s="15"/>
      <c r="H41" s="17">
        <v>-5.0173239999999995</v>
      </c>
      <c r="I41" s="17">
        <v>-179.84771099999998</v>
      </c>
      <c r="J41" s="17">
        <v>77.183754239999999</v>
      </c>
      <c r="K41" s="14">
        <v>105.18529976000001</v>
      </c>
      <c r="L41" s="19"/>
      <c r="M41" s="18">
        <f t="shared" si="3"/>
        <v>0.60873241944098277</v>
      </c>
      <c r="N41" s="18">
        <f t="shared" si="4"/>
        <v>0.6739955618129615</v>
      </c>
      <c r="O41" s="18">
        <f t="shared" si="5"/>
        <v>0.6651416025959378</v>
      </c>
      <c r="P41" s="19"/>
      <c r="Q41" s="14">
        <f t="shared" si="6"/>
        <v>76.801631454334895</v>
      </c>
      <c r="R41" s="14">
        <f t="shared" si="7"/>
        <v>0.88708026292709974</v>
      </c>
      <c r="S41" s="14">
        <f t="shared" si="8"/>
        <v>0.88708026292709974</v>
      </c>
      <c r="T41" s="20"/>
      <c r="AE41" t="s">
        <v>68</v>
      </c>
      <c r="AF41">
        <v>-31.557056346746986</v>
      </c>
      <c r="AG41">
        <v>1.8507096891782753</v>
      </c>
      <c r="AH41">
        <v>-17.051327137514736</v>
      </c>
      <c r="AI41">
        <v>1.2576130404799089E-26</v>
      </c>
      <c r="AJ41">
        <v>-35.248180433958652</v>
      </c>
      <c r="AK41">
        <v>-27.86593225953532</v>
      </c>
      <c r="AL41">
        <v>-35.248180433958652</v>
      </c>
      <c r="AM41">
        <v>-27.86593225953532</v>
      </c>
      <c r="AN41"/>
    </row>
    <row r="42" spans="1:40" ht="15.75" thickBot="1" x14ac:dyDescent="0.3">
      <c r="A42" s="11">
        <v>41</v>
      </c>
      <c r="B42" s="12" t="s">
        <v>151</v>
      </c>
      <c r="C42" s="13" t="s">
        <v>96</v>
      </c>
      <c r="D42" s="14" t="s">
        <v>74</v>
      </c>
      <c r="E42" s="15"/>
      <c r="F42" s="16">
        <v>78.909384412529192</v>
      </c>
      <c r="G42" s="15"/>
      <c r="H42" s="17">
        <v>4.7278630000000001</v>
      </c>
      <c r="I42" s="17">
        <v>-189.53530699999999</v>
      </c>
      <c r="J42" s="17">
        <v>77.824701199999993</v>
      </c>
      <c r="K42" s="14">
        <v>100.6469568</v>
      </c>
      <c r="L42" s="19"/>
      <c r="M42" s="18">
        <f t="shared" si="3"/>
        <v>0.56404664411607619</v>
      </c>
      <c r="N42" s="18">
        <f t="shared" si="4"/>
        <v>0.68142763300249065</v>
      </c>
      <c r="O42" s="18">
        <f t="shared" si="5"/>
        <v>0.65381028183459811</v>
      </c>
      <c r="P42" s="19"/>
      <c r="Q42" s="14">
        <f t="shared" si="6"/>
        <v>75.818795799734062</v>
      </c>
      <c r="R42" s="14">
        <f t="shared" si="7"/>
        <v>3.0905886127951305</v>
      </c>
      <c r="S42" s="14">
        <f t="shared" si="8"/>
        <v>3.0905886127951305</v>
      </c>
      <c r="T42" s="20"/>
      <c r="AE42" s="39" t="s">
        <v>69</v>
      </c>
      <c r="AF42" s="39">
        <v>22.990184955669861</v>
      </c>
      <c r="AG42" s="39">
        <v>2.2044625162148721</v>
      </c>
      <c r="AH42" s="39">
        <v>10.428929857761743</v>
      </c>
      <c r="AI42" s="39">
        <v>6.771536063791392E-16</v>
      </c>
      <c r="AJ42" s="39">
        <v>18.593523101822431</v>
      </c>
      <c r="AK42" s="39">
        <v>27.386846809517291</v>
      </c>
      <c r="AL42" s="39">
        <v>18.593523101822431</v>
      </c>
      <c r="AM42" s="39">
        <v>27.386846809517291</v>
      </c>
    </row>
    <row r="43" spans="1:40" ht="15" x14ac:dyDescent="0.25">
      <c r="A43" s="11">
        <v>42</v>
      </c>
      <c r="B43" s="12" t="s">
        <v>152</v>
      </c>
      <c r="C43" s="13" t="s">
        <v>198</v>
      </c>
      <c r="D43" s="14" t="s">
        <v>74</v>
      </c>
      <c r="E43" s="15"/>
      <c r="F43" s="16">
        <v>79.78106568333925</v>
      </c>
      <c r="G43" s="15"/>
      <c r="H43" s="17">
        <v>-5.6927329999999996</v>
      </c>
      <c r="I43" s="17">
        <v>-167.50663999999998</v>
      </c>
      <c r="J43" s="17">
        <v>70.815120480000004</v>
      </c>
      <c r="K43" s="14">
        <v>25.187428960000009</v>
      </c>
      <c r="L43" s="19"/>
      <c r="M43" s="18">
        <f t="shared" si="3"/>
        <v>0.66565782446145627</v>
      </c>
      <c r="N43" s="18">
        <f t="shared" si="4"/>
        <v>0.60014836003458183</v>
      </c>
      <c r="O43" s="18">
        <f t="shared" si="5"/>
        <v>0.46540316452535768</v>
      </c>
      <c r="P43" s="19"/>
      <c r="Q43" s="14">
        <f t="shared" si="6"/>
        <v>75.161408755850459</v>
      </c>
      <c r="R43" s="14">
        <f t="shared" si="7"/>
        <v>4.6196569274887906</v>
      </c>
      <c r="S43" s="14">
        <f t="shared" si="8"/>
        <v>4.6196569274887906</v>
      </c>
      <c r="T43" s="20"/>
      <c r="AE43"/>
      <c r="AF43"/>
      <c r="AG43"/>
      <c r="AH43"/>
      <c r="AI43"/>
      <c r="AJ43"/>
      <c r="AK43"/>
      <c r="AL43"/>
      <c r="AM43"/>
    </row>
    <row r="44" spans="1:40" ht="15" x14ac:dyDescent="0.25">
      <c r="A44" s="11">
        <v>43</v>
      </c>
      <c r="B44" s="12" t="s">
        <v>153</v>
      </c>
      <c r="C44" s="13" t="s">
        <v>196</v>
      </c>
      <c r="D44" s="14" t="s">
        <v>74</v>
      </c>
      <c r="E44" s="15"/>
      <c r="F44" s="16">
        <v>79.881861390392459</v>
      </c>
      <c r="G44" s="15"/>
      <c r="H44" s="17">
        <v>27.305820999999995</v>
      </c>
      <c r="I44" s="17">
        <v>-190.32652499999998</v>
      </c>
      <c r="J44" s="17">
        <v>44.278895439999999</v>
      </c>
      <c r="K44" s="14">
        <v>-33.895002399999996</v>
      </c>
      <c r="L44" s="19"/>
      <c r="M44" s="18">
        <f t="shared" si="3"/>
        <v>0.5603970090795799</v>
      </c>
      <c r="N44" s="18">
        <f t="shared" si="4"/>
        <v>0.29244877503514943</v>
      </c>
      <c r="O44" s="18">
        <f t="shared" si="5"/>
        <v>0.31788633139911077</v>
      </c>
      <c r="P44" s="19"/>
      <c r="Q44" s="14">
        <f t="shared" si="6"/>
        <v>80.331030184334509</v>
      </c>
      <c r="R44" s="14">
        <f t="shared" si="7"/>
        <v>0.44916879394205012</v>
      </c>
      <c r="S44" s="14">
        <f t="shared" si="8"/>
        <v>-0.44916879394205012</v>
      </c>
      <c r="T44" s="20"/>
      <c r="AE44"/>
      <c r="AF44"/>
      <c r="AG44"/>
      <c r="AH44"/>
      <c r="AI44"/>
      <c r="AJ44"/>
      <c r="AK44"/>
      <c r="AL44"/>
      <c r="AM44"/>
    </row>
    <row r="45" spans="1:40" ht="15" x14ac:dyDescent="0.25">
      <c r="A45" s="11">
        <v>44</v>
      </c>
      <c r="B45" s="12" t="s">
        <v>154</v>
      </c>
      <c r="C45" s="13" t="s">
        <v>106</v>
      </c>
      <c r="D45" s="14" t="s">
        <v>74</v>
      </c>
      <c r="E45" s="15"/>
      <c r="F45" s="16">
        <v>80.505797957907021</v>
      </c>
      <c r="G45" s="15"/>
      <c r="H45" s="17">
        <v>8.104908</v>
      </c>
      <c r="I45" s="17">
        <v>-177.84071899999998</v>
      </c>
      <c r="J45" s="17">
        <v>68.474381680000008</v>
      </c>
      <c r="K45" s="14">
        <v>1.8855614399999967</v>
      </c>
      <c r="L45" s="19"/>
      <c r="M45" s="18">
        <f t="shared" si="3"/>
        <v>0.61799003026526611</v>
      </c>
      <c r="N45" s="18">
        <f t="shared" si="4"/>
        <v>0.57300643022857545</v>
      </c>
      <c r="O45" s="18">
        <f t="shared" si="5"/>
        <v>0.40722313328167137</v>
      </c>
      <c r="P45" s="19"/>
      <c r="Q45" s="14">
        <f t="shared" si="6"/>
        <v>74.160014409606831</v>
      </c>
      <c r="R45" s="14">
        <f t="shared" si="7"/>
        <v>6.3457835483001901</v>
      </c>
      <c r="S45" s="14">
        <f t="shared" si="8"/>
        <v>6.3457835483001901</v>
      </c>
      <c r="T45" s="20"/>
      <c r="AE45"/>
      <c r="AF45"/>
      <c r="AG45"/>
      <c r="AH45"/>
      <c r="AI45"/>
      <c r="AJ45"/>
      <c r="AK45"/>
      <c r="AL45"/>
      <c r="AM45"/>
    </row>
    <row r="46" spans="1:40" x14ac:dyDescent="0.2">
      <c r="A46" s="11">
        <v>45</v>
      </c>
      <c r="B46" s="12" t="s">
        <v>155</v>
      </c>
      <c r="C46" s="13" t="s">
        <v>202</v>
      </c>
      <c r="D46" s="14" t="s">
        <v>74</v>
      </c>
      <c r="E46" s="15"/>
      <c r="F46" s="16">
        <v>81.091781304261019</v>
      </c>
      <c r="G46" s="15"/>
      <c r="H46" s="17">
        <v>-23.156879999999997</v>
      </c>
      <c r="I46" s="17">
        <v>-155.22346299999998</v>
      </c>
      <c r="J46" s="17">
        <v>59.811242320000005</v>
      </c>
      <c r="K46" s="14">
        <v>45.924588160000006</v>
      </c>
      <c r="L46" s="19"/>
      <c r="M46" s="18">
        <f t="shared" si="3"/>
        <v>0.72231618301584477</v>
      </c>
      <c r="N46" s="18">
        <f t="shared" si="4"/>
        <v>0.47255339360237381</v>
      </c>
      <c r="O46" s="18">
        <f t="shared" si="5"/>
        <v>0.5171796399141122</v>
      </c>
      <c r="P46" s="19"/>
      <c r="Q46" s="14">
        <f t="shared" si="6"/>
        <v>80.9967665817382</v>
      </c>
      <c r="R46" s="14">
        <f t="shared" si="7"/>
        <v>9.5014722522819284E-2</v>
      </c>
      <c r="S46" s="14">
        <f t="shared" si="8"/>
        <v>9.5014722522819284E-2</v>
      </c>
      <c r="T46" s="20"/>
    </row>
    <row r="47" spans="1:40" x14ac:dyDescent="0.2">
      <c r="A47" s="11">
        <v>46</v>
      </c>
      <c r="B47" s="12" t="s">
        <v>156</v>
      </c>
      <c r="C47" s="13" t="s">
        <v>84</v>
      </c>
      <c r="D47" s="14" t="s">
        <v>74</v>
      </c>
      <c r="E47" s="15"/>
      <c r="F47" s="16">
        <v>81.12575981400299</v>
      </c>
      <c r="G47" s="15"/>
      <c r="H47" s="17">
        <v>-27.981229999999996</v>
      </c>
      <c r="I47" s="17">
        <v>-154.25856299999998</v>
      </c>
      <c r="J47" s="17">
        <v>60.067679679999998</v>
      </c>
      <c r="K47" s="14">
        <v>49.430236239999999</v>
      </c>
      <c r="L47" s="19"/>
      <c r="M47" s="18">
        <f t="shared" si="3"/>
        <v>0.72676695745059638</v>
      </c>
      <c r="N47" s="18">
        <f t="shared" si="4"/>
        <v>0.47552690129351705</v>
      </c>
      <c r="O47" s="18">
        <f t="shared" si="5"/>
        <v>0.52593253127136974</v>
      </c>
      <c r="P47" s="19"/>
      <c r="Q47" s="14">
        <f t="shared" si="6"/>
        <v>81.152746904178017</v>
      </c>
      <c r="R47" s="14">
        <f t="shared" si="7"/>
        <v>2.6987090175026651E-2</v>
      </c>
      <c r="S47" s="14">
        <f t="shared" si="8"/>
        <v>-2.6987090175026651E-2</v>
      </c>
      <c r="T47" s="20"/>
    </row>
    <row r="48" spans="1:40" x14ac:dyDescent="0.2">
      <c r="A48" s="11">
        <v>47</v>
      </c>
      <c r="B48" s="12" t="s">
        <v>157</v>
      </c>
      <c r="C48" s="13" t="s">
        <v>208</v>
      </c>
      <c r="D48" s="14" t="s">
        <v>74</v>
      </c>
      <c r="E48" s="15"/>
      <c r="F48" s="16">
        <v>82.214580919631501</v>
      </c>
      <c r="G48" s="15"/>
      <c r="H48" s="17">
        <v>-17.367659999999997</v>
      </c>
      <c r="I48" s="17">
        <v>-162.46021299999998</v>
      </c>
      <c r="J48" s="17">
        <v>61.374970480000002</v>
      </c>
      <c r="K48" s="14">
        <v>63.405758560000002</v>
      </c>
      <c r="L48" s="19"/>
      <c r="M48" s="18">
        <f t="shared" si="3"/>
        <v>0.68893537475520739</v>
      </c>
      <c r="N48" s="18">
        <f t="shared" si="4"/>
        <v>0.49068553203422083</v>
      </c>
      <c r="O48" s="18">
        <f t="shared" si="5"/>
        <v>0.56082657246899281</v>
      </c>
      <c r="P48" s="19"/>
      <c r="Q48" s="14">
        <f t="shared" si="6"/>
        <v>81.06363411226819</v>
      </c>
      <c r="R48" s="14">
        <f t="shared" si="7"/>
        <v>1.1509468073633116</v>
      </c>
      <c r="S48" s="14">
        <f t="shared" si="8"/>
        <v>1.1509468073633116</v>
      </c>
      <c r="T48" s="20"/>
    </row>
    <row r="49" spans="1:20" x14ac:dyDescent="0.2">
      <c r="A49" s="11">
        <v>48</v>
      </c>
      <c r="B49" s="12" t="s">
        <v>158</v>
      </c>
      <c r="C49" s="13" t="s">
        <v>104</v>
      </c>
      <c r="D49" s="14" t="s">
        <v>74</v>
      </c>
      <c r="E49" s="15"/>
      <c r="F49" s="16">
        <v>82.388394284090012</v>
      </c>
      <c r="G49" s="15"/>
      <c r="H49" s="17">
        <v>-56.927329999999991</v>
      </c>
      <c r="I49" s="17">
        <v>-95.023352000000003</v>
      </c>
      <c r="J49" s="17">
        <v>22.65284544</v>
      </c>
      <c r="K49" s="14">
        <v>-161.212658</v>
      </c>
      <c r="L49" s="19"/>
      <c r="M49" s="18">
        <f t="shared" si="3"/>
        <v>1</v>
      </c>
      <c r="N49" s="18">
        <f t="shared" si="4"/>
        <v>4.1684900363962406E-2</v>
      </c>
      <c r="O49" s="18">
        <f t="shared" si="5"/>
        <v>0</v>
      </c>
      <c r="P49" s="19"/>
      <c r="Q49" s="14">
        <f t="shared" si="6"/>
        <v>85.734863049338543</v>
      </c>
      <c r="R49" s="14">
        <f t="shared" si="7"/>
        <v>3.346468765248531</v>
      </c>
      <c r="S49" s="14">
        <f t="shared" si="8"/>
        <v>-3.346468765248531</v>
      </c>
      <c r="T49" s="20"/>
    </row>
    <row r="50" spans="1:20" x14ac:dyDescent="0.2">
      <c r="A50" s="11">
        <v>49</v>
      </c>
      <c r="B50" s="12" t="s">
        <v>159</v>
      </c>
      <c r="C50" s="13" t="s">
        <v>187</v>
      </c>
      <c r="D50" s="14" t="s">
        <v>74</v>
      </c>
      <c r="E50" s="15"/>
      <c r="F50" s="16">
        <v>82.6292559955602</v>
      </c>
      <c r="G50" s="15"/>
      <c r="H50" s="17">
        <v>13.797640999999999</v>
      </c>
      <c r="I50" s="17">
        <v>-171.87763699999999</v>
      </c>
      <c r="J50" s="17">
        <v>32.946866159999999</v>
      </c>
      <c r="K50" s="14">
        <v>-64.560542560000002</v>
      </c>
      <c r="L50" s="19"/>
      <c r="M50" s="18">
        <f t="shared" si="3"/>
        <v>0.64549581627203123</v>
      </c>
      <c r="N50" s="18">
        <f t="shared" si="4"/>
        <v>0.16104874728435156</v>
      </c>
      <c r="O50" s="18">
        <f t="shared" si="5"/>
        <v>0.24132070492809915</v>
      </c>
      <c r="P50" s="19"/>
      <c r="Q50" s="14">
        <f t="shared" si="6"/>
        <v>83.64631327486785</v>
      </c>
      <c r="R50" s="14">
        <f t="shared" si="7"/>
        <v>1.0170572793076502</v>
      </c>
      <c r="S50" s="14">
        <f t="shared" si="8"/>
        <v>-1.0170572793076502</v>
      </c>
      <c r="T50" s="20"/>
    </row>
    <row r="51" spans="1:20" x14ac:dyDescent="0.2">
      <c r="A51" s="11">
        <v>50</v>
      </c>
      <c r="B51" s="12" t="s">
        <v>160</v>
      </c>
      <c r="C51" s="13" t="s">
        <v>89</v>
      </c>
      <c r="D51" s="14" t="s">
        <v>74</v>
      </c>
      <c r="E51" s="15"/>
      <c r="F51" s="16">
        <v>83.041479244514974</v>
      </c>
      <c r="G51" s="15"/>
      <c r="H51" s="17">
        <v>-22.19201</v>
      </c>
      <c r="I51" s="17">
        <v>-161.40847199999999</v>
      </c>
      <c r="J51" s="17">
        <v>60.398006480000006</v>
      </c>
      <c r="K51" s="14">
        <v>65.099734640000008</v>
      </c>
      <c r="L51" s="19"/>
      <c r="M51" s="18">
        <f t="shared" si="3"/>
        <v>0.69378671888908672</v>
      </c>
      <c r="N51" s="18">
        <f t="shared" si="4"/>
        <v>0.47935719061013921</v>
      </c>
      <c r="O51" s="18">
        <f t="shared" si="5"/>
        <v>0.5650560867418668</v>
      </c>
      <c r="P51" s="19"/>
      <c r="Q51" s="14">
        <f t="shared" si="6"/>
        <v>81.571318056595302</v>
      </c>
      <c r="R51" s="14">
        <f t="shared" si="7"/>
        <v>1.4701611879196719</v>
      </c>
      <c r="S51" s="14">
        <f t="shared" si="8"/>
        <v>1.4701611879196719</v>
      </c>
      <c r="T51" s="20"/>
    </row>
    <row r="52" spans="1:20" x14ac:dyDescent="0.2">
      <c r="A52" s="11">
        <v>51</v>
      </c>
      <c r="B52" s="12" t="s">
        <v>161</v>
      </c>
      <c r="C52" s="13" t="s">
        <v>188</v>
      </c>
      <c r="D52" s="14" t="s">
        <v>74</v>
      </c>
      <c r="E52" s="15"/>
      <c r="F52" s="16">
        <v>84.775213389647433</v>
      </c>
      <c r="G52" s="15"/>
      <c r="H52" s="17">
        <v>-45.348889999999997</v>
      </c>
      <c r="I52" s="17">
        <v>-120.03355999999999</v>
      </c>
      <c r="J52" s="17">
        <v>29.865517520000001</v>
      </c>
      <c r="K52" s="14">
        <v>-32.644195600000003</v>
      </c>
      <c r="L52" s="19"/>
      <c r="M52" s="18">
        <f t="shared" si="3"/>
        <v>0.88463592665123725</v>
      </c>
      <c r="N52" s="18">
        <f t="shared" si="4"/>
        <v>0.12531910991741715</v>
      </c>
      <c r="O52" s="18">
        <f t="shared" si="5"/>
        <v>0.32100934197503794</v>
      </c>
      <c r="P52" s="19"/>
      <c r="Q52" s="14">
        <f t="shared" si="6"/>
        <v>89.216357615019916</v>
      </c>
      <c r="R52" s="14">
        <f t="shared" si="7"/>
        <v>4.4411442253724829</v>
      </c>
      <c r="S52" s="14">
        <f t="shared" si="8"/>
        <v>-4.4411442253724829</v>
      </c>
      <c r="T52" s="20"/>
    </row>
    <row r="53" spans="1:20" x14ac:dyDescent="0.2">
      <c r="A53" s="11">
        <v>52</v>
      </c>
      <c r="B53" s="12" t="s">
        <v>162</v>
      </c>
      <c r="C53" s="13" t="s">
        <v>190</v>
      </c>
      <c r="D53" s="14" t="s">
        <v>74</v>
      </c>
      <c r="E53" s="15"/>
      <c r="F53" s="16">
        <v>86.229364282955771</v>
      </c>
      <c r="G53" s="15"/>
      <c r="H53" s="17">
        <v>-28.22</v>
      </c>
      <c r="I53" s="17">
        <v>-122.513353</v>
      </c>
      <c r="J53" s="17">
        <v>42.617010640000004</v>
      </c>
      <c r="K53" s="14">
        <v>-47.418820079999996</v>
      </c>
      <c r="L53" s="19"/>
      <c r="M53" s="18">
        <f t="shared" si="3"/>
        <v>0.87319743635392555</v>
      </c>
      <c r="N53" s="18">
        <f t="shared" si="4"/>
        <v>0.27317846576900284</v>
      </c>
      <c r="O53" s="18">
        <f t="shared" si="5"/>
        <v>0.28412010495906292</v>
      </c>
      <c r="P53" s="19"/>
      <c r="Q53" s="14">
        <f t="shared" si="6"/>
        <v>83.577398064985971</v>
      </c>
      <c r="R53" s="14">
        <f t="shared" si="7"/>
        <v>2.6519662179698003</v>
      </c>
      <c r="S53" s="14">
        <f t="shared" si="8"/>
        <v>2.6519662179698003</v>
      </c>
      <c r="T53" s="20"/>
    </row>
    <row r="54" spans="1:20" x14ac:dyDescent="0.2">
      <c r="A54" s="11">
        <v>53</v>
      </c>
      <c r="B54" s="12" t="s">
        <v>163</v>
      </c>
      <c r="C54" s="13" t="s">
        <v>186</v>
      </c>
      <c r="D54" s="14" t="s">
        <v>74</v>
      </c>
      <c r="E54" s="15"/>
      <c r="F54" s="16">
        <v>87.579974960428018</v>
      </c>
      <c r="G54" s="15"/>
      <c r="H54" s="17">
        <v>3.6665059999999996</v>
      </c>
      <c r="I54" s="17">
        <v>-149.61739399999999</v>
      </c>
      <c r="J54" s="17">
        <v>21.629731920000001</v>
      </c>
      <c r="K54" s="14">
        <v>-97.336115759999998</v>
      </c>
      <c r="L54" s="19"/>
      <c r="M54" s="18">
        <f t="shared" si="3"/>
        <v>0.74817518248175174</v>
      </c>
      <c r="N54" s="18">
        <f t="shared" si="4"/>
        <v>2.9821434289312772E-2</v>
      </c>
      <c r="O54" s="18">
        <f t="shared" si="5"/>
        <v>0.15948675444455748</v>
      </c>
      <c r="P54" s="19"/>
      <c r="Q54" s="14">
        <f t="shared" si="6"/>
        <v>87.026936532603386</v>
      </c>
      <c r="R54" s="14">
        <f t="shared" si="7"/>
        <v>0.55303842782463164</v>
      </c>
      <c r="S54" s="14">
        <f t="shared" si="8"/>
        <v>0.55303842782463164</v>
      </c>
      <c r="T54" s="20"/>
    </row>
    <row r="55" spans="1:20" x14ac:dyDescent="0.2">
      <c r="A55" s="11">
        <v>54</v>
      </c>
      <c r="B55" s="12" t="s">
        <v>164</v>
      </c>
      <c r="C55" s="13" t="s">
        <v>209</v>
      </c>
      <c r="D55" s="14" t="s">
        <v>74</v>
      </c>
      <c r="E55" s="15"/>
      <c r="F55" s="16">
        <v>87.77365793474435</v>
      </c>
      <c r="G55" s="15"/>
      <c r="H55" s="17">
        <v>-58.857069999999993</v>
      </c>
      <c r="I55" s="17">
        <v>-117.97832299999999</v>
      </c>
      <c r="J55" s="17">
        <v>39.321148320000006</v>
      </c>
      <c r="K55" s="14">
        <v>-45.531417680000011</v>
      </c>
      <c r="L55" s="19"/>
      <c r="M55" s="18">
        <f t="shared" si="3"/>
        <v>0.8941160761972583</v>
      </c>
      <c r="N55" s="18">
        <f t="shared" si="4"/>
        <v>0.23496144482685355</v>
      </c>
      <c r="O55" s="18">
        <f t="shared" si="5"/>
        <v>0.28883256547353275</v>
      </c>
      <c r="P55" s="19"/>
      <c r="Q55" s="14">
        <f t="shared" si="6"/>
        <v>85.120104027769571</v>
      </c>
      <c r="R55" s="14">
        <f t="shared" si="7"/>
        <v>2.6535539069747784</v>
      </c>
      <c r="S55" s="14">
        <f t="shared" si="8"/>
        <v>2.6535539069747784</v>
      </c>
      <c r="T55" s="20"/>
    </row>
    <row r="56" spans="1:20" x14ac:dyDescent="0.2">
      <c r="A56" s="11">
        <v>55</v>
      </c>
      <c r="B56" s="12" t="s">
        <v>165</v>
      </c>
      <c r="C56" s="13" t="s">
        <v>210</v>
      </c>
      <c r="D56" s="14" t="s">
        <v>74</v>
      </c>
      <c r="E56" s="15"/>
      <c r="F56" s="16">
        <v>88.559055721005251</v>
      </c>
      <c r="G56" s="15"/>
      <c r="H56" s="17">
        <v>-73.041815000005954</v>
      </c>
      <c r="I56" s="17">
        <v>-112.59418099999999</v>
      </c>
      <c r="J56" s="17">
        <v>29.091435680000004</v>
      </c>
      <c r="K56" s="14">
        <v>-30.543199999999995</v>
      </c>
      <c r="L56" s="19"/>
      <c r="M56" s="18">
        <f t="shared" si="3"/>
        <v>0.91895139754317245</v>
      </c>
      <c r="N56" s="18">
        <f t="shared" si="4"/>
        <v>0.11634327930983966</v>
      </c>
      <c r="O56" s="18">
        <f t="shared" si="5"/>
        <v>0.32625510133513791</v>
      </c>
      <c r="P56" s="19"/>
      <c r="Q56" s="14">
        <f t="shared" si="6"/>
        <v>89.994798817666549</v>
      </c>
      <c r="R56" s="14">
        <f t="shared" si="7"/>
        <v>1.4357430966612981</v>
      </c>
      <c r="S56" s="14">
        <f t="shared" si="8"/>
        <v>-1.4357430966612981</v>
      </c>
      <c r="T56" s="20"/>
    </row>
    <row r="57" spans="1:20" x14ac:dyDescent="0.2">
      <c r="A57" s="11">
        <v>56</v>
      </c>
      <c r="B57" s="12" t="s">
        <v>166</v>
      </c>
      <c r="C57" s="13" t="s">
        <v>98</v>
      </c>
      <c r="D57" s="14" t="s">
        <v>74</v>
      </c>
      <c r="E57" s="15"/>
      <c r="F57" s="16">
        <v>88.8</v>
      </c>
      <c r="G57" s="15"/>
      <c r="H57" s="17">
        <v>-60.786809999999996</v>
      </c>
      <c r="I57" s="17">
        <v>-129.24835499999998</v>
      </c>
      <c r="J57" s="17">
        <v>38.816474239999998</v>
      </c>
      <c r="K57" s="14">
        <v>-18.337425999999997</v>
      </c>
      <c r="L57" s="19"/>
      <c r="M57" s="18">
        <f t="shared" si="3"/>
        <v>0.84213103079935914</v>
      </c>
      <c r="N57" s="18">
        <f t="shared" si="4"/>
        <v>0.22910951959099593</v>
      </c>
      <c r="O57" s="18">
        <f t="shared" si="5"/>
        <v>0.35673044036381735</v>
      </c>
      <c r="P57" s="19"/>
      <c r="Q57" s="14">
        <f t="shared" si="6"/>
        <v>86.298286853960235</v>
      </c>
      <c r="R57" s="14">
        <f t="shared" si="7"/>
        <v>2.5017131460397621</v>
      </c>
      <c r="S57" s="14">
        <f t="shared" si="8"/>
        <v>2.5017131460397621</v>
      </c>
      <c r="T57" s="20"/>
    </row>
    <row r="58" spans="1:20" x14ac:dyDescent="0.2">
      <c r="A58" s="11">
        <v>57</v>
      </c>
      <c r="B58" s="12" t="s">
        <v>167</v>
      </c>
      <c r="C58" s="13" t="s">
        <v>185</v>
      </c>
      <c r="D58" s="14" t="s">
        <v>74</v>
      </c>
      <c r="E58" s="15"/>
      <c r="F58" s="16">
        <v>89.156081651012244</v>
      </c>
      <c r="G58" s="15"/>
      <c r="H58" s="17">
        <v>-68.505769999999998</v>
      </c>
      <c r="I58" s="17">
        <v>-98.651375999999999</v>
      </c>
      <c r="J58" s="17">
        <v>25.203328160000002</v>
      </c>
      <c r="K58" s="14">
        <v>-38.783671680000005</v>
      </c>
      <c r="L58" s="19"/>
      <c r="M58" s="18">
        <f t="shared" si="3"/>
        <v>0.98326508812533375</v>
      </c>
      <c r="N58" s="18">
        <f t="shared" si="4"/>
        <v>7.125890621103613E-2</v>
      </c>
      <c r="O58" s="18">
        <f t="shared" si="5"/>
        <v>0.30568031695815107</v>
      </c>
      <c r="P58" s="19"/>
      <c r="Q58" s="14">
        <f t="shared" si="6"/>
        <v>91.646562352052342</v>
      </c>
      <c r="R58" s="14">
        <f t="shared" si="7"/>
        <v>2.4904807010400987</v>
      </c>
      <c r="S58" s="14">
        <f t="shared" si="8"/>
        <v>-2.4904807010400987</v>
      </c>
      <c r="T58" s="20"/>
    </row>
    <row r="59" spans="1:20" x14ac:dyDescent="0.2">
      <c r="A59" s="11">
        <v>58</v>
      </c>
      <c r="B59" s="12" t="s">
        <v>168</v>
      </c>
      <c r="C59" s="13" t="s">
        <v>191</v>
      </c>
      <c r="D59" s="14" t="s">
        <v>74</v>
      </c>
      <c r="E59" s="15"/>
      <c r="F59" s="16">
        <v>90.597944702040365</v>
      </c>
      <c r="G59" s="15"/>
      <c r="H59" s="17">
        <v>-40.814965870217122</v>
      </c>
      <c r="I59" s="17">
        <v>-96.152285000000006</v>
      </c>
      <c r="J59" s="17">
        <v>30.246721760000003</v>
      </c>
      <c r="K59" s="14">
        <v>-45.793210560000013</v>
      </c>
      <c r="L59" s="19"/>
      <c r="M59" s="18">
        <f t="shared" si="3"/>
        <v>0.99479259391134045</v>
      </c>
      <c r="N59" s="18">
        <f t="shared" si="4"/>
        <v>0.12973934626494643</v>
      </c>
      <c r="O59" s="18">
        <f t="shared" si="5"/>
        <v>0.28817892181494181</v>
      </c>
      <c r="P59" s="19"/>
      <c r="Q59" s="14">
        <f t="shared" si="6"/>
        <v>89.524566340544766</v>
      </c>
      <c r="R59" s="14">
        <f t="shared" si="7"/>
        <v>1.0733783614955996</v>
      </c>
      <c r="S59" s="14">
        <f t="shared" si="8"/>
        <v>1.0733783614955996</v>
      </c>
      <c r="T59" s="20"/>
    </row>
    <row r="60" spans="1:20" x14ac:dyDescent="0.2">
      <c r="A60" s="11">
        <v>59</v>
      </c>
      <c r="B60" s="12" t="s">
        <v>169</v>
      </c>
      <c r="C60" s="13" t="s">
        <v>107</v>
      </c>
      <c r="D60" s="14" t="s">
        <v>74</v>
      </c>
      <c r="E60" s="15"/>
      <c r="F60" s="16">
        <v>90.607966682164431</v>
      </c>
      <c r="G60" s="15"/>
      <c r="H60" s="17">
        <v>-62.716549999999998</v>
      </c>
      <c r="I60" s="17">
        <v>-118.846733</v>
      </c>
      <c r="J60" s="17">
        <v>29.52970968</v>
      </c>
      <c r="K60" s="14">
        <v>-41.132694799999996</v>
      </c>
      <c r="L60" s="19"/>
      <c r="M60" s="18">
        <f t="shared" si="3"/>
        <v>0.89011037920598179</v>
      </c>
      <c r="N60" s="18">
        <f t="shared" si="4"/>
        <v>0.12142526545190624</v>
      </c>
      <c r="O60" s="18">
        <f t="shared" si="5"/>
        <v>0.29981528324802287</v>
      </c>
      <c r="P60" s="19"/>
      <c r="Q60" s="14">
        <f t="shared" si="6"/>
        <v>88.911739957753781</v>
      </c>
      <c r="R60" s="14">
        <f t="shared" si="7"/>
        <v>1.6962267244106499</v>
      </c>
      <c r="S60" s="14">
        <f t="shared" si="8"/>
        <v>1.6962267244106499</v>
      </c>
      <c r="T60" s="20"/>
    </row>
    <row r="61" spans="1:20" x14ac:dyDescent="0.2">
      <c r="A61" s="11">
        <v>60</v>
      </c>
      <c r="B61" s="12" t="s">
        <v>170</v>
      </c>
      <c r="C61" s="13" t="s">
        <v>110</v>
      </c>
      <c r="D61" s="14" t="s">
        <v>74</v>
      </c>
      <c r="E61" s="15"/>
      <c r="F61" s="16">
        <v>90.82799664080855</v>
      </c>
      <c r="G61" s="15"/>
      <c r="H61" s="17">
        <v>-68.505769999999998</v>
      </c>
      <c r="I61" s="17">
        <v>-113.90644500000001</v>
      </c>
      <c r="J61" s="17">
        <v>34.385994800000006</v>
      </c>
      <c r="K61" s="14">
        <v>-28.534294240000005</v>
      </c>
      <c r="L61" s="19"/>
      <c r="M61" s="18">
        <f t="shared" si="3"/>
        <v>0.91289834431191008</v>
      </c>
      <c r="N61" s="18">
        <f t="shared" si="4"/>
        <v>0.177736097675046</v>
      </c>
      <c r="O61" s="18">
        <f t="shared" si="5"/>
        <v>0.33127093106561356</v>
      </c>
      <c r="P61" s="19"/>
      <c r="Q61" s="14">
        <f t="shared" si="6"/>
        <v>88.10666160428471</v>
      </c>
      <c r="R61" s="14">
        <f t="shared" si="7"/>
        <v>2.7213350365238398</v>
      </c>
      <c r="S61" s="14">
        <f t="shared" si="8"/>
        <v>2.7213350365238398</v>
      </c>
      <c r="T61" s="20"/>
    </row>
    <row r="62" spans="1:20" x14ac:dyDescent="0.2">
      <c r="A62" s="11">
        <v>61</v>
      </c>
      <c r="B62" s="12" t="s">
        <v>171</v>
      </c>
      <c r="C62" s="13" t="s">
        <v>103</v>
      </c>
      <c r="D62" s="14" t="s">
        <v>74</v>
      </c>
      <c r="E62" s="15"/>
      <c r="F62" s="16">
        <v>91.255982608268781</v>
      </c>
      <c r="G62" s="15"/>
      <c r="H62" s="17">
        <v>-67.540899999999993</v>
      </c>
      <c r="I62" s="17">
        <v>-110.95385099999999</v>
      </c>
      <c r="J62" s="17">
        <v>28.9758736</v>
      </c>
      <c r="K62" s="14">
        <v>-42.597262160000007</v>
      </c>
      <c r="L62" s="19"/>
      <c r="M62" s="18">
        <f t="shared" si="3"/>
        <v>0.92651771408225037</v>
      </c>
      <c r="N62" s="18">
        <f t="shared" si="4"/>
        <v>0.11500328449128229</v>
      </c>
      <c r="O62" s="18">
        <f t="shared" si="5"/>
        <v>0.29615855596253171</v>
      </c>
      <c r="P62" s="19"/>
      <c r="Q62" s="14">
        <f t="shared" si="6"/>
        <v>89.42775426271119</v>
      </c>
      <c r="R62" s="14">
        <f t="shared" si="7"/>
        <v>1.8282283455575907</v>
      </c>
      <c r="S62" s="14">
        <f t="shared" si="8"/>
        <v>1.8282283455575907</v>
      </c>
      <c r="T62" s="20"/>
    </row>
    <row r="63" spans="1:20" x14ac:dyDescent="0.2">
      <c r="A63" s="11">
        <v>62</v>
      </c>
      <c r="B63" s="12" t="s">
        <v>172</v>
      </c>
      <c r="C63" s="13" t="s">
        <v>189</v>
      </c>
      <c r="D63" s="14" t="s">
        <v>74</v>
      </c>
      <c r="E63" s="15"/>
      <c r="F63" s="16">
        <v>91.691752806379981</v>
      </c>
      <c r="G63" s="15"/>
      <c r="H63" s="17">
        <v>-75.259860000000003</v>
      </c>
      <c r="I63" s="17">
        <v>-96.470702000000003</v>
      </c>
      <c r="J63" s="17">
        <v>23.277391120000001</v>
      </c>
      <c r="K63" s="14">
        <v>-26.104310719999997</v>
      </c>
      <c r="L63" s="19"/>
      <c r="M63" s="18">
        <f t="shared" si="3"/>
        <v>0.99332383834787241</v>
      </c>
      <c r="N63" s="18">
        <f t="shared" si="4"/>
        <v>4.8926791260633387E-2</v>
      </c>
      <c r="O63" s="18">
        <f t="shared" si="5"/>
        <v>0.33733810645376217</v>
      </c>
      <c r="P63" s="19"/>
      <c r="Q63" s="14">
        <f t="shared" si="6"/>
        <v>93.18891842872803</v>
      </c>
      <c r="R63" s="14">
        <f t="shared" si="7"/>
        <v>1.4971656223480494</v>
      </c>
      <c r="S63" s="14">
        <f t="shared" si="8"/>
        <v>-1.4971656223480494</v>
      </c>
      <c r="T63" s="20"/>
    </row>
    <row r="64" spans="1:20" x14ac:dyDescent="0.2">
      <c r="A64" s="11">
        <v>63</v>
      </c>
      <c r="B64" s="12" t="s">
        <v>173</v>
      </c>
      <c r="C64" s="13" t="s">
        <v>105</v>
      </c>
      <c r="D64" s="14" t="s">
        <v>74</v>
      </c>
      <c r="E64" s="15"/>
      <c r="F64" s="16">
        <v>94.255198073879512</v>
      </c>
      <c r="G64" s="15"/>
      <c r="H64" s="17">
        <v>-63.357223680102436</v>
      </c>
      <c r="I64" s="17">
        <v>-119.66689799999999</v>
      </c>
      <c r="J64" s="17">
        <v>27.597580320000002</v>
      </c>
      <c r="K64" s="14">
        <v>-24.935342960000003</v>
      </c>
      <c r="L64" s="19"/>
      <c r="M64" s="18">
        <f t="shared" si="3"/>
        <v>0.88632722093644289</v>
      </c>
      <c r="N64" s="18">
        <f t="shared" si="4"/>
        <v>9.9021347737873383E-2</v>
      </c>
      <c r="O64" s="18">
        <f t="shared" si="5"/>
        <v>0.34025678156601602</v>
      </c>
      <c r="P64" s="19"/>
      <c r="Q64" s="14">
        <f t="shared" si="6"/>
        <v>90.507202028811463</v>
      </c>
      <c r="R64" s="14">
        <f t="shared" si="7"/>
        <v>3.7479960450680494</v>
      </c>
      <c r="S64" s="14">
        <f t="shared" si="8"/>
        <v>3.7479960450680494</v>
      </c>
      <c r="T64" s="20"/>
    </row>
    <row r="65" spans="1:29" x14ac:dyDescent="0.2">
      <c r="A65" s="11">
        <v>64</v>
      </c>
      <c r="B65" s="12" t="s">
        <v>93</v>
      </c>
      <c r="C65" s="13" t="s">
        <v>94</v>
      </c>
      <c r="D65" s="14" t="s">
        <v>74</v>
      </c>
      <c r="E65" s="15"/>
      <c r="F65" s="16">
        <v>94.352697756618085</v>
      </c>
      <c r="G65" s="15"/>
      <c r="H65" s="17">
        <v>-71.356960850198249</v>
      </c>
      <c r="I65" s="17">
        <v>-111.80296300000001</v>
      </c>
      <c r="J65" s="17">
        <v>25.550390960000001</v>
      </c>
      <c r="K65" s="14">
        <v>-28.55421007999999</v>
      </c>
      <c r="L65" s="19"/>
      <c r="M65" s="18">
        <f t="shared" si="3"/>
        <v>0.92260103257966875</v>
      </c>
      <c r="N65" s="18">
        <f t="shared" si="4"/>
        <v>7.5283257050982905E-2</v>
      </c>
      <c r="O65" s="18">
        <f t="shared" si="5"/>
        <v>0.33122120525748039</v>
      </c>
      <c r="P65" s="19"/>
      <c r="Q65" s="14">
        <f t="shared" si="6"/>
        <v>91.444543503788822</v>
      </c>
      <c r="R65" s="14">
        <f t="shared" si="7"/>
        <v>2.908154252829263</v>
      </c>
      <c r="S65" s="14">
        <f t="shared" si="8"/>
        <v>2.908154252829263</v>
      </c>
      <c r="T65" s="20"/>
    </row>
    <row r="66" spans="1:29" x14ac:dyDescent="0.2">
      <c r="A66" s="11">
        <v>65</v>
      </c>
      <c r="B66" s="12" t="s">
        <v>108</v>
      </c>
      <c r="C66" s="13" t="s">
        <v>109</v>
      </c>
      <c r="D66" s="14" t="s">
        <v>74</v>
      </c>
      <c r="E66" s="15"/>
      <c r="F66" s="16">
        <v>95.614906063749729</v>
      </c>
      <c r="G66" s="15"/>
      <c r="H66" s="17">
        <v>-58.27814799993822</v>
      </c>
      <c r="I66" s="17">
        <v>-123.97035199999999</v>
      </c>
      <c r="J66" s="17">
        <v>24.216782800000004</v>
      </c>
      <c r="K66" s="14">
        <v>-15.542053759999998</v>
      </c>
      <c r="L66" s="19"/>
      <c r="M66" s="18">
        <f t="shared" si="3"/>
        <v>0.86647676695745057</v>
      </c>
      <c r="N66" s="18">
        <f t="shared" si="4"/>
        <v>5.9819464564851065E-2</v>
      </c>
      <c r="O66" s="18">
        <f t="shared" si="5"/>
        <v>0.36370991718563622</v>
      </c>
      <c r="P66" s="19"/>
      <c r="Q66" s="14">
        <f t="shared" si="6"/>
        <v>92.066801421442335</v>
      </c>
      <c r="R66" s="14">
        <f t="shared" ref="R66:R75" si="9">ABS(Q66-F66)</f>
        <v>3.5481046423073934</v>
      </c>
      <c r="S66" s="14">
        <f t="shared" ref="S66:S75" si="10">F66-Q66</f>
        <v>3.5481046423073934</v>
      </c>
      <c r="T66" s="20"/>
    </row>
    <row r="67" spans="1:29" x14ac:dyDescent="0.2">
      <c r="A67" s="11">
        <v>66</v>
      </c>
      <c r="B67" s="12" t="s">
        <v>90</v>
      </c>
      <c r="C67" s="13" t="s">
        <v>91</v>
      </c>
      <c r="D67" s="14" t="s">
        <v>48</v>
      </c>
      <c r="E67" s="15"/>
      <c r="F67" s="16">
        <v>72.595375681261316</v>
      </c>
      <c r="G67" s="15"/>
      <c r="H67" s="17">
        <v>-56.876191889901826</v>
      </c>
      <c r="I67" s="17">
        <v>-131.85358500000001</v>
      </c>
      <c r="J67" s="17">
        <v>84.423120240000003</v>
      </c>
      <c r="K67" s="14">
        <v>44.08274952</v>
      </c>
      <c r="L67" s="19"/>
      <c r="M67" s="18">
        <f t="shared" ref="M67:M75" si="11">(I67-$I$78)/($I$77-$I$78)</f>
        <v>0.8301139398255295</v>
      </c>
      <c r="N67" s="18">
        <f t="shared" ref="N67:N75" si="12">(J67-$J$78)/($J$77-$J$78)</f>
        <v>0.75793929949611927</v>
      </c>
      <c r="O67" s="18">
        <f t="shared" ref="O67:O75" si="13">(K67-$K$78)/($K$77-$K$78)</f>
        <v>0.51258094285564437</v>
      </c>
      <c r="P67" s="19"/>
      <c r="Q67" s="14">
        <f t="shared" si="6"/>
        <v>73.061828390687168</v>
      </c>
      <c r="R67" s="14">
        <f t="shared" si="9"/>
        <v>0.46645270942585171</v>
      </c>
      <c r="S67" s="14">
        <f t="shared" si="10"/>
        <v>-0.46645270942585171</v>
      </c>
      <c r="T67" s="20"/>
    </row>
    <row r="68" spans="1:29" x14ac:dyDescent="0.2">
      <c r="A68" s="11">
        <v>67</v>
      </c>
      <c r="B68" s="12" t="s">
        <v>99</v>
      </c>
      <c r="C68" s="13" t="s">
        <v>100</v>
      </c>
      <c r="D68" s="14" t="s">
        <v>48</v>
      </c>
      <c r="E68" s="15"/>
      <c r="F68" s="16">
        <v>74.986092662788053</v>
      </c>
      <c r="G68" s="15"/>
      <c r="H68" s="17">
        <v>-39.711154590020328</v>
      </c>
      <c r="I68" s="17">
        <v>-150.07089699999997</v>
      </c>
      <c r="J68" s="17">
        <v>80.246400399999999</v>
      </c>
      <c r="K68" s="14">
        <v>44.118731920000002</v>
      </c>
      <c r="L68" s="19"/>
      <c r="M68" s="18">
        <f t="shared" si="11"/>
        <v>0.7460833184974186</v>
      </c>
      <c r="N68" s="18">
        <f t="shared" si="12"/>
        <v>0.70950833542758063</v>
      </c>
      <c r="O68" s="18">
        <f t="shared" si="13"/>
        <v>0.51267078360143126</v>
      </c>
      <c r="P68" s="19"/>
      <c r="Q68" s="14">
        <f t="shared" ref="Q68:Q75" si="14">I68*$U$3+J68*$V$3+K68*$W$3+$X$3</f>
        <v>73.674949954874108</v>
      </c>
      <c r="R68" s="14">
        <f t="shared" si="9"/>
        <v>1.3111427079139446</v>
      </c>
      <c r="S68" s="14">
        <f t="shared" si="10"/>
        <v>1.3111427079139446</v>
      </c>
      <c r="T68" s="20"/>
    </row>
    <row r="69" spans="1:29" x14ac:dyDescent="0.2">
      <c r="A69" s="11">
        <v>68</v>
      </c>
      <c r="B69" s="12" t="s">
        <v>174</v>
      </c>
      <c r="C69" s="13" t="s">
        <v>85</v>
      </c>
      <c r="D69" s="14" t="s">
        <v>48</v>
      </c>
      <c r="E69" s="15"/>
      <c r="F69" s="16">
        <v>79.383597302838695</v>
      </c>
      <c r="G69" s="15"/>
      <c r="H69" s="17">
        <v>-38.241657579935072</v>
      </c>
      <c r="I69" s="17">
        <v>-142.92098799999999</v>
      </c>
      <c r="J69" s="17">
        <v>70.422703120000008</v>
      </c>
      <c r="K69" s="14">
        <v>142.54657880000002</v>
      </c>
      <c r="L69" s="19"/>
      <c r="M69" s="18">
        <f t="shared" si="11"/>
        <v>0.77906355705892816</v>
      </c>
      <c r="N69" s="18">
        <f t="shared" si="12"/>
        <v>0.59559810246642497</v>
      </c>
      <c r="O69" s="18">
        <f t="shared" si="13"/>
        <v>0.75842512933411077</v>
      </c>
      <c r="P69" s="19"/>
      <c r="Q69" s="14">
        <f t="shared" si="14"/>
        <v>83.279573425138153</v>
      </c>
      <c r="R69" s="14">
        <f t="shared" si="9"/>
        <v>3.8959761222994587</v>
      </c>
      <c r="S69" s="14">
        <f t="shared" si="10"/>
        <v>-3.8959761222994587</v>
      </c>
      <c r="T69" s="20"/>
    </row>
    <row r="70" spans="1:29" x14ac:dyDescent="0.2">
      <c r="A70" s="11">
        <v>69</v>
      </c>
      <c r="B70" s="12" t="s">
        <v>81</v>
      </c>
      <c r="C70" s="13" t="s">
        <v>82</v>
      </c>
      <c r="D70" s="14" t="s">
        <v>48</v>
      </c>
      <c r="E70" s="15"/>
      <c r="F70" s="16">
        <v>79.399077995801818</v>
      </c>
      <c r="G70" s="15"/>
      <c r="H70" s="17">
        <v>-40.242797960279574</v>
      </c>
      <c r="I70" s="17">
        <v>-149.810374</v>
      </c>
      <c r="J70" s="17">
        <v>79.834569279999997</v>
      </c>
      <c r="K70" s="14">
        <v>166.12848144</v>
      </c>
      <c r="L70" s="19"/>
      <c r="M70" s="18">
        <f t="shared" si="11"/>
        <v>0.74728502759480142</v>
      </c>
      <c r="N70" s="18">
        <f t="shared" si="12"/>
        <v>0.70473296649236705</v>
      </c>
      <c r="O70" s="18">
        <f t="shared" si="13"/>
        <v>0.81730435140518221</v>
      </c>
      <c r="P70" s="19"/>
      <c r="Q70" s="14">
        <f t="shared" si="14"/>
        <v>80.842346526822013</v>
      </c>
      <c r="R70" s="14">
        <f t="shared" si="9"/>
        <v>1.4432685310201947</v>
      </c>
      <c r="S70" s="14">
        <f t="shared" si="10"/>
        <v>-1.4432685310201947</v>
      </c>
      <c r="T70" s="20"/>
    </row>
    <row r="71" spans="1:29" x14ac:dyDescent="0.2">
      <c r="A71" s="11">
        <v>70</v>
      </c>
      <c r="B71" s="12" t="s">
        <v>175</v>
      </c>
      <c r="C71" s="13" t="s">
        <v>192</v>
      </c>
      <c r="D71" s="14" t="s">
        <v>48</v>
      </c>
      <c r="E71" s="41"/>
      <c r="F71" s="16">
        <v>80.853624445839614</v>
      </c>
      <c r="G71" s="41"/>
      <c r="H71" s="17">
        <v>-60.962416339523287</v>
      </c>
      <c r="I71" s="17">
        <v>-115.35379499999999</v>
      </c>
      <c r="J71" s="17">
        <v>63.997752720000001</v>
      </c>
      <c r="K71" s="14">
        <v>119.66168872</v>
      </c>
      <c r="L71" s="42"/>
      <c r="M71" s="18">
        <f t="shared" si="11"/>
        <v>0.90622218265978283</v>
      </c>
      <c r="N71" s="18">
        <f t="shared" si="12"/>
        <v>0.52109788366205745</v>
      </c>
      <c r="O71" s="18">
        <f t="shared" si="13"/>
        <v>0.70128620608171688</v>
      </c>
      <c r="P71" s="42"/>
      <c r="Q71" s="14">
        <f t="shared" si="14"/>
        <v>85.705016664121459</v>
      </c>
      <c r="R71" s="14">
        <f t="shared" si="9"/>
        <v>4.8513922182818447</v>
      </c>
      <c r="S71" s="14">
        <f t="shared" si="10"/>
        <v>-4.8513922182818447</v>
      </c>
      <c r="T71" s="20"/>
      <c r="U71" s="45"/>
      <c r="V71" s="20"/>
      <c r="W71" s="20"/>
      <c r="X71" s="20"/>
      <c r="Y71" s="20"/>
      <c r="Z71" s="28"/>
    </row>
    <row r="72" spans="1:29" x14ac:dyDescent="0.2">
      <c r="A72" s="11">
        <v>71</v>
      </c>
      <c r="B72" s="12" t="s">
        <v>37</v>
      </c>
      <c r="C72" s="13" t="s">
        <v>38</v>
      </c>
      <c r="D72" s="14" t="s">
        <v>48</v>
      </c>
      <c r="E72" s="20"/>
      <c r="F72" s="16">
        <v>81.206063586394464</v>
      </c>
      <c r="G72" s="20"/>
      <c r="H72" s="17">
        <v>-25.57387935017298</v>
      </c>
      <c r="I72" s="17">
        <v>-162.25758399999998</v>
      </c>
      <c r="J72" s="17">
        <v>81.201147360000007</v>
      </c>
      <c r="K72" s="14">
        <v>177.91397264000003</v>
      </c>
      <c r="M72" s="18">
        <f t="shared" si="11"/>
        <v>0.68987003738650521</v>
      </c>
      <c r="N72" s="18">
        <f t="shared" si="12"/>
        <v>0.72057906017944873</v>
      </c>
      <c r="O72" s="18">
        <f t="shared" si="13"/>
        <v>0.84673032962987482</v>
      </c>
      <c r="Q72" s="14">
        <f t="shared" si="14"/>
        <v>80.392054172495619</v>
      </c>
      <c r="R72" s="14">
        <f t="shared" si="9"/>
        <v>0.81400941389884451</v>
      </c>
      <c r="S72" s="14">
        <f t="shared" si="10"/>
        <v>0.81400941389884451</v>
      </c>
      <c r="T72" s="45"/>
      <c r="AA72" s="45"/>
      <c r="AB72" s="45"/>
      <c r="AC72" s="20"/>
    </row>
    <row r="73" spans="1:29" x14ac:dyDescent="0.2">
      <c r="A73" s="11">
        <v>72</v>
      </c>
      <c r="B73" s="12" t="s">
        <v>101</v>
      </c>
      <c r="C73" s="13" t="s">
        <v>183</v>
      </c>
      <c r="D73" s="17" t="s">
        <v>48</v>
      </c>
      <c r="F73" s="17">
        <v>82.160811378928429</v>
      </c>
      <c r="H73" s="17">
        <v>-32.009562250115131</v>
      </c>
      <c r="I73" s="17">
        <v>-159.941824</v>
      </c>
      <c r="J73" s="17">
        <v>78.994589439999999</v>
      </c>
      <c r="K73" s="14">
        <v>175.28378472</v>
      </c>
      <c r="M73" s="18">
        <f t="shared" si="11"/>
        <v>0.70055189602990908</v>
      </c>
      <c r="N73" s="18">
        <f t="shared" si="12"/>
        <v>0.69499301863669838</v>
      </c>
      <c r="O73" s="18">
        <f t="shared" si="13"/>
        <v>0.84016328451080757</v>
      </c>
      <c r="Q73" s="14">
        <f t="shared" si="14"/>
        <v>81.16510045964236</v>
      </c>
      <c r="R73" s="14">
        <f t="shared" si="9"/>
        <v>0.99571091928606847</v>
      </c>
      <c r="S73" s="14">
        <f t="shared" si="10"/>
        <v>0.99571091928606847</v>
      </c>
    </row>
    <row r="74" spans="1:29" x14ac:dyDescent="0.2">
      <c r="A74" s="11">
        <v>73</v>
      </c>
      <c r="B74" s="12" t="s">
        <v>176</v>
      </c>
      <c r="C74" s="13" t="s">
        <v>71</v>
      </c>
      <c r="D74" s="17" t="s">
        <v>48</v>
      </c>
      <c r="F74" s="17">
        <v>90.357905263603826</v>
      </c>
      <c r="H74" s="17">
        <v>-64.189906489777144</v>
      </c>
      <c r="I74" s="17">
        <v>-105.01006699999999</v>
      </c>
      <c r="J74" s="17">
        <v>43.979823120000006</v>
      </c>
      <c r="K74" s="14">
        <v>70.003759200000005</v>
      </c>
      <c r="M74" s="18">
        <f t="shared" si="11"/>
        <v>0.95393448460032049</v>
      </c>
      <c r="N74" s="18">
        <f t="shared" si="12"/>
        <v>0.2889808956133364</v>
      </c>
      <c r="O74" s="18">
        <f t="shared" si="13"/>
        <v>0.57730044019876114</v>
      </c>
      <c r="Q74" s="14">
        <f t="shared" si="14"/>
        <v>90.700319769774808</v>
      </c>
      <c r="R74" s="14">
        <f t="shared" si="9"/>
        <v>0.34241450617098224</v>
      </c>
      <c r="S74" s="14">
        <f t="shared" si="10"/>
        <v>-0.34241450617098224</v>
      </c>
    </row>
    <row r="75" spans="1:29" x14ac:dyDescent="0.2">
      <c r="A75" s="11">
        <v>74</v>
      </c>
      <c r="B75" s="12" t="s">
        <v>177</v>
      </c>
      <c r="C75" s="13" t="s">
        <v>193</v>
      </c>
      <c r="D75" s="17" t="s">
        <v>48</v>
      </c>
      <c r="F75" s="17">
        <v>91.231201720227631</v>
      </c>
      <c r="H75" s="17">
        <v>-82.897770919997527</v>
      </c>
      <c r="I75" s="17">
        <v>-103.15745899999999</v>
      </c>
      <c r="J75" s="17">
        <v>42.115767440000006</v>
      </c>
      <c r="K75" s="14">
        <v>68.862280320000011</v>
      </c>
      <c r="M75" s="18">
        <f t="shared" si="11"/>
        <v>0.96247997151504361</v>
      </c>
      <c r="N75" s="18">
        <f t="shared" si="12"/>
        <v>0.26736632314542691</v>
      </c>
      <c r="O75" s="18">
        <f t="shared" si="13"/>
        <v>0.57445039923764896</v>
      </c>
      <c r="Q75" s="14">
        <f t="shared" si="14"/>
        <v>91.410172053741505</v>
      </c>
      <c r="R75" s="14">
        <f t="shared" si="9"/>
        <v>0.17897033351387392</v>
      </c>
      <c r="S75" s="14">
        <f t="shared" si="10"/>
        <v>-0.17897033351387392</v>
      </c>
    </row>
    <row r="76" spans="1:29" x14ac:dyDescent="0.2">
      <c r="Q76" s="20"/>
      <c r="R76" s="20"/>
      <c r="S76" s="20"/>
    </row>
    <row r="77" spans="1:29" x14ac:dyDescent="0.2">
      <c r="G77" s="17" t="s">
        <v>178</v>
      </c>
      <c r="H77" s="17">
        <f>MAX(H2:H75)</f>
        <v>127.81922351072799</v>
      </c>
      <c r="I77" s="17">
        <f>MAX(I2:I75)</f>
        <v>-95.023352000000003</v>
      </c>
      <c r="J77" s="17">
        <f t="shared" ref="J77:K77" si="15">MAX(J2:J75)</f>
        <v>105.29860248</v>
      </c>
      <c r="K77" s="17">
        <f t="shared" si="15"/>
        <v>239.30049096000005</v>
      </c>
      <c r="Q77" s="148" t="s">
        <v>111</v>
      </c>
      <c r="R77" s="149"/>
      <c r="S77" s="46"/>
    </row>
    <row r="78" spans="1:29" x14ac:dyDescent="0.2">
      <c r="G78" s="17" t="s">
        <v>179</v>
      </c>
      <c r="H78" s="17">
        <f>MIN(H2:H75)</f>
        <v>-82.897770919997527</v>
      </c>
      <c r="I78" s="17">
        <f>MIN(I2:I75)</f>
        <v>-311.81708399999997</v>
      </c>
      <c r="J78" s="17">
        <f t="shared" ref="J78:K78" si="16">MIN(J2:J75)</f>
        <v>19.057910799999998</v>
      </c>
      <c r="K78" s="17">
        <f t="shared" si="16"/>
        <v>-161.212658</v>
      </c>
      <c r="Q78" s="50" t="s">
        <v>113</v>
      </c>
      <c r="R78" s="14">
        <f>AVERAGE(R2:R75)</f>
        <v>1.9105575543618289</v>
      </c>
      <c r="S78" s="20"/>
    </row>
    <row r="79" spans="1:29" x14ac:dyDescent="0.2">
      <c r="Q79" s="50" t="s">
        <v>114</v>
      </c>
      <c r="R79" s="14">
        <f>AVERAGE(R2:R15)</f>
        <v>1.5815928437897651</v>
      </c>
      <c r="S79" s="20"/>
    </row>
    <row r="80" spans="1:29" x14ac:dyDescent="0.2">
      <c r="Q80" s="50" t="s">
        <v>115</v>
      </c>
      <c r="R80" s="14">
        <f>AVERAGE(R16:R66)</f>
        <v>2.0576396421158356</v>
      </c>
      <c r="S80" s="20"/>
    </row>
    <row r="81" spans="2:20" x14ac:dyDescent="0.2">
      <c r="H81" s="147" t="s">
        <v>520</v>
      </c>
      <c r="I81" s="147"/>
      <c r="Q81" s="50" t="s">
        <v>182</v>
      </c>
      <c r="R81" s="14">
        <f>AVERAGE(R67:R75)</f>
        <v>1.5888152735345626</v>
      </c>
      <c r="S81" s="38"/>
    </row>
    <row r="82" spans="2:20" ht="14.25" x14ac:dyDescent="0.2">
      <c r="H82" s="50" t="s">
        <v>116</v>
      </c>
      <c r="I82" s="51">
        <f>RSQ(H2:H75,I2:I75)</f>
        <v>0.94048999008935041</v>
      </c>
      <c r="Q82" s="50" t="s">
        <v>116</v>
      </c>
      <c r="R82" s="51">
        <f>RSQ(F2:F75,Q2:Q75)</f>
        <v>0.91704269985813092</v>
      </c>
      <c r="S82" s="38"/>
    </row>
    <row r="83" spans="2:20" ht="14.25" x14ac:dyDescent="0.2">
      <c r="H83" s="50" t="s">
        <v>117</v>
      </c>
      <c r="I83" s="51">
        <f>RSQ(H2:H15,I2:I15)</f>
        <v>0.93620702747728923</v>
      </c>
      <c r="Q83" s="50" t="s">
        <v>117</v>
      </c>
      <c r="R83" s="51">
        <f>RSQ(F2:F15,Q2:Q15)</f>
        <v>0.95385585777324156</v>
      </c>
      <c r="S83" s="38"/>
    </row>
    <row r="84" spans="2:20" ht="14.25" x14ac:dyDescent="0.2">
      <c r="H84" s="50" t="s">
        <v>118</v>
      </c>
      <c r="I84" s="51">
        <f>RSQ(H16:H66,I16:I66)</f>
        <v>0.94199026424555898</v>
      </c>
      <c r="Q84" s="50" t="s">
        <v>118</v>
      </c>
      <c r="R84" s="51">
        <f>RSQ(F16:F66,Q16:Q66)</f>
        <v>0.91265884560266719</v>
      </c>
    </row>
    <row r="85" spans="2:20" ht="14.25" x14ac:dyDescent="0.2">
      <c r="H85" s="50" t="s">
        <v>181</v>
      </c>
      <c r="I85" s="51">
        <f>RSQ(H67:H75,I67:I75)</f>
        <v>0.91357533982064854</v>
      </c>
      <c r="Q85" s="50" t="s">
        <v>181</v>
      </c>
      <c r="R85" s="51">
        <f>RSQ(F67:F75,Q67:Q75)</f>
        <v>0.88807388654165409</v>
      </c>
    </row>
    <row r="95" spans="2:20" x14ac:dyDescent="0.2">
      <c r="B95" s="136"/>
      <c r="C95" s="137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T95" s="136"/>
    </row>
    <row r="96" spans="2:20" x14ac:dyDescent="0.2">
      <c r="B96" s="136"/>
      <c r="C96" s="137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</row>
    <row r="97" spans="2:18" x14ac:dyDescent="0.2">
      <c r="B97" s="136"/>
      <c r="C97" s="137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</row>
    <row r="98" spans="2:18" x14ac:dyDescent="0.2">
      <c r="B98" s="136"/>
      <c r="C98" s="137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</row>
    <row r="104" spans="2:18" x14ac:dyDescent="0.2">
      <c r="D104" s="136"/>
      <c r="E104" s="136"/>
    </row>
    <row r="105" spans="2:18" x14ac:dyDescent="0.2">
      <c r="D105" s="136"/>
      <c r="E105" s="136"/>
    </row>
    <row r="106" spans="2:18" x14ac:dyDescent="0.2">
      <c r="D106" s="136"/>
      <c r="E106" s="136"/>
    </row>
  </sheetData>
  <mergeCells count="3">
    <mergeCell ref="Q77:R77"/>
    <mergeCell ref="U1:X1"/>
    <mergeCell ref="H81:I81"/>
  </mergeCells>
  <phoneticPr fontId="9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85"/>
  <sheetViews>
    <sheetView topLeftCell="N73" workbookViewId="0">
      <selection activeCell="T83" sqref="T83"/>
    </sheetView>
  </sheetViews>
  <sheetFormatPr defaultColWidth="9.140625" defaultRowHeight="12.75" x14ac:dyDescent="0.2"/>
  <cols>
    <col min="1" max="1" width="9.140625" style="10"/>
    <col min="2" max="2" width="39.5703125" style="10" bestFit="1" customWidth="1"/>
    <col min="3" max="3" width="37.7109375" style="43" bestFit="1" customWidth="1"/>
    <col min="4" max="4" width="7.5703125" style="44" customWidth="1"/>
    <col min="5" max="5" width="5.7109375" style="44" customWidth="1"/>
    <col min="6" max="6" width="12.7109375" style="44" customWidth="1"/>
    <col min="7" max="7" width="5.7109375" style="44" customWidth="1"/>
    <col min="8" max="8" width="12" style="44" customWidth="1"/>
    <col min="9" max="10" width="10.5703125" style="44" customWidth="1"/>
    <col min="11" max="11" width="10.5703125" style="20" customWidth="1"/>
    <col min="12" max="12" width="5.7109375" style="28" customWidth="1"/>
    <col min="13" max="14" width="10.5703125" style="44" customWidth="1"/>
    <col min="15" max="15" width="10.5703125" style="20" customWidth="1"/>
    <col min="16" max="16" width="5.7109375" style="28" customWidth="1"/>
    <col min="17" max="17" width="12.85546875" style="44" customWidth="1"/>
    <col min="18" max="19" width="10.5703125" style="44" customWidth="1"/>
    <col min="20" max="20" width="5.7109375" style="44" customWidth="1"/>
    <col min="21" max="16384" width="9.140625" style="10"/>
  </cols>
  <sheetData>
    <row r="1" spans="1:39" ht="41.2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4" t="s">
        <v>368</v>
      </c>
      <c r="G1" s="5"/>
      <c r="H1" s="5" t="s">
        <v>516</v>
      </c>
      <c r="I1" s="6" t="s">
        <v>235</v>
      </c>
      <c r="J1" s="6" t="s">
        <v>4</v>
      </c>
      <c r="K1" s="6" t="s">
        <v>5</v>
      </c>
      <c r="L1" s="8"/>
      <c r="M1" s="6" t="s">
        <v>119</v>
      </c>
      <c r="N1" s="6" t="s">
        <v>6</v>
      </c>
      <c r="O1" s="6" t="s">
        <v>7</v>
      </c>
      <c r="P1" s="8"/>
      <c r="Q1" s="4" t="s">
        <v>370</v>
      </c>
      <c r="R1" s="4" t="s">
        <v>8</v>
      </c>
      <c r="S1" s="4" t="s">
        <v>9</v>
      </c>
      <c r="T1" s="9"/>
      <c r="U1" s="144" t="s">
        <v>12</v>
      </c>
      <c r="V1" s="145"/>
      <c r="W1" s="145"/>
      <c r="X1" s="146"/>
      <c r="Y1" s="48"/>
    </row>
    <row r="2" spans="1:39" ht="15.75" thickBot="1" x14ac:dyDescent="0.3">
      <c r="A2" s="11">
        <v>1</v>
      </c>
      <c r="B2" s="12" t="s">
        <v>13</v>
      </c>
      <c r="C2" s="13" t="s">
        <v>14</v>
      </c>
      <c r="D2" s="14" t="s">
        <v>15</v>
      </c>
      <c r="E2" s="15"/>
      <c r="F2" s="16">
        <v>64.355522190594968</v>
      </c>
      <c r="G2" s="15"/>
      <c r="H2" s="15">
        <v>127.81922351072799</v>
      </c>
      <c r="I2" s="17">
        <v>-939.96477555999991</v>
      </c>
      <c r="J2" s="17">
        <v>98.660100720000003</v>
      </c>
      <c r="K2" s="14">
        <v>200.29841448000002</v>
      </c>
      <c r="L2" s="19"/>
      <c r="M2" s="18">
        <f>(I2-$I$78)/($I$77-$I$78)</f>
        <v>0</v>
      </c>
      <c r="N2" s="18">
        <f>(J2-$J$78)/($J$77-$J$78)</f>
        <v>0.9230235561580088</v>
      </c>
      <c r="O2" s="18">
        <f>(K2-$K$78)/($K$77-$K$78)</f>
        <v>0.90261973525394734</v>
      </c>
      <c r="P2" s="19"/>
      <c r="Q2" s="14">
        <f>I2*$U$3+J2*$V$3+K2*$W$3+$X$3</f>
        <v>67.912235400074579</v>
      </c>
      <c r="R2" s="14">
        <f t="shared" ref="R2:R33" si="0">ABS(Q2-F2)</f>
        <v>3.5567132094796108</v>
      </c>
      <c r="S2" s="14">
        <f t="shared" ref="S2:S33" si="1">F2-Q2</f>
        <v>-3.5567132094796108</v>
      </c>
      <c r="T2" s="20"/>
      <c r="U2" s="21" t="s">
        <v>180</v>
      </c>
      <c r="V2" s="21" t="s">
        <v>16</v>
      </c>
      <c r="W2" s="22" t="s">
        <v>17</v>
      </c>
      <c r="X2" s="23" t="s">
        <v>18</v>
      </c>
      <c r="AB2" t="s">
        <v>19</v>
      </c>
      <c r="AC2"/>
      <c r="AD2"/>
      <c r="AE2"/>
      <c r="AF2"/>
      <c r="AG2"/>
      <c r="AH2"/>
      <c r="AI2"/>
      <c r="AJ2"/>
      <c r="AK2"/>
      <c r="AL2"/>
    </row>
    <row r="3" spans="1:39" ht="15.75" thickBot="1" x14ac:dyDescent="0.3">
      <c r="A3" s="11">
        <v>2</v>
      </c>
      <c r="B3" s="12" t="s">
        <v>34</v>
      </c>
      <c r="C3" s="13" t="s">
        <v>35</v>
      </c>
      <c r="D3" s="14" t="s">
        <v>15</v>
      </c>
      <c r="E3" s="15"/>
      <c r="F3" s="16">
        <v>70.842631996239191</v>
      </c>
      <c r="G3" s="15"/>
      <c r="H3" s="15">
        <v>54.41866799999999</v>
      </c>
      <c r="I3" s="17">
        <v>-836.97455176000005</v>
      </c>
      <c r="J3" s="17">
        <v>98.136598640000003</v>
      </c>
      <c r="K3" s="14">
        <v>141.96638351999999</v>
      </c>
      <c r="L3" s="19"/>
      <c r="M3" s="18">
        <f t="shared" ref="M3:M66" si="2">(I3-$I$78)/($I$77-$I$78)</f>
        <v>0.45316758794609813</v>
      </c>
      <c r="N3" s="18">
        <f t="shared" ref="N3:N66" si="3">(J3-$J$78)/($J$77-$J$78)</f>
        <v>0.91695331170841099</v>
      </c>
      <c r="O3" s="18">
        <f t="shared" ref="O3:O66" si="4">(K3-$K$78)/($K$77-$K$78)</f>
        <v>0.75697649954128976</v>
      </c>
      <c r="P3" s="19"/>
      <c r="Q3" s="14">
        <f t="shared" ref="Q3:Q66" si="5">I3*$U$3+J3*$V$3+K3*$W$3+$X$3</f>
        <v>69.527277557977897</v>
      </c>
      <c r="R3" s="14">
        <f t="shared" si="0"/>
        <v>1.3153544382612949</v>
      </c>
      <c r="S3" s="14">
        <f t="shared" si="1"/>
        <v>1.3153544382612949</v>
      </c>
      <c r="T3" s="20"/>
      <c r="U3" s="24">
        <v>4.7250117879329444E-2</v>
      </c>
      <c r="V3" s="25">
        <v>-0.37909179847000285</v>
      </c>
      <c r="W3" s="25">
        <v>5.9139264402447288E-2</v>
      </c>
      <c r="X3" s="26">
        <v>137.88141597355474</v>
      </c>
      <c r="Y3" s="27" t="s">
        <v>22</v>
      </c>
      <c r="AB3"/>
      <c r="AC3"/>
      <c r="AD3"/>
      <c r="AE3"/>
      <c r="AF3"/>
      <c r="AG3"/>
      <c r="AH3"/>
      <c r="AI3"/>
      <c r="AJ3"/>
      <c r="AK3"/>
      <c r="AL3"/>
    </row>
    <row r="4" spans="1:39" ht="15" x14ac:dyDescent="0.25">
      <c r="A4" s="11">
        <v>3</v>
      </c>
      <c r="B4" s="12" t="s">
        <v>20</v>
      </c>
      <c r="C4" s="13" t="s">
        <v>21</v>
      </c>
      <c r="D4" s="14" t="s">
        <v>15</v>
      </c>
      <c r="E4" s="15"/>
      <c r="F4" s="16">
        <v>72.283473608314097</v>
      </c>
      <c r="G4" s="15"/>
      <c r="H4" s="15">
        <v>52.781283610148719</v>
      </c>
      <c r="I4" s="17">
        <v>-833.52224689999991</v>
      </c>
      <c r="J4" s="17">
        <v>90.676024560000002</v>
      </c>
      <c r="K4" s="14">
        <v>166.99519704000002</v>
      </c>
      <c r="L4" s="19"/>
      <c r="M4" s="18">
        <f t="shared" si="2"/>
        <v>0.46835808475770768</v>
      </c>
      <c r="N4" s="18">
        <f t="shared" si="3"/>
        <v>0.83044456584070847</v>
      </c>
      <c r="O4" s="18">
        <f t="shared" si="4"/>
        <v>0.81946836425282676</v>
      </c>
      <c r="P4" s="19"/>
      <c r="Q4" s="14">
        <f t="shared" si="5"/>
        <v>73.998827435612995</v>
      </c>
      <c r="R4" s="14">
        <f t="shared" si="0"/>
        <v>1.7153538272988982</v>
      </c>
      <c r="S4" s="14">
        <f t="shared" si="1"/>
        <v>-1.7153538272988982</v>
      </c>
      <c r="T4" s="20"/>
      <c r="U4" s="33">
        <v>10.600285058903921</v>
      </c>
      <c r="V4" s="34">
        <v>-33.054322899334331</v>
      </c>
      <c r="W4" s="34">
        <v>24.106279483237767</v>
      </c>
      <c r="X4" s="35">
        <v>76.81293398034542</v>
      </c>
      <c r="Y4" s="27" t="s">
        <v>28</v>
      </c>
      <c r="AB4" s="32" t="s">
        <v>26</v>
      </c>
      <c r="AC4" s="32"/>
      <c r="AD4"/>
      <c r="AE4"/>
      <c r="AF4"/>
      <c r="AG4"/>
      <c r="AH4"/>
      <c r="AI4"/>
      <c r="AJ4"/>
      <c r="AK4"/>
      <c r="AL4"/>
    </row>
    <row r="5" spans="1:39" ht="15.75" thickBot="1" x14ac:dyDescent="0.3">
      <c r="A5" s="11">
        <v>4</v>
      </c>
      <c r="B5" s="12" t="s">
        <v>23</v>
      </c>
      <c r="C5" s="13" t="s">
        <v>24</v>
      </c>
      <c r="D5" s="14" t="s">
        <v>15</v>
      </c>
      <c r="E5" s="15"/>
      <c r="F5" s="16">
        <v>73.007317642780734</v>
      </c>
      <c r="G5" s="15"/>
      <c r="H5" s="15">
        <v>52.488928000864902</v>
      </c>
      <c r="I5" s="17">
        <v>-833.86381087999985</v>
      </c>
      <c r="J5" s="17">
        <v>88.828370160000006</v>
      </c>
      <c r="K5" s="14">
        <v>150.75232328000001</v>
      </c>
      <c r="L5" s="19"/>
      <c r="M5" s="18">
        <f t="shared" si="2"/>
        <v>0.46685516808042749</v>
      </c>
      <c r="N5" s="18">
        <f t="shared" si="3"/>
        <v>0.80902017366565726</v>
      </c>
      <c r="O5" s="18">
        <f t="shared" si="4"/>
        <v>0.77891320694481492</v>
      </c>
      <c r="P5" s="19"/>
      <c r="Q5" s="14">
        <f t="shared" si="5"/>
        <v>73.722527520793477</v>
      </c>
      <c r="R5" s="14">
        <f t="shared" si="0"/>
        <v>0.71520987801274316</v>
      </c>
      <c r="S5" s="14">
        <f t="shared" si="1"/>
        <v>-0.71520987801274316</v>
      </c>
      <c r="T5" s="20"/>
      <c r="U5" s="36">
        <f>U4/U7</f>
        <v>0.15643663268222713</v>
      </c>
      <c r="V5" s="37">
        <f>-V4/U7</f>
        <v>0.48780829394955633</v>
      </c>
      <c r="W5" s="37">
        <f>W4/U7</f>
        <v>0.3557550733682166</v>
      </c>
      <c r="X5" s="49"/>
      <c r="Y5" s="27" t="s">
        <v>30</v>
      </c>
      <c r="AB5" t="s">
        <v>29</v>
      </c>
      <c r="AC5">
        <v>0.95234162372863929</v>
      </c>
      <c r="AD5"/>
      <c r="AE5"/>
      <c r="AF5"/>
      <c r="AG5"/>
      <c r="AH5"/>
      <c r="AI5"/>
      <c r="AJ5"/>
      <c r="AK5"/>
      <c r="AL5"/>
    </row>
    <row r="6" spans="1:39" ht="15" x14ac:dyDescent="0.25">
      <c r="A6" s="11">
        <v>5</v>
      </c>
      <c r="B6" s="12" t="s">
        <v>120</v>
      </c>
      <c r="C6" s="13" t="s">
        <v>42</v>
      </c>
      <c r="D6" s="14" t="s">
        <v>15</v>
      </c>
      <c r="E6" s="15"/>
      <c r="F6" s="16">
        <v>76.918256787235165</v>
      </c>
      <c r="G6" s="15"/>
      <c r="H6" s="15">
        <v>6.4839264004785102</v>
      </c>
      <c r="I6" s="17">
        <v>-826.86560876999999</v>
      </c>
      <c r="J6" s="17">
        <v>74.414573840000003</v>
      </c>
      <c r="K6" s="14">
        <v>110.56960568</v>
      </c>
      <c r="L6" s="19"/>
      <c r="M6" s="18">
        <f t="shared" si="2"/>
        <v>0.49764797785532899</v>
      </c>
      <c r="N6" s="18">
        <f t="shared" si="3"/>
        <v>0.6418856570098419</v>
      </c>
      <c r="O6" s="18">
        <f t="shared" si="4"/>
        <v>0.67858512107711944</v>
      </c>
      <c r="P6" s="19"/>
      <c r="Q6" s="14">
        <f t="shared" si="5"/>
        <v>77.140969004608166</v>
      </c>
      <c r="R6" s="14">
        <f t="shared" si="0"/>
        <v>0.22271221737300095</v>
      </c>
      <c r="S6" s="14">
        <f t="shared" si="1"/>
        <v>-0.22271221737300095</v>
      </c>
      <c r="T6" s="20"/>
      <c r="AB6" t="s">
        <v>31</v>
      </c>
      <c r="AC6">
        <v>0.9069545682861011</v>
      </c>
      <c r="AD6"/>
      <c r="AE6"/>
      <c r="AF6"/>
      <c r="AG6"/>
      <c r="AH6"/>
      <c r="AI6"/>
      <c r="AJ6"/>
      <c r="AK6"/>
      <c r="AL6"/>
    </row>
    <row r="7" spans="1:39" ht="15" x14ac:dyDescent="0.25">
      <c r="A7" s="11">
        <v>6</v>
      </c>
      <c r="B7" s="12" t="s">
        <v>121</v>
      </c>
      <c r="C7" s="13" t="s">
        <v>27</v>
      </c>
      <c r="D7" s="14" t="s">
        <v>15</v>
      </c>
      <c r="E7" s="15"/>
      <c r="F7" s="16">
        <v>76.972230166125271</v>
      </c>
      <c r="G7" s="15"/>
      <c r="H7" s="15">
        <v>55.113667682937297</v>
      </c>
      <c r="I7" s="17">
        <v>-823.47505559000001</v>
      </c>
      <c r="J7" s="17">
        <v>74.389344320000006</v>
      </c>
      <c r="K7" s="14">
        <v>123.51477616000001</v>
      </c>
      <c r="L7" s="19"/>
      <c r="M7" s="18">
        <f t="shared" si="2"/>
        <v>0.51256676091737308</v>
      </c>
      <c r="N7" s="18">
        <f t="shared" si="3"/>
        <v>0.64159310926342983</v>
      </c>
      <c r="O7" s="18">
        <f t="shared" si="4"/>
        <v>0.71090658296573483</v>
      </c>
      <c r="P7" s="19"/>
      <c r="Q7" s="14">
        <f t="shared" si="5"/>
        <v>78.076305205902116</v>
      </c>
      <c r="R7" s="14">
        <f t="shared" si="0"/>
        <v>1.1040750397768448</v>
      </c>
      <c r="S7" s="14">
        <f t="shared" si="1"/>
        <v>-1.1040750397768448</v>
      </c>
      <c r="T7" s="20"/>
      <c r="U7" s="38">
        <f>ABS(U4)+ABS(V4)+ABS(W4)</f>
        <v>67.760887441476015</v>
      </c>
      <c r="AB7" t="s">
        <v>33</v>
      </c>
      <c r="AC7">
        <v>0.90296690692693404</v>
      </c>
      <c r="AD7"/>
      <c r="AE7"/>
      <c r="AF7"/>
      <c r="AG7"/>
      <c r="AH7"/>
      <c r="AI7"/>
      <c r="AJ7"/>
      <c r="AK7"/>
      <c r="AL7"/>
      <c r="AM7"/>
    </row>
    <row r="8" spans="1:39" ht="15" x14ac:dyDescent="0.25">
      <c r="A8" s="11">
        <v>7</v>
      </c>
      <c r="B8" s="12" t="s">
        <v>122</v>
      </c>
      <c r="C8" s="13" t="s">
        <v>44</v>
      </c>
      <c r="D8" s="14" t="s">
        <v>15</v>
      </c>
      <c r="E8" s="15"/>
      <c r="F8" s="16">
        <v>76.994826583933431</v>
      </c>
      <c r="G8" s="15"/>
      <c r="H8" s="15">
        <v>-16.40279</v>
      </c>
      <c r="I8" s="17">
        <v>-778.98682962999987</v>
      </c>
      <c r="J8" s="17">
        <v>68.426307519999995</v>
      </c>
      <c r="K8" s="14">
        <v>48.235202159999993</v>
      </c>
      <c r="L8" s="19"/>
      <c r="M8" s="18">
        <f t="shared" si="2"/>
        <v>0.70831953536948833</v>
      </c>
      <c r="N8" s="18">
        <f t="shared" si="3"/>
        <v>0.572448988502825</v>
      </c>
      <c r="O8" s="18">
        <f t="shared" si="4"/>
        <v>0.52294877385141214</v>
      </c>
      <c r="P8" s="19"/>
      <c r="Q8" s="14">
        <f t="shared" si="5"/>
        <v>77.986938840719574</v>
      </c>
      <c r="R8" s="14">
        <f t="shared" si="0"/>
        <v>0.99211225678614312</v>
      </c>
      <c r="S8" s="14">
        <f t="shared" si="1"/>
        <v>-0.99211225678614312</v>
      </c>
      <c r="T8" s="20"/>
      <c r="AB8" t="s">
        <v>36</v>
      </c>
      <c r="AC8">
        <v>2.6062013355868858</v>
      </c>
      <c r="AD8"/>
      <c r="AE8"/>
      <c r="AF8"/>
      <c r="AG8"/>
      <c r="AH8"/>
      <c r="AI8"/>
      <c r="AJ8"/>
      <c r="AK8"/>
      <c r="AL8"/>
      <c r="AM8"/>
    </row>
    <row r="9" spans="1:39" ht="15.75" thickBot="1" x14ac:dyDescent="0.3">
      <c r="A9" s="11">
        <v>8</v>
      </c>
      <c r="B9" s="12" t="s">
        <v>123</v>
      </c>
      <c r="C9" s="13" t="s">
        <v>53</v>
      </c>
      <c r="D9" s="14" t="s">
        <v>15</v>
      </c>
      <c r="E9" s="15"/>
      <c r="F9" s="16">
        <v>78.61433947026778</v>
      </c>
      <c r="G9" s="15"/>
      <c r="H9" s="15">
        <v>101.576689250247</v>
      </c>
      <c r="I9" s="17">
        <v>-918.61702680999997</v>
      </c>
      <c r="J9" s="17">
        <v>72.671896000000004</v>
      </c>
      <c r="K9" s="14">
        <v>212.67083719999999</v>
      </c>
      <c r="L9" s="19"/>
      <c r="M9" s="18">
        <f t="shared" si="2"/>
        <v>9.3932292330030032E-2</v>
      </c>
      <c r="N9" s="18">
        <f t="shared" si="3"/>
        <v>0.62167851573984501</v>
      </c>
      <c r="O9" s="18">
        <f t="shared" si="4"/>
        <v>0.9335111622947998</v>
      </c>
      <c r="P9" s="19"/>
      <c r="Q9" s="14">
        <f t="shared" si="5"/>
        <v>79.504530289818717</v>
      </c>
      <c r="R9" s="14">
        <f t="shared" si="0"/>
        <v>0.89019081955093782</v>
      </c>
      <c r="S9" s="14">
        <f t="shared" si="1"/>
        <v>-0.89019081955093782</v>
      </c>
      <c r="T9" s="20"/>
      <c r="AB9" s="39" t="s">
        <v>39</v>
      </c>
      <c r="AC9" s="39">
        <v>74</v>
      </c>
      <c r="AD9"/>
      <c r="AE9"/>
      <c r="AF9"/>
      <c r="AG9"/>
      <c r="AH9"/>
      <c r="AI9"/>
      <c r="AJ9"/>
      <c r="AK9"/>
      <c r="AL9"/>
      <c r="AM9"/>
    </row>
    <row r="10" spans="1:39" ht="15" x14ac:dyDescent="0.25">
      <c r="A10" s="11">
        <v>9</v>
      </c>
      <c r="B10" s="12" t="s">
        <v>124</v>
      </c>
      <c r="C10" s="13" t="s">
        <v>184</v>
      </c>
      <c r="D10" s="14" t="s">
        <v>15</v>
      </c>
      <c r="E10" s="15"/>
      <c r="F10" s="16">
        <v>81.983148185668483</v>
      </c>
      <c r="G10" s="15"/>
      <c r="H10" s="15">
        <v>-11.356519900242622</v>
      </c>
      <c r="I10" s="17">
        <v>-770.69666658999995</v>
      </c>
      <c r="J10" s="17">
        <v>57.09934088</v>
      </c>
      <c r="K10" s="14">
        <v>68.655632560000001</v>
      </c>
      <c r="L10" s="19"/>
      <c r="M10" s="18">
        <f t="shared" si="2"/>
        <v>0.74479710624856688</v>
      </c>
      <c r="N10" s="18">
        <f t="shared" si="3"/>
        <v>0.44110766436283294</v>
      </c>
      <c r="O10" s="18">
        <f t="shared" si="4"/>
        <v>0.57393444174527541</v>
      </c>
      <c r="P10" s="19"/>
      <c r="Q10" s="14">
        <f t="shared" si="5"/>
        <v>83.880259409003131</v>
      </c>
      <c r="R10" s="14">
        <f t="shared" si="0"/>
        <v>1.8971112233346474</v>
      </c>
      <c r="S10" s="14">
        <f t="shared" si="1"/>
        <v>-1.8971112233346474</v>
      </c>
      <c r="T10" s="2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ht="15.75" thickBot="1" x14ac:dyDescent="0.3">
      <c r="A11" s="11">
        <v>10</v>
      </c>
      <c r="B11" s="12" t="s">
        <v>125</v>
      </c>
      <c r="C11" s="13" t="s">
        <v>57</v>
      </c>
      <c r="D11" s="14" t="s">
        <v>15</v>
      </c>
      <c r="E11" s="15"/>
      <c r="F11" s="16">
        <v>85.97785670343012</v>
      </c>
      <c r="G11" s="15"/>
      <c r="H11" s="15">
        <v>17.159248080378799</v>
      </c>
      <c r="I11" s="17">
        <v>-853.52303713000003</v>
      </c>
      <c r="J11" s="17">
        <v>81.762096239999991</v>
      </c>
      <c r="K11" s="14">
        <v>239.30049096000005</v>
      </c>
      <c r="L11" s="19"/>
      <c r="M11" s="18">
        <f t="shared" si="2"/>
        <v>0.38035254859005979</v>
      </c>
      <c r="N11" s="18">
        <f t="shared" si="3"/>
        <v>0.72708351728748555</v>
      </c>
      <c r="O11" s="18">
        <f t="shared" si="4"/>
        <v>1</v>
      </c>
      <c r="P11" s="19"/>
      <c r="Q11" s="14">
        <f t="shared" si="5"/>
        <v>80.709066752658785</v>
      </c>
      <c r="R11" s="14">
        <f t="shared" si="0"/>
        <v>5.2687899507713354</v>
      </c>
      <c r="S11" s="14">
        <f t="shared" si="1"/>
        <v>5.2687899507713354</v>
      </c>
      <c r="T11" s="20"/>
      <c r="AB11" t="s">
        <v>43</v>
      </c>
      <c r="AC11"/>
      <c r="AD11"/>
      <c r="AE11"/>
      <c r="AF11"/>
      <c r="AG11"/>
      <c r="AH11"/>
      <c r="AI11"/>
      <c r="AJ11"/>
      <c r="AK11"/>
      <c r="AL11"/>
      <c r="AM11"/>
    </row>
    <row r="12" spans="1:39" ht="15" x14ac:dyDescent="0.25">
      <c r="A12" s="11">
        <v>11</v>
      </c>
      <c r="B12" s="12" t="s">
        <v>40</v>
      </c>
      <c r="C12" s="13" t="s">
        <v>41</v>
      </c>
      <c r="D12" s="14" t="s">
        <v>15</v>
      </c>
      <c r="E12" s="15"/>
      <c r="F12" s="16">
        <v>86.218698490636726</v>
      </c>
      <c r="G12" s="15"/>
      <c r="H12" s="15">
        <v>-54.032720000000005</v>
      </c>
      <c r="I12" s="17">
        <v>-752.23966836</v>
      </c>
      <c r="J12" s="17">
        <v>35.530193280000006</v>
      </c>
      <c r="K12" s="14">
        <v>-11.394914800000002</v>
      </c>
      <c r="L12" s="19"/>
      <c r="M12" s="18">
        <f t="shared" si="2"/>
        <v>0.82600979867709323</v>
      </c>
      <c r="N12" s="18">
        <f t="shared" si="3"/>
        <v>0.19100359887095014</v>
      </c>
      <c r="O12" s="18">
        <f t="shared" si="4"/>
        <v>0.37406448100150275</v>
      </c>
      <c r="P12" s="19"/>
      <c r="Q12" s="14">
        <f t="shared" si="5"/>
        <v>88.19491122033449</v>
      </c>
      <c r="R12" s="14">
        <f t="shared" si="0"/>
        <v>1.9762127296977638</v>
      </c>
      <c r="S12" s="14">
        <f t="shared" si="1"/>
        <v>-1.9762127296977638</v>
      </c>
      <c r="T12" s="20"/>
      <c r="AB12" s="40"/>
      <c r="AC12" s="40" t="s">
        <v>45</v>
      </c>
      <c r="AD12" s="40" t="s">
        <v>46</v>
      </c>
      <c r="AE12" s="40" t="s">
        <v>47</v>
      </c>
      <c r="AF12" s="40" t="s">
        <v>48</v>
      </c>
      <c r="AG12" s="40" t="s">
        <v>49</v>
      </c>
      <c r="AH12"/>
      <c r="AI12"/>
      <c r="AJ12"/>
      <c r="AK12"/>
      <c r="AL12"/>
      <c r="AM12"/>
    </row>
    <row r="13" spans="1:39" ht="15" x14ac:dyDescent="0.25">
      <c r="A13" s="11">
        <v>12</v>
      </c>
      <c r="B13" s="12" t="s">
        <v>126</v>
      </c>
      <c r="C13" s="13" t="s">
        <v>55</v>
      </c>
      <c r="D13" s="14" t="s">
        <v>15</v>
      </c>
      <c r="E13" s="15"/>
      <c r="F13" s="16">
        <v>90.222000979316505</v>
      </c>
      <c r="G13" s="15"/>
      <c r="H13" s="15">
        <v>-56.927329999999991</v>
      </c>
      <c r="I13" s="17">
        <v>-743.2026959399999</v>
      </c>
      <c r="J13" s="17">
        <v>24.367113920000001</v>
      </c>
      <c r="K13" s="14">
        <v>-17.195779759999994</v>
      </c>
      <c r="L13" s="19"/>
      <c r="M13" s="18">
        <f t="shared" si="2"/>
        <v>0.86577340771497224</v>
      </c>
      <c r="N13" s="18">
        <f t="shared" si="3"/>
        <v>6.1562622198115508E-2</v>
      </c>
      <c r="O13" s="18">
        <f t="shared" si="4"/>
        <v>0.35958089918886338</v>
      </c>
      <c r="P13" s="19"/>
      <c r="Q13" s="14">
        <f t="shared" si="5"/>
        <v>92.510682176865174</v>
      </c>
      <c r="R13" s="14">
        <f t="shared" si="0"/>
        <v>2.2886811975486694</v>
      </c>
      <c r="S13" s="14">
        <f t="shared" si="1"/>
        <v>-2.2886811975486694</v>
      </c>
      <c r="T13" s="20"/>
      <c r="AB13" t="s">
        <v>52</v>
      </c>
      <c r="AC13">
        <v>3</v>
      </c>
      <c r="AD13">
        <v>4634.5166145584917</v>
      </c>
      <c r="AE13">
        <v>1544.8388715194972</v>
      </c>
      <c r="AF13">
        <v>227.44021786131242</v>
      </c>
      <c r="AG13">
        <v>5.162209362370698E-36</v>
      </c>
      <c r="AH13"/>
      <c r="AI13"/>
      <c r="AJ13"/>
      <c r="AK13"/>
      <c r="AL13"/>
      <c r="AM13"/>
    </row>
    <row r="14" spans="1:39" ht="15" x14ac:dyDescent="0.25">
      <c r="A14" s="11">
        <v>13</v>
      </c>
      <c r="B14" s="12" t="s">
        <v>50</v>
      </c>
      <c r="C14" s="13" t="s">
        <v>51</v>
      </c>
      <c r="D14" s="14" t="s">
        <v>15</v>
      </c>
      <c r="E14" s="15"/>
      <c r="F14" s="16">
        <v>92.411821337062605</v>
      </c>
      <c r="G14" s="15"/>
      <c r="H14" s="15">
        <v>-50.07482326077325</v>
      </c>
      <c r="I14" s="17">
        <v>-737.74539121999999</v>
      </c>
      <c r="J14" s="17">
        <v>34.39741712</v>
      </c>
      <c r="K14" s="14">
        <v>-2.0586116800000078</v>
      </c>
      <c r="L14" s="19"/>
      <c r="M14" s="18">
        <f t="shared" si="2"/>
        <v>0.889786110332764</v>
      </c>
      <c r="N14" s="18">
        <f t="shared" si="3"/>
        <v>0.17786854466471508</v>
      </c>
      <c r="O14" s="18">
        <f t="shared" si="4"/>
        <v>0.39737533395163255</v>
      </c>
      <c r="P14" s="19"/>
      <c r="Q14" s="14">
        <f t="shared" si="5"/>
        <v>89.861335774288563</v>
      </c>
      <c r="R14" s="14">
        <f t="shared" si="0"/>
        <v>2.5504855627740426</v>
      </c>
      <c r="S14" s="14">
        <f t="shared" si="1"/>
        <v>2.5504855627740426</v>
      </c>
      <c r="T14" s="20"/>
      <c r="AB14" t="s">
        <v>54</v>
      </c>
      <c r="AC14">
        <v>70</v>
      </c>
      <c r="AD14">
        <v>475.45997811304068</v>
      </c>
      <c r="AE14">
        <v>6.7922854016148664</v>
      </c>
      <c r="AF14"/>
      <c r="AG14"/>
      <c r="AH14"/>
      <c r="AI14"/>
      <c r="AJ14"/>
      <c r="AK14"/>
      <c r="AL14"/>
      <c r="AM14"/>
    </row>
    <row r="15" spans="1:39" ht="15.75" thickBot="1" x14ac:dyDescent="0.3">
      <c r="A15" s="11">
        <v>14</v>
      </c>
      <c r="B15" s="12" t="s">
        <v>65</v>
      </c>
      <c r="C15" s="13" t="s">
        <v>66</v>
      </c>
      <c r="D15" s="14" t="s">
        <v>15</v>
      </c>
      <c r="E15" s="15"/>
      <c r="F15" s="16">
        <v>94.912993017110949</v>
      </c>
      <c r="G15" s="15"/>
      <c r="H15" s="15">
        <v>-53.899567939628874</v>
      </c>
      <c r="I15" s="17">
        <v>-742.63052802999994</v>
      </c>
      <c r="J15" s="17">
        <v>19.057910799999998</v>
      </c>
      <c r="K15" s="14">
        <v>-8.7896216799999962</v>
      </c>
      <c r="L15" s="19"/>
      <c r="M15" s="18">
        <f t="shared" si="2"/>
        <v>0.86829100542578375</v>
      </c>
      <c r="N15" s="18">
        <f t="shared" si="3"/>
        <v>0</v>
      </c>
      <c r="O15" s="18">
        <f t="shared" si="4"/>
        <v>0.38056936886040349</v>
      </c>
      <c r="P15" s="19"/>
      <c r="Q15" s="14">
        <f t="shared" si="5"/>
        <v>95.047526542564668</v>
      </c>
      <c r="R15" s="14">
        <f t="shared" si="0"/>
        <v>0.13453352545371899</v>
      </c>
      <c r="S15" s="14">
        <f t="shared" si="1"/>
        <v>-0.13453352545371899</v>
      </c>
      <c r="T15" s="20"/>
      <c r="AB15" s="39" t="s">
        <v>56</v>
      </c>
      <c r="AC15" s="39">
        <v>73</v>
      </c>
      <c r="AD15" s="39">
        <v>5109.9765926715327</v>
      </c>
      <c r="AE15" s="39"/>
      <c r="AF15" s="39"/>
      <c r="AG15" s="39"/>
      <c r="AH15"/>
      <c r="AI15"/>
      <c r="AJ15"/>
      <c r="AK15"/>
      <c r="AL15"/>
      <c r="AM15"/>
    </row>
    <row r="16" spans="1:39" ht="15.75" thickBot="1" x14ac:dyDescent="0.3">
      <c r="A16" s="11">
        <v>15</v>
      </c>
      <c r="B16" s="12" t="s">
        <v>127</v>
      </c>
      <c r="C16" s="13" t="s">
        <v>194</v>
      </c>
      <c r="D16" s="14" t="s">
        <v>74</v>
      </c>
      <c r="E16" s="15"/>
      <c r="F16" s="16">
        <v>61.380598680153028</v>
      </c>
      <c r="G16" s="15"/>
      <c r="H16" s="15">
        <v>12.630148300010671</v>
      </c>
      <c r="I16" s="17">
        <v>-807.70907978999992</v>
      </c>
      <c r="J16" s="17">
        <v>101.17091912000001</v>
      </c>
      <c r="K16" s="14">
        <v>17.296321280000001</v>
      </c>
      <c r="L16" s="19"/>
      <c r="M16" s="18">
        <f t="shared" si="2"/>
        <v>0.58193867760314499</v>
      </c>
      <c r="N16" s="18">
        <f t="shared" si="3"/>
        <v>0.95213763619480296</v>
      </c>
      <c r="O16" s="18">
        <f t="shared" si="4"/>
        <v>0.44570067111037093</v>
      </c>
      <c r="P16" s="19"/>
      <c r="Q16" s="14">
        <f t="shared" si="5"/>
        <v>62.386892776576133</v>
      </c>
      <c r="R16" s="14">
        <f t="shared" si="0"/>
        <v>1.0062940964231046</v>
      </c>
      <c r="S16" s="14">
        <f t="shared" si="1"/>
        <v>-1.0062940964231046</v>
      </c>
      <c r="T16" s="20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ht="15" x14ac:dyDescent="0.25">
      <c r="A17" s="11">
        <v>16</v>
      </c>
      <c r="B17" s="12" t="s">
        <v>128</v>
      </c>
      <c r="C17" s="13" t="s">
        <v>195</v>
      </c>
      <c r="D17" s="14" t="s">
        <v>74</v>
      </c>
      <c r="E17" s="15"/>
      <c r="F17" s="16">
        <v>62.034006045165185</v>
      </c>
      <c r="G17" s="15"/>
      <c r="H17" s="15">
        <v>4.6178678202317274</v>
      </c>
      <c r="I17" s="17">
        <v>-801.58987424999998</v>
      </c>
      <c r="J17" s="17">
        <v>99.148499040000004</v>
      </c>
      <c r="K17" s="14">
        <v>24.339750559999999</v>
      </c>
      <c r="L17" s="19"/>
      <c r="M17" s="18">
        <f t="shared" si="2"/>
        <v>0.6088638119740849</v>
      </c>
      <c r="N17" s="18">
        <f t="shared" si="3"/>
        <v>0.92868675656243305</v>
      </c>
      <c r="O17" s="18">
        <f t="shared" si="4"/>
        <v>0.46328668370019338</v>
      </c>
      <c r="P17" s="19"/>
      <c r="Q17" s="14">
        <f t="shared" si="5"/>
        <v>63.85925205154787</v>
      </c>
      <c r="R17" s="14">
        <f t="shared" si="0"/>
        <v>1.8252460063826845</v>
      </c>
      <c r="S17" s="14">
        <f t="shared" si="1"/>
        <v>-1.8252460063826845</v>
      </c>
      <c r="T17" s="20"/>
      <c r="AB17" s="40"/>
      <c r="AC17" s="40" t="s">
        <v>58</v>
      </c>
      <c r="AD17" s="40" t="s">
        <v>36</v>
      </c>
      <c r="AE17" s="40" t="s">
        <v>59</v>
      </c>
      <c r="AF17" s="40" t="s">
        <v>60</v>
      </c>
      <c r="AG17" s="40" t="s">
        <v>61</v>
      </c>
      <c r="AH17" s="40" t="s">
        <v>62</v>
      </c>
      <c r="AI17" s="40" t="s">
        <v>63</v>
      </c>
      <c r="AJ17" t="s">
        <v>64</v>
      </c>
      <c r="AK17"/>
      <c r="AL17"/>
      <c r="AM17"/>
    </row>
    <row r="18" spans="1:39" ht="15" x14ac:dyDescent="0.25">
      <c r="A18" s="11">
        <v>17</v>
      </c>
      <c r="B18" s="12" t="s">
        <v>72</v>
      </c>
      <c r="C18" s="13" t="s">
        <v>73</v>
      </c>
      <c r="D18" s="14" t="s">
        <v>74</v>
      </c>
      <c r="E18" s="15"/>
      <c r="F18" s="16">
        <v>64.029201714539056</v>
      </c>
      <c r="G18" s="15"/>
      <c r="H18" s="15">
        <v>123.213899</v>
      </c>
      <c r="I18" s="17">
        <v>-936.97271368999998</v>
      </c>
      <c r="J18" s="17">
        <v>105.29860248</v>
      </c>
      <c r="K18" s="14">
        <v>196.45750248000002</v>
      </c>
      <c r="L18" s="19"/>
      <c r="M18" s="18">
        <f t="shared" si="2"/>
        <v>1.316538027188326E-2</v>
      </c>
      <c r="N18" s="18">
        <f t="shared" si="3"/>
        <v>1</v>
      </c>
      <c r="O18" s="18">
        <f t="shared" si="4"/>
        <v>0.89302975797112016</v>
      </c>
      <c r="P18" s="19"/>
      <c r="Q18" s="14">
        <f t="shared" si="5"/>
        <v>65.309860394475095</v>
      </c>
      <c r="R18" s="14">
        <f t="shared" si="0"/>
        <v>1.2806586799360389</v>
      </c>
      <c r="S18" s="14">
        <f t="shared" si="1"/>
        <v>-1.2806586799360389</v>
      </c>
      <c r="T18" s="20"/>
      <c r="AB18" t="s">
        <v>18</v>
      </c>
      <c r="AC18">
        <v>137.88141597355474</v>
      </c>
      <c r="AD18">
        <v>7.2408371318871216</v>
      </c>
      <c r="AE18">
        <v>19.042192699840466</v>
      </c>
      <c r="AF18">
        <v>2.1391242113667921E-29</v>
      </c>
      <c r="AG18">
        <v>123.44002167742823</v>
      </c>
      <c r="AH18">
        <v>152.32281026968124</v>
      </c>
      <c r="AI18">
        <v>123.44002167742823</v>
      </c>
      <c r="AJ18">
        <v>152.32281026968124</v>
      </c>
      <c r="AK18"/>
      <c r="AL18"/>
      <c r="AM18"/>
    </row>
    <row r="19" spans="1:39" ht="15" x14ac:dyDescent="0.25">
      <c r="A19" s="11">
        <v>18</v>
      </c>
      <c r="B19" s="12" t="s">
        <v>129</v>
      </c>
      <c r="C19" s="13" t="s">
        <v>205</v>
      </c>
      <c r="D19" s="14" t="s">
        <v>74</v>
      </c>
      <c r="E19" s="15"/>
      <c r="F19" s="16">
        <v>67.730371250080779</v>
      </c>
      <c r="G19" s="15"/>
      <c r="H19" s="15">
        <v>113.85466</v>
      </c>
      <c r="I19" s="17">
        <v>-928.22134278999999</v>
      </c>
      <c r="J19" s="17">
        <v>101.82404152000001</v>
      </c>
      <c r="K19" s="14">
        <v>176.89466656000002</v>
      </c>
      <c r="L19" s="19"/>
      <c r="M19" s="18">
        <f t="shared" si="2"/>
        <v>5.1672313218024422E-2</v>
      </c>
      <c r="N19" s="18">
        <f t="shared" si="3"/>
        <v>0.95971088714255093</v>
      </c>
      <c r="O19" s="18">
        <f t="shared" si="4"/>
        <v>0.84418532934050416</v>
      </c>
      <c r="P19" s="19"/>
      <c r="Q19" s="14">
        <f t="shared" si="5"/>
        <v>65.883609538391326</v>
      </c>
      <c r="R19" s="14">
        <f t="shared" si="0"/>
        <v>1.846761711689453</v>
      </c>
      <c r="S19" s="14">
        <f t="shared" si="1"/>
        <v>1.846761711689453</v>
      </c>
      <c r="T19" s="20"/>
      <c r="AB19" t="s">
        <v>67</v>
      </c>
      <c r="AC19">
        <v>4.7250117879329444E-2</v>
      </c>
      <c r="AD19">
        <v>9.8936704016194567E-3</v>
      </c>
      <c r="AE19">
        <v>4.7757925988311936</v>
      </c>
      <c r="AF19">
        <v>9.519090156496199E-6</v>
      </c>
      <c r="AG19">
        <v>2.7517814458707469E-2</v>
      </c>
      <c r="AH19">
        <v>6.6982421299951411E-2</v>
      </c>
      <c r="AI19">
        <v>2.7517814458707469E-2</v>
      </c>
      <c r="AJ19">
        <v>6.6982421299951411E-2</v>
      </c>
      <c r="AK19"/>
      <c r="AL19"/>
      <c r="AM19"/>
    </row>
    <row r="20" spans="1:39" ht="15" x14ac:dyDescent="0.25">
      <c r="A20" s="11">
        <v>19</v>
      </c>
      <c r="B20" s="12" t="s">
        <v>130</v>
      </c>
      <c r="C20" s="13" t="s">
        <v>204</v>
      </c>
      <c r="D20" s="14" t="s">
        <v>74</v>
      </c>
      <c r="E20" s="15"/>
      <c r="F20" s="16">
        <v>67.816941982296328</v>
      </c>
      <c r="G20" s="15"/>
      <c r="H20" s="15">
        <v>-2.2597255397793923</v>
      </c>
      <c r="I20" s="17">
        <v>-788.12414852999984</v>
      </c>
      <c r="J20" s="17">
        <v>86.081490479999999</v>
      </c>
      <c r="K20" s="14">
        <v>-0.83680000000000498</v>
      </c>
      <c r="L20" s="19"/>
      <c r="M20" s="18">
        <f t="shared" si="2"/>
        <v>0.66811439148856699</v>
      </c>
      <c r="N20" s="18">
        <f t="shared" si="3"/>
        <v>0.77716885584236772</v>
      </c>
      <c r="O20" s="18">
        <f t="shared" si="4"/>
        <v>0.40042594960101296</v>
      </c>
      <c r="P20" s="19"/>
      <c r="Q20" s="14">
        <f t="shared" si="5"/>
        <v>67.960182274472501</v>
      </c>
      <c r="R20" s="14">
        <f t="shared" si="0"/>
        <v>0.14324029217617351</v>
      </c>
      <c r="S20" s="14">
        <f t="shared" si="1"/>
        <v>-0.14324029217617351</v>
      </c>
      <c r="T20" s="20"/>
      <c r="AB20" t="s">
        <v>68</v>
      </c>
      <c r="AC20">
        <v>-0.37909179847000285</v>
      </c>
      <c r="AD20">
        <v>2.1295534365747326E-2</v>
      </c>
      <c r="AE20">
        <v>-17.801469169975409</v>
      </c>
      <c r="AF20">
        <v>1.0780397539442871E-27</v>
      </c>
      <c r="AG20">
        <v>-0.42156440252404798</v>
      </c>
      <c r="AH20">
        <v>-0.33661919441595772</v>
      </c>
      <c r="AI20">
        <v>-0.42156440252404798</v>
      </c>
      <c r="AJ20">
        <v>-0.33661919441595772</v>
      </c>
      <c r="AK20"/>
      <c r="AL20"/>
      <c r="AM20"/>
    </row>
    <row r="21" spans="1:39" ht="15.75" thickBot="1" x14ac:dyDescent="0.3">
      <c r="A21" s="11">
        <v>20</v>
      </c>
      <c r="B21" s="12" t="s">
        <v>131</v>
      </c>
      <c r="C21" s="13" t="s">
        <v>97</v>
      </c>
      <c r="D21" s="14" t="s">
        <v>74</v>
      </c>
      <c r="E21" s="15"/>
      <c r="F21" s="16">
        <v>69.235395207279566</v>
      </c>
      <c r="G21" s="15"/>
      <c r="H21" s="15">
        <v>69.470639999999989</v>
      </c>
      <c r="I21" s="17">
        <v>-874.98560540999983</v>
      </c>
      <c r="J21" s="17">
        <v>75.268319040000009</v>
      </c>
      <c r="K21" s="14">
        <v>69.504273280000007</v>
      </c>
      <c r="L21" s="19"/>
      <c r="M21" s="18">
        <f t="shared" si="2"/>
        <v>0.28591503850693323</v>
      </c>
      <c r="N21" s="18">
        <f t="shared" si="3"/>
        <v>0.65178522046844523</v>
      </c>
      <c r="O21" s="18">
        <f t="shared" si="4"/>
        <v>0.57605332528805964</v>
      </c>
      <c r="P21" s="19"/>
      <c r="Q21" s="14">
        <f t="shared" si="5"/>
        <v>72.115072137134121</v>
      </c>
      <c r="R21" s="14">
        <f t="shared" si="0"/>
        <v>2.8796769298545541</v>
      </c>
      <c r="S21" s="14">
        <f t="shared" si="1"/>
        <v>-2.8796769298545541</v>
      </c>
      <c r="T21" s="20"/>
      <c r="AB21" s="39" t="s">
        <v>69</v>
      </c>
      <c r="AC21" s="39">
        <v>5.9139264402447288E-2</v>
      </c>
      <c r="AD21" s="39">
        <v>5.9918991995650643E-3</v>
      </c>
      <c r="AE21" s="39">
        <v>9.8698697078782711</v>
      </c>
      <c r="AF21" s="39">
        <v>6.8687892672731251E-15</v>
      </c>
      <c r="AG21" s="39">
        <v>4.718879826884266E-2</v>
      </c>
      <c r="AH21" s="39">
        <v>7.1089730536051915E-2</v>
      </c>
      <c r="AI21" s="39">
        <v>4.718879826884266E-2</v>
      </c>
      <c r="AJ21">
        <v>7.1089730536051915E-2</v>
      </c>
      <c r="AK21"/>
      <c r="AL21"/>
      <c r="AM21"/>
    </row>
    <row r="22" spans="1:39" ht="15" x14ac:dyDescent="0.25">
      <c r="A22" s="11">
        <v>21</v>
      </c>
      <c r="B22" s="12" t="s">
        <v>132</v>
      </c>
      <c r="C22" s="13" t="s">
        <v>206</v>
      </c>
      <c r="D22" s="14" t="s">
        <v>74</v>
      </c>
      <c r="E22" s="15"/>
      <c r="F22" s="16">
        <v>69.982793300457459</v>
      </c>
      <c r="G22" s="15"/>
      <c r="H22" s="15">
        <v>74.294989999999999</v>
      </c>
      <c r="I22" s="17">
        <v>-871.78706135999994</v>
      </c>
      <c r="J22" s="17">
        <v>74.167717840000009</v>
      </c>
      <c r="K22" s="14">
        <v>59.379746400000002</v>
      </c>
      <c r="L22" s="19"/>
      <c r="M22" s="18">
        <f t="shared" si="2"/>
        <v>0.29998896162892374</v>
      </c>
      <c r="N22" s="18">
        <f t="shared" si="3"/>
        <v>0.63902324954080203</v>
      </c>
      <c r="O22" s="18">
        <f t="shared" si="4"/>
        <v>0.55077443767528078</v>
      </c>
      <c r="P22" s="19"/>
      <c r="Q22" s="14">
        <f t="shared" si="5"/>
        <v>72.084675536739084</v>
      </c>
      <c r="R22" s="14">
        <f t="shared" si="0"/>
        <v>2.1018822362816252</v>
      </c>
      <c r="S22" s="14">
        <f t="shared" si="1"/>
        <v>-2.1018822362816252</v>
      </c>
      <c r="T22" s="20"/>
      <c r="AC22"/>
      <c r="AD22"/>
      <c r="AE22"/>
      <c r="AF22"/>
      <c r="AG22"/>
      <c r="AH22"/>
      <c r="AI22"/>
      <c r="AJ22"/>
      <c r="AK22"/>
      <c r="AL22"/>
      <c r="AM22"/>
    </row>
    <row r="23" spans="1:39" ht="15" x14ac:dyDescent="0.25">
      <c r="A23" s="11">
        <v>22</v>
      </c>
      <c r="B23" s="12" t="s">
        <v>133</v>
      </c>
      <c r="C23" s="13" t="s">
        <v>75</v>
      </c>
      <c r="D23" s="14" t="s">
        <v>74</v>
      </c>
      <c r="E23" s="15"/>
      <c r="F23" s="16">
        <v>70.611536091498039</v>
      </c>
      <c r="G23" s="15"/>
      <c r="H23" s="15">
        <v>46.313760000000002</v>
      </c>
      <c r="I23" s="17">
        <v>-832.26405641999997</v>
      </c>
      <c r="J23" s="17">
        <v>96.676968400000007</v>
      </c>
      <c r="K23" s="14">
        <v>163.09805208</v>
      </c>
      <c r="L23" s="19"/>
      <c r="M23" s="18">
        <f t="shared" si="2"/>
        <v>0.47389425240509092</v>
      </c>
      <c r="N23" s="18">
        <f t="shared" si="3"/>
        <v>0.90002823595164383</v>
      </c>
      <c r="O23" s="18">
        <f t="shared" si="4"/>
        <v>0.80973798468821179</v>
      </c>
      <c r="P23" s="19"/>
      <c r="Q23" s="14">
        <f t="shared" si="5"/>
        <v>71.552894205080435</v>
      </c>
      <c r="R23" s="14">
        <f t="shared" si="0"/>
        <v>0.94135811358239607</v>
      </c>
      <c r="S23" s="14">
        <f t="shared" si="1"/>
        <v>-0.94135811358239607</v>
      </c>
      <c r="T23" s="20"/>
      <c r="AC23" t="s">
        <v>70</v>
      </c>
      <c r="AD23"/>
      <c r="AE23"/>
      <c r="AF23"/>
      <c r="AG23"/>
      <c r="AH23"/>
      <c r="AI23"/>
      <c r="AJ23"/>
      <c r="AK23"/>
      <c r="AL23"/>
      <c r="AM23"/>
    </row>
    <row r="24" spans="1:39" ht="15.75" thickBot="1" x14ac:dyDescent="0.3">
      <c r="A24" s="11">
        <v>23</v>
      </c>
      <c r="B24" s="12" t="s">
        <v>134</v>
      </c>
      <c r="C24" s="13" t="s">
        <v>92</v>
      </c>
      <c r="D24" s="14" t="s">
        <v>74</v>
      </c>
      <c r="E24" s="15"/>
      <c r="F24" s="16">
        <v>71.494238404161578</v>
      </c>
      <c r="G24" s="15"/>
      <c r="H24" s="15">
        <v>24.604184999999998</v>
      </c>
      <c r="I24" s="17">
        <v>-808.48290552999993</v>
      </c>
      <c r="J24" s="17">
        <v>74.395201920000005</v>
      </c>
      <c r="K24" s="14">
        <v>96.114178559999999</v>
      </c>
      <c r="L24" s="19"/>
      <c r="M24" s="18">
        <f t="shared" si="2"/>
        <v>0.5785337646789106</v>
      </c>
      <c r="N24" s="18">
        <f t="shared" si="3"/>
        <v>0.64166103079659353</v>
      </c>
      <c r="O24" s="18">
        <f t="shared" si="4"/>
        <v>0.64249285504906029</v>
      </c>
      <c r="P24" s="19"/>
      <c r="Q24" s="14">
        <f t="shared" si="5"/>
        <v>77.162014309131536</v>
      </c>
      <c r="R24" s="14">
        <f t="shared" si="0"/>
        <v>5.6677759049699574</v>
      </c>
      <c r="S24" s="14">
        <f t="shared" si="1"/>
        <v>-5.6677759049699574</v>
      </c>
      <c r="T24" s="20"/>
      <c r="AC24"/>
      <c r="AD24"/>
      <c r="AE24"/>
      <c r="AF24"/>
      <c r="AG24"/>
      <c r="AH24"/>
      <c r="AI24"/>
      <c r="AJ24"/>
      <c r="AK24"/>
      <c r="AL24"/>
    </row>
    <row r="25" spans="1:39" ht="15" x14ac:dyDescent="0.25">
      <c r="A25" s="11">
        <v>24</v>
      </c>
      <c r="B25" s="12" t="s">
        <v>135</v>
      </c>
      <c r="C25" s="13" t="s">
        <v>203</v>
      </c>
      <c r="D25" s="14" t="s">
        <v>74</v>
      </c>
      <c r="E25" s="15"/>
      <c r="F25" s="16">
        <v>71.688211889090312</v>
      </c>
      <c r="G25" s="15"/>
      <c r="H25" s="15">
        <v>-16.78005417012951</v>
      </c>
      <c r="I25" s="17">
        <v>-772.18256638999992</v>
      </c>
      <c r="J25" s="17">
        <v>67.664861360000003</v>
      </c>
      <c r="K25" s="14">
        <v>-38.074399999999997</v>
      </c>
      <c r="L25" s="19"/>
      <c r="M25" s="18">
        <f t="shared" si="2"/>
        <v>0.73825899414966323</v>
      </c>
      <c r="N25" s="18">
        <f t="shared" si="3"/>
        <v>0.56361967434535776</v>
      </c>
      <c r="O25" s="18">
        <f t="shared" si="4"/>
        <v>0.30745122430998645</v>
      </c>
      <c r="P25" s="19"/>
      <c r="Q25" s="14">
        <f t="shared" si="5"/>
        <v>73.492812692513766</v>
      </c>
      <c r="R25" s="14">
        <f t="shared" si="0"/>
        <v>1.8046008034234546</v>
      </c>
      <c r="S25" s="14">
        <f t="shared" si="1"/>
        <v>-1.8046008034234546</v>
      </c>
      <c r="T25" s="20"/>
      <c r="AC25" s="32" t="s">
        <v>26</v>
      </c>
      <c r="AD25" s="32"/>
      <c r="AE25"/>
      <c r="AF25"/>
      <c r="AG25"/>
      <c r="AH25"/>
      <c r="AI25"/>
      <c r="AJ25"/>
      <c r="AK25"/>
      <c r="AL25"/>
      <c r="AM25"/>
    </row>
    <row r="26" spans="1:39" ht="15" x14ac:dyDescent="0.25">
      <c r="A26" s="11">
        <v>25</v>
      </c>
      <c r="B26" s="12" t="s">
        <v>136</v>
      </c>
      <c r="C26" s="13" t="s">
        <v>207</v>
      </c>
      <c r="D26" s="14" t="s">
        <v>74</v>
      </c>
      <c r="E26" s="15"/>
      <c r="F26" s="16">
        <v>72.183692380198295</v>
      </c>
      <c r="G26" s="15"/>
      <c r="H26" s="15">
        <v>-2.8946099999999997</v>
      </c>
      <c r="I26" s="17">
        <v>-793.81591665999997</v>
      </c>
      <c r="J26" s="17">
        <v>90.180513440000013</v>
      </c>
      <c r="K26" s="14">
        <v>108.80002472000001</v>
      </c>
      <c r="L26" s="19"/>
      <c r="M26" s="18">
        <f t="shared" si="2"/>
        <v>0.64307002572789529</v>
      </c>
      <c r="N26" s="18">
        <f t="shared" si="3"/>
        <v>0.82469888928887136</v>
      </c>
      <c r="O26" s="18">
        <f t="shared" si="4"/>
        <v>0.67416683677210976</v>
      </c>
      <c r="P26" s="19"/>
      <c r="Q26" s="14">
        <f t="shared" si="5"/>
        <v>72.621180738872795</v>
      </c>
      <c r="R26" s="14">
        <f t="shared" si="0"/>
        <v>0.43748835867449998</v>
      </c>
      <c r="S26" s="14">
        <f t="shared" si="1"/>
        <v>-0.43748835867449998</v>
      </c>
      <c r="T26" s="20"/>
      <c r="AC26" t="s">
        <v>29</v>
      </c>
      <c r="AD26">
        <v>0.95528424885191243</v>
      </c>
      <c r="AE26"/>
      <c r="AF26"/>
      <c r="AG26"/>
      <c r="AH26"/>
      <c r="AI26"/>
      <c r="AJ26"/>
      <c r="AK26"/>
      <c r="AL26"/>
      <c r="AM26"/>
    </row>
    <row r="27" spans="1:39" ht="15" x14ac:dyDescent="0.25">
      <c r="A27" s="11">
        <v>26</v>
      </c>
      <c r="B27" s="12" t="s">
        <v>137</v>
      </c>
      <c r="C27" s="13" t="s">
        <v>76</v>
      </c>
      <c r="D27" s="14" t="s">
        <v>74</v>
      </c>
      <c r="E27" s="15"/>
      <c r="F27" s="16">
        <v>72.430778443883185</v>
      </c>
      <c r="G27" s="15"/>
      <c r="H27" s="15">
        <v>49.015395999999996</v>
      </c>
      <c r="I27" s="17">
        <v>-836.55772791999993</v>
      </c>
      <c r="J27" s="17">
        <v>95.858996400000009</v>
      </c>
      <c r="K27" s="14">
        <v>150.24367439999997</v>
      </c>
      <c r="L27" s="19"/>
      <c r="M27" s="18">
        <f t="shared" si="2"/>
        <v>0.45500165575566126</v>
      </c>
      <c r="N27" s="18">
        <f t="shared" si="3"/>
        <v>0.89054347899914721</v>
      </c>
      <c r="O27" s="18">
        <f t="shared" si="4"/>
        <v>0.77764321398373271</v>
      </c>
      <c r="P27" s="19"/>
      <c r="Q27" s="14">
        <f t="shared" si="5"/>
        <v>70.899905756801999</v>
      </c>
      <c r="R27" s="14">
        <f t="shared" si="0"/>
        <v>1.5308726870811853</v>
      </c>
      <c r="S27" s="14">
        <f t="shared" si="1"/>
        <v>1.5308726870811853</v>
      </c>
      <c r="T27" s="20"/>
      <c r="AC27" t="s">
        <v>31</v>
      </c>
      <c r="AD27">
        <v>0.91256799610456252</v>
      </c>
      <c r="AE27"/>
      <c r="AF27"/>
      <c r="AG27"/>
      <c r="AH27"/>
      <c r="AI27"/>
      <c r="AJ27"/>
      <c r="AK27"/>
      <c r="AL27"/>
      <c r="AM27"/>
    </row>
    <row r="28" spans="1:39" ht="15" x14ac:dyDescent="0.25">
      <c r="A28" s="11">
        <v>27</v>
      </c>
      <c r="B28" s="12" t="s">
        <v>138</v>
      </c>
      <c r="C28" s="13" t="s">
        <v>77</v>
      </c>
      <c r="D28" s="14" t="s">
        <v>74</v>
      </c>
      <c r="E28" s="15"/>
      <c r="F28" s="16">
        <v>73.165351270798865</v>
      </c>
      <c r="G28" s="15"/>
      <c r="H28" s="15">
        <v>69.856587999999988</v>
      </c>
      <c r="I28" s="17">
        <v>-855.50584498000001</v>
      </c>
      <c r="J28" s="17">
        <v>91.930764319999994</v>
      </c>
      <c r="K28" s="14">
        <v>149.60327136000001</v>
      </c>
      <c r="L28" s="19"/>
      <c r="M28" s="18">
        <f t="shared" si="2"/>
        <v>0.37162798991262658</v>
      </c>
      <c r="N28" s="18">
        <f t="shared" si="3"/>
        <v>0.84499384339817241</v>
      </c>
      <c r="O28" s="18">
        <f t="shared" si="4"/>
        <v>0.77604425764069418</v>
      </c>
      <c r="P28" s="19"/>
      <c r="Q28" s="14">
        <f t="shared" si="5"/>
        <v>71.455892591433738</v>
      </c>
      <c r="R28" s="14">
        <f t="shared" si="0"/>
        <v>1.7094586793651274</v>
      </c>
      <c r="S28" s="14">
        <f t="shared" si="1"/>
        <v>1.7094586793651274</v>
      </c>
      <c r="T28" s="20"/>
      <c r="AC28" t="s">
        <v>33</v>
      </c>
      <c r="AD28">
        <v>0.90882091022332945</v>
      </c>
      <c r="AE28"/>
      <c r="AF28"/>
      <c r="AG28"/>
      <c r="AH28"/>
      <c r="AI28"/>
      <c r="AJ28"/>
      <c r="AK28"/>
      <c r="AL28"/>
      <c r="AM28"/>
    </row>
    <row r="29" spans="1:39" ht="15" x14ac:dyDescent="0.25">
      <c r="A29" s="11">
        <v>28</v>
      </c>
      <c r="B29" s="12" t="s">
        <v>139</v>
      </c>
      <c r="C29" s="13" t="s">
        <v>80</v>
      </c>
      <c r="D29" s="14" t="s">
        <v>74</v>
      </c>
      <c r="E29" s="15"/>
      <c r="F29" s="16">
        <v>73.271727225463039</v>
      </c>
      <c r="G29" s="15"/>
      <c r="H29" s="15">
        <v>-31.840710000000001</v>
      </c>
      <c r="I29" s="17">
        <v>-774.78096129999994</v>
      </c>
      <c r="J29" s="17">
        <v>68.02037584</v>
      </c>
      <c r="K29" s="14">
        <v>-60.388425120000001</v>
      </c>
      <c r="L29" s="19"/>
      <c r="M29" s="18">
        <f t="shared" si="2"/>
        <v>0.72682578903125539</v>
      </c>
      <c r="N29" s="18">
        <f t="shared" si="3"/>
        <v>0.56774202625458348</v>
      </c>
      <c r="O29" s="18">
        <f t="shared" si="4"/>
        <v>0.25173763493609919</v>
      </c>
      <c r="P29" s="19"/>
      <c r="Q29" s="14">
        <f t="shared" si="5"/>
        <v>71.915630571659364</v>
      </c>
      <c r="R29" s="14">
        <f t="shared" si="0"/>
        <v>1.3560966538036752</v>
      </c>
      <c r="S29" s="14">
        <f t="shared" si="1"/>
        <v>1.3560966538036752</v>
      </c>
      <c r="T29" s="20"/>
      <c r="AC29" t="s">
        <v>36</v>
      </c>
      <c r="AD29">
        <v>2.5263624142121013</v>
      </c>
      <c r="AE29"/>
      <c r="AF29"/>
      <c r="AG29"/>
      <c r="AH29"/>
      <c r="AI29"/>
      <c r="AJ29"/>
      <c r="AK29"/>
      <c r="AL29"/>
      <c r="AM29"/>
    </row>
    <row r="30" spans="1:39" ht="15.75" thickBot="1" x14ac:dyDescent="0.3">
      <c r="A30" s="11">
        <v>29</v>
      </c>
      <c r="B30" s="12" t="s">
        <v>140</v>
      </c>
      <c r="C30" s="13" t="s">
        <v>79</v>
      </c>
      <c r="D30" s="14" t="s">
        <v>74</v>
      </c>
      <c r="E30" s="15"/>
      <c r="F30" s="16">
        <v>73.949374416686922</v>
      </c>
      <c r="G30" s="15"/>
      <c r="H30" s="15">
        <v>54.515154999999993</v>
      </c>
      <c r="I30" s="17">
        <v>-842.94902679999996</v>
      </c>
      <c r="J30" s="17">
        <v>91.913066000000001</v>
      </c>
      <c r="K30" s="14">
        <v>147.57892664000002</v>
      </c>
      <c r="L30" s="19"/>
      <c r="M30" s="18">
        <f t="shared" si="2"/>
        <v>0.42687928267570091</v>
      </c>
      <c r="N30" s="18">
        <f t="shared" si="3"/>
        <v>0.84478862333725657</v>
      </c>
      <c r="O30" s="18">
        <f t="shared" si="4"/>
        <v>0.77098987996231683</v>
      </c>
      <c r="P30" s="19"/>
      <c r="Q30" s="14">
        <f t="shared" si="5"/>
        <v>71.936194760948979</v>
      </c>
      <c r="R30" s="14">
        <f t="shared" si="0"/>
        <v>2.0131796557379431</v>
      </c>
      <c r="S30" s="14">
        <f t="shared" si="1"/>
        <v>2.0131796557379431</v>
      </c>
      <c r="T30" s="20"/>
      <c r="AC30" s="39" t="s">
        <v>39</v>
      </c>
      <c r="AD30" s="39">
        <v>74</v>
      </c>
      <c r="AE30"/>
      <c r="AF30"/>
      <c r="AG30"/>
      <c r="AH30"/>
      <c r="AI30"/>
      <c r="AJ30"/>
      <c r="AK30"/>
      <c r="AL30"/>
      <c r="AM30"/>
    </row>
    <row r="31" spans="1:39" ht="15" x14ac:dyDescent="0.25">
      <c r="A31" s="11">
        <v>30</v>
      </c>
      <c r="B31" s="12" t="s">
        <v>141</v>
      </c>
      <c r="C31" s="13" t="s">
        <v>102</v>
      </c>
      <c r="D31" s="14" t="s">
        <v>74</v>
      </c>
      <c r="E31" s="15"/>
      <c r="F31" s="16">
        <v>74.370037453082162</v>
      </c>
      <c r="G31" s="15"/>
      <c r="H31" s="15">
        <v>3.0875840000000001</v>
      </c>
      <c r="I31" s="17">
        <v>-827.50242296999988</v>
      </c>
      <c r="J31" s="17">
        <v>88.135960000000011</v>
      </c>
      <c r="K31" s="14">
        <v>96.125433520000016</v>
      </c>
      <c r="L31" s="19"/>
      <c r="M31" s="18">
        <f t="shared" si="2"/>
        <v>0.49484592981294212</v>
      </c>
      <c r="N31" s="18">
        <f t="shared" si="3"/>
        <v>0.80099136329190457</v>
      </c>
      <c r="O31" s="18">
        <f t="shared" si="4"/>
        <v>0.64252095639861462</v>
      </c>
      <c r="P31" s="19"/>
      <c r="Q31" s="14">
        <f t="shared" si="5"/>
        <v>71.054996785250438</v>
      </c>
      <c r="R31" s="14">
        <f t="shared" si="0"/>
        <v>3.3150406678317239</v>
      </c>
      <c r="S31" s="14">
        <f t="shared" si="1"/>
        <v>3.3150406678317239</v>
      </c>
      <c r="T31" s="20"/>
      <c r="AC31"/>
      <c r="AD31"/>
      <c r="AE31"/>
      <c r="AF31"/>
      <c r="AG31"/>
      <c r="AH31"/>
      <c r="AI31"/>
      <c r="AJ31"/>
      <c r="AK31"/>
      <c r="AL31"/>
      <c r="AM31"/>
    </row>
    <row r="32" spans="1:39" ht="15.75" thickBot="1" x14ac:dyDescent="0.3">
      <c r="A32" s="11">
        <v>31</v>
      </c>
      <c r="B32" s="12" t="s">
        <v>142</v>
      </c>
      <c r="C32" s="13" t="s">
        <v>78</v>
      </c>
      <c r="D32" s="14" t="s">
        <v>74</v>
      </c>
      <c r="E32" s="15"/>
      <c r="F32" s="16">
        <v>74.696772509864815</v>
      </c>
      <c r="G32" s="15"/>
      <c r="H32" s="15">
        <v>0.57892199999999994</v>
      </c>
      <c r="I32" s="17">
        <v>-826.87815207999984</v>
      </c>
      <c r="J32" s="17">
        <v>80.543297039999999</v>
      </c>
      <c r="K32" s="14">
        <v>117.44998448000001</v>
      </c>
      <c r="L32" s="19"/>
      <c r="M32" s="18">
        <f t="shared" si="2"/>
        <v>0.49759278599994933</v>
      </c>
      <c r="N32" s="18">
        <f t="shared" si="3"/>
        <v>0.71295098685136149</v>
      </c>
      <c r="O32" s="18">
        <f t="shared" si="4"/>
        <v>0.69576402972934737</v>
      </c>
      <c r="P32" s="19"/>
      <c r="Q32" s="14">
        <f t="shared" si="5"/>
        <v>75.223928172561443</v>
      </c>
      <c r="R32" s="14">
        <f t="shared" si="0"/>
        <v>0.52715566269662872</v>
      </c>
      <c r="S32" s="14">
        <f t="shared" si="1"/>
        <v>-0.52715566269662872</v>
      </c>
      <c r="T32" s="20"/>
      <c r="AC32" t="s">
        <v>43</v>
      </c>
      <c r="AD32"/>
      <c r="AE32"/>
      <c r="AF32"/>
      <c r="AG32"/>
      <c r="AH32"/>
      <c r="AI32"/>
      <c r="AJ32"/>
      <c r="AK32"/>
      <c r="AL32"/>
      <c r="AM32"/>
    </row>
    <row r="33" spans="1:39" ht="15" x14ac:dyDescent="0.25">
      <c r="A33" s="11">
        <v>32</v>
      </c>
      <c r="B33" s="12" t="s">
        <v>143</v>
      </c>
      <c r="C33" s="13" t="s">
        <v>201</v>
      </c>
      <c r="D33" s="14" t="s">
        <v>74</v>
      </c>
      <c r="E33" s="15"/>
      <c r="F33" s="16">
        <v>75.747472888749357</v>
      </c>
      <c r="G33" s="15"/>
      <c r="H33" s="15">
        <v>14.955484999999999</v>
      </c>
      <c r="I33" s="17">
        <v>-839.63952269999993</v>
      </c>
      <c r="J33" s="17">
        <v>76.318503039999996</v>
      </c>
      <c r="K33" s="14">
        <v>102.22888536000001</v>
      </c>
      <c r="L33" s="19"/>
      <c r="M33" s="18">
        <f t="shared" si="2"/>
        <v>0.44144144144144132</v>
      </c>
      <c r="N33" s="18">
        <f t="shared" si="3"/>
        <v>0.66396258105707251</v>
      </c>
      <c r="O33" s="18">
        <f t="shared" si="4"/>
        <v>0.65776003620373114</v>
      </c>
      <c r="P33" s="19"/>
      <c r="Q33" s="14">
        <f t="shared" si="5"/>
        <v>75.322372056736356</v>
      </c>
      <c r="R33" s="14">
        <f t="shared" si="0"/>
        <v>0.4251008320130012</v>
      </c>
      <c r="S33" s="14">
        <f t="shared" si="1"/>
        <v>0.4251008320130012</v>
      </c>
      <c r="T33" s="20"/>
      <c r="AC33" s="40"/>
      <c r="AD33" s="40" t="s">
        <v>45</v>
      </c>
      <c r="AE33" s="40" t="s">
        <v>46</v>
      </c>
      <c r="AF33" s="40" t="s">
        <v>47</v>
      </c>
      <c r="AG33" s="40" t="s">
        <v>48</v>
      </c>
      <c r="AH33" s="40" t="s">
        <v>49</v>
      </c>
      <c r="AI33"/>
      <c r="AJ33"/>
      <c r="AK33"/>
      <c r="AL33"/>
      <c r="AM33"/>
    </row>
    <row r="34" spans="1:39" ht="15" x14ac:dyDescent="0.25">
      <c r="A34" s="11">
        <v>33</v>
      </c>
      <c r="B34" s="12" t="s">
        <v>144</v>
      </c>
      <c r="C34" s="13" t="s">
        <v>32</v>
      </c>
      <c r="D34" s="14" t="s">
        <v>74</v>
      </c>
      <c r="E34" s="15"/>
      <c r="F34" s="16">
        <v>76.603138556891537</v>
      </c>
      <c r="G34" s="15"/>
      <c r="H34" s="15">
        <v>-21.227139999999999</v>
      </c>
      <c r="I34" s="17">
        <v>-774.28212350999991</v>
      </c>
      <c r="J34" s="17">
        <v>64.001267280000008</v>
      </c>
      <c r="K34" s="14">
        <v>54.860775360000005</v>
      </c>
      <c r="L34" s="19"/>
      <c r="M34" s="18">
        <f t="shared" si="2"/>
        <v>0.72902072666445894</v>
      </c>
      <c r="N34" s="18">
        <f t="shared" si="3"/>
        <v>0.52113863658195569</v>
      </c>
      <c r="O34" s="18">
        <f t="shared" si="4"/>
        <v>0.53949148466428909</v>
      </c>
      <c r="P34" s="19"/>
      <c r="Q34" s="14">
        <f t="shared" si="5"/>
        <v>80.278564747653476</v>
      </c>
      <c r="R34" s="14">
        <f t="shared" ref="R34:R65" si="6">ABS(Q34-F34)</f>
        <v>3.6754261907619394</v>
      </c>
      <c r="S34" s="14">
        <f t="shared" ref="S34:S65" si="7">F34-Q34</f>
        <v>-3.6754261907619394</v>
      </c>
      <c r="T34" s="20"/>
      <c r="AC34" t="s">
        <v>52</v>
      </c>
      <c r="AD34">
        <v>3</v>
      </c>
      <c r="AE34">
        <v>4663.2010993154809</v>
      </c>
      <c r="AF34">
        <v>1554.4003664384936</v>
      </c>
      <c r="AG34">
        <v>243.54072071715325</v>
      </c>
      <c r="AH34">
        <v>5.8650661665351784E-37</v>
      </c>
      <c r="AI34"/>
      <c r="AJ34"/>
      <c r="AK34"/>
      <c r="AL34"/>
      <c r="AM34"/>
    </row>
    <row r="35" spans="1:39" ht="15" x14ac:dyDescent="0.25">
      <c r="A35" s="11">
        <v>34</v>
      </c>
      <c r="B35" s="12" t="s">
        <v>145</v>
      </c>
      <c r="C35" s="13" t="s">
        <v>199</v>
      </c>
      <c r="D35" s="14" t="s">
        <v>74</v>
      </c>
      <c r="E35" s="15"/>
      <c r="F35" s="16">
        <v>76.623512537199133</v>
      </c>
      <c r="G35" s="15"/>
      <c r="H35" s="15">
        <v>-25.08662</v>
      </c>
      <c r="I35" s="17">
        <v>-770.88867571999992</v>
      </c>
      <c r="J35" s="17">
        <v>70.990388240000016</v>
      </c>
      <c r="K35" s="14">
        <v>42.086186560000002</v>
      </c>
      <c r="L35" s="19"/>
      <c r="M35" s="18">
        <f t="shared" si="2"/>
        <v>0.74395224630851386</v>
      </c>
      <c r="N35" s="18">
        <f t="shared" si="3"/>
        <v>0.60218066933760028</v>
      </c>
      <c r="O35" s="18">
        <f t="shared" si="4"/>
        <v>0.5075959305902934</v>
      </c>
      <c r="P35" s="19"/>
      <c r="Q35" s="14">
        <f t="shared" si="5"/>
        <v>77.03390733662178</v>
      </c>
      <c r="R35" s="14">
        <f t="shared" si="6"/>
        <v>0.41039479942264734</v>
      </c>
      <c r="S35" s="14">
        <f t="shared" si="7"/>
        <v>-0.41039479942264734</v>
      </c>
      <c r="T35" s="20"/>
      <c r="AC35" t="s">
        <v>54</v>
      </c>
      <c r="AD35">
        <v>70</v>
      </c>
      <c r="AE35">
        <v>446.77549335605175</v>
      </c>
      <c r="AF35">
        <v>6.3825070479435961</v>
      </c>
      <c r="AG35"/>
      <c r="AH35"/>
      <c r="AI35"/>
      <c r="AJ35"/>
      <c r="AK35"/>
      <c r="AL35"/>
      <c r="AM35"/>
    </row>
    <row r="36" spans="1:39" ht="15.75" thickBot="1" x14ac:dyDescent="0.3">
      <c r="A36" s="11">
        <v>35</v>
      </c>
      <c r="B36" s="12" t="s">
        <v>146</v>
      </c>
      <c r="C36" s="13" t="s">
        <v>200</v>
      </c>
      <c r="D36" s="14" t="s">
        <v>74</v>
      </c>
      <c r="E36" s="15"/>
      <c r="F36" s="16">
        <v>76.762174196483414</v>
      </c>
      <c r="G36" s="15"/>
      <c r="H36" s="15">
        <v>-28.946099999999998</v>
      </c>
      <c r="I36" s="17">
        <v>-776.34887505000006</v>
      </c>
      <c r="J36" s="17">
        <v>71.481380639999998</v>
      </c>
      <c r="K36" s="14">
        <v>46.38248512000002</v>
      </c>
      <c r="L36" s="19"/>
      <c r="M36" s="18">
        <f t="shared" si="2"/>
        <v>0.71992680710871026</v>
      </c>
      <c r="N36" s="18">
        <f t="shared" si="3"/>
        <v>0.60787394927813965</v>
      </c>
      <c r="O36" s="18">
        <f t="shared" si="4"/>
        <v>0.51832291563724142</v>
      </c>
      <c r="P36" s="19"/>
      <c r="Q36" s="14">
        <f t="shared" si="5"/>
        <v>76.84386101917525</v>
      </c>
      <c r="R36" s="14">
        <f t="shared" si="6"/>
        <v>8.1686822691835914E-2</v>
      </c>
      <c r="S36" s="14">
        <f t="shared" si="7"/>
        <v>-8.1686822691835914E-2</v>
      </c>
      <c r="T36" s="20"/>
      <c r="AC36" s="39" t="s">
        <v>56</v>
      </c>
      <c r="AD36" s="39">
        <v>73</v>
      </c>
      <c r="AE36" s="39">
        <v>5109.9765926715327</v>
      </c>
      <c r="AF36" s="39"/>
      <c r="AG36" s="39"/>
      <c r="AH36" s="39"/>
      <c r="AI36"/>
      <c r="AJ36"/>
      <c r="AK36"/>
      <c r="AL36"/>
      <c r="AM36"/>
    </row>
    <row r="37" spans="1:39" ht="15.75" thickBot="1" x14ac:dyDescent="0.3">
      <c r="A37" s="11">
        <v>36</v>
      </c>
      <c r="B37" s="12" t="s">
        <v>147</v>
      </c>
      <c r="C37" s="13" t="s">
        <v>197</v>
      </c>
      <c r="D37" s="14" t="s">
        <v>74</v>
      </c>
      <c r="E37" s="15"/>
      <c r="F37" s="16">
        <v>76.897001925636118</v>
      </c>
      <c r="G37" s="15"/>
      <c r="H37" s="15">
        <v>-46.313759999999995</v>
      </c>
      <c r="I37" s="17">
        <v>-738.07923624</v>
      </c>
      <c r="J37" s="17">
        <v>39.221652800000001</v>
      </c>
      <c r="K37" s="14">
        <v>-98.44521048</v>
      </c>
      <c r="L37" s="19"/>
      <c r="M37" s="18">
        <f t="shared" si="2"/>
        <v>0.88831715787417909</v>
      </c>
      <c r="N37" s="18">
        <f t="shared" si="3"/>
        <v>0.23380774907068791</v>
      </c>
      <c r="O37" s="18">
        <f t="shared" si="4"/>
        <v>0.15671757015465351</v>
      </c>
      <c r="P37" s="19"/>
      <c r="Q37" s="14">
        <f t="shared" si="5"/>
        <v>82.316500826279963</v>
      </c>
      <c r="R37" s="14">
        <f t="shared" si="6"/>
        <v>5.4194989006438448</v>
      </c>
      <c r="S37" s="14">
        <f t="shared" si="7"/>
        <v>-5.4194989006438448</v>
      </c>
      <c r="T37" s="20"/>
      <c r="AC37"/>
      <c r="AD37"/>
      <c r="AE37"/>
      <c r="AF37"/>
      <c r="AG37"/>
      <c r="AH37"/>
      <c r="AI37"/>
      <c r="AJ37"/>
      <c r="AK37"/>
      <c r="AL37"/>
      <c r="AM37"/>
    </row>
    <row r="38" spans="1:39" ht="15" x14ac:dyDescent="0.25">
      <c r="A38" s="11">
        <v>37</v>
      </c>
      <c r="B38" s="12" t="s">
        <v>148</v>
      </c>
      <c r="C38" s="13" t="s">
        <v>86</v>
      </c>
      <c r="D38" s="14" t="s">
        <v>74</v>
      </c>
      <c r="E38" s="15"/>
      <c r="F38" s="16">
        <v>77.179242335918502</v>
      </c>
      <c r="G38" s="15"/>
      <c r="H38" s="15">
        <v>-4.7278630000000001</v>
      </c>
      <c r="I38" s="17">
        <v>-823.66995932999998</v>
      </c>
      <c r="J38" s="17">
        <v>66.409745040000004</v>
      </c>
      <c r="K38" s="14">
        <v>76.699581760000001</v>
      </c>
      <c r="L38" s="19"/>
      <c r="M38" s="18">
        <f t="shared" si="2"/>
        <v>0.51170916439530922</v>
      </c>
      <c r="N38" s="18">
        <f t="shared" si="3"/>
        <v>0.5490660304036189</v>
      </c>
      <c r="O38" s="18">
        <f t="shared" si="4"/>
        <v>0.59401854939788934</v>
      </c>
      <c r="P38" s="19"/>
      <c r="Q38" s="14">
        <f t="shared" si="5"/>
        <v>78.323480463663557</v>
      </c>
      <c r="R38" s="14">
        <f t="shared" si="6"/>
        <v>1.1442381277450551</v>
      </c>
      <c r="S38" s="14">
        <f t="shared" si="7"/>
        <v>-1.1442381277450551</v>
      </c>
      <c r="T38" s="20"/>
      <c r="AC38" s="40"/>
      <c r="AD38" s="40" t="s">
        <v>58</v>
      </c>
      <c r="AE38" s="40" t="s">
        <v>36</v>
      </c>
      <c r="AF38" s="40" t="s">
        <v>59</v>
      </c>
      <c r="AG38" s="40" t="s">
        <v>60</v>
      </c>
      <c r="AH38" s="40" t="s">
        <v>61</v>
      </c>
      <c r="AI38" s="40" t="s">
        <v>62</v>
      </c>
      <c r="AJ38" s="40" t="s">
        <v>63</v>
      </c>
      <c r="AK38" s="40" t="s">
        <v>64</v>
      </c>
      <c r="AL38"/>
      <c r="AM38"/>
    </row>
    <row r="39" spans="1:39" ht="15" x14ac:dyDescent="0.25">
      <c r="A39" s="11">
        <v>38</v>
      </c>
      <c r="B39" s="12" t="s">
        <v>87</v>
      </c>
      <c r="C39" s="13" t="s">
        <v>88</v>
      </c>
      <c r="D39" s="14" t="s">
        <v>74</v>
      </c>
      <c r="E39" s="15"/>
      <c r="F39" s="16">
        <v>77.202485037335691</v>
      </c>
      <c r="G39" s="15"/>
      <c r="H39" s="15">
        <v>-27.981229999999996</v>
      </c>
      <c r="I39" s="17">
        <v>-777.97371612999984</v>
      </c>
      <c r="J39" s="17">
        <v>62.582640240000003</v>
      </c>
      <c r="K39" s="14">
        <v>49.830310320000002</v>
      </c>
      <c r="L39" s="19"/>
      <c r="M39" s="18">
        <f t="shared" si="2"/>
        <v>0.71277733907328655</v>
      </c>
      <c r="N39" s="18">
        <f t="shared" si="3"/>
        <v>0.50468901155733403</v>
      </c>
      <c r="O39" s="18">
        <f t="shared" si="4"/>
        <v>0.52693143500533912</v>
      </c>
      <c r="P39" s="19"/>
      <c r="Q39" s="14">
        <f t="shared" si="5"/>
        <v>80.344428435079976</v>
      </c>
      <c r="R39" s="14">
        <f t="shared" si="6"/>
        <v>3.141943397744285</v>
      </c>
      <c r="S39" s="14">
        <f t="shared" si="7"/>
        <v>-3.141943397744285</v>
      </c>
      <c r="T39" s="20"/>
      <c r="AC39" t="s">
        <v>18</v>
      </c>
      <c r="AD39">
        <v>76.81293398034542</v>
      </c>
      <c r="AE39">
        <v>2.3636311843139843</v>
      </c>
      <c r="AF39">
        <v>32.497850971889022</v>
      </c>
      <c r="AG39">
        <v>5.8140068646897005E-44</v>
      </c>
      <c r="AH39">
        <v>72.098820227809938</v>
      </c>
      <c r="AI39">
        <v>81.527047732880902</v>
      </c>
      <c r="AJ39">
        <v>72.098820227809938</v>
      </c>
      <c r="AK39">
        <v>81.527047732880902</v>
      </c>
      <c r="AL39"/>
      <c r="AM39"/>
    </row>
    <row r="40" spans="1:39" ht="15" x14ac:dyDescent="0.25">
      <c r="A40" s="11">
        <v>39</v>
      </c>
      <c r="B40" s="12" t="s">
        <v>149</v>
      </c>
      <c r="C40" s="13" t="s">
        <v>83</v>
      </c>
      <c r="D40" s="14" t="s">
        <v>74</v>
      </c>
      <c r="E40" s="15"/>
      <c r="F40" s="16">
        <v>77.355812847546446</v>
      </c>
      <c r="G40" s="15"/>
      <c r="H40" s="15">
        <v>-23.156879999999997</v>
      </c>
      <c r="I40" s="17">
        <v>-776.69912285999999</v>
      </c>
      <c r="J40" s="17">
        <v>71.977351999999996</v>
      </c>
      <c r="K40" s="14">
        <v>46.525075839999992</v>
      </c>
      <c r="L40" s="19"/>
      <c r="M40" s="18">
        <f t="shared" si="2"/>
        <v>0.71838568068539754</v>
      </c>
      <c r="N40" s="18">
        <f t="shared" si="3"/>
        <v>0.61362496252186827</v>
      </c>
      <c r="O40" s="18">
        <f t="shared" si="4"/>
        <v>0.51867893570891754</v>
      </c>
      <c r="P40" s="19"/>
      <c r="Q40" s="14">
        <f t="shared" si="5"/>
        <v>76.647725804305168</v>
      </c>
      <c r="R40" s="14">
        <f t="shared" si="6"/>
        <v>0.70808704324127802</v>
      </c>
      <c r="S40" s="14">
        <f t="shared" si="7"/>
        <v>0.70808704324127802</v>
      </c>
      <c r="T40" s="20"/>
      <c r="AC40" t="s">
        <v>67</v>
      </c>
      <c r="AD40">
        <v>10.600285058903921</v>
      </c>
      <c r="AE40">
        <v>2.1726084817130977</v>
      </c>
      <c r="AF40">
        <v>4.8790590426792484</v>
      </c>
      <c r="AG40">
        <v>6.4543776792613126E-6</v>
      </c>
      <c r="AH40">
        <v>6.2671540736264699</v>
      </c>
      <c r="AI40">
        <v>14.933416044181373</v>
      </c>
      <c r="AJ40">
        <v>6.2671540736264699</v>
      </c>
      <c r="AK40">
        <v>14.933416044181373</v>
      </c>
      <c r="AL40"/>
      <c r="AM40"/>
    </row>
    <row r="41" spans="1:39" ht="15" x14ac:dyDescent="0.25">
      <c r="A41" s="11">
        <v>40</v>
      </c>
      <c r="B41" s="12" t="s">
        <v>150</v>
      </c>
      <c r="C41" s="13" t="s">
        <v>95</v>
      </c>
      <c r="D41" s="14" t="s">
        <v>74</v>
      </c>
      <c r="E41" s="15"/>
      <c r="F41" s="16">
        <v>77.688711717261995</v>
      </c>
      <c r="G41" s="15"/>
      <c r="H41" s="15">
        <v>-5.0173239999999995</v>
      </c>
      <c r="I41" s="17">
        <v>-825.59873445999995</v>
      </c>
      <c r="J41" s="17">
        <v>77.183754239999999</v>
      </c>
      <c r="K41" s="14">
        <v>105.18529976000001</v>
      </c>
      <c r="L41" s="19"/>
      <c r="M41" s="18">
        <f t="shared" si="2"/>
        <v>0.50322235524874526</v>
      </c>
      <c r="N41" s="18">
        <f t="shared" si="3"/>
        <v>0.6739955618129615</v>
      </c>
      <c r="O41" s="18">
        <f t="shared" si="4"/>
        <v>0.6651416025959378</v>
      </c>
      <c r="P41" s="19"/>
      <c r="Q41" s="14">
        <f t="shared" si="5"/>
        <v>75.832631495543538</v>
      </c>
      <c r="R41" s="14">
        <f t="shared" si="6"/>
        <v>1.8560802217184573</v>
      </c>
      <c r="S41" s="14">
        <f t="shared" si="7"/>
        <v>1.8560802217184573</v>
      </c>
      <c r="T41" s="20"/>
      <c r="AC41" t="s">
        <v>68</v>
      </c>
      <c r="AD41">
        <v>-33.054322899334331</v>
      </c>
      <c r="AE41">
        <v>1.7873699949641841</v>
      </c>
      <c r="AF41">
        <v>-18.493273912207911</v>
      </c>
      <c r="AG41">
        <v>1.1858631282348482E-28</v>
      </c>
      <c r="AH41">
        <v>-36.619119949757177</v>
      </c>
      <c r="AI41">
        <v>-29.489525848911484</v>
      </c>
      <c r="AJ41">
        <v>-36.619119949757177</v>
      </c>
      <c r="AK41">
        <v>-29.489525848911484</v>
      </c>
      <c r="AL41"/>
      <c r="AM41"/>
    </row>
    <row r="42" spans="1:39" ht="15.75" thickBot="1" x14ac:dyDescent="0.3">
      <c r="A42" s="11">
        <v>41</v>
      </c>
      <c r="B42" s="12" t="s">
        <v>151</v>
      </c>
      <c r="C42" s="13" t="s">
        <v>96</v>
      </c>
      <c r="D42" s="14" t="s">
        <v>74</v>
      </c>
      <c r="E42" s="15"/>
      <c r="F42" s="16">
        <v>78.909384412529192</v>
      </c>
      <c r="G42" s="15"/>
      <c r="H42" s="15">
        <v>4.7278630000000001</v>
      </c>
      <c r="I42" s="17">
        <v>-831.76232401999994</v>
      </c>
      <c r="J42" s="17">
        <v>77.824701199999993</v>
      </c>
      <c r="K42" s="14">
        <v>100.6469568</v>
      </c>
      <c r="L42" s="19"/>
      <c r="M42" s="18">
        <f t="shared" si="2"/>
        <v>0.47610192662030532</v>
      </c>
      <c r="N42" s="18">
        <f t="shared" si="3"/>
        <v>0.68142763300249065</v>
      </c>
      <c r="O42" s="18">
        <f t="shared" si="4"/>
        <v>0.65381028183459811</v>
      </c>
      <c r="P42" s="19"/>
      <c r="Q42" s="14">
        <f t="shared" si="5"/>
        <v>75.03002916222303</v>
      </c>
      <c r="R42" s="14">
        <f t="shared" si="6"/>
        <v>3.8793552503061619</v>
      </c>
      <c r="S42" s="14">
        <f t="shared" si="7"/>
        <v>3.8793552503061619</v>
      </c>
      <c r="T42" s="20"/>
      <c r="AC42" s="39" t="s">
        <v>69</v>
      </c>
      <c r="AD42" s="39">
        <v>24.106279483237767</v>
      </c>
      <c r="AE42" s="39">
        <v>2.34407176411026</v>
      </c>
      <c r="AF42" s="39">
        <v>10.283934072465479</v>
      </c>
      <c r="AG42" s="39">
        <v>1.231751614283613E-15</v>
      </c>
      <c r="AH42" s="39">
        <v>19.431175764241313</v>
      </c>
      <c r="AI42" s="39">
        <v>28.78138320223422</v>
      </c>
      <c r="AJ42" s="39">
        <v>19.431175764241313</v>
      </c>
      <c r="AK42" s="39">
        <v>28.78138320223422</v>
      </c>
      <c r="AL42"/>
      <c r="AM42"/>
    </row>
    <row r="43" spans="1:39" ht="15" x14ac:dyDescent="0.25">
      <c r="A43" s="11">
        <v>42</v>
      </c>
      <c r="B43" s="12" t="s">
        <v>152</v>
      </c>
      <c r="C43" s="13" t="s">
        <v>198</v>
      </c>
      <c r="D43" s="14" t="s">
        <v>74</v>
      </c>
      <c r="E43" s="15"/>
      <c r="F43" s="16">
        <v>79.78106568333925</v>
      </c>
      <c r="G43" s="15"/>
      <c r="H43" s="15">
        <v>-5.6927329999999996</v>
      </c>
      <c r="I43" s="17">
        <v>-819.28944952999996</v>
      </c>
      <c r="J43" s="17">
        <v>70.815120480000004</v>
      </c>
      <c r="K43" s="14">
        <v>25.187428960000009</v>
      </c>
      <c r="L43" s="19"/>
      <c r="M43" s="18">
        <f t="shared" si="2"/>
        <v>0.53098385850506469</v>
      </c>
      <c r="N43" s="18">
        <f t="shared" si="3"/>
        <v>0.60014836003458183</v>
      </c>
      <c r="O43" s="18">
        <f t="shared" si="4"/>
        <v>0.46540316452535768</v>
      </c>
      <c r="P43" s="19"/>
      <c r="Q43" s="14">
        <f t="shared" si="5"/>
        <v>73.814027545221478</v>
      </c>
      <c r="R43" s="14">
        <f t="shared" si="6"/>
        <v>5.967038138117772</v>
      </c>
      <c r="S43" s="14">
        <f t="shared" si="7"/>
        <v>5.967038138117772</v>
      </c>
      <c r="T43" s="20"/>
      <c r="AC43"/>
      <c r="AD43"/>
      <c r="AE43"/>
      <c r="AF43"/>
      <c r="AG43"/>
      <c r="AH43"/>
      <c r="AI43"/>
      <c r="AJ43"/>
      <c r="AK43"/>
      <c r="AL43"/>
    </row>
    <row r="44" spans="1:39" ht="15" x14ac:dyDescent="0.25">
      <c r="A44" s="11">
        <v>43</v>
      </c>
      <c r="B44" s="12" t="s">
        <v>153</v>
      </c>
      <c r="C44" s="13" t="s">
        <v>196</v>
      </c>
      <c r="D44" s="14" t="s">
        <v>74</v>
      </c>
      <c r="E44" s="15"/>
      <c r="F44" s="16">
        <v>79.881861390392459</v>
      </c>
      <c r="G44" s="15"/>
      <c r="H44" s="15">
        <v>27.305820999999995</v>
      </c>
      <c r="I44" s="17">
        <v>-819.38593652999998</v>
      </c>
      <c r="J44" s="17">
        <v>44.278895439999999</v>
      </c>
      <c r="K44" s="14">
        <v>-33.895002399999996</v>
      </c>
      <c r="L44" s="19"/>
      <c r="M44" s="18">
        <f t="shared" si="2"/>
        <v>0.53055930577136945</v>
      </c>
      <c r="N44" s="18">
        <f t="shared" si="3"/>
        <v>0.29244877503514943</v>
      </c>
      <c r="O44" s="18">
        <f t="shared" si="4"/>
        <v>0.31788633139911077</v>
      </c>
      <c r="P44" s="19"/>
      <c r="Q44" s="14">
        <f t="shared" si="5"/>
        <v>80.375042268377484</v>
      </c>
      <c r="R44" s="14">
        <f t="shared" si="6"/>
        <v>0.49318087798502575</v>
      </c>
      <c r="S44" s="14">
        <f t="shared" si="7"/>
        <v>-0.49318087798502575</v>
      </c>
      <c r="T44" s="20"/>
      <c r="AC44"/>
      <c r="AD44"/>
      <c r="AE44"/>
      <c r="AF44"/>
      <c r="AG44"/>
      <c r="AH44"/>
      <c r="AI44"/>
      <c r="AJ44"/>
      <c r="AK44"/>
    </row>
    <row r="45" spans="1:39" ht="15" x14ac:dyDescent="0.25">
      <c r="A45" s="11">
        <v>44</v>
      </c>
      <c r="B45" s="12" t="s">
        <v>154</v>
      </c>
      <c r="C45" s="13" t="s">
        <v>106</v>
      </c>
      <c r="D45" s="14" t="s">
        <v>74</v>
      </c>
      <c r="E45" s="15"/>
      <c r="F45" s="16">
        <v>80.505797957907021</v>
      </c>
      <c r="G45" s="15"/>
      <c r="H45" s="15">
        <v>8.104908</v>
      </c>
      <c r="I45" s="17">
        <v>-810.87578312999995</v>
      </c>
      <c r="J45" s="17">
        <v>68.474381680000008</v>
      </c>
      <c r="K45" s="14">
        <v>1.8855614399999967</v>
      </c>
      <c r="L45" s="19"/>
      <c r="M45" s="18">
        <f t="shared" si="2"/>
        <v>0.56800485688327329</v>
      </c>
      <c r="N45" s="18">
        <f t="shared" si="3"/>
        <v>0.57300643022857545</v>
      </c>
      <c r="O45" s="18">
        <f t="shared" si="4"/>
        <v>0.40722313328167137</v>
      </c>
      <c r="P45" s="19"/>
      <c r="Q45" s="14">
        <f t="shared" si="5"/>
        <v>73.720873851523251</v>
      </c>
      <c r="R45" s="14">
        <f t="shared" si="6"/>
        <v>6.7849241063837695</v>
      </c>
      <c r="S45" s="14">
        <f t="shared" si="7"/>
        <v>6.7849241063837695</v>
      </c>
      <c r="T45" s="20"/>
      <c r="AC45"/>
      <c r="AD45"/>
      <c r="AE45"/>
      <c r="AF45"/>
      <c r="AG45"/>
      <c r="AH45"/>
      <c r="AI45"/>
      <c r="AJ45"/>
      <c r="AK45"/>
    </row>
    <row r="46" spans="1:39" x14ac:dyDescent="0.2">
      <c r="A46" s="11">
        <v>45</v>
      </c>
      <c r="B46" s="12" t="s">
        <v>155</v>
      </c>
      <c r="C46" s="13" t="s">
        <v>202</v>
      </c>
      <c r="D46" s="14" t="s">
        <v>74</v>
      </c>
      <c r="E46" s="15"/>
      <c r="F46" s="16">
        <v>81.091781304261019</v>
      </c>
      <c r="G46" s="15"/>
      <c r="H46" s="15">
        <v>-23.156879999999997</v>
      </c>
      <c r="I46" s="17">
        <v>-777.80679362000001</v>
      </c>
      <c r="J46" s="17">
        <v>59.811242320000005</v>
      </c>
      <c r="K46" s="14">
        <v>45.924588160000006</v>
      </c>
      <c r="L46" s="19"/>
      <c r="M46" s="18">
        <f t="shared" si="2"/>
        <v>0.71351181530257823</v>
      </c>
      <c r="N46" s="18">
        <f t="shared" si="3"/>
        <v>0.47255339360237381</v>
      </c>
      <c r="O46" s="18">
        <f t="shared" si="4"/>
        <v>0.5171796399141122</v>
      </c>
      <c r="P46" s="19"/>
      <c r="Q46" s="14">
        <f t="shared" si="5"/>
        <v>81.171948229620256</v>
      </c>
      <c r="R46" s="14">
        <f t="shared" si="6"/>
        <v>8.0166925359236529E-2</v>
      </c>
      <c r="S46" s="14">
        <f t="shared" si="7"/>
        <v>-8.0166925359236529E-2</v>
      </c>
      <c r="T46" s="20"/>
    </row>
    <row r="47" spans="1:39" x14ac:dyDescent="0.2">
      <c r="A47" s="11">
        <v>46</v>
      </c>
      <c r="B47" s="12" t="s">
        <v>156</v>
      </c>
      <c r="C47" s="13" t="s">
        <v>84</v>
      </c>
      <c r="D47" s="14" t="s">
        <v>74</v>
      </c>
      <c r="E47" s="15"/>
      <c r="F47" s="16">
        <v>81.12575981400299</v>
      </c>
      <c r="G47" s="15"/>
      <c r="H47" s="15">
        <v>-27.981229999999996</v>
      </c>
      <c r="I47" s="17">
        <v>-772.88981610000008</v>
      </c>
      <c r="J47" s="17">
        <v>60.067679679999998</v>
      </c>
      <c r="K47" s="14">
        <v>49.430236239999999</v>
      </c>
      <c r="L47" s="19"/>
      <c r="M47" s="18">
        <f t="shared" si="2"/>
        <v>0.73514702261167775</v>
      </c>
      <c r="N47" s="18">
        <f t="shared" si="3"/>
        <v>0.47552690129351705</v>
      </c>
      <c r="O47" s="18">
        <f t="shared" si="4"/>
        <v>0.52593253127136974</v>
      </c>
      <c r="P47" s="19"/>
      <c r="Q47" s="14">
        <f t="shared" si="5"/>
        <v>81.514384145758029</v>
      </c>
      <c r="R47" s="14">
        <f t="shared" si="6"/>
        <v>0.38862433175503952</v>
      </c>
      <c r="S47" s="14">
        <f t="shared" si="7"/>
        <v>-0.38862433175503952</v>
      </c>
      <c r="T47" s="20"/>
    </row>
    <row r="48" spans="1:39" x14ac:dyDescent="0.2">
      <c r="A48" s="11">
        <v>47</v>
      </c>
      <c r="B48" s="12" t="s">
        <v>157</v>
      </c>
      <c r="C48" s="13" t="s">
        <v>208</v>
      </c>
      <c r="D48" s="14" t="s">
        <v>74</v>
      </c>
      <c r="E48" s="15"/>
      <c r="F48" s="16">
        <v>82.214580919631501</v>
      </c>
      <c r="G48" s="15"/>
      <c r="H48" s="15">
        <v>-17.367659999999997</v>
      </c>
      <c r="I48" s="17">
        <v>-776.2215122099999</v>
      </c>
      <c r="J48" s="17">
        <v>61.374970480000002</v>
      </c>
      <c r="K48" s="14">
        <v>63.405758560000002</v>
      </c>
      <c r="L48" s="19"/>
      <c r="M48" s="18">
        <f t="shared" si="2"/>
        <v>0.72048721671718841</v>
      </c>
      <c r="N48" s="18">
        <f t="shared" si="3"/>
        <v>0.49068553203422083</v>
      </c>
      <c r="O48" s="18">
        <f t="shared" si="4"/>
        <v>0.56082657246899281</v>
      </c>
      <c r="P48" s="19"/>
      <c r="Q48" s="14">
        <f t="shared" si="5"/>
        <v>81.687880000971916</v>
      </c>
      <c r="R48" s="14">
        <f t="shared" si="6"/>
        <v>0.52670091865958568</v>
      </c>
      <c r="S48" s="14">
        <f t="shared" si="7"/>
        <v>0.52670091865958568</v>
      </c>
      <c r="T48" s="20"/>
    </row>
    <row r="49" spans="1:20" x14ac:dyDescent="0.2">
      <c r="A49" s="11">
        <v>48</v>
      </c>
      <c r="B49" s="12" t="s">
        <v>158</v>
      </c>
      <c r="C49" s="13" t="s">
        <v>104</v>
      </c>
      <c r="D49" s="14" t="s">
        <v>74</v>
      </c>
      <c r="E49" s="15"/>
      <c r="F49" s="16">
        <v>82.388394284090012</v>
      </c>
      <c r="G49" s="15"/>
      <c r="H49" s="15">
        <v>-56.927329999999991</v>
      </c>
      <c r="I49" s="17">
        <v>-712.69736601999989</v>
      </c>
      <c r="J49" s="17">
        <v>22.65284544</v>
      </c>
      <c r="K49" s="14">
        <v>-161.212658</v>
      </c>
      <c r="L49" s="19"/>
      <c r="M49" s="18">
        <f t="shared" si="2"/>
        <v>1</v>
      </c>
      <c r="N49" s="18">
        <f t="shared" si="3"/>
        <v>4.1684900363962406E-2</v>
      </c>
      <c r="O49" s="18">
        <f t="shared" si="4"/>
        <v>0</v>
      </c>
      <c r="P49" s="19"/>
      <c r="Q49" s="14">
        <f t="shared" si="5"/>
        <v>86.084875492026228</v>
      </c>
      <c r="R49" s="14">
        <f t="shared" si="6"/>
        <v>3.6964812079362162</v>
      </c>
      <c r="S49" s="14">
        <f t="shared" si="7"/>
        <v>-3.6964812079362162</v>
      </c>
      <c r="T49" s="20"/>
    </row>
    <row r="50" spans="1:20" x14ac:dyDescent="0.2">
      <c r="A50" s="11">
        <v>49</v>
      </c>
      <c r="B50" s="12" t="s">
        <v>159</v>
      </c>
      <c r="C50" s="13" t="s">
        <v>187</v>
      </c>
      <c r="D50" s="14" t="s">
        <v>74</v>
      </c>
      <c r="E50" s="15"/>
      <c r="F50" s="16">
        <v>82.6292559955602</v>
      </c>
      <c r="G50" s="15"/>
      <c r="H50" s="15">
        <v>13.797640999999999</v>
      </c>
      <c r="I50" s="17">
        <v>-804.93411366999987</v>
      </c>
      <c r="J50" s="17">
        <v>32.946866159999999</v>
      </c>
      <c r="K50" s="14">
        <v>-64.560542560000002</v>
      </c>
      <c r="L50" s="19"/>
      <c r="M50" s="18">
        <f t="shared" si="2"/>
        <v>0.59414881422421484</v>
      </c>
      <c r="N50" s="18">
        <f t="shared" si="3"/>
        <v>0.16104874728435156</v>
      </c>
      <c r="O50" s="18">
        <f t="shared" si="4"/>
        <v>0.24132070492809915</v>
      </c>
      <c r="P50" s="19"/>
      <c r="Q50" s="14">
        <f t="shared" si="5"/>
        <v>83.540234474587521</v>
      </c>
      <c r="R50" s="14">
        <f t="shared" si="6"/>
        <v>0.91097847902732099</v>
      </c>
      <c r="S50" s="14">
        <f t="shared" si="7"/>
        <v>-0.91097847902732099</v>
      </c>
      <c r="T50" s="20"/>
    </row>
    <row r="51" spans="1:20" x14ac:dyDescent="0.2">
      <c r="A51" s="11">
        <v>50</v>
      </c>
      <c r="B51" s="12" t="s">
        <v>160</v>
      </c>
      <c r="C51" s="13" t="s">
        <v>89</v>
      </c>
      <c r="D51" s="14" t="s">
        <v>74</v>
      </c>
      <c r="E51" s="15"/>
      <c r="F51" s="16">
        <v>83.041479244514974</v>
      </c>
      <c r="G51" s="15"/>
      <c r="H51" s="15">
        <v>-22.19201</v>
      </c>
      <c r="I51" s="17">
        <v>-783.57092699999998</v>
      </c>
      <c r="J51" s="17">
        <v>60.398006480000006</v>
      </c>
      <c r="K51" s="14">
        <v>65.099734640000008</v>
      </c>
      <c r="L51" s="19"/>
      <c r="M51" s="18">
        <f t="shared" si="2"/>
        <v>0.68814903499163593</v>
      </c>
      <c r="N51" s="18">
        <f t="shared" si="3"/>
        <v>0.47935719061013921</v>
      </c>
      <c r="O51" s="18">
        <f t="shared" si="4"/>
        <v>0.5650560867418668</v>
      </c>
      <c r="P51" s="19"/>
      <c r="Q51" s="14">
        <f t="shared" si="5"/>
        <v>81.811158824887315</v>
      </c>
      <c r="R51" s="14">
        <f t="shared" si="6"/>
        <v>1.2303204196276596</v>
      </c>
      <c r="S51" s="14">
        <f t="shared" si="7"/>
        <v>1.2303204196276596</v>
      </c>
      <c r="T51" s="20"/>
    </row>
    <row r="52" spans="1:20" x14ac:dyDescent="0.2">
      <c r="A52" s="11">
        <v>51</v>
      </c>
      <c r="B52" s="12" t="s">
        <v>161</v>
      </c>
      <c r="C52" s="13" t="s">
        <v>188</v>
      </c>
      <c r="D52" s="14" t="s">
        <v>74</v>
      </c>
      <c r="E52" s="15"/>
      <c r="F52" s="16">
        <v>84.775213389647433</v>
      </c>
      <c r="G52" s="15"/>
      <c r="H52" s="15">
        <v>-45.348889999999997</v>
      </c>
      <c r="I52" s="17">
        <v>-756.96270700999992</v>
      </c>
      <c r="J52" s="17">
        <v>29.865517520000001</v>
      </c>
      <c r="K52" s="14">
        <v>-32.644195600000003</v>
      </c>
      <c r="L52" s="19"/>
      <c r="M52" s="18">
        <f t="shared" si="2"/>
        <v>0.80522794236272077</v>
      </c>
      <c r="N52" s="18">
        <f t="shared" si="3"/>
        <v>0.12531910991741715</v>
      </c>
      <c r="O52" s="18">
        <f t="shared" si="4"/>
        <v>0.32100934197503794</v>
      </c>
      <c r="P52" s="19"/>
      <c r="Q52" s="14">
        <f t="shared" si="5"/>
        <v>88.862512373388142</v>
      </c>
      <c r="R52" s="14">
        <f t="shared" si="6"/>
        <v>4.087298983740709</v>
      </c>
      <c r="S52" s="14">
        <f t="shared" si="7"/>
        <v>-4.087298983740709</v>
      </c>
      <c r="T52" s="20"/>
    </row>
    <row r="53" spans="1:20" x14ac:dyDescent="0.2">
      <c r="A53" s="11">
        <v>52</v>
      </c>
      <c r="B53" s="12" t="s">
        <v>162</v>
      </c>
      <c r="C53" s="13" t="s">
        <v>190</v>
      </c>
      <c r="D53" s="14" t="s">
        <v>74</v>
      </c>
      <c r="E53" s="15"/>
      <c r="F53" s="16">
        <v>86.229364282955771</v>
      </c>
      <c r="G53" s="15"/>
      <c r="H53" s="15">
        <v>-28.22</v>
      </c>
      <c r="I53" s="17">
        <v>-742.83893994999994</v>
      </c>
      <c r="J53" s="17">
        <v>42.617010640000004</v>
      </c>
      <c r="K53" s="14">
        <v>-47.418820079999996</v>
      </c>
      <c r="L53" s="19"/>
      <c r="M53" s="18">
        <f t="shared" si="2"/>
        <v>0.86737397152100237</v>
      </c>
      <c r="N53" s="18">
        <f t="shared" si="3"/>
        <v>0.27317846576900284</v>
      </c>
      <c r="O53" s="18">
        <f t="shared" si="4"/>
        <v>0.28412010495906292</v>
      </c>
      <c r="P53" s="19"/>
      <c r="Q53" s="14">
        <f t="shared" si="5"/>
        <v>83.82211514826507</v>
      </c>
      <c r="R53" s="14">
        <f t="shared" si="6"/>
        <v>2.4072491346907015</v>
      </c>
      <c r="S53" s="14">
        <f t="shared" si="7"/>
        <v>2.4072491346907015</v>
      </c>
      <c r="T53" s="20"/>
    </row>
    <row r="54" spans="1:20" x14ac:dyDescent="0.2">
      <c r="A54" s="11">
        <v>53</v>
      </c>
      <c r="B54" s="12" t="s">
        <v>163</v>
      </c>
      <c r="C54" s="13" t="s">
        <v>186</v>
      </c>
      <c r="D54" s="14" t="s">
        <v>74</v>
      </c>
      <c r="E54" s="15"/>
      <c r="F54" s="16">
        <v>87.579974960428018</v>
      </c>
      <c r="G54" s="15"/>
      <c r="H54" s="15">
        <v>3.6665059999999996</v>
      </c>
      <c r="I54" s="17">
        <v>-788.10195652000004</v>
      </c>
      <c r="J54" s="17">
        <v>21.629731920000001</v>
      </c>
      <c r="K54" s="14">
        <v>-97.336115759999998</v>
      </c>
      <c r="L54" s="19"/>
      <c r="M54" s="18">
        <f t="shared" si="2"/>
        <v>0.66821203861731604</v>
      </c>
      <c r="N54" s="18">
        <f t="shared" si="3"/>
        <v>2.9821434289312772E-2</v>
      </c>
      <c r="O54" s="18">
        <f t="shared" si="4"/>
        <v>0.15948675444455748</v>
      </c>
      <c r="P54" s="19"/>
      <c r="Q54" s="14">
        <f t="shared" si="5"/>
        <v>86.687465367239881</v>
      </c>
      <c r="R54" s="14">
        <f t="shared" si="6"/>
        <v>0.89250959318813727</v>
      </c>
      <c r="S54" s="14">
        <f t="shared" si="7"/>
        <v>0.89250959318813727</v>
      </c>
      <c r="T54" s="20"/>
    </row>
    <row r="55" spans="1:20" x14ac:dyDescent="0.2">
      <c r="A55" s="11">
        <v>54</v>
      </c>
      <c r="B55" s="12" t="s">
        <v>164</v>
      </c>
      <c r="C55" s="13" t="s">
        <v>209</v>
      </c>
      <c r="D55" s="14" t="s">
        <v>74</v>
      </c>
      <c r="E55" s="15"/>
      <c r="F55" s="16">
        <v>87.77365793474435</v>
      </c>
      <c r="G55" s="15"/>
      <c r="H55" s="15">
        <v>-58.857069999999993</v>
      </c>
      <c r="I55" s="17">
        <v>-743.41110786000002</v>
      </c>
      <c r="J55" s="17">
        <v>39.321148320000006</v>
      </c>
      <c r="K55" s="14">
        <v>-45.531417680000011</v>
      </c>
      <c r="L55" s="19"/>
      <c r="M55" s="18">
        <f t="shared" si="2"/>
        <v>0.86485637381019043</v>
      </c>
      <c r="N55" s="18">
        <f t="shared" si="3"/>
        <v>0.23496144482685355</v>
      </c>
      <c r="O55" s="18">
        <f t="shared" si="4"/>
        <v>0.28883256547353275</v>
      </c>
      <c r="P55" s="19"/>
      <c r="Q55" s="14">
        <f t="shared" si="5"/>
        <v>85.156134111036522</v>
      </c>
      <c r="R55" s="14">
        <f t="shared" si="6"/>
        <v>2.6175238237078275</v>
      </c>
      <c r="S55" s="14">
        <f t="shared" si="7"/>
        <v>2.6175238237078275</v>
      </c>
      <c r="T55" s="20"/>
    </row>
    <row r="56" spans="1:20" x14ac:dyDescent="0.2">
      <c r="A56" s="11">
        <v>55</v>
      </c>
      <c r="B56" s="12" t="s">
        <v>165</v>
      </c>
      <c r="C56" s="13" t="s">
        <v>210</v>
      </c>
      <c r="D56" s="14" t="s">
        <v>74</v>
      </c>
      <c r="E56" s="15"/>
      <c r="F56" s="16">
        <v>88.559055721005251</v>
      </c>
      <c r="G56" s="15"/>
      <c r="H56" s="15">
        <v>-73.041815000005954</v>
      </c>
      <c r="I56" s="17">
        <v>-742.74052320999988</v>
      </c>
      <c r="J56" s="17">
        <v>29.091435680000004</v>
      </c>
      <c r="K56" s="14">
        <v>-30.543199999999995</v>
      </c>
      <c r="L56" s="19"/>
      <c r="M56" s="18">
        <f t="shared" si="2"/>
        <v>0.86780701530937165</v>
      </c>
      <c r="N56" s="18">
        <f t="shared" si="3"/>
        <v>0.11634327930983966</v>
      </c>
      <c r="O56" s="18">
        <f t="shared" si="4"/>
        <v>0.32625510133513791</v>
      </c>
      <c r="P56" s="19"/>
      <c r="Q56" s="14">
        <f t="shared" si="5"/>
        <v>89.952211645624971</v>
      </c>
      <c r="R56" s="14">
        <f t="shared" si="6"/>
        <v>1.3931559246197196</v>
      </c>
      <c r="S56" s="14">
        <f t="shared" si="7"/>
        <v>-1.3931559246197196</v>
      </c>
      <c r="T56" s="20"/>
    </row>
    <row r="57" spans="1:20" x14ac:dyDescent="0.2">
      <c r="A57" s="11">
        <v>56</v>
      </c>
      <c r="B57" s="12" t="s">
        <v>166</v>
      </c>
      <c r="C57" s="13" t="s">
        <v>98</v>
      </c>
      <c r="D57" s="14" t="s">
        <v>74</v>
      </c>
      <c r="E57" s="15"/>
      <c r="F57" s="16">
        <v>88.8</v>
      </c>
      <c r="G57" s="15"/>
      <c r="H57" s="15">
        <v>-60.786809999999996</v>
      </c>
      <c r="I57" s="17">
        <v>-759.15103217000001</v>
      </c>
      <c r="J57" s="17">
        <v>38.816474239999998</v>
      </c>
      <c r="K57" s="14">
        <v>-18.337425999999997</v>
      </c>
      <c r="L57" s="19"/>
      <c r="M57" s="18">
        <f t="shared" si="2"/>
        <v>0.79559908636251664</v>
      </c>
      <c r="N57" s="18">
        <f t="shared" si="3"/>
        <v>0.22910951959099593</v>
      </c>
      <c r="O57" s="18">
        <f t="shared" si="4"/>
        <v>0.35673044036381735</v>
      </c>
      <c r="P57" s="19"/>
      <c r="Q57" s="14">
        <f t="shared" si="5"/>
        <v>86.211971300727171</v>
      </c>
      <c r="R57" s="14">
        <f t="shared" si="6"/>
        <v>2.5880286992728259</v>
      </c>
      <c r="S57" s="14">
        <f t="shared" si="7"/>
        <v>2.5880286992728259</v>
      </c>
      <c r="T57" s="20"/>
    </row>
    <row r="58" spans="1:20" x14ac:dyDescent="0.2">
      <c r="A58" s="11">
        <v>57</v>
      </c>
      <c r="B58" s="12" t="s">
        <v>167</v>
      </c>
      <c r="C58" s="13" t="s">
        <v>185</v>
      </c>
      <c r="D58" s="14" t="s">
        <v>74</v>
      </c>
      <c r="E58" s="15"/>
      <c r="F58" s="16">
        <v>89.156081651012244</v>
      </c>
      <c r="G58" s="15"/>
      <c r="H58" s="15">
        <v>-68.505769999999998</v>
      </c>
      <c r="I58" s="17">
        <v>-739.96266247999995</v>
      </c>
      <c r="J58" s="17">
        <v>25.203328160000002</v>
      </c>
      <c r="K58" s="14">
        <v>-38.783671680000005</v>
      </c>
      <c r="L58" s="19"/>
      <c r="M58" s="18">
        <f t="shared" si="2"/>
        <v>0.8800298885124519</v>
      </c>
      <c r="N58" s="18">
        <f t="shared" si="3"/>
        <v>7.125890621103613E-2</v>
      </c>
      <c r="O58" s="18">
        <f t="shared" si="4"/>
        <v>0.30568031695815107</v>
      </c>
      <c r="P58" s="19"/>
      <c r="Q58" s="14">
        <f t="shared" si="5"/>
        <v>91.070080131486975</v>
      </c>
      <c r="R58" s="14">
        <f t="shared" si="6"/>
        <v>1.9139984804747314</v>
      </c>
      <c r="S58" s="14">
        <f t="shared" si="7"/>
        <v>-1.9139984804747314</v>
      </c>
      <c r="T58" s="20"/>
    </row>
    <row r="59" spans="1:20" x14ac:dyDescent="0.2">
      <c r="A59" s="11">
        <v>58</v>
      </c>
      <c r="B59" s="12" t="s">
        <v>168</v>
      </c>
      <c r="C59" s="13" t="s">
        <v>191</v>
      </c>
      <c r="D59" s="14" t="s">
        <v>74</v>
      </c>
      <c r="E59" s="15"/>
      <c r="F59" s="16">
        <v>90.597944702040365</v>
      </c>
      <c r="G59" s="15"/>
      <c r="H59" s="15">
        <v>-40.814965870217122</v>
      </c>
      <c r="I59" s="17">
        <v>-717.71758462999992</v>
      </c>
      <c r="J59" s="17">
        <v>30.246721760000003</v>
      </c>
      <c r="K59" s="14">
        <v>-45.793210560000013</v>
      </c>
      <c r="L59" s="19"/>
      <c r="M59" s="18">
        <f t="shared" si="2"/>
        <v>0.97791052126584632</v>
      </c>
      <c r="N59" s="18">
        <f t="shared" si="3"/>
        <v>0.12973934626494643</v>
      </c>
      <c r="O59" s="18">
        <f t="shared" si="4"/>
        <v>0.28817892181494181</v>
      </c>
      <c r="P59" s="19"/>
      <c r="Q59" s="14">
        <f t="shared" si="5"/>
        <v>89.794714558754691</v>
      </c>
      <c r="R59" s="14">
        <f t="shared" si="6"/>
        <v>0.8032301432856741</v>
      </c>
      <c r="S59" s="14">
        <f t="shared" si="7"/>
        <v>0.8032301432856741</v>
      </c>
      <c r="T59" s="20"/>
    </row>
    <row r="60" spans="1:20" x14ac:dyDescent="0.2">
      <c r="A60" s="11">
        <v>59</v>
      </c>
      <c r="B60" s="12" t="s">
        <v>169</v>
      </c>
      <c r="C60" s="13" t="s">
        <v>107</v>
      </c>
      <c r="D60" s="14" t="s">
        <v>74</v>
      </c>
      <c r="E60" s="15"/>
      <c r="F60" s="16">
        <v>90.607966682164431</v>
      </c>
      <c r="G60" s="15"/>
      <c r="H60" s="15">
        <v>-62.716549999999998</v>
      </c>
      <c r="I60" s="17">
        <v>-745.38812648999999</v>
      </c>
      <c r="J60" s="17">
        <v>29.52970968</v>
      </c>
      <c r="K60" s="14">
        <v>-41.132694799999996</v>
      </c>
      <c r="L60" s="19"/>
      <c r="M60" s="18">
        <f t="shared" si="2"/>
        <v>0.85615728829677895</v>
      </c>
      <c r="N60" s="18">
        <f t="shared" si="3"/>
        <v>0.12142526545190624</v>
      </c>
      <c r="O60" s="18">
        <f t="shared" si="4"/>
        <v>0.29981528324802287</v>
      </c>
      <c r="P60" s="19"/>
      <c r="Q60" s="14">
        <f t="shared" si="5"/>
        <v>89.034711066799105</v>
      </c>
      <c r="R60" s="14">
        <f t="shared" si="6"/>
        <v>1.5732556153653263</v>
      </c>
      <c r="S60" s="14">
        <f t="shared" si="7"/>
        <v>1.5732556153653263</v>
      </c>
      <c r="T60" s="20"/>
    </row>
    <row r="61" spans="1:20" x14ac:dyDescent="0.2">
      <c r="A61" s="11">
        <v>60</v>
      </c>
      <c r="B61" s="12" t="s">
        <v>170</v>
      </c>
      <c r="C61" s="13" t="s">
        <v>110</v>
      </c>
      <c r="D61" s="14" t="s">
        <v>74</v>
      </c>
      <c r="E61" s="15"/>
      <c r="F61" s="16">
        <v>90.82799664080855</v>
      </c>
      <c r="G61" s="15"/>
      <c r="H61" s="15">
        <v>-68.505769999999998</v>
      </c>
      <c r="I61" s="17">
        <v>-747.22041461999993</v>
      </c>
      <c r="J61" s="17">
        <v>34.385994800000006</v>
      </c>
      <c r="K61" s="14">
        <v>-28.534294240000005</v>
      </c>
      <c r="L61" s="19"/>
      <c r="M61" s="18">
        <f t="shared" si="2"/>
        <v>0.84809503188391011</v>
      </c>
      <c r="N61" s="18">
        <f t="shared" si="3"/>
        <v>0.177736097675046</v>
      </c>
      <c r="O61" s="18">
        <f t="shared" si="4"/>
        <v>0.33127093106561356</v>
      </c>
      <c r="P61" s="19"/>
      <c r="Q61" s="14">
        <f t="shared" si="5"/>
        <v>87.85221751840956</v>
      </c>
      <c r="R61" s="14">
        <f t="shared" si="6"/>
        <v>2.9757791223989898</v>
      </c>
      <c r="S61" s="14">
        <f t="shared" si="7"/>
        <v>2.9757791223989898</v>
      </c>
      <c r="T61" s="20"/>
    </row>
    <row r="62" spans="1:20" x14ac:dyDescent="0.2">
      <c r="A62" s="11">
        <v>61</v>
      </c>
      <c r="B62" s="12" t="s">
        <v>171</v>
      </c>
      <c r="C62" s="13" t="s">
        <v>103</v>
      </c>
      <c r="D62" s="14" t="s">
        <v>74</v>
      </c>
      <c r="E62" s="15"/>
      <c r="F62" s="16">
        <v>91.255982608268781</v>
      </c>
      <c r="G62" s="15"/>
      <c r="H62" s="15">
        <v>-67.540899999999993</v>
      </c>
      <c r="I62" s="17">
        <v>-744.25247449999995</v>
      </c>
      <c r="J62" s="17">
        <v>28.9758736</v>
      </c>
      <c r="K62" s="14">
        <v>-42.597262160000007</v>
      </c>
      <c r="L62" s="19"/>
      <c r="M62" s="18">
        <f t="shared" si="2"/>
        <v>0.86115427397236988</v>
      </c>
      <c r="N62" s="18">
        <f t="shared" si="3"/>
        <v>0.11500328449128229</v>
      </c>
      <c r="O62" s="18">
        <f t="shared" si="4"/>
        <v>0.29615855596253171</v>
      </c>
      <c r="P62" s="19"/>
      <c r="Q62" s="14">
        <f t="shared" si="5"/>
        <v>89.211712036483021</v>
      </c>
      <c r="R62" s="14">
        <f t="shared" si="6"/>
        <v>2.0442705717857592</v>
      </c>
      <c r="S62" s="14">
        <f t="shared" si="7"/>
        <v>2.0442705717857592</v>
      </c>
      <c r="T62" s="20"/>
    </row>
    <row r="63" spans="1:20" x14ac:dyDescent="0.2">
      <c r="A63" s="11">
        <v>62</v>
      </c>
      <c r="B63" s="12" t="s">
        <v>172</v>
      </c>
      <c r="C63" s="13" t="s">
        <v>189</v>
      </c>
      <c r="D63" s="14" t="s">
        <v>74</v>
      </c>
      <c r="E63" s="15"/>
      <c r="F63" s="16">
        <v>91.691752806379981</v>
      </c>
      <c r="G63" s="15"/>
      <c r="H63" s="15">
        <v>-75.259860000000003</v>
      </c>
      <c r="I63" s="17">
        <v>-740.07169278999993</v>
      </c>
      <c r="J63" s="17">
        <v>23.277391120000001</v>
      </c>
      <c r="K63" s="14">
        <v>-26.104310719999997</v>
      </c>
      <c r="L63" s="19"/>
      <c r="M63" s="18">
        <f t="shared" si="2"/>
        <v>0.8795501439233766</v>
      </c>
      <c r="N63" s="18">
        <f t="shared" si="3"/>
        <v>4.8926791260633387E-2</v>
      </c>
      <c r="O63" s="18">
        <f t="shared" si="4"/>
        <v>0.33733810645376217</v>
      </c>
      <c r="P63" s="19"/>
      <c r="Q63" s="14">
        <f t="shared" si="5"/>
        <v>92.544883452988159</v>
      </c>
      <c r="R63" s="14">
        <f t="shared" si="6"/>
        <v>0.85313064660817872</v>
      </c>
      <c r="S63" s="14">
        <f t="shared" si="7"/>
        <v>-0.85313064660817872</v>
      </c>
      <c r="T63" s="20"/>
    </row>
    <row r="64" spans="1:20" x14ac:dyDescent="0.2">
      <c r="A64" s="11">
        <v>63</v>
      </c>
      <c r="B64" s="12" t="s">
        <v>173</v>
      </c>
      <c r="C64" s="13" t="s">
        <v>105</v>
      </c>
      <c r="D64" s="14" t="s">
        <v>74</v>
      </c>
      <c r="E64" s="15"/>
      <c r="F64" s="16">
        <v>94.255198073879512</v>
      </c>
      <c r="G64" s="15"/>
      <c r="H64" s="15">
        <v>-63.357223680102436</v>
      </c>
      <c r="I64" s="17">
        <v>-750.80587153999988</v>
      </c>
      <c r="J64" s="17">
        <v>27.597580320000002</v>
      </c>
      <c r="K64" s="14">
        <v>-24.935342960000003</v>
      </c>
      <c r="L64" s="19"/>
      <c r="M64" s="18">
        <f t="shared" si="2"/>
        <v>0.83231865229980218</v>
      </c>
      <c r="N64" s="18">
        <f t="shared" si="3"/>
        <v>9.9021347737873383E-2</v>
      </c>
      <c r="O64" s="18">
        <f t="shared" si="4"/>
        <v>0.34025678156601602</v>
      </c>
      <c r="P64" s="19"/>
      <c r="Q64" s="14">
        <f t="shared" si="5"/>
        <v>90.469075841590765</v>
      </c>
      <c r="R64" s="14">
        <f t="shared" si="6"/>
        <v>3.7861222322887471</v>
      </c>
      <c r="S64" s="14">
        <f t="shared" si="7"/>
        <v>3.7861222322887471</v>
      </c>
      <c r="T64" s="20"/>
    </row>
    <row r="65" spans="1:27" x14ac:dyDescent="0.2">
      <c r="A65" s="11">
        <v>64</v>
      </c>
      <c r="B65" s="12" t="s">
        <v>93</v>
      </c>
      <c r="C65" s="13" t="s">
        <v>94</v>
      </c>
      <c r="D65" s="14" t="s">
        <v>74</v>
      </c>
      <c r="E65" s="15"/>
      <c r="F65" s="16">
        <v>94.352697756618085</v>
      </c>
      <c r="G65" s="15"/>
      <c r="H65" s="15">
        <v>-71.356960850198249</v>
      </c>
      <c r="I65" s="17">
        <v>-740.86288618999993</v>
      </c>
      <c r="J65" s="17">
        <v>25.550390960000001</v>
      </c>
      <c r="K65" s="14">
        <v>-28.55421007999999</v>
      </c>
      <c r="L65" s="19"/>
      <c r="M65" s="18">
        <f t="shared" si="2"/>
        <v>0.87606881150707716</v>
      </c>
      <c r="N65" s="18">
        <f t="shared" si="3"/>
        <v>7.5283257050982905E-2</v>
      </c>
      <c r="O65" s="18">
        <f t="shared" si="4"/>
        <v>0.33122120525748039</v>
      </c>
      <c r="P65" s="19"/>
      <c r="Q65" s="14">
        <f t="shared" si="5"/>
        <v>91.500938628294762</v>
      </c>
      <c r="R65" s="14">
        <f t="shared" si="6"/>
        <v>2.851759128323323</v>
      </c>
      <c r="S65" s="14">
        <f t="shared" si="7"/>
        <v>2.851759128323323</v>
      </c>
      <c r="T65" s="20"/>
    </row>
    <row r="66" spans="1:27" x14ac:dyDescent="0.2">
      <c r="A66" s="11">
        <v>65</v>
      </c>
      <c r="B66" s="12" t="s">
        <v>108</v>
      </c>
      <c r="C66" s="13" t="s">
        <v>109</v>
      </c>
      <c r="D66" s="14" t="s">
        <v>74</v>
      </c>
      <c r="E66" s="15"/>
      <c r="F66" s="16">
        <v>95.614906063749729</v>
      </c>
      <c r="G66" s="15"/>
      <c r="H66" s="15">
        <v>-58.27814799993822</v>
      </c>
      <c r="I66" s="17">
        <v>-752.02643208999996</v>
      </c>
      <c r="J66" s="17">
        <v>24.216782800000004</v>
      </c>
      <c r="K66" s="14">
        <v>-15.542053759999998</v>
      </c>
      <c r="L66" s="19"/>
      <c r="M66" s="18">
        <f t="shared" si="2"/>
        <v>0.82694806021855949</v>
      </c>
      <c r="N66" s="18">
        <f t="shared" si="3"/>
        <v>5.9819464564851065E-2</v>
      </c>
      <c r="O66" s="18">
        <f t="shared" si="4"/>
        <v>0.36370991718563622</v>
      </c>
      <c r="P66" s="19"/>
      <c r="Q66" s="14">
        <f t="shared" si="5"/>
        <v>92.248549037451582</v>
      </c>
      <c r="R66" s="14">
        <f t="shared" ref="R66:R71" si="8">ABS(Q66-F66)</f>
        <v>3.3663570262981466</v>
      </c>
      <c r="S66" s="14">
        <f t="shared" ref="S66:S71" si="9">F66-Q66</f>
        <v>3.3663570262981466</v>
      </c>
      <c r="T66" s="20"/>
    </row>
    <row r="67" spans="1:27" x14ac:dyDescent="0.2">
      <c r="A67" s="11">
        <v>66</v>
      </c>
      <c r="B67" s="12" t="s">
        <v>90</v>
      </c>
      <c r="C67" s="13" t="s">
        <v>91</v>
      </c>
      <c r="D67" s="14" t="s">
        <v>48</v>
      </c>
      <c r="E67" s="15"/>
      <c r="F67" s="16">
        <v>72.595375681261316</v>
      </c>
      <c r="G67" s="15"/>
      <c r="H67" s="15">
        <v>-56.876191889901826</v>
      </c>
      <c r="I67" s="17">
        <v>-771.97511933999988</v>
      </c>
      <c r="J67" s="17">
        <v>84.423120240000003</v>
      </c>
      <c r="K67" s="14">
        <v>44.08274952</v>
      </c>
      <c r="L67" s="19"/>
      <c r="M67" s="18">
        <f t="shared" ref="M67:M75" si="10">(I67-$I$78)/($I$77-$I$78)</f>
        <v>0.7391717825271078</v>
      </c>
      <c r="N67" s="18">
        <f t="shared" ref="N67:N75" si="11">(J67-$J$78)/($J$77-$J$78)</f>
        <v>0.75793929949611927</v>
      </c>
      <c r="O67" s="18">
        <f t="shared" ref="O67:O75" si="12">(K67-$K$78)/($K$77-$K$78)</f>
        <v>0.51258094285564437</v>
      </c>
      <c r="P67" s="19"/>
      <c r="Q67" s="14">
        <f t="shared" ref="Q67:Q75" si="13">I67*$U$3+J67*$V$3+K67*$W$3+$X$3</f>
        <v>72.008409480049565</v>
      </c>
      <c r="R67" s="14">
        <f t="shared" si="8"/>
        <v>0.58696620121175158</v>
      </c>
      <c r="S67" s="14">
        <f t="shared" si="9"/>
        <v>0.58696620121175158</v>
      </c>
      <c r="T67" s="20"/>
    </row>
    <row r="68" spans="1:27" x14ac:dyDescent="0.2">
      <c r="A68" s="11">
        <v>67</v>
      </c>
      <c r="B68" s="12" t="s">
        <v>99</v>
      </c>
      <c r="C68" s="13" t="s">
        <v>100</v>
      </c>
      <c r="D68" s="14" t="s">
        <v>48</v>
      </c>
      <c r="E68" s="15"/>
      <c r="F68" s="16">
        <v>74.986092662788053</v>
      </c>
      <c r="G68" s="15"/>
      <c r="H68" s="15">
        <v>-39.711154590020328</v>
      </c>
      <c r="I68" s="17">
        <v>-789.72776247000002</v>
      </c>
      <c r="J68" s="17">
        <v>80.246400399999999</v>
      </c>
      <c r="K68" s="14">
        <v>44.118731920000002</v>
      </c>
      <c r="L68" s="19"/>
      <c r="M68" s="18">
        <f t="shared" si="10"/>
        <v>0.66105832505455453</v>
      </c>
      <c r="N68" s="18">
        <f t="shared" si="11"/>
        <v>0.70950833542758063</v>
      </c>
      <c r="O68" s="18">
        <f t="shared" si="12"/>
        <v>0.51267078360143126</v>
      </c>
      <c r="P68" s="19"/>
      <c r="Q68" s="14">
        <f t="shared" si="13"/>
        <v>72.755083208005757</v>
      </c>
      <c r="R68" s="14">
        <f t="shared" si="8"/>
        <v>2.2310094547822956</v>
      </c>
      <c r="S68" s="14">
        <f t="shared" si="9"/>
        <v>2.2310094547822956</v>
      </c>
      <c r="T68" s="20"/>
    </row>
    <row r="69" spans="1:27" x14ac:dyDescent="0.2">
      <c r="A69" s="11">
        <v>68</v>
      </c>
      <c r="B69" s="12" t="s">
        <v>174</v>
      </c>
      <c r="C69" s="13" t="s">
        <v>85</v>
      </c>
      <c r="D69" s="14" t="s">
        <v>48</v>
      </c>
      <c r="E69" s="15"/>
      <c r="F69" s="16">
        <v>79.383597302838695</v>
      </c>
      <c r="G69" s="15"/>
      <c r="H69" s="15">
        <v>-38.241657579935072</v>
      </c>
      <c r="I69" s="17">
        <v>-776.53991930999996</v>
      </c>
      <c r="J69" s="17">
        <v>70.422703120000008</v>
      </c>
      <c r="K69" s="14">
        <v>142.54657880000002</v>
      </c>
      <c r="L69" s="19"/>
      <c r="M69" s="18">
        <f t="shared" si="10"/>
        <v>0.7190861926959945</v>
      </c>
      <c r="N69" s="18">
        <f t="shared" si="11"/>
        <v>0.59559810246642497</v>
      </c>
      <c r="O69" s="18">
        <f t="shared" si="12"/>
        <v>0.75842512933411077</v>
      </c>
      <c r="P69" s="19"/>
      <c r="Q69" s="14">
        <f t="shared" si="13"/>
        <v>82.923243882589873</v>
      </c>
      <c r="R69" s="14">
        <f t="shared" si="8"/>
        <v>3.539646579751178</v>
      </c>
      <c r="S69" s="14">
        <f t="shared" si="9"/>
        <v>-3.539646579751178</v>
      </c>
      <c r="T69" s="20"/>
    </row>
    <row r="70" spans="1:27" x14ac:dyDescent="0.2">
      <c r="A70" s="11">
        <v>69</v>
      </c>
      <c r="B70" s="12" t="s">
        <v>81</v>
      </c>
      <c r="C70" s="13" t="s">
        <v>82</v>
      </c>
      <c r="D70" s="14" t="s">
        <v>48</v>
      </c>
      <c r="E70" s="15"/>
      <c r="F70" s="16">
        <v>79.399077995801818</v>
      </c>
      <c r="G70" s="15"/>
      <c r="H70" s="15">
        <v>-40.242797960279574</v>
      </c>
      <c r="I70" s="17">
        <v>-786.95858556999997</v>
      </c>
      <c r="J70" s="17">
        <v>79.834569279999997</v>
      </c>
      <c r="K70" s="14">
        <v>166.12848144</v>
      </c>
      <c r="L70" s="19"/>
      <c r="M70" s="18">
        <f t="shared" si="10"/>
        <v>0.67324298851160269</v>
      </c>
      <c r="N70" s="18">
        <f t="shared" si="11"/>
        <v>0.70473296649236705</v>
      </c>
      <c r="O70" s="18">
        <f t="shared" si="12"/>
        <v>0.81730435140518221</v>
      </c>
      <c r="P70" s="19"/>
      <c r="Q70" s="14">
        <f t="shared" si="13"/>
        <v>80.257615779445857</v>
      </c>
      <c r="R70" s="14">
        <f t="shared" si="8"/>
        <v>0.85853778364403865</v>
      </c>
      <c r="S70" s="14">
        <f t="shared" si="9"/>
        <v>-0.85853778364403865</v>
      </c>
      <c r="T70" s="20"/>
    </row>
    <row r="71" spans="1:27" x14ac:dyDescent="0.2">
      <c r="A71" s="11">
        <v>70</v>
      </c>
      <c r="B71" s="12" t="s">
        <v>175</v>
      </c>
      <c r="C71" s="13" t="s">
        <v>192</v>
      </c>
      <c r="D71" s="14" t="s">
        <v>48</v>
      </c>
      <c r="E71" s="41"/>
      <c r="F71" s="16">
        <v>80.853624445839614</v>
      </c>
      <c r="G71" s="41"/>
      <c r="H71" s="41">
        <v>-60.962416339523287</v>
      </c>
      <c r="I71" s="17">
        <v>-770.91472721000002</v>
      </c>
      <c r="J71" s="17">
        <v>63.997752720000001</v>
      </c>
      <c r="K71" s="14">
        <v>119.66168872</v>
      </c>
      <c r="L71" s="42"/>
      <c r="M71" s="18">
        <f t="shared" si="10"/>
        <v>0.74383761707041574</v>
      </c>
      <c r="N71" s="18">
        <f t="shared" si="11"/>
        <v>0.52109788366205745</v>
      </c>
      <c r="O71" s="18">
        <f t="shared" si="12"/>
        <v>0.70128620608171688</v>
      </c>
      <c r="P71" s="42"/>
      <c r="Q71" s="14">
        <f t="shared" si="13"/>
        <v>84.271285309363236</v>
      </c>
      <c r="R71" s="14">
        <f t="shared" si="8"/>
        <v>3.4176608635236221</v>
      </c>
      <c r="S71" s="14">
        <f t="shared" si="9"/>
        <v>-3.4176608635236221</v>
      </c>
      <c r="T71" s="20"/>
      <c r="U71" s="45"/>
      <c r="V71" s="20"/>
      <c r="W71" s="20"/>
      <c r="X71" s="20"/>
      <c r="Y71" s="20"/>
      <c r="Z71" s="28"/>
    </row>
    <row r="72" spans="1:27" x14ac:dyDescent="0.2">
      <c r="A72" s="11">
        <v>71</v>
      </c>
      <c r="B72" s="12" t="s">
        <v>37</v>
      </c>
      <c r="C72" s="13" t="s">
        <v>38</v>
      </c>
      <c r="D72" s="14" t="s">
        <v>48</v>
      </c>
      <c r="E72" s="20"/>
      <c r="F72" s="16">
        <v>81.206063586394464</v>
      </c>
      <c r="G72" s="20"/>
      <c r="H72" s="20">
        <v>-25.57387935017298</v>
      </c>
      <c r="I72" s="17">
        <v>-789.55312099999992</v>
      </c>
      <c r="J72" s="17">
        <v>81.201147360000007</v>
      </c>
      <c r="K72" s="14">
        <v>177.91397264000003</v>
      </c>
      <c r="M72" s="18">
        <f t="shared" si="10"/>
        <v>0.66182676550254294</v>
      </c>
      <c r="N72" s="18">
        <f t="shared" si="11"/>
        <v>0.72057906017944873</v>
      </c>
      <c r="O72" s="18">
        <f t="shared" si="12"/>
        <v>0.84673032962987482</v>
      </c>
      <c r="Q72" s="14">
        <f t="shared" si="13"/>
        <v>80.313950412628884</v>
      </c>
      <c r="R72" s="14">
        <f t="shared" ref="R72:R75" si="14">ABS(Q72-F72)</f>
        <v>0.89211317376557986</v>
      </c>
      <c r="S72" s="14">
        <f t="shared" ref="S72:S75" si="15">F72-Q72</f>
        <v>0.89211317376557986</v>
      </c>
      <c r="T72" s="45"/>
      <c r="AA72" s="20"/>
    </row>
    <row r="73" spans="1:27" x14ac:dyDescent="0.2">
      <c r="A73" s="11">
        <v>72</v>
      </c>
      <c r="B73" s="12" t="s">
        <v>101</v>
      </c>
      <c r="C73" s="13" t="s">
        <v>183</v>
      </c>
      <c r="D73" s="17" t="s">
        <v>48</v>
      </c>
      <c r="F73" s="17">
        <v>82.160811378928429</v>
      </c>
      <c r="H73" s="44">
        <v>-32.009562250115131</v>
      </c>
      <c r="I73" s="17">
        <v>-796.08915037999998</v>
      </c>
      <c r="J73" s="17">
        <v>78.994589439999999</v>
      </c>
      <c r="K73" s="14">
        <v>175.28378472</v>
      </c>
      <c r="M73" s="18">
        <f t="shared" si="10"/>
        <v>0.63306756332203984</v>
      </c>
      <c r="N73" s="18">
        <f t="shared" si="11"/>
        <v>0.69499301863669838</v>
      </c>
      <c r="O73" s="18">
        <f t="shared" si="12"/>
        <v>0.84016328451080757</v>
      </c>
      <c r="Q73" s="14">
        <f t="shared" si="13"/>
        <v>80.686062885453154</v>
      </c>
      <c r="R73" s="14">
        <f t="shared" si="14"/>
        <v>1.4747484934752748</v>
      </c>
      <c r="S73" s="14">
        <f t="shared" si="15"/>
        <v>1.4747484934752748</v>
      </c>
    </row>
    <row r="74" spans="1:27" x14ac:dyDescent="0.2">
      <c r="A74" s="11">
        <v>73</v>
      </c>
      <c r="B74" s="12" t="s">
        <v>176</v>
      </c>
      <c r="C74" s="13" t="s">
        <v>71</v>
      </c>
      <c r="D74" s="17" t="s">
        <v>48</v>
      </c>
      <c r="F74" s="17">
        <v>90.357905263603826</v>
      </c>
      <c r="H74" s="44">
        <v>-64.189906489777144</v>
      </c>
      <c r="I74" s="17">
        <v>-737.27067518000001</v>
      </c>
      <c r="J74" s="17">
        <v>43.979823120000006</v>
      </c>
      <c r="K74" s="14">
        <v>70.003759200000005</v>
      </c>
      <c r="M74" s="18">
        <f t="shared" si="10"/>
        <v>0.89187490978254358</v>
      </c>
      <c r="N74" s="18">
        <f t="shared" si="11"/>
        <v>0.2889808956133364</v>
      </c>
      <c r="O74" s="18">
        <f t="shared" si="12"/>
        <v>0.57730044019876114</v>
      </c>
      <c r="Q74" s="14">
        <f t="shared" si="13"/>
        <v>90.512870243867553</v>
      </c>
      <c r="R74" s="14">
        <f t="shared" si="14"/>
        <v>0.15496498026372763</v>
      </c>
      <c r="S74" s="14">
        <f t="shared" si="15"/>
        <v>-0.15496498026372763</v>
      </c>
    </row>
    <row r="75" spans="1:27" x14ac:dyDescent="0.2">
      <c r="A75" s="11">
        <v>74</v>
      </c>
      <c r="B75" s="12" t="s">
        <v>177</v>
      </c>
      <c r="C75" s="13" t="s">
        <v>193</v>
      </c>
      <c r="D75" s="17" t="s">
        <v>48</v>
      </c>
      <c r="F75" s="17">
        <v>91.231201720227631</v>
      </c>
      <c r="H75" s="44">
        <v>-82.897770919997527</v>
      </c>
      <c r="I75" s="17">
        <v>-747.02840548999995</v>
      </c>
      <c r="J75" s="17">
        <v>42.115767440000006</v>
      </c>
      <c r="K75" s="14">
        <v>68.862280320000011</v>
      </c>
      <c r="M75" s="18">
        <f t="shared" si="10"/>
        <v>0.84893989182396323</v>
      </c>
      <c r="N75" s="18">
        <f t="shared" si="11"/>
        <v>0.26736632314542691</v>
      </c>
      <c r="O75" s="18">
        <f t="shared" si="12"/>
        <v>0.57445039923764896</v>
      </c>
      <c r="Q75" s="14">
        <f t="shared" si="13"/>
        <v>90.690958335370667</v>
      </c>
      <c r="R75" s="14">
        <f t="shared" si="14"/>
        <v>0.54024338485696433</v>
      </c>
      <c r="S75" s="14">
        <f t="shared" si="15"/>
        <v>0.54024338485696433</v>
      </c>
    </row>
    <row r="76" spans="1:27" x14ac:dyDescent="0.2">
      <c r="Q76" s="20"/>
      <c r="R76" s="20"/>
      <c r="S76" s="20"/>
    </row>
    <row r="77" spans="1:27" x14ac:dyDescent="0.2">
      <c r="G77" s="17" t="s">
        <v>178</v>
      </c>
      <c r="H77" s="17"/>
      <c r="I77" s="17">
        <f>MAX(I2:I75)</f>
        <v>-712.69736601999989</v>
      </c>
      <c r="J77" s="17">
        <f t="shared" ref="J77:K77" si="16">MAX(J2:J75)</f>
        <v>105.29860248</v>
      </c>
      <c r="K77" s="17">
        <f t="shared" si="16"/>
        <v>239.30049096000005</v>
      </c>
      <c r="Q77" s="147" t="s">
        <v>111</v>
      </c>
      <c r="R77" s="147"/>
      <c r="S77" s="46"/>
    </row>
    <row r="78" spans="1:27" x14ac:dyDescent="0.2">
      <c r="G78" s="17" t="s">
        <v>179</v>
      </c>
      <c r="H78" s="17"/>
      <c r="I78" s="17">
        <f>MIN(I2:I75)</f>
        <v>-939.96477555999991</v>
      </c>
      <c r="J78" s="17">
        <f t="shared" ref="J78:K78" si="17">MIN(J2:J75)</f>
        <v>19.057910799999998</v>
      </c>
      <c r="K78" s="17">
        <f t="shared" si="17"/>
        <v>-161.212658</v>
      </c>
      <c r="Q78" s="50" t="s">
        <v>113</v>
      </c>
      <c r="R78" s="14">
        <f>AVERAGE(R2:R75)</f>
        <v>1.9416771628174765</v>
      </c>
      <c r="S78" s="20"/>
    </row>
    <row r="79" spans="1:27" x14ac:dyDescent="0.2">
      <c r="Q79" s="50" t="s">
        <v>114</v>
      </c>
      <c r="R79" s="14">
        <f>AVERAGE(R2:R15)</f>
        <v>1.7591097054371179</v>
      </c>
      <c r="S79" s="20"/>
    </row>
    <row r="80" spans="1:27" x14ac:dyDescent="0.2">
      <c r="Q80" s="50" t="s">
        <v>115</v>
      </c>
      <c r="R80" s="14">
        <f>AVERAGE(R16:R66)</f>
        <v>2.065895750139199</v>
      </c>
      <c r="S80" s="20"/>
    </row>
    <row r="81" spans="8:19" x14ac:dyDescent="0.2">
      <c r="Q81" s="50" t="s">
        <v>182</v>
      </c>
      <c r="R81" s="14">
        <f>AVERAGE(R67:R75)</f>
        <v>1.5217656572527147</v>
      </c>
      <c r="S81" s="38"/>
    </row>
    <row r="82" spans="8:19" ht="14.25" x14ac:dyDescent="0.2">
      <c r="H82" s="50" t="s">
        <v>116</v>
      </c>
      <c r="I82" s="51">
        <f>RSQ(H2:H75,I2:I75)</f>
        <v>0.88454054443555707</v>
      </c>
      <c r="Q82" s="50" t="s">
        <v>116</v>
      </c>
      <c r="R82" s="51">
        <f>RSQ(F2:F75,Q2:Q75)</f>
        <v>0.91251480623085679</v>
      </c>
      <c r="S82" s="38"/>
    </row>
    <row r="83" spans="8:19" ht="14.25" x14ac:dyDescent="0.2">
      <c r="H83" s="50" t="s">
        <v>117</v>
      </c>
      <c r="I83" s="51">
        <f>RSQ(I2:I15,H2:H15)</f>
        <v>0.91174854512829318</v>
      </c>
      <c r="Q83" s="50" t="s">
        <v>117</v>
      </c>
      <c r="R83" s="51">
        <f>RSQ(F2:F15,Q2:Q15)</f>
        <v>0.93743004519351814</v>
      </c>
      <c r="S83" s="38"/>
    </row>
    <row r="84" spans="8:19" ht="14.25" x14ac:dyDescent="0.2">
      <c r="H84" s="50" t="s">
        <v>118</v>
      </c>
      <c r="I84" s="51">
        <f>RSQ(I16:I66,H16:H66)</f>
        <v>0.89526416317323421</v>
      </c>
      <c r="Q84" s="50" t="s">
        <v>118</v>
      </c>
      <c r="R84" s="51">
        <f>RSQ(F16:F66,Q16:Q66)</f>
        <v>0.90866504870921982</v>
      </c>
    </row>
    <row r="85" spans="8:19" ht="14.25" x14ac:dyDescent="0.2">
      <c r="H85" s="50" t="s">
        <v>181</v>
      </c>
      <c r="I85" s="51">
        <f>RSQ(I67:I75,H67:H75)</f>
        <v>0.74355562323768132</v>
      </c>
      <c r="Q85" s="50" t="s">
        <v>181</v>
      </c>
      <c r="R85" s="51">
        <f>RSQ(F67:F75,Q67:Q75)</f>
        <v>0.90465090985952601</v>
      </c>
    </row>
  </sheetData>
  <mergeCells count="2">
    <mergeCell ref="U1:X1"/>
    <mergeCell ref="Q77:R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SNAr All</vt:lpstr>
      <vt:lpstr>SNAr All_with steric</vt:lpstr>
      <vt:lpstr>Regression Anal. 60-40 1</vt:lpstr>
      <vt:lpstr>Regression Anal. 60-40 2</vt:lpstr>
      <vt:lpstr>Regression Anal. 60-40 3</vt:lpstr>
      <vt:lpstr>Regression Anal. 60-40 4</vt:lpstr>
      <vt:lpstr>Regression Anal. 60-40 5</vt:lpstr>
      <vt:lpstr>SNAr All_LUMO by DFT</vt:lpstr>
      <vt:lpstr>SNAr All_LUMO by Entos</vt:lpstr>
      <vt:lpstr>Fig.5_Site selectivity</vt:lpstr>
      <vt:lpstr>Fig.7_Reactivity ranking</vt:lpstr>
      <vt:lpstr>Fig.8 prediction</vt:lpstr>
      <vt:lpstr>Fig.9 prediction</vt:lpstr>
      <vt:lpstr>Fig.10 prediction</vt:lpstr>
      <vt:lpstr>Fig.11 prediction</vt:lpstr>
      <vt:lpstr>Fig.12 prediction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lych</dc:creator>
  <cp:lastModifiedBy>Jingru Lu</cp:lastModifiedBy>
  <dcterms:created xsi:type="dcterms:W3CDTF">2015-06-05T18:17:20Z</dcterms:created>
  <dcterms:modified xsi:type="dcterms:W3CDTF">2022-10-20T03:09:22Z</dcterms:modified>
</cp:coreProperties>
</file>