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:\Personals\PNE bowls Pub\"/>
    </mc:Choice>
  </mc:AlternateContent>
  <xr:revisionPtr revIDLastSave="0" documentId="13_ncr:1_{D1E50FD4-5C3C-4E37-B60C-8FABFFD40C79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8" i="1" l="1"/>
  <c r="L19" i="1"/>
  <c r="F18" i="1"/>
  <c r="L21" i="1"/>
  <c r="L25" i="1"/>
  <c r="I25" i="1"/>
  <c r="L26" i="1"/>
  <c r="L27" i="1"/>
  <c r="L20" i="1"/>
  <c r="I19" i="1"/>
  <c r="F16" i="1"/>
  <c r="F17" i="1"/>
  <c r="F19" i="1"/>
  <c r="F21" i="1"/>
  <c r="F25" i="1"/>
  <c r="F26" i="1"/>
  <c r="F27" i="1"/>
  <c r="I21" i="1"/>
  <c r="I26" i="1"/>
  <c r="I27" i="1"/>
  <c r="I20" i="1"/>
  <c r="F20" i="1"/>
  <c r="F8" i="1"/>
  <c r="B12" i="1"/>
  <c r="F6" i="1"/>
  <c r="B13" i="1"/>
  <c r="F7" i="1"/>
  <c r="F9" i="1"/>
  <c r="F10" i="1"/>
  <c r="F12" i="1"/>
  <c r="F11" i="1"/>
</calcChain>
</file>

<file path=xl/sharedStrings.xml><?xml version="1.0" encoding="utf-8"?>
<sst xmlns="http://schemas.openxmlformats.org/spreadsheetml/2006/main" count="69" uniqueCount="39">
  <si>
    <t>r_a</t>
  </si>
  <si>
    <t>r_b</t>
  </si>
  <si>
    <t>r_p</t>
  </si>
  <si>
    <t>tau</t>
  </si>
  <si>
    <t>N</t>
  </si>
  <si>
    <t>r_h</t>
  </si>
  <si>
    <t>Outer surface</t>
  </si>
  <si>
    <t>Inner surface</t>
  </si>
  <si>
    <t>Lid correction</t>
  </si>
  <si>
    <t>Pore correction</t>
  </si>
  <si>
    <t>e</t>
  </si>
  <si>
    <t>f</t>
  </si>
  <si>
    <t>Total SA</t>
  </si>
  <si>
    <t>nm^2</t>
  </si>
  <si>
    <t>nm</t>
  </si>
  <si>
    <t>um^2</t>
  </si>
  <si>
    <t>m^2</t>
  </si>
  <si>
    <t>Shell volume</t>
  </si>
  <si>
    <t>Total volume</t>
  </si>
  <si>
    <t>nm^3</t>
  </si>
  <si>
    <t>um^3</t>
  </si>
  <si>
    <t>m^3</t>
  </si>
  <si>
    <t>g/cm^3</t>
  </si>
  <si>
    <t>kg/m^3</t>
  </si>
  <si>
    <t>Bowl shaped particles</t>
  </si>
  <si>
    <t>kg</t>
  </si>
  <si>
    <t>g</t>
  </si>
  <si>
    <t>Change values in GREEN squares only!</t>
  </si>
  <si>
    <t>Area calculation</t>
  </si>
  <si>
    <t>Volume calculation</t>
  </si>
  <si>
    <t>Number density calculation</t>
  </si>
  <si>
    <t>Mass of a particle</t>
  </si>
  <si>
    <t>Number of particles/gram</t>
  </si>
  <si>
    <t>Spheres</t>
  </si>
  <si>
    <t>Bowls</t>
  </si>
  <si>
    <t>Polymer density</t>
  </si>
  <si>
    <t>Spherical counterpart (r_b = r)</t>
  </si>
  <si>
    <t>Porous sphere (r_b = r; same pore dimensions)</t>
  </si>
  <si>
    <t>Golf balls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</si>
</sst>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000"/>
  </numFmts>
  <fonts count="4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5" fontId="0" fillId="0" borderId="0" xfId="0" applyNumberFormat="1"/>
    <xf numFmtId="0" fontId="2" fillId="0" borderId="0" xfId="0" applyFont="1"/>
    <xf numFmtId="0" fontId="0" fillId="2" borderId="0" xfId="0" applyFill="1"/>
    <xf numFmtId="165" fontId="0" fillId="3" borderId="0" xfId="0" applyNumberFormat="1" applyFill="1"/>
    <xf numFmtId="164" fontId="0" fillId="3" borderId="0" xfId="0" applyNumberFormat="1" applyFill="1"/>
    <xf numFmtId="11" fontId="0" fillId="3" borderId="0" xfId="0" applyNumberFormat="1" applyFill="1"/>
    <xf numFmtId="166" fontId="0" fillId="3" borderId="0" xfId="0" applyNumberFormat="1" applyFill="1"/>
    <xf numFmtId="0" fontId="3" fillId="0" borderId="0" xfId="0" applyFont="1" applyFill="1"/>
    <xf numFmtId="0" fontId="1" fillId="0" borderId="0" xfId="0" applyFont="1" applyFill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Fill="1"/>
    <xf numFmtId="1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248228</xdr:colOff>
      <xdr:row>0</xdr:row>
      <xdr:rowOff>139123</xdr:rowOff>
    </xdr:from>
    <xdr:to>
      <xdr:col>17</xdr:col>
      <xdr:colOff>126424</xdr:colOff>
      <xdr:row>15</xdr:row>
      <xdr:rowOff>123643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8683" y="139123"/>
          <a:ext cx="8346786" cy="2971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="110" zoomScaleNormal="110" workbookViewId="0">
      <selection activeCell="E18" sqref="E18"/>
    </sheetView>
  </sheetViews>
  <sheetFormatPr defaultColWidth="11.25" defaultRowHeight="15.75" x14ac:dyDescent="0.25"/>
  <cols>
    <col min="1" max="1" width="20.25" customWidth="1"/>
    <col min="2" max="2" width="11.875" bestFit="1" customWidth="1"/>
    <col min="3" max="3" width="7.25" bestFit="1" customWidth="1"/>
    <col min="5" max="5" width="23.75" bestFit="1" customWidth="1"/>
    <col min="6" max="6" width="11.75" bestFit="1" customWidth="1"/>
    <col min="7" max="7" width="7" customWidth="1"/>
    <col min="10" max="10" width="7.25" customWidth="1"/>
    <col min="11" max="11" width="13.125" customWidth="1"/>
    <col min="12" max="12" width="11.875" bestFit="1" customWidth="1"/>
  </cols>
  <sheetData>
    <row r="1" spans="1:7" x14ac:dyDescent="0.25">
      <c r="A1" s="8" t="s">
        <v>27</v>
      </c>
    </row>
    <row r="2" spans="1:7" x14ac:dyDescent="0.25">
      <c r="A2" s="8"/>
      <c r="B2" s="9"/>
      <c r="C2" s="9"/>
      <c r="D2" s="9"/>
    </row>
    <row r="4" spans="1:7" x14ac:dyDescent="0.25">
      <c r="A4" s="2" t="s">
        <v>24</v>
      </c>
      <c r="E4" s="2" t="s">
        <v>28</v>
      </c>
    </row>
    <row r="6" spans="1:7" x14ac:dyDescent="0.25">
      <c r="A6" t="s">
        <v>0</v>
      </c>
      <c r="B6" s="3">
        <v>80</v>
      </c>
      <c r="C6" t="s">
        <v>14</v>
      </c>
      <c r="E6" t="s">
        <v>6</v>
      </c>
      <c r="F6" s="1">
        <f>2*PI()*B7^2*(1+(B6/(B12*B7*B7))*ATANH(B12))</f>
        <v>63412.542695876829</v>
      </c>
      <c r="G6" t="s">
        <v>13</v>
      </c>
    </row>
    <row r="7" spans="1:7" x14ac:dyDescent="0.25">
      <c r="A7" t="s">
        <v>1</v>
      </c>
      <c r="B7" s="3">
        <v>100</v>
      </c>
      <c r="C7" t="s">
        <v>14</v>
      </c>
      <c r="E7" t="s">
        <v>7</v>
      </c>
      <c r="F7" s="1">
        <f>2*PI()*(B7-B10)^2*(1+((B6-B10)/(B13*(B7-B10)^2))*ATANH(B13))</f>
        <v>22943.98780191976</v>
      </c>
      <c r="G7" t="s">
        <v>13</v>
      </c>
    </row>
    <row r="8" spans="1:7" x14ac:dyDescent="0.25">
      <c r="A8" t="s">
        <v>2</v>
      </c>
      <c r="B8" s="3">
        <v>5</v>
      </c>
      <c r="C8" t="s">
        <v>14</v>
      </c>
      <c r="E8" t="s">
        <v>8</v>
      </c>
      <c r="F8" s="1">
        <f>-2*PI()*B9^2+2*PI()*B9*B10</f>
        <v>1099.5574287564268</v>
      </c>
      <c r="G8" t="s">
        <v>13</v>
      </c>
    </row>
    <row r="9" spans="1:7" x14ac:dyDescent="0.25">
      <c r="A9" t="s">
        <v>5</v>
      </c>
      <c r="B9" s="3">
        <v>35</v>
      </c>
      <c r="C9" t="s">
        <v>14</v>
      </c>
      <c r="E9" t="s">
        <v>9</v>
      </c>
      <c r="F9" s="1">
        <f>-2*B11*PI()*B8*B8+B11*PI()*B8*B8*B10</f>
        <v>298451.3020910304</v>
      </c>
      <c r="G9" t="s">
        <v>13</v>
      </c>
    </row>
    <row r="10" spans="1:7" x14ac:dyDescent="0.25">
      <c r="A10" t="s">
        <v>3</v>
      </c>
      <c r="B10" s="3">
        <v>40</v>
      </c>
      <c r="C10" t="s">
        <v>14</v>
      </c>
      <c r="E10" t="s">
        <v>12</v>
      </c>
      <c r="F10" s="4">
        <f>F6+F7+F8+F9</f>
        <v>385907.39001758338</v>
      </c>
      <c r="G10" t="s">
        <v>13</v>
      </c>
    </row>
    <row r="11" spans="1:7" x14ac:dyDescent="0.25">
      <c r="A11" t="s">
        <v>4</v>
      </c>
      <c r="B11" s="3">
        <v>100</v>
      </c>
      <c r="E11" t="s">
        <v>12</v>
      </c>
      <c r="F11" s="5">
        <f>F10/1000000</f>
        <v>0.3859073900175834</v>
      </c>
      <c r="G11" t="s">
        <v>15</v>
      </c>
    </row>
    <row r="12" spans="1:7" x14ac:dyDescent="0.25">
      <c r="A12" t="s">
        <v>10</v>
      </c>
      <c r="B12">
        <f>SQRT(1-((B6*B6)/(B7*B7)))</f>
        <v>0.6</v>
      </c>
      <c r="E12" t="s">
        <v>12</v>
      </c>
      <c r="F12" s="6">
        <f>F10/1000000000000000000</f>
        <v>3.8590739001758339E-13</v>
      </c>
      <c r="G12" t="s">
        <v>16</v>
      </c>
    </row>
    <row r="13" spans="1:7" x14ac:dyDescent="0.25">
      <c r="A13" t="s">
        <v>11</v>
      </c>
      <c r="B13">
        <f>SQRT(1-((B6-B10)^2/(B7-B10)^2))</f>
        <v>0.7453559924999299</v>
      </c>
    </row>
    <row r="14" spans="1:7" x14ac:dyDescent="0.25">
      <c r="E14" s="2" t="s">
        <v>29</v>
      </c>
    </row>
    <row r="15" spans="1:7" x14ac:dyDescent="0.25">
      <c r="A15" t="s">
        <v>35</v>
      </c>
      <c r="B15">
        <v>1.26</v>
      </c>
      <c r="C15" t="s">
        <v>22</v>
      </c>
    </row>
    <row r="16" spans="1:7" x14ac:dyDescent="0.25">
      <c r="A16" t="s">
        <v>35</v>
      </c>
      <c r="B16">
        <v>1260</v>
      </c>
      <c r="C16" t="s">
        <v>23</v>
      </c>
      <c r="E16" t="s">
        <v>17</v>
      </c>
      <c r="F16" s="1">
        <f>4/3*PI()*B6*B7*B7-4/3*PI()*(B6-B10)*(B7-B10)^2</f>
        <v>2747846.374339872</v>
      </c>
      <c r="G16" t="s">
        <v>19</v>
      </c>
    </row>
    <row r="17" spans="1:14" x14ac:dyDescent="0.25">
      <c r="E17" t="s">
        <v>8</v>
      </c>
      <c r="F17" s="1">
        <f>-PI()*B9*B9*B10</f>
        <v>-153938.04002589986</v>
      </c>
      <c r="G17" t="s">
        <v>19</v>
      </c>
      <c r="I17" s="2" t="s">
        <v>36</v>
      </c>
      <c r="L17" s="2" t="s">
        <v>37</v>
      </c>
    </row>
    <row r="18" spans="1:14" x14ac:dyDescent="0.25">
      <c r="E18" t="s">
        <v>9</v>
      </c>
      <c r="F18" s="1">
        <f>-B11*PI()*B8*B8*B10</f>
        <v>-314159.26535897935</v>
      </c>
      <c r="G18" t="s">
        <v>19</v>
      </c>
      <c r="L18">
        <f>-B11*PI()*B8*B8*B7</f>
        <v>-785398.16339744825</v>
      </c>
      <c r="M18" t="s">
        <v>19</v>
      </c>
    </row>
    <row r="19" spans="1:14" x14ac:dyDescent="0.25">
      <c r="E19" t="s">
        <v>18</v>
      </c>
      <c r="F19" s="4">
        <f>F16+F17+F18</f>
        <v>2279749.068954993</v>
      </c>
      <c r="G19" t="s">
        <v>19</v>
      </c>
      <c r="I19" s="11">
        <f>(4/3)*PI()*(B7^3)</f>
        <v>4188790.2047863905</v>
      </c>
      <c r="J19" t="s">
        <v>19</v>
      </c>
      <c r="L19" s="4">
        <f>I19+L18</f>
        <v>3403392.0413889424</v>
      </c>
      <c r="M19" t="s">
        <v>19</v>
      </c>
    </row>
    <row r="20" spans="1:14" x14ac:dyDescent="0.25">
      <c r="B20" s="12"/>
      <c r="E20" t="s">
        <v>18</v>
      </c>
      <c r="F20" s="7">
        <f>F19/1000000000</f>
        <v>2.2797490689549929E-3</v>
      </c>
      <c r="G20" t="s">
        <v>20</v>
      </c>
      <c r="I20" s="7">
        <f>I19/1000000000</f>
        <v>4.1887902047863905E-3</v>
      </c>
      <c r="J20" t="s">
        <v>20</v>
      </c>
      <c r="L20" s="7">
        <f>L19/1000000000</f>
        <v>3.4033920413889425E-3</v>
      </c>
      <c r="M20" t="s">
        <v>20</v>
      </c>
    </row>
    <row r="21" spans="1:14" x14ac:dyDescent="0.25">
      <c r="B21" s="12"/>
      <c r="E21" t="s">
        <v>18</v>
      </c>
      <c r="F21" s="6">
        <f>F19/1E+27</f>
        <v>2.2797490689549931E-21</v>
      </c>
      <c r="G21" t="s">
        <v>21</v>
      </c>
      <c r="I21" s="6">
        <f>I19/1E+27</f>
        <v>4.1887902047863904E-21</v>
      </c>
      <c r="J21" t="s">
        <v>21</v>
      </c>
      <c r="L21" s="6">
        <f>L19/1E+27</f>
        <v>3.4033920413889421E-21</v>
      </c>
      <c r="M21" t="s">
        <v>21</v>
      </c>
    </row>
    <row r="22" spans="1:14" x14ac:dyDescent="0.25">
      <c r="B22" s="12"/>
    </row>
    <row r="23" spans="1:14" x14ac:dyDescent="0.25">
      <c r="B23" s="12"/>
      <c r="E23" s="2" t="s">
        <v>30</v>
      </c>
      <c r="F23" s="10" t="s">
        <v>34</v>
      </c>
      <c r="I23" s="10" t="s">
        <v>33</v>
      </c>
      <c r="L23" s="2" t="s">
        <v>38</v>
      </c>
    </row>
    <row r="24" spans="1:14" x14ac:dyDescent="0.25">
      <c r="A24" s="2"/>
      <c r="B24" s="12"/>
    </row>
    <row r="25" spans="1:14" x14ac:dyDescent="0.25">
      <c r="B25" s="12"/>
      <c r="E25" t="s">
        <v>31</v>
      </c>
      <c r="F25" s="13">
        <f>F21*B16</f>
        <v>2.8724838268832915E-18</v>
      </c>
      <c r="G25" t="s">
        <v>25</v>
      </c>
      <c r="I25" s="13">
        <f>I21*B16</f>
        <v>5.2778756580308518E-18</v>
      </c>
      <c r="J25" t="s">
        <v>25</v>
      </c>
      <c r="L25" s="13">
        <f>L21*B16</f>
        <v>4.288273972150067E-18</v>
      </c>
      <c r="M25" t="s">
        <v>25</v>
      </c>
    </row>
    <row r="26" spans="1:14" x14ac:dyDescent="0.25">
      <c r="B26" s="12"/>
      <c r="E26" t="s">
        <v>31</v>
      </c>
      <c r="F26" s="13">
        <f>F25*1000</f>
        <v>2.8724838268832916E-15</v>
      </c>
      <c r="G26" t="s">
        <v>26</v>
      </c>
      <c r="I26" s="13">
        <f>I25*1000</f>
        <v>5.2778756580308522E-15</v>
      </c>
      <c r="J26" t="s">
        <v>26</v>
      </c>
      <c r="L26" s="13">
        <f>L25*1000</f>
        <v>4.2882739721500671E-15</v>
      </c>
      <c r="M26" t="s">
        <v>26</v>
      </c>
    </row>
    <row r="27" spans="1:14" x14ac:dyDescent="0.25">
      <c r="B27" s="12"/>
      <c r="E27" t="s">
        <v>32</v>
      </c>
      <c r="F27" s="13">
        <f>1/F26</f>
        <v>348130767749185.94</v>
      </c>
      <c r="I27" s="13">
        <f>1/I26</f>
        <v>189470170347494.47</v>
      </c>
      <c r="L27" s="13">
        <f>1/L26</f>
        <v>233194055812300.91</v>
      </c>
      <c r="N27" s="2"/>
    </row>
    <row r="28" spans="1:14" x14ac:dyDescent="0.25">
      <c r="B28" s="12"/>
    </row>
    <row r="29" spans="1:14" x14ac:dyDescent="0.25">
      <c r="B29" s="1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Mark Vidallon</cp:lastModifiedBy>
  <dcterms:created xsi:type="dcterms:W3CDTF">2020-06-29T09:45:58Z</dcterms:created>
  <dcterms:modified xsi:type="dcterms:W3CDTF">2022-10-12T05:36:24Z</dcterms:modified>
</cp:coreProperties>
</file>