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oronto-my.sharepoint.com/personal/robert_morris_utoronto_ca/Documents/Umpolung/"/>
    </mc:Choice>
  </mc:AlternateContent>
  <xr:revisionPtr revIDLastSave="142" documentId="8_{C67BDDCC-2621-4510-A0CF-15ED6AFE1990}" xr6:coauthVersionLast="47" xr6:coauthVersionMax="47" xr10:uidLastSave="{51773DB4-2935-4DC4-983E-E72D23D23C1F}"/>
  <bookViews>
    <workbookView xWindow="-120" yWindow="-120" windowWidth="29040" windowHeight="15720" xr2:uid="{EACD042C-5F06-425D-8D13-78B535CC14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4" i="1"/>
  <c r="E14" i="1"/>
  <c r="E15" i="1"/>
  <c r="E22" i="1"/>
  <c r="E19" i="1"/>
  <c r="E18" i="1"/>
  <c r="E3" i="1"/>
  <c r="E2" i="1"/>
  <c r="E41" i="1"/>
  <c r="E42" i="1"/>
  <c r="E40" i="1"/>
  <c r="E39" i="1"/>
  <c r="E11" i="1"/>
  <c r="E10" i="1"/>
  <c r="E38" i="1"/>
  <c r="E37" i="1"/>
  <c r="E36" i="1"/>
  <c r="E34" i="1"/>
  <c r="E33" i="1"/>
  <c r="E32" i="1"/>
  <c r="E31" i="1"/>
  <c r="E30" i="1"/>
  <c r="E29" i="1"/>
  <c r="E28" i="1"/>
  <c r="E27" i="1"/>
  <c r="E21" i="1"/>
  <c r="E20" i="1"/>
  <c r="E26" i="1"/>
  <c r="E25" i="1"/>
  <c r="E24" i="1"/>
  <c r="E16" i="1"/>
  <c r="E13" i="1"/>
  <c r="E12" i="1"/>
  <c r="E8" i="1" l="1"/>
  <c r="E7" i="1"/>
  <c r="E6" i="1"/>
  <c r="E5" i="1"/>
  <c r="E4" i="1"/>
</calcChain>
</file>

<file path=xl/sharedStrings.xml><?xml version="1.0" encoding="utf-8"?>
<sst xmlns="http://schemas.openxmlformats.org/spreadsheetml/2006/main" count="227" uniqueCount="93">
  <si>
    <t>nitrile</t>
  </si>
  <si>
    <t>acceptor a2</t>
  </si>
  <si>
    <t>amine</t>
  </si>
  <si>
    <t>MeOH</t>
  </si>
  <si>
    <t>amine, MeOH, EtOH</t>
  </si>
  <si>
    <t>&lt;-3</t>
  </si>
  <si>
    <t>BH4-</t>
  </si>
  <si>
    <t>HBF4</t>
  </si>
  <si>
    <t>donor d2</t>
  </si>
  <si>
    <t>carbonyl</t>
  </si>
  <si>
    <t>acceptor a1</t>
  </si>
  <si>
    <t>NaBH(OiPr)3</t>
  </si>
  <si>
    <t>NH2CH2CH2Br</t>
  </si>
  <si>
    <t>no reaction</t>
  </si>
  <si>
    <t>AlMe3</t>
  </si>
  <si>
    <t>TMSOTf</t>
  </si>
  <si>
    <t>isonitrile</t>
  </si>
  <si>
    <t>NH2R</t>
  </si>
  <si>
    <t>OPh-</t>
  </si>
  <si>
    <t>assumption</t>
  </si>
  <si>
    <t>dinitrogen</t>
  </si>
  <si>
    <t>acceptor a1?</t>
  </si>
  <si>
    <t>MeLi</t>
  </si>
  <si>
    <t>PhLi</t>
  </si>
  <si>
    <t xml:space="preserve">dinitrogen </t>
  </si>
  <si>
    <t>N2 is -2</t>
  </si>
  <si>
    <t>CNR is 0</t>
  </si>
  <si>
    <t>HBArF</t>
  </si>
  <si>
    <t>N2 is -2, CH2NAr is 1</t>
  </si>
  <si>
    <t>H+, ClSiR3</t>
  </si>
  <si>
    <t>ClSiR3</t>
  </si>
  <si>
    <t>N2 is -2, NHC is 6</t>
  </si>
  <si>
    <t>BR3 is 0</t>
  </si>
  <si>
    <t>olefin</t>
  </si>
  <si>
    <t>donor d1</t>
  </si>
  <si>
    <t>strong acid</t>
  </si>
  <si>
    <t>HOTf</t>
  </si>
  <si>
    <t>eta-6-arene</t>
  </si>
  <si>
    <t>carbanion</t>
  </si>
  <si>
    <t>H2O</t>
  </si>
  <si>
    <t>eta-2-benzene is -2 (olefin)</t>
  </si>
  <si>
    <t>3 olefins</t>
  </si>
  <si>
    <t xml:space="preserve">R. H. Morris, J.  Am. Chem. Soc., 2014, 136, 1948–1959 </t>
  </si>
  <si>
    <t>J. P. Unsleber, J. Neugebauer and R. H. Morris, Dalton Transactions, 2018, 47, 2739-2747.</t>
  </si>
  <si>
    <t>R. H. Morris, Chemical Reviews, 2016, 116, 8588–8654.</t>
  </si>
  <si>
    <t>NO+ is -3</t>
  </si>
  <si>
    <t>C6Cl5 is &lt;0 (less than LAC(CH3)=2)</t>
  </si>
  <si>
    <t>SiAr3- is -5 (greater than LAC(SiCl3)=-12)</t>
  </si>
  <si>
    <t>&gt;37</t>
  </si>
  <si>
    <t>PNP is 3+4+3=10</t>
  </si>
  <si>
    <r>
      <t>cis</t>
    </r>
    <r>
      <rPr>
        <sz val="11"/>
        <color theme="1"/>
        <rFont val="Calibri"/>
        <family val="2"/>
        <scheme val="minor"/>
      </rPr>
      <t>-Pt(NCR)(PPh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)(Cl)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5</t>
    </r>
  </si>
  <si>
    <r>
      <t>trans-[Pt(Me)(NCR)(PMe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7</t>
    </r>
  </si>
  <si>
    <r>
      <t>Pt(NCMe)(COD)(Me)]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</t>
    </r>
  </si>
  <si>
    <r>
      <t>[Ni(NCR)(PMe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Cl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9</t>
    </r>
  </si>
  <si>
    <r>
      <t>Re(NCR)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(Cl)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10</t>
    </r>
  </si>
  <si>
    <r>
      <t>[Re(CO)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(NO)(C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24</t>
    </r>
  </si>
  <si>
    <r>
      <t>[Mn(CO)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(NO)(C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26</t>
    </r>
  </si>
  <si>
    <r>
      <t>[Fe(CO)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27</t>
    </r>
  </si>
  <si>
    <r>
      <t>[Mn(CO)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(NH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Me)]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28</t>
    </r>
  </si>
  <si>
    <r>
      <t>[Fe(CO)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(PPh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)(C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29</t>
    </r>
  </si>
  <si>
    <r>
      <t>Cl(PMe</t>
    </r>
    <r>
      <rPr>
        <vertAlign val="sub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>Ph)</t>
    </r>
    <r>
      <rPr>
        <vertAlign val="subscript"/>
        <sz val="11"/>
        <color rgb="FFFF0000"/>
        <rFont val="Calibri"/>
        <family val="2"/>
        <scheme val="minor"/>
      </rPr>
      <t>4</t>
    </r>
    <r>
      <rPr>
        <sz val="11"/>
        <color rgb="FFFF0000"/>
        <rFont val="Calibri"/>
        <family val="2"/>
        <scheme val="minor"/>
      </rPr>
      <t xml:space="preserve">Re(CO) </t>
    </r>
    <r>
      <rPr>
        <b/>
        <sz val="11"/>
        <color rgb="FFFF0000"/>
        <rFont val="Calibri"/>
        <family val="2"/>
        <scheme val="minor"/>
      </rPr>
      <t>30</t>
    </r>
  </si>
  <si>
    <r>
      <t xml:space="preserve">[Fe(SiP3)(CO)]- </t>
    </r>
    <r>
      <rPr>
        <b/>
        <sz val="11"/>
        <color rgb="FFFF0000"/>
        <rFont val="Calibri"/>
        <family val="2"/>
        <scheme val="minor"/>
      </rPr>
      <t>32</t>
    </r>
  </si>
  <si>
    <r>
      <t xml:space="preserve">[Au(CNR)2]+ </t>
    </r>
    <r>
      <rPr>
        <b/>
        <sz val="11"/>
        <color theme="1"/>
        <rFont val="Calibri"/>
        <family val="2"/>
        <scheme val="minor"/>
      </rPr>
      <t>35</t>
    </r>
  </si>
  <si>
    <r>
      <t xml:space="preserve">[IrCp*Cl(CNR)2]+ </t>
    </r>
    <r>
      <rPr>
        <b/>
        <sz val="11"/>
        <color theme="1"/>
        <rFont val="Calibri"/>
        <family val="2"/>
        <scheme val="minor"/>
      </rPr>
      <t>37</t>
    </r>
  </si>
  <si>
    <r>
      <t>Mo(CNR)</t>
    </r>
    <r>
      <rPr>
        <vertAlign val="sub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>(dppe)</t>
    </r>
    <r>
      <rPr>
        <vertAlign val="sub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39 M = Mo</t>
    </r>
  </si>
  <si>
    <r>
      <t>W(CNR)</t>
    </r>
    <r>
      <rPr>
        <vertAlign val="sub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>(dppe)</t>
    </r>
    <r>
      <rPr>
        <vertAlign val="sub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39 M = W</t>
    </r>
  </si>
  <si>
    <r>
      <t>ReCl(CNR)(dppe)</t>
    </r>
    <r>
      <rPr>
        <vertAlign val="sub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40</t>
    </r>
  </si>
  <si>
    <r>
      <t xml:space="preserve">Mn(N2)(C5H5)(CO)2 </t>
    </r>
    <r>
      <rPr>
        <b/>
        <sz val="11"/>
        <color rgb="FFFF0000"/>
        <rFont val="Calibri"/>
        <family val="2"/>
        <scheme val="minor"/>
      </rPr>
      <t>43</t>
    </r>
  </si>
  <si>
    <r>
      <t xml:space="preserve">Mn(N2)(C5H5)(CO)2 </t>
    </r>
    <r>
      <rPr>
        <b/>
        <sz val="11"/>
        <color theme="1"/>
        <rFont val="Calibri"/>
        <family val="2"/>
        <scheme val="minor"/>
      </rPr>
      <t>43</t>
    </r>
  </si>
  <si>
    <r>
      <t>trans-Mo(N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(dppe)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47</t>
    </r>
  </si>
  <si>
    <r>
      <t>trans-W(N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(dppe)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49</t>
    </r>
  </si>
  <si>
    <r>
      <t>trans-ReCl(N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)(PMe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Ph)</t>
    </r>
    <r>
      <rPr>
        <sz val="10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48</t>
    </r>
  </si>
  <si>
    <r>
      <t>trans-ReCl(N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)(PMe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Ph)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(P(OMe)</t>
    </r>
    <r>
      <rPr>
        <sz val="10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50</t>
    </r>
  </si>
  <si>
    <r>
      <t>Os(N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)(Cl)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(PEt</t>
    </r>
    <r>
      <rPr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Ph)</t>
    </r>
    <r>
      <rPr>
        <sz val="10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51</t>
    </r>
  </si>
  <si>
    <r>
      <t>Mo(N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)(N(CH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NAr)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NHAr)] ? </t>
    </r>
    <r>
      <rPr>
        <b/>
        <sz val="11"/>
        <color theme="1"/>
        <rFont val="Calibri"/>
        <family val="2"/>
        <scheme val="minor"/>
      </rPr>
      <t>54</t>
    </r>
  </si>
  <si>
    <r>
      <t>[Cr(N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)(C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Me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)(PEt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PEt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 xml:space="preserve">-  </t>
    </r>
    <r>
      <rPr>
        <b/>
        <sz val="11"/>
        <color theme="1"/>
        <rFont val="Calibri"/>
        <family val="2"/>
        <scheme val="minor"/>
      </rPr>
      <t>54</t>
    </r>
  </si>
  <si>
    <r>
      <t>[Cr(Cp*)(NHC)(N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56</t>
    </r>
  </si>
  <si>
    <r>
      <t xml:space="preserve"> [Fe(BP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)(N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>57</t>
    </r>
  </si>
  <si>
    <r>
      <t>[W(MeCN)(Tp’)(CO)(alkyne)]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11</t>
    </r>
  </si>
  <si>
    <r>
      <t>trans</t>
    </r>
    <r>
      <rPr>
        <sz val="11"/>
        <color rgb="FFFF0000"/>
        <rFont val="Calibri"/>
        <family val="2"/>
        <scheme val="minor"/>
      </rPr>
      <t>-ReCl(NCR)(dppe)</t>
    </r>
    <r>
      <rPr>
        <vertAlign val="sub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17</t>
    </r>
  </si>
  <si>
    <t>[M]-L</t>
  </si>
  <si>
    <t>pKaLAC(H-[M]-L]+)</t>
  </si>
  <si>
    <t>AL values from:</t>
  </si>
  <si>
    <r>
      <t>Mo(C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(PPh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PPh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75Mo</t>
    </r>
  </si>
  <si>
    <r>
      <t>W(C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(PPh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PPh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75W</t>
    </r>
  </si>
  <si>
    <r>
      <t>W(</t>
    </r>
    <r>
      <rPr>
        <sz val="11"/>
        <color theme="1"/>
        <rFont val="Symbol"/>
        <family val="1"/>
        <charset val="2"/>
      </rPr>
      <t>h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-benzene)(PMe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)(NO)(Tp)  </t>
    </r>
    <r>
      <rPr>
        <b/>
        <sz val="11"/>
        <color theme="1"/>
        <rFont val="Calibri"/>
        <family val="2"/>
        <scheme val="minor"/>
      </rPr>
      <t>79</t>
    </r>
  </si>
  <si>
    <r>
      <t>[Os(</t>
    </r>
    <r>
      <rPr>
        <sz val="11"/>
        <color theme="1"/>
        <rFont val="Symbol"/>
        <family val="1"/>
        <charset val="2"/>
      </rPr>
      <t>h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-xylenium)(NH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]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80</t>
    </r>
  </si>
  <si>
    <r>
      <t>Mo(C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)((PPh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CMe) </t>
    </r>
    <r>
      <rPr>
        <b/>
        <sz val="11"/>
        <color theme="1"/>
        <rFont val="Calibri"/>
        <family val="2"/>
        <scheme val="minor"/>
      </rPr>
      <t>3</t>
    </r>
  </si>
  <si>
    <r>
      <t>Mo(C</t>
    </r>
    <r>
      <rPr>
        <vertAlign val="subscript"/>
        <sz val="11"/>
        <color rgb="FFFF0000"/>
        <rFont val="Calibri"/>
        <family val="2"/>
        <scheme val="minor"/>
      </rPr>
      <t>6</t>
    </r>
    <r>
      <rPr>
        <sz val="11"/>
        <color rgb="FFFF0000"/>
        <rFont val="Calibri"/>
        <family val="2"/>
        <scheme val="minor"/>
      </rPr>
      <t>H</t>
    </r>
    <r>
      <rPr>
        <vertAlign val="subscript"/>
        <sz val="11"/>
        <color rgb="FFFF0000"/>
        <rFont val="Calibri"/>
        <family val="2"/>
        <scheme val="minor"/>
      </rPr>
      <t>6</t>
    </r>
    <r>
      <rPr>
        <sz val="11"/>
        <color rgb="FFFF0000"/>
        <rFont val="Calibri"/>
        <family val="2"/>
        <scheme val="minor"/>
      </rPr>
      <t xml:space="preserve">)(CO)3 </t>
    </r>
    <r>
      <rPr>
        <b/>
        <sz val="11"/>
        <color rgb="FFFF0000"/>
        <rFont val="Calibri"/>
        <family val="2"/>
        <scheme val="minor"/>
      </rPr>
      <t>1</t>
    </r>
  </si>
  <si>
    <r>
      <t>Cr(C</t>
    </r>
    <r>
      <rPr>
        <vertAlign val="subscript"/>
        <sz val="11"/>
        <color rgb="FFFF0000"/>
        <rFont val="Calibri"/>
        <family val="2"/>
        <scheme val="minor"/>
      </rPr>
      <t>6</t>
    </r>
    <r>
      <rPr>
        <sz val="11"/>
        <color rgb="FFFF0000"/>
        <rFont val="Calibri"/>
        <family val="2"/>
        <scheme val="minor"/>
      </rPr>
      <t>H</t>
    </r>
    <r>
      <rPr>
        <vertAlign val="subscript"/>
        <sz val="11"/>
        <color rgb="FFFF0000"/>
        <rFont val="Calibri"/>
        <family val="2"/>
        <scheme val="minor"/>
      </rPr>
      <t>6</t>
    </r>
    <r>
      <rPr>
        <sz val="11"/>
        <color rgb="FFFF0000"/>
        <rFont val="Calibri"/>
        <family val="2"/>
        <scheme val="minor"/>
      </rPr>
      <t xml:space="preserve">)(CO)3 </t>
    </r>
    <r>
      <rPr>
        <b/>
        <sz val="11"/>
        <color rgb="FFFF0000"/>
        <rFont val="Calibri"/>
        <family val="2"/>
        <scheme val="minor"/>
      </rPr>
      <t>87</t>
    </r>
  </si>
  <si>
    <r>
      <t>[Mn(C</t>
    </r>
    <r>
      <rPr>
        <vertAlign val="subscript"/>
        <sz val="11"/>
        <color rgb="FFFF0000"/>
        <rFont val="Calibri"/>
        <family val="2"/>
        <scheme val="minor"/>
      </rPr>
      <t>6</t>
    </r>
    <r>
      <rPr>
        <sz val="11"/>
        <color rgb="FFFF0000"/>
        <rFont val="Calibri"/>
        <family val="2"/>
        <scheme val="minor"/>
      </rPr>
      <t>H</t>
    </r>
    <r>
      <rPr>
        <vertAlign val="subscript"/>
        <sz val="11"/>
        <color rgb="FFFF0000"/>
        <rFont val="Calibri"/>
        <family val="2"/>
        <scheme val="minor"/>
      </rPr>
      <t>6</t>
    </r>
    <r>
      <rPr>
        <sz val="11"/>
        <color rgb="FFFF0000"/>
        <rFont val="Calibri"/>
        <family val="2"/>
        <scheme val="minor"/>
      </rPr>
      <t xml:space="preserve">)(CO)3]+ </t>
    </r>
    <r>
      <rPr>
        <b/>
        <sz val="11"/>
        <color rgb="FFFF0000"/>
        <rFont val="Calibri"/>
        <family val="2"/>
        <scheme val="minor"/>
      </rPr>
      <t>86</t>
    </r>
  </si>
  <si>
    <r>
      <t xml:space="preserve">[Pt(C2H4)(P-py-P)]2+ </t>
    </r>
    <r>
      <rPr>
        <b/>
        <sz val="11"/>
        <color rgb="FFFF0000"/>
        <rFont val="Calibri"/>
        <family val="2"/>
        <scheme val="minor"/>
      </rPr>
      <t>82</t>
    </r>
  </si>
  <si>
    <t>M. M. H. Sung, S. Jdanova and R. H. Morris, J. Organometal. Chem., 2019, 880, 15-21.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</si>
</sst>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D7E6-6310-4BAD-BA2B-6101352DD22D}">
  <dimension ref="A1:H46"/>
  <sheetViews>
    <sheetView tabSelected="1" workbookViewId="0">
      <selection activeCell="G33" sqref="G33"/>
    </sheetView>
  </sheetViews>
  <sheetFormatPr defaultRowHeight="15" x14ac:dyDescent="0.25"/>
  <cols>
    <col min="1" max="1" width="23.28515625" customWidth="1"/>
    <col min="2" max="2" width="13" customWidth="1"/>
    <col min="3" max="3" width="20.7109375" customWidth="1"/>
    <col min="4" max="4" width="42.85546875" customWidth="1"/>
    <col min="6" max="6" width="10.85546875" customWidth="1"/>
    <col min="7" max="7" width="17.28515625" customWidth="1"/>
  </cols>
  <sheetData>
    <row r="1" spans="1:8" x14ac:dyDescent="0.25">
      <c r="D1" s="4" t="s">
        <v>80</v>
      </c>
      <c r="E1" s="4" t="s">
        <v>81</v>
      </c>
      <c r="G1" s="4" t="s">
        <v>19</v>
      </c>
      <c r="H1" s="4" t="s">
        <v>82</v>
      </c>
    </row>
    <row r="2" spans="1:8" ht="18" x14ac:dyDescent="0.35">
      <c r="A2" t="s">
        <v>0</v>
      </c>
      <c r="B2" t="s">
        <v>1</v>
      </c>
      <c r="C2" t="s">
        <v>2</v>
      </c>
      <c r="D2" s="1" t="s">
        <v>50</v>
      </c>
      <c r="E2">
        <f>2+4+3+2*-6</f>
        <v>-3</v>
      </c>
      <c r="H2" t="s">
        <v>42</v>
      </c>
    </row>
    <row r="3" spans="1:8" ht="18.75" x14ac:dyDescent="0.35">
      <c r="A3" t="s">
        <v>0</v>
      </c>
      <c r="B3" t="s">
        <v>1</v>
      </c>
      <c r="C3" t="s">
        <v>2</v>
      </c>
      <c r="D3" t="s">
        <v>51</v>
      </c>
      <c r="E3">
        <f>2+2+4+2*4-15</f>
        <v>1</v>
      </c>
      <c r="H3" t="s">
        <v>42</v>
      </c>
    </row>
    <row r="4" spans="1:8" ht="17.25" x14ac:dyDescent="0.25">
      <c r="A4" t="s">
        <v>0</v>
      </c>
      <c r="B4" t="s">
        <v>1</v>
      </c>
      <c r="C4" t="s">
        <v>3</v>
      </c>
      <c r="D4" t="s">
        <v>52</v>
      </c>
      <c r="E4">
        <f>2+4+2*-2+2-15</f>
        <v>-11</v>
      </c>
      <c r="H4" t="s">
        <v>42</v>
      </c>
    </row>
    <row r="5" spans="1:8" ht="18.75" x14ac:dyDescent="0.35">
      <c r="A5" t="s">
        <v>0</v>
      </c>
      <c r="B5" t="s">
        <v>1</v>
      </c>
      <c r="C5" t="s">
        <v>3</v>
      </c>
      <c r="D5" t="s">
        <v>53</v>
      </c>
      <c r="E5">
        <f>4+2*4+0-15</f>
        <v>-3</v>
      </c>
      <c r="F5" t="s">
        <v>5</v>
      </c>
      <c r="G5" t="s">
        <v>46</v>
      </c>
      <c r="H5" t="s">
        <v>43</v>
      </c>
    </row>
    <row r="6" spans="1:8" ht="18" x14ac:dyDescent="0.35">
      <c r="A6" t="s">
        <v>0</v>
      </c>
      <c r="B6" t="s">
        <v>1</v>
      </c>
      <c r="C6" t="s">
        <v>4</v>
      </c>
      <c r="D6" t="s">
        <v>54</v>
      </c>
      <c r="E6">
        <f>2+2*4+4*-6</f>
        <v>-14</v>
      </c>
      <c r="H6" t="s">
        <v>42</v>
      </c>
    </row>
    <row r="7" spans="1:8" ht="17.25" x14ac:dyDescent="0.25">
      <c r="A7" t="s">
        <v>0</v>
      </c>
      <c r="B7" t="s">
        <v>1</v>
      </c>
      <c r="C7" t="s">
        <v>6</v>
      </c>
      <c r="D7" t="s">
        <v>78</v>
      </c>
      <c r="E7">
        <f>2+4+0-4-2-15</f>
        <v>-15</v>
      </c>
      <c r="H7" t="s">
        <v>44</v>
      </c>
    </row>
    <row r="8" spans="1:8" ht="18" x14ac:dyDescent="0.35">
      <c r="A8" s="2" t="s">
        <v>0</v>
      </c>
      <c r="B8" s="2" t="s">
        <v>8</v>
      </c>
      <c r="C8" s="2" t="s">
        <v>7</v>
      </c>
      <c r="D8" s="3" t="s">
        <v>79</v>
      </c>
      <c r="E8" s="2">
        <f>2+-6+4+4*3</f>
        <v>12</v>
      </c>
      <c r="H8" t="s">
        <v>42</v>
      </c>
    </row>
    <row r="10" spans="1:8" ht="18.75" x14ac:dyDescent="0.35">
      <c r="A10" t="s">
        <v>9</v>
      </c>
      <c r="B10" t="s">
        <v>10</v>
      </c>
      <c r="C10" t="s">
        <v>11</v>
      </c>
      <c r="D10" t="s">
        <v>55</v>
      </c>
      <c r="E10">
        <f>2+2*-4-3+3</f>
        <v>-6</v>
      </c>
      <c r="G10" t="s">
        <v>45</v>
      </c>
      <c r="H10" t="s">
        <v>44</v>
      </c>
    </row>
    <row r="11" spans="1:8" ht="18.75" x14ac:dyDescent="0.35">
      <c r="A11" t="s">
        <v>9</v>
      </c>
      <c r="B11" t="s">
        <v>10</v>
      </c>
      <c r="C11" t="s">
        <v>12</v>
      </c>
      <c r="D11" t="s">
        <v>56</v>
      </c>
      <c r="E11">
        <f>2*-4-3+3</f>
        <v>-8</v>
      </c>
      <c r="H11" t="s">
        <v>44</v>
      </c>
    </row>
    <row r="12" spans="1:8" ht="18.75" x14ac:dyDescent="0.35">
      <c r="A12" t="s">
        <v>9</v>
      </c>
      <c r="B12" t="s">
        <v>10</v>
      </c>
      <c r="C12" t="s">
        <v>12</v>
      </c>
      <c r="D12" t="s">
        <v>57</v>
      </c>
      <c r="E12">
        <f>3*-4+2-15</f>
        <v>-25</v>
      </c>
      <c r="H12" t="s">
        <v>42</v>
      </c>
    </row>
    <row r="13" spans="1:8" ht="18.75" x14ac:dyDescent="0.35">
      <c r="A13" t="s">
        <v>9</v>
      </c>
      <c r="B13" t="s">
        <v>10</v>
      </c>
      <c r="C13" t="s">
        <v>12</v>
      </c>
      <c r="D13" t="s">
        <v>58</v>
      </c>
      <c r="E13">
        <f>5*-4+4-15</f>
        <v>-31</v>
      </c>
      <c r="H13" t="s">
        <v>42</v>
      </c>
    </row>
    <row r="14" spans="1:8" ht="18.75" x14ac:dyDescent="0.35">
      <c r="A14" t="s">
        <v>9</v>
      </c>
      <c r="B14" t="s">
        <v>13</v>
      </c>
      <c r="C14" t="s">
        <v>12</v>
      </c>
      <c r="D14" t="s">
        <v>59</v>
      </c>
      <c r="E14">
        <f>2*-4+3+2-15</f>
        <v>-18</v>
      </c>
      <c r="H14" t="s">
        <v>42</v>
      </c>
    </row>
    <row r="15" spans="1:8" ht="18" x14ac:dyDescent="0.35">
      <c r="A15" s="2" t="s">
        <v>9</v>
      </c>
      <c r="B15" s="2" t="s">
        <v>8</v>
      </c>
      <c r="C15" s="2" t="s">
        <v>14</v>
      </c>
      <c r="D15" s="2" t="s">
        <v>60</v>
      </c>
      <c r="E15" s="2">
        <f>-6+3*4+2-4</f>
        <v>4</v>
      </c>
      <c r="F15" s="2"/>
      <c r="G15" s="2"/>
      <c r="H15" t="s">
        <v>42</v>
      </c>
    </row>
    <row r="16" spans="1:8" x14ac:dyDescent="0.25">
      <c r="A16" s="2" t="s">
        <v>9</v>
      </c>
      <c r="B16" s="2" t="s">
        <v>8</v>
      </c>
      <c r="C16" s="2" t="s">
        <v>15</v>
      </c>
      <c r="D16" s="2" t="s">
        <v>61</v>
      </c>
      <c r="E16" s="2">
        <f>-5+4*4-4+30</f>
        <v>37</v>
      </c>
      <c r="F16" s="2" t="s">
        <v>48</v>
      </c>
      <c r="G16" s="2" t="s">
        <v>47</v>
      </c>
      <c r="H16" t="s">
        <v>42</v>
      </c>
    </row>
    <row r="18" spans="1:8" x14ac:dyDescent="0.25">
      <c r="A18" t="s">
        <v>16</v>
      </c>
      <c r="B18" t="s">
        <v>10</v>
      </c>
      <c r="C18" t="s">
        <v>17</v>
      </c>
      <c r="D18" t="s">
        <v>62</v>
      </c>
      <c r="E18">
        <f>2*0-15+2</f>
        <v>-13</v>
      </c>
      <c r="G18" t="s">
        <v>26</v>
      </c>
      <c r="H18" t="s">
        <v>44</v>
      </c>
    </row>
    <row r="19" spans="1:8" x14ac:dyDescent="0.25">
      <c r="A19" t="s">
        <v>16</v>
      </c>
      <c r="B19" t="s">
        <v>10</v>
      </c>
      <c r="C19" t="s">
        <v>18</v>
      </c>
      <c r="D19" t="s">
        <v>63</v>
      </c>
      <c r="E19">
        <f>2+3-6+2*0-15</f>
        <v>-16</v>
      </c>
      <c r="G19" t="s">
        <v>26</v>
      </c>
      <c r="H19" t="s">
        <v>44</v>
      </c>
    </row>
    <row r="20" spans="1:8" ht="18" x14ac:dyDescent="0.35">
      <c r="A20" s="2" t="s">
        <v>16</v>
      </c>
      <c r="B20" s="2" t="s">
        <v>8</v>
      </c>
      <c r="C20" s="2" t="s">
        <v>7</v>
      </c>
      <c r="D20" s="2" t="s">
        <v>64</v>
      </c>
      <c r="E20" s="2">
        <f>2*0+4*3</f>
        <v>12</v>
      </c>
      <c r="F20" s="2"/>
      <c r="G20" s="2" t="s">
        <v>26</v>
      </c>
      <c r="H20" t="s">
        <v>44</v>
      </c>
    </row>
    <row r="21" spans="1:8" ht="18" x14ac:dyDescent="0.35">
      <c r="A21" s="2" t="s">
        <v>16</v>
      </c>
      <c r="B21" s="2" t="s">
        <v>8</v>
      </c>
      <c r="C21" s="2" t="s">
        <v>7</v>
      </c>
      <c r="D21" s="2" t="s">
        <v>65</v>
      </c>
      <c r="E21" s="2">
        <f>2+2*0+4*3</f>
        <v>14</v>
      </c>
      <c r="F21" s="2"/>
      <c r="G21" s="2" t="s">
        <v>26</v>
      </c>
      <c r="H21" t="s">
        <v>44</v>
      </c>
    </row>
    <row r="22" spans="1:8" ht="18" x14ac:dyDescent="0.35">
      <c r="A22" s="2" t="s">
        <v>16</v>
      </c>
      <c r="B22" s="2" t="s">
        <v>8</v>
      </c>
      <c r="C22" s="2" t="s">
        <v>7</v>
      </c>
      <c r="D22" s="2" t="s">
        <v>66</v>
      </c>
      <c r="E22" s="2">
        <f>2+-6+0+4*3</f>
        <v>8</v>
      </c>
      <c r="F22" s="2"/>
      <c r="G22" s="2" t="s">
        <v>26</v>
      </c>
      <c r="H22" t="s">
        <v>44</v>
      </c>
    </row>
    <row r="24" spans="1:8" x14ac:dyDescent="0.25">
      <c r="A24" s="2" t="s">
        <v>20</v>
      </c>
      <c r="B24" s="2" t="s">
        <v>21</v>
      </c>
      <c r="C24" s="2" t="s">
        <v>22</v>
      </c>
      <c r="D24" s="2" t="s">
        <v>67</v>
      </c>
      <c r="E24" s="2">
        <f>-2+2+2*-4</f>
        <v>-8</v>
      </c>
      <c r="F24" s="2"/>
      <c r="G24" s="2" t="s">
        <v>25</v>
      </c>
      <c r="H24" t="s">
        <v>44</v>
      </c>
    </row>
    <row r="25" spans="1:8" x14ac:dyDescent="0.25">
      <c r="A25" t="s">
        <v>9</v>
      </c>
      <c r="B25" t="s">
        <v>10</v>
      </c>
      <c r="C25" t="s">
        <v>23</v>
      </c>
      <c r="D25" t="s">
        <v>68</v>
      </c>
      <c r="E25">
        <f>-2+2+2*-4</f>
        <v>-8</v>
      </c>
      <c r="G25" t="s">
        <v>25</v>
      </c>
      <c r="H25" t="s">
        <v>44</v>
      </c>
    </row>
    <row r="26" spans="1:8" x14ac:dyDescent="0.25">
      <c r="A26" t="s">
        <v>24</v>
      </c>
      <c r="B26" t="s">
        <v>8</v>
      </c>
      <c r="C26" t="s">
        <v>14</v>
      </c>
      <c r="D26" t="s">
        <v>69</v>
      </c>
      <c r="E26">
        <f>2*-2+4*3</f>
        <v>8</v>
      </c>
      <c r="G26" t="s">
        <v>25</v>
      </c>
      <c r="H26" t="s">
        <v>44</v>
      </c>
    </row>
    <row r="27" spans="1:8" x14ac:dyDescent="0.25">
      <c r="A27" t="s">
        <v>24</v>
      </c>
      <c r="B27" t="s">
        <v>8</v>
      </c>
      <c r="C27" t="s">
        <v>14</v>
      </c>
      <c r="D27" t="s">
        <v>70</v>
      </c>
      <c r="E27">
        <f>2+2*-2+4*3</f>
        <v>10</v>
      </c>
      <c r="G27" t="s">
        <v>25</v>
      </c>
      <c r="H27" t="s">
        <v>44</v>
      </c>
    </row>
    <row r="28" spans="1:8" x14ac:dyDescent="0.25">
      <c r="A28" t="s">
        <v>24</v>
      </c>
      <c r="B28" t="s">
        <v>8</v>
      </c>
      <c r="C28" t="s">
        <v>14</v>
      </c>
      <c r="D28" t="s">
        <v>71</v>
      </c>
      <c r="E28">
        <f>2-6-2+4*4</f>
        <v>10</v>
      </c>
      <c r="G28" t="s">
        <v>25</v>
      </c>
      <c r="H28" t="s">
        <v>44</v>
      </c>
    </row>
    <row r="29" spans="1:8" x14ac:dyDescent="0.25">
      <c r="A29" t="s">
        <v>24</v>
      </c>
      <c r="B29" t="s">
        <v>8</v>
      </c>
      <c r="C29" t="s">
        <v>14</v>
      </c>
      <c r="D29" t="s">
        <v>72</v>
      </c>
      <c r="E29">
        <f>2-6-2+2*4+2*2</f>
        <v>6</v>
      </c>
      <c r="G29" t="s">
        <v>25</v>
      </c>
      <c r="H29" t="s">
        <v>44</v>
      </c>
    </row>
    <row r="30" spans="1:8" x14ac:dyDescent="0.25">
      <c r="A30" t="s">
        <v>24</v>
      </c>
      <c r="B30" t="s">
        <v>8</v>
      </c>
      <c r="C30" t="s">
        <v>14</v>
      </c>
      <c r="D30" t="s">
        <v>73</v>
      </c>
      <c r="E30">
        <f>2-2+2*-6+3*4</f>
        <v>0</v>
      </c>
      <c r="G30" t="s">
        <v>25</v>
      </c>
      <c r="H30" t="s">
        <v>44</v>
      </c>
    </row>
    <row r="31" spans="1:8" ht="18" x14ac:dyDescent="0.35">
      <c r="A31" t="s">
        <v>24</v>
      </c>
      <c r="B31" t="s">
        <v>8</v>
      </c>
      <c r="C31" t="s">
        <v>27</v>
      </c>
      <c r="D31" t="s">
        <v>74</v>
      </c>
      <c r="E31">
        <f>-2+4+2*1+4</f>
        <v>8</v>
      </c>
      <c r="G31" t="s">
        <v>28</v>
      </c>
      <c r="H31" t="s">
        <v>43</v>
      </c>
    </row>
    <row r="32" spans="1:8" ht="18.75" x14ac:dyDescent="0.35">
      <c r="A32" t="s">
        <v>24</v>
      </c>
      <c r="B32" t="s">
        <v>8</v>
      </c>
      <c r="C32" t="s">
        <v>29</v>
      </c>
      <c r="D32" t="s">
        <v>75</v>
      </c>
      <c r="E32">
        <f>-2+3+2*5+30</f>
        <v>41</v>
      </c>
      <c r="G32" t="s">
        <v>25</v>
      </c>
      <c r="H32" t="s">
        <v>44</v>
      </c>
    </row>
    <row r="33" spans="1:8" ht="18.75" x14ac:dyDescent="0.35">
      <c r="A33" t="s">
        <v>24</v>
      </c>
      <c r="B33" t="s">
        <v>8</v>
      </c>
      <c r="C33" t="s">
        <v>30</v>
      </c>
      <c r="D33" t="s">
        <v>76</v>
      </c>
      <c r="E33">
        <f>3+6+2*-2+30</f>
        <v>35</v>
      </c>
      <c r="G33" t="s">
        <v>31</v>
      </c>
      <c r="H33" t="s">
        <v>92</v>
      </c>
    </row>
    <row r="34" spans="1:8" ht="18.75" x14ac:dyDescent="0.35">
      <c r="A34" t="s">
        <v>24</v>
      </c>
      <c r="B34" t="s">
        <v>8</v>
      </c>
      <c r="C34" t="s">
        <v>30</v>
      </c>
      <c r="D34" t="s">
        <v>77</v>
      </c>
      <c r="E34">
        <f>0+3*4-2+30</f>
        <v>40</v>
      </c>
      <c r="G34" t="s">
        <v>32</v>
      </c>
      <c r="H34" t="s">
        <v>44</v>
      </c>
    </row>
    <row r="36" spans="1:8" ht="18" x14ac:dyDescent="0.35">
      <c r="A36" t="s">
        <v>33</v>
      </c>
      <c r="B36" t="s">
        <v>34</v>
      </c>
      <c r="C36" t="s">
        <v>35</v>
      </c>
      <c r="D36" t="s">
        <v>83</v>
      </c>
      <c r="E36">
        <f>2*-2+4*3</f>
        <v>8</v>
      </c>
      <c r="H36" t="s">
        <v>42</v>
      </c>
    </row>
    <row r="37" spans="1:8" ht="18" x14ac:dyDescent="0.35">
      <c r="A37" t="s">
        <v>33</v>
      </c>
      <c r="B37" t="s">
        <v>34</v>
      </c>
      <c r="C37" t="s">
        <v>35</v>
      </c>
      <c r="D37" t="s">
        <v>84</v>
      </c>
      <c r="E37">
        <f>2+2*-2+4*3</f>
        <v>10</v>
      </c>
      <c r="H37" t="s">
        <v>42</v>
      </c>
    </row>
    <row r="38" spans="1:8" ht="18.75" x14ac:dyDescent="0.35">
      <c r="A38" t="s">
        <v>33</v>
      </c>
      <c r="B38" t="s">
        <v>34</v>
      </c>
      <c r="C38" t="s">
        <v>35</v>
      </c>
      <c r="D38" t="s">
        <v>85</v>
      </c>
      <c r="E38">
        <f>2+-3+5-2+0</f>
        <v>2</v>
      </c>
      <c r="G38" t="s">
        <v>40</v>
      </c>
      <c r="H38" t="s">
        <v>44</v>
      </c>
    </row>
    <row r="39" spans="1:8" ht="18.75" x14ac:dyDescent="0.35">
      <c r="A39" t="s">
        <v>33</v>
      </c>
      <c r="B39" t="s">
        <v>34</v>
      </c>
      <c r="C39" t="s">
        <v>36</v>
      </c>
      <c r="D39" t="s">
        <v>86</v>
      </c>
      <c r="E39">
        <f>2-2+5*4-15</f>
        <v>5</v>
      </c>
      <c r="G39" t="s">
        <v>40</v>
      </c>
      <c r="H39" t="s">
        <v>44</v>
      </c>
    </row>
    <row r="40" spans="1:8" ht="18" x14ac:dyDescent="0.35">
      <c r="A40" t="s">
        <v>37</v>
      </c>
      <c r="B40" t="s">
        <v>34</v>
      </c>
      <c r="C40" t="s">
        <v>7</v>
      </c>
      <c r="D40" t="s">
        <v>87</v>
      </c>
      <c r="E40">
        <f>3*-2+3*3</f>
        <v>3</v>
      </c>
      <c r="G40" t="s">
        <v>41</v>
      </c>
      <c r="H40" t="s">
        <v>42</v>
      </c>
    </row>
    <row r="41" spans="1:8" ht="18" x14ac:dyDescent="0.35">
      <c r="A41" s="2" t="s">
        <v>37</v>
      </c>
      <c r="B41" s="2" t="s">
        <v>10</v>
      </c>
      <c r="C41" s="2" t="s">
        <v>38</v>
      </c>
      <c r="D41" s="2" t="s">
        <v>88</v>
      </c>
      <c r="E41" s="2">
        <f>3*-2+3*-4</f>
        <v>-18</v>
      </c>
      <c r="F41" s="2"/>
      <c r="G41" t="s">
        <v>41</v>
      </c>
      <c r="H41" t="s">
        <v>42</v>
      </c>
    </row>
    <row r="42" spans="1:8" ht="18" x14ac:dyDescent="0.35">
      <c r="A42" s="2" t="s">
        <v>37</v>
      </c>
      <c r="B42" s="2" t="s">
        <v>10</v>
      </c>
      <c r="C42" s="2" t="s">
        <v>38</v>
      </c>
      <c r="D42" s="2" t="s">
        <v>89</v>
      </c>
      <c r="E42" s="2">
        <f>3*-2+3*-4</f>
        <v>-18</v>
      </c>
      <c r="F42" s="2"/>
      <c r="G42" t="s">
        <v>41</v>
      </c>
      <c r="H42" t="s">
        <v>42</v>
      </c>
    </row>
    <row r="43" spans="1:8" ht="18" x14ac:dyDescent="0.35">
      <c r="A43" s="2" t="s">
        <v>37</v>
      </c>
      <c r="B43" s="2" t="s">
        <v>10</v>
      </c>
      <c r="C43" s="2" t="s">
        <v>38</v>
      </c>
      <c r="D43" s="2" t="s">
        <v>90</v>
      </c>
      <c r="E43" s="2">
        <f>3*-2+3*-4-15</f>
        <v>-33</v>
      </c>
      <c r="F43" s="2"/>
      <c r="G43" t="s">
        <v>41</v>
      </c>
      <c r="H43" t="s">
        <v>42</v>
      </c>
    </row>
    <row r="44" spans="1:8" x14ac:dyDescent="0.25">
      <c r="A44" s="2" t="s">
        <v>33</v>
      </c>
      <c r="B44" s="2" t="s">
        <v>10</v>
      </c>
      <c r="C44" s="2" t="s">
        <v>39</v>
      </c>
      <c r="D44" s="2" t="s">
        <v>91</v>
      </c>
      <c r="E44" s="2">
        <f>2-2+3+4+3-15-15</f>
        <v>-20</v>
      </c>
      <c r="F44" s="2"/>
      <c r="G44" s="2" t="s">
        <v>49</v>
      </c>
      <c r="H44" t="s">
        <v>42</v>
      </c>
    </row>
    <row r="46" spans="1:8" x14ac:dyDescent="0.25">
      <c r="A4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Morris</dc:creator>
  <cp:lastModifiedBy>Robert Morris</cp:lastModifiedBy>
  <dcterms:created xsi:type="dcterms:W3CDTF">2023-11-22T21:16:17Z</dcterms:created>
  <dcterms:modified xsi:type="dcterms:W3CDTF">2024-01-21T04:03:55Z</dcterms:modified>
</cp:coreProperties>
</file>